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filterPrivacy="1"/>
  <xr:revisionPtr revIDLastSave="0" documentId="13_ncr:1_{6B7B7359-2DE7-1740-9E1B-D3FA745BB248}" xr6:coauthVersionLast="47" xr6:coauthVersionMax="47" xr10:uidLastSave="{00000000-0000-0000-0000-000000000000}"/>
  <bookViews>
    <workbookView xWindow="7620" yWindow="500" windowWidth="40860" windowHeight="28300" xr2:uid="{00000000-000D-0000-FFFF-FFFF00000000}"/>
  </bookViews>
  <sheets>
    <sheet name="Summary" sheetId="13" r:id="rId1"/>
    <sheet name="scoring theory" sheetId="4" r:id="rId2"/>
    <sheet name="&lt;TICKER&gt; Results" sheetId="12" r:id="rId3"/>
    <sheet name="LLY Results" sheetId="1" r:id="rId4"/>
    <sheet name="UNH Results" sheetId="2" r:id="rId5"/>
    <sheet name="JNJ Results" sheetId="3" r:id="rId6"/>
    <sheet name="ABBV Results" sheetId="5" r:id="rId7"/>
    <sheet name="MRK Results" sheetId="6" r:id="rId8"/>
    <sheet name="TMO Results" sheetId="7" r:id="rId9"/>
    <sheet name="ABT Results" sheetId="8" r:id="rId10"/>
    <sheet name="DHR Results" sheetId="9" r:id="rId11"/>
    <sheet name="AMGN Results" sheetId="10" r:id="rId12"/>
    <sheet name="ISRG Results" sheetId="11" r:id="rId13"/>
    <sheet name="PFE Results" sheetId="14" r:id="rId14"/>
    <sheet name="SYK Results" sheetId="15" r:id="rId15"/>
    <sheet name="ELV Results" sheetId="16" r:id="rId16"/>
    <sheet name="REGN Results" sheetId="17" r:id="rId17"/>
    <sheet name="VRTX Results" sheetId="18" r:id="rId18"/>
    <sheet name="BSX Results" sheetId="19" r:id="rId19"/>
    <sheet name="MDT Results" sheetId="20" r:id="rId20"/>
    <sheet name="HCA Results" sheetId="21" r:id="rId21"/>
    <sheet name="CI Results" sheetId="22" r:id="rId22"/>
    <sheet name="BMY Results" sheetId="23" r:id="rId23"/>
    <sheet name="GILD Results" sheetId="24" r:id="rId24"/>
    <sheet name="ZTS Results" sheetId="25" r:id="rId25"/>
    <sheet name="CVS Results" sheetId="26" r:id="rId26"/>
    <sheet name="BDX Results" sheetId="27" r:id="rId27"/>
    <sheet name="MCK Results" sheetId="28" r:id="rId28"/>
    <sheet name="COR Results" sheetId="29" r:id="rId29"/>
    <sheet name="IQV Results" sheetId="30" r:id="rId30"/>
    <sheet name="HUM Results" sheetId="31" r:id="rId31"/>
    <sheet name="EW Results" sheetId="32" r:id="rId32"/>
    <sheet name="A Results" sheetId="33" r:id="rId33"/>
    <sheet name="IDXX Results" sheetId="34" r:id="rId34"/>
    <sheet name="GEHC Results" sheetId="35" r:id="rId35"/>
    <sheet name="CNC Results" sheetId="36" r:id="rId36"/>
    <sheet name="RMD Results" sheetId="37" r:id="rId37"/>
    <sheet name="MTD Results" sheetId="38" r:id="rId38"/>
    <sheet name="BIIB Results" sheetId="39" r:id="rId39"/>
    <sheet name="MRNA Results" sheetId="40" r:id="rId40"/>
    <sheet name="DXCM Results" sheetId="41" r:id="rId41"/>
    <sheet name="CAH Results" sheetId="42" r:id="rId42"/>
    <sheet name="STE Results" sheetId="43" r:id="rId43"/>
    <sheet name="WST Results" sheetId="44" r:id="rId44"/>
    <sheet name="ZBH Results" sheetId="45" r:id="rId45"/>
    <sheet name="COO Results" sheetId="46" r:id="rId46"/>
    <sheet name="BAX Results" sheetId="47" r:id="rId47"/>
    <sheet name="WAT Results" sheetId="48" r:id="rId48"/>
    <sheet name="MOH Results" sheetId="49" r:id="rId49"/>
    <sheet name="HOLX Results" sheetId="50" r:id="rId50"/>
    <sheet name="LH Results" sheetId="51" r:id="rId51"/>
    <sheet name="DGX Results" sheetId="52" r:id="rId52"/>
    <sheet name="ALGN Results" sheetId="53" r:id="rId53"/>
    <sheet name="PODD Results" sheetId="54" r:id="rId54"/>
    <sheet name="RVTY Results" sheetId="55" r:id="rId55"/>
    <sheet name="UHS Results" sheetId="56" r:id="rId56"/>
    <sheet name="VTRS Results" sheetId="57" r:id="rId57"/>
    <sheet name="DVA Results" sheetId="58" r:id="rId58"/>
    <sheet name="INCY Results" sheetId="59" r:id="rId59"/>
    <sheet name="TFX Results" sheetId="60" r:id="rId60"/>
    <sheet name="SOLV Results" sheetId="61" r:id="rId61"/>
    <sheet name="TECH Results" sheetId="62" r:id="rId62"/>
    <sheet name="CTLT Results" sheetId="63" r:id="rId63"/>
    <sheet name="CRL Results" sheetId="64" r:id="rId64"/>
    <sheet name="BIO Results" sheetId="65" r:id="rId65"/>
    <sheet name="HSIC Results" sheetId="66" r:id="rId6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1" l="1"/>
  <c r="F25" i="61"/>
  <c r="G32" i="66"/>
  <c r="C32" i="66"/>
  <c r="F31" i="66"/>
  <c r="E31" i="66"/>
  <c r="D31" i="66"/>
  <c r="C31" i="66"/>
  <c r="G31" i="66" s="1"/>
  <c r="F30" i="66"/>
  <c r="E30" i="66"/>
  <c r="D30" i="66"/>
  <c r="G30" i="66" s="1"/>
  <c r="C30" i="66"/>
  <c r="G29" i="66"/>
  <c r="C29" i="66"/>
  <c r="F28" i="66"/>
  <c r="E28" i="66"/>
  <c r="D28" i="66"/>
  <c r="G28" i="66" s="1"/>
  <c r="C28" i="66"/>
  <c r="G27" i="66"/>
  <c r="F27" i="66"/>
  <c r="E27" i="66"/>
  <c r="D27" i="66"/>
  <c r="C27" i="66"/>
  <c r="F26" i="66"/>
  <c r="E26" i="66"/>
  <c r="D26" i="66"/>
  <c r="C26" i="66"/>
  <c r="G26" i="66" s="1"/>
  <c r="F25" i="66"/>
  <c r="E25" i="66"/>
  <c r="G25" i="66" s="1"/>
  <c r="D25" i="66"/>
  <c r="C25" i="66"/>
  <c r="G24" i="66"/>
  <c r="F24" i="66"/>
  <c r="E24" i="66"/>
  <c r="D24" i="66"/>
  <c r="C24" i="66"/>
  <c r="F23" i="66"/>
  <c r="E23" i="66"/>
  <c r="D23" i="66"/>
  <c r="C23" i="66"/>
  <c r="G23" i="66" s="1"/>
  <c r="E22" i="66"/>
  <c r="D22" i="66"/>
  <c r="G22" i="66" s="1"/>
  <c r="C22" i="66"/>
  <c r="E21" i="66"/>
  <c r="D21" i="66"/>
  <c r="C21" i="66"/>
  <c r="G21" i="66" s="1"/>
  <c r="G32" i="65"/>
  <c r="C32" i="65"/>
  <c r="F31" i="65"/>
  <c r="E31" i="65"/>
  <c r="G31" i="65" s="1"/>
  <c r="D31" i="65"/>
  <c r="C31" i="65"/>
  <c r="F30" i="65"/>
  <c r="E30" i="65"/>
  <c r="D30" i="65"/>
  <c r="C30" i="65"/>
  <c r="G30" i="65" s="1"/>
  <c r="G29" i="65"/>
  <c r="C29" i="65"/>
  <c r="F28" i="65"/>
  <c r="E28" i="65"/>
  <c r="G28" i="65" s="1"/>
  <c r="D28" i="65"/>
  <c r="C28" i="65"/>
  <c r="F27" i="65"/>
  <c r="E27" i="65"/>
  <c r="D27" i="65"/>
  <c r="C27" i="65"/>
  <c r="G27" i="65" s="1"/>
  <c r="F26" i="65"/>
  <c r="E26" i="65"/>
  <c r="D26" i="65"/>
  <c r="C26" i="65"/>
  <c r="G26" i="65" s="1"/>
  <c r="G25" i="65"/>
  <c r="F25" i="65"/>
  <c r="E25" i="65"/>
  <c r="D25" i="65"/>
  <c r="C25" i="65"/>
  <c r="F24" i="65"/>
  <c r="E24" i="65"/>
  <c r="D24" i="65"/>
  <c r="C24" i="65"/>
  <c r="G24" i="65" s="1"/>
  <c r="F23" i="65"/>
  <c r="G23" i="65" s="1"/>
  <c r="E23" i="65"/>
  <c r="D23" i="65"/>
  <c r="C23" i="65"/>
  <c r="E22" i="65"/>
  <c r="D22" i="65"/>
  <c r="C22" i="65"/>
  <c r="G22" i="65" s="1"/>
  <c r="E21" i="65"/>
  <c r="D21" i="65"/>
  <c r="C21" i="65"/>
  <c r="G21" i="65" s="1"/>
  <c r="G32" i="64"/>
  <c r="C32" i="64"/>
  <c r="F31" i="64"/>
  <c r="E31" i="64"/>
  <c r="D31" i="64"/>
  <c r="C31" i="64"/>
  <c r="G31" i="64" s="1"/>
  <c r="F30" i="64"/>
  <c r="E30" i="64"/>
  <c r="D30" i="64"/>
  <c r="C30" i="64"/>
  <c r="G30" i="64" s="1"/>
  <c r="G29" i="64"/>
  <c r="C29" i="64"/>
  <c r="F28" i="64"/>
  <c r="E28" i="64"/>
  <c r="D28" i="64"/>
  <c r="C28" i="64"/>
  <c r="G28" i="64" s="1"/>
  <c r="F27" i="64"/>
  <c r="E27" i="64"/>
  <c r="D27" i="64"/>
  <c r="C27" i="64"/>
  <c r="G27" i="64" s="1"/>
  <c r="G26" i="64"/>
  <c r="F26" i="64"/>
  <c r="E26" i="64"/>
  <c r="D26" i="64"/>
  <c r="C26" i="64"/>
  <c r="F25" i="64"/>
  <c r="E25" i="64"/>
  <c r="D25" i="64"/>
  <c r="C25" i="64"/>
  <c r="G25" i="64" s="1"/>
  <c r="F24" i="64"/>
  <c r="G24" i="64" s="1"/>
  <c r="E24" i="64"/>
  <c r="D24" i="64"/>
  <c r="C24" i="64"/>
  <c r="F23" i="64"/>
  <c r="E23" i="64"/>
  <c r="D23" i="64"/>
  <c r="C23" i="64"/>
  <c r="G23" i="64" s="1"/>
  <c r="E22" i="64"/>
  <c r="D22" i="64"/>
  <c r="C22" i="64"/>
  <c r="G22" i="64" s="1"/>
  <c r="G21" i="64"/>
  <c r="E21" i="64"/>
  <c r="D21" i="64"/>
  <c r="C21" i="64"/>
  <c r="C32" i="63"/>
  <c r="G32" i="63" s="1"/>
  <c r="F31" i="63"/>
  <c r="E31" i="63"/>
  <c r="D31" i="63"/>
  <c r="C31" i="63"/>
  <c r="G31" i="63" s="1"/>
  <c r="G30" i="63"/>
  <c r="F30" i="63"/>
  <c r="E30" i="63"/>
  <c r="D30" i="63"/>
  <c r="C30" i="63"/>
  <c r="C29" i="63"/>
  <c r="G29" i="63" s="1"/>
  <c r="F28" i="63"/>
  <c r="E28" i="63"/>
  <c r="D28" i="63"/>
  <c r="C28" i="63"/>
  <c r="G28" i="63" s="1"/>
  <c r="G27" i="63"/>
  <c r="F27" i="63"/>
  <c r="E27" i="63"/>
  <c r="D27" i="63"/>
  <c r="C27" i="63"/>
  <c r="F26" i="63"/>
  <c r="E26" i="63"/>
  <c r="D26" i="63"/>
  <c r="C26" i="63"/>
  <c r="G26" i="63" s="1"/>
  <c r="F25" i="63"/>
  <c r="G25" i="63" s="1"/>
  <c r="E25" i="63"/>
  <c r="D25" i="63"/>
  <c r="C25" i="63"/>
  <c r="F24" i="63"/>
  <c r="E24" i="63"/>
  <c r="D24" i="63"/>
  <c r="C24" i="63"/>
  <c r="G24" i="63" s="1"/>
  <c r="F23" i="63"/>
  <c r="E23" i="63"/>
  <c r="D23" i="63"/>
  <c r="C23" i="63"/>
  <c r="G23" i="63" s="1"/>
  <c r="E22" i="63"/>
  <c r="D22" i="63"/>
  <c r="C22" i="63"/>
  <c r="G22" i="63" s="1"/>
  <c r="E21" i="63"/>
  <c r="D21" i="63"/>
  <c r="C21" i="63"/>
  <c r="G21" i="63" s="1"/>
  <c r="C32" i="62"/>
  <c r="G32" i="62" s="1"/>
  <c r="G31" i="62"/>
  <c r="F31" i="62"/>
  <c r="E31" i="62"/>
  <c r="D31" i="62"/>
  <c r="C31" i="62"/>
  <c r="F30" i="62"/>
  <c r="E30" i="62"/>
  <c r="D30" i="62"/>
  <c r="C30" i="62"/>
  <c r="G30" i="62" s="1"/>
  <c r="C29" i="62"/>
  <c r="G29" i="62" s="1"/>
  <c r="G28" i="62"/>
  <c r="F28" i="62"/>
  <c r="E28" i="62"/>
  <c r="D28" i="62"/>
  <c r="C28" i="62"/>
  <c r="F27" i="62"/>
  <c r="E27" i="62"/>
  <c r="D27" i="62"/>
  <c r="C27" i="62"/>
  <c r="G27" i="62" s="1"/>
  <c r="F26" i="62"/>
  <c r="G26" i="62" s="1"/>
  <c r="E26" i="62"/>
  <c r="D26" i="62"/>
  <c r="C26" i="62"/>
  <c r="F25" i="62"/>
  <c r="E25" i="62"/>
  <c r="D25" i="62"/>
  <c r="C25" i="62"/>
  <c r="G25" i="62" s="1"/>
  <c r="F24" i="62"/>
  <c r="E24" i="62"/>
  <c r="D24" i="62"/>
  <c r="C24" i="62"/>
  <c r="G24" i="62" s="1"/>
  <c r="F23" i="62"/>
  <c r="E23" i="62"/>
  <c r="D23" i="62"/>
  <c r="G23" i="62" s="1"/>
  <c r="C23" i="62"/>
  <c r="G22" i="62"/>
  <c r="E22" i="62"/>
  <c r="D22" i="62"/>
  <c r="C22" i="62"/>
  <c r="E21" i="62"/>
  <c r="G21" i="62" s="1"/>
  <c r="D21" i="62"/>
  <c r="C21" i="62"/>
  <c r="C32" i="61"/>
  <c r="G32" i="61" s="1"/>
  <c r="F31" i="61"/>
  <c r="E31" i="61"/>
  <c r="D31" i="61"/>
  <c r="C31" i="61"/>
  <c r="G31" i="61" s="1"/>
  <c r="F30" i="61"/>
  <c r="G30" i="61" s="1"/>
  <c r="E30" i="61"/>
  <c r="D30" i="61"/>
  <c r="C30" i="61"/>
  <c r="C29" i="61"/>
  <c r="G29" i="61" s="1"/>
  <c r="F28" i="61"/>
  <c r="E28" i="61"/>
  <c r="D28" i="61"/>
  <c r="C28" i="61"/>
  <c r="G28" i="61" s="1"/>
  <c r="F27" i="61"/>
  <c r="G27" i="61" s="1"/>
  <c r="E27" i="61"/>
  <c r="D27" i="61"/>
  <c r="C27" i="61"/>
  <c r="F26" i="61"/>
  <c r="E26" i="61"/>
  <c r="D26" i="61"/>
  <c r="C26" i="61"/>
  <c r="G26" i="61" s="1"/>
  <c r="E25" i="61"/>
  <c r="D25" i="61"/>
  <c r="C25" i="61"/>
  <c r="G25" i="61" s="1"/>
  <c r="E24" i="61"/>
  <c r="D24" i="61"/>
  <c r="G24" i="61" s="1"/>
  <c r="C24" i="61"/>
  <c r="G23" i="61"/>
  <c r="F23" i="61"/>
  <c r="E23" i="61"/>
  <c r="D23" i="61"/>
  <c r="C23" i="61"/>
  <c r="G22" i="61"/>
  <c r="E22" i="61"/>
  <c r="D22" i="61"/>
  <c r="C22" i="61"/>
  <c r="E21" i="61"/>
  <c r="D21" i="61"/>
  <c r="C21" i="61"/>
  <c r="G21" i="61" s="1"/>
  <c r="C32" i="60"/>
  <c r="G32" i="60" s="1"/>
  <c r="F31" i="60"/>
  <c r="G31" i="60" s="1"/>
  <c r="E31" i="60"/>
  <c r="D31" i="60"/>
  <c r="C31" i="60"/>
  <c r="F30" i="60"/>
  <c r="E30" i="60"/>
  <c r="D30" i="60"/>
  <c r="C30" i="60"/>
  <c r="G30" i="60" s="1"/>
  <c r="C29" i="60"/>
  <c r="G29" i="60" s="1"/>
  <c r="F28" i="60"/>
  <c r="G28" i="60" s="1"/>
  <c r="E28" i="60"/>
  <c r="D28" i="60"/>
  <c r="C28" i="60"/>
  <c r="F27" i="60"/>
  <c r="E27" i="60"/>
  <c r="D27" i="60"/>
  <c r="C27" i="60"/>
  <c r="G27" i="60" s="1"/>
  <c r="F26" i="60"/>
  <c r="E26" i="60"/>
  <c r="D26" i="60"/>
  <c r="C26" i="60"/>
  <c r="G26" i="60" s="1"/>
  <c r="F25" i="60"/>
  <c r="E25" i="60"/>
  <c r="D25" i="60"/>
  <c r="G25" i="60" s="1"/>
  <c r="C25" i="60"/>
  <c r="G24" i="60"/>
  <c r="F24" i="60"/>
  <c r="E24" i="60"/>
  <c r="D24" i="60"/>
  <c r="C24" i="60"/>
  <c r="G23" i="60"/>
  <c r="F23" i="60"/>
  <c r="E23" i="60"/>
  <c r="D23" i="60"/>
  <c r="C23" i="60"/>
  <c r="E22" i="60"/>
  <c r="D22" i="60"/>
  <c r="C22" i="60"/>
  <c r="G22" i="60" s="1"/>
  <c r="E21" i="60"/>
  <c r="D21" i="60"/>
  <c r="C21" i="60"/>
  <c r="G21" i="60" s="1"/>
  <c r="G32" i="59"/>
  <c r="C32" i="59"/>
  <c r="F31" i="59"/>
  <c r="E31" i="59"/>
  <c r="D31" i="59"/>
  <c r="C31" i="59"/>
  <c r="G31" i="59" s="1"/>
  <c r="F30" i="59"/>
  <c r="E30" i="59"/>
  <c r="D30" i="59"/>
  <c r="C30" i="59"/>
  <c r="G30" i="59" s="1"/>
  <c r="G29" i="59"/>
  <c r="C29" i="59"/>
  <c r="F28" i="59"/>
  <c r="E28" i="59"/>
  <c r="D28" i="59"/>
  <c r="C28" i="59"/>
  <c r="G28" i="59" s="1"/>
  <c r="F27" i="59"/>
  <c r="E27" i="59"/>
  <c r="D27" i="59"/>
  <c r="C27" i="59"/>
  <c r="G27" i="59" s="1"/>
  <c r="F26" i="59"/>
  <c r="E26" i="59"/>
  <c r="D26" i="59"/>
  <c r="G26" i="59" s="1"/>
  <c r="C26" i="59"/>
  <c r="G25" i="59"/>
  <c r="F25" i="59"/>
  <c r="E25" i="59"/>
  <c r="D25" i="59"/>
  <c r="C25" i="59"/>
  <c r="G24" i="59"/>
  <c r="F24" i="59"/>
  <c r="E24" i="59"/>
  <c r="D24" i="59"/>
  <c r="C24" i="59"/>
  <c r="G23" i="59"/>
  <c r="F23" i="59"/>
  <c r="E23" i="59"/>
  <c r="D23" i="59"/>
  <c r="C23" i="59"/>
  <c r="E22" i="59"/>
  <c r="D22" i="59"/>
  <c r="C22" i="59"/>
  <c r="G22" i="59" s="1"/>
  <c r="E21" i="59"/>
  <c r="D21" i="59"/>
  <c r="C21" i="59"/>
  <c r="G21" i="59" s="1"/>
  <c r="I2" i="59" s="1"/>
  <c r="B47" i="13" s="1"/>
  <c r="G32" i="58"/>
  <c r="C32" i="58"/>
  <c r="F31" i="58"/>
  <c r="E31" i="58"/>
  <c r="D31" i="58"/>
  <c r="C31" i="58"/>
  <c r="G31" i="58" s="1"/>
  <c r="F30" i="58"/>
  <c r="E30" i="58"/>
  <c r="D30" i="58"/>
  <c r="G30" i="58" s="1"/>
  <c r="C30" i="58"/>
  <c r="G29" i="58"/>
  <c r="C29" i="58"/>
  <c r="F28" i="58"/>
  <c r="E28" i="58"/>
  <c r="D28" i="58"/>
  <c r="C28" i="58"/>
  <c r="G28" i="58" s="1"/>
  <c r="F27" i="58"/>
  <c r="E27" i="58"/>
  <c r="D27" i="58"/>
  <c r="G27" i="58" s="1"/>
  <c r="C27" i="58"/>
  <c r="G26" i="58"/>
  <c r="F26" i="58"/>
  <c r="E26" i="58"/>
  <c r="D26" i="58"/>
  <c r="C26" i="58"/>
  <c r="G25" i="58"/>
  <c r="F25" i="58"/>
  <c r="E25" i="58"/>
  <c r="D25" i="58"/>
  <c r="C25" i="58"/>
  <c r="G24" i="58"/>
  <c r="F24" i="58"/>
  <c r="E24" i="58"/>
  <c r="D24" i="58"/>
  <c r="C24" i="58"/>
  <c r="F23" i="58"/>
  <c r="E23" i="58"/>
  <c r="D23" i="58"/>
  <c r="G23" i="58" s="1"/>
  <c r="C23" i="58"/>
  <c r="E22" i="58"/>
  <c r="D22" i="58"/>
  <c r="C22" i="58"/>
  <c r="G22" i="58" s="1"/>
  <c r="G21" i="58"/>
  <c r="I2" i="58" s="1"/>
  <c r="E21" i="58"/>
  <c r="D21" i="58"/>
  <c r="C21" i="58"/>
  <c r="G32" i="57"/>
  <c r="C32" i="57"/>
  <c r="F31" i="57"/>
  <c r="E31" i="57"/>
  <c r="D31" i="57"/>
  <c r="G31" i="57" s="1"/>
  <c r="C31" i="57"/>
  <c r="G30" i="57"/>
  <c r="F30" i="57"/>
  <c r="E30" i="57"/>
  <c r="D30" i="57"/>
  <c r="C30" i="57"/>
  <c r="G29" i="57"/>
  <c r="C29" i="57"/>
  <c r="F28" i="57"/>
  <c r="E28" i="57"/>
  <c r="D28" i="57"/>
  <c r="G28" i="57" s="1"/>
  <c r="C28" i="57"/>
  <c r="G27" i="57"/>
  <c r="F27" i="57"/>
  <c r="E27" i="57"/>
  <c r="D27" i="57"/>
  <c r="C27" i="57"/>
  <c r="G26" i="57"/>
  <c r="F26" i="57"/>
  <c r="E26" i="57"/>
  <c r="D26" i="57"/>
  <c r="C26" i="57"/>
  <c r="G25" i="57"/>
  <c r="F25" i="57"/>
  <c r="E25" i="57"/>
  <c r="D25" i="57"/>
  <c r="C25" i="57"/>
  <c r="F24" i="57"/>
  <c r="E24" i="57"/>
  <c r="D24" i="57"/>
  <c r="G24" i="57" s="1"/>
  <c r="C24" i="57"/>
  <c r="F23" i="57"/>
  <c r="E23" i="57"/>
  <c r="D23" i="57"/>
  <c r="C23" i="57"/>
  <c r="G23" i="57" s="1"/>
  <c r="E22" i="57"/>
  <c r="D22" i="57"/>
  <c r="C22" i="57"/>
  <c r="G22" i="57" s="1"/>
  <c r="G21" i="57"/>
  <c r="I2" i="57" s="1"/>
  <c r="E21" i="57"/>
  <c r="D21" i="57"/>
  <c r="C21" i="57"/>
  <c r="G32" i="56"/>
  <c r="C32" i="56"/>
  <c r="F31" i="56"/>
  <c r="G31" i="56" s="1"/>
  <c r="E31" i="56"/>
  <c r="D31" i="56"/>
  <c r="C31" i="56"/>
  <c r="G30" i="56"/>
  <c r="F30" i="56"/>
  <c r="E30" i="56"/>
  <c r="D30" i="56"/>
  <c r="C30" i="56"/>
  <c r="G29" i="56"/>
  <c r="C29" i="56"/>
  <c r="F28" i="56"/>
  <c r="G28" i="56" s="1"/>
  <c r="E28" i="56"/>
  <c r="D28" i="56"/>
  <c r="C28" i="56"/>
  <c r="G27" i="56"/>
  <c r="F27" i="56"/>
  <c r="E27" i="56"/>
  <c r="D27" i="56"/>
  <c r="C27" i="56"/>
  <c r="G26" i="56"/>
  <c r="F26" i="56"/>
  <c r="E26" i="56"/>
  <c r="D26" i="56"/>
  <c r="C26" i="56"/>
  <c r="F25" i="56"/>
  <c r="E25" i="56"/>
  <c r="D25" i="56"/>
  <c r="G25" i="56" s="1"/>
  <c r="C25" i="56"/>
  <c r="F24" i="56"/>
  <c r="E24" i="56"/>
  <c r="D24" i="56"/>
  <c r="C24" i="56"/>
  <c r="G24" i="56" s="1"/>
  <c r="F23" i="56"/>
  <c r="E23" i="56"/>
  <c r="D23" i="56"/>
  <c r="C23" i="56"/>
  <c r="G23" i="56" s="1"/>
  <c r="E22" i="56"/>
  <c r="D22" i="56"/>
  <c r="G22" i="56" s="1"/>
  <c r="C22" i="56"/>
  <c r="G21" i="56"/>
  <c r="E21" i="56"/>
  <c r="D21" i="56"/>
  <c r="C21" i="56"/>
  <c r="G32" i="55"/>
  <c r="C32" i="55"/>
  <c r="G31" i="55"/>
  <c r="F31" i="55"/>
  <c r="E31" i="55"/>
  <c r="D31" i="55"/>
  <c r="C31" i="55"/>
  <c r="G30" i="55"/>
  <c r="F30" i="55"/>
  <c r="E30" i="55"/>
  <c r="D30" i="55"/>
  <c r="C30" i="55"/>
  <c r="G29" i="55"/>
  <c r="C29" i="55"/>
  <c r="G28" i="55"/>
  <c r="F28" i="55"/>
  <c r="E28" i="55"/>
  <c r="D28" i="55"/>
  <c r="C28" i="55"/>
  <c r="G27" i="55"/>
  <c r="F27" i="55"/>
  <c r="E27" i="55"/>
  <c r="D27" i="55"/>
  <c r="C27" i="55"/>
  <c r="F26" i="55"/>
  <c r="E26" i="55"/>
  <c r="G26" i="55" s="1"/>
  <c r="D26" i="55"/>
  <c r="C26" i="55"/>
  <c r="F25" i="55"/>
  <c r="E25" i="55"/>
  <c r="D25" i="55"/>
  <c r="C25" i="55"/>
  <c r="G25" i="55" s="1"/>
  <c r="F24" i="55"/>
  <c r="E24" i="55"/>
  <c r="D24" i="55"/>
  <c r="C24" i="55"/>
  <c r="G24" i="55" s="1"/>
  <c r="F23" i="55"/>
  <c r="E23" i="55"/>
  <c r="D23" i="55"/>
  <c r="C23" i="55"/>
  <c r="G23" i="55" s="1"/>
  <c r="E22" i="55"/>
  <c r="D22" i="55"/>
  <c r="G22" i="55" s="1"/>
  <c r="C22" i="55"/>
  <c r="E21" i="55"/>
  <c r="D21" i="55"/>
  <c r="G21" i="55" s="1"/>
  <c r="C21" i="55"/>
  <c r="G32" i="54"/>
  <c r="C32" i="54"/>
  <c r="G31" i="54"/>
  <c r="F31" i="54"/>
  <c r="E31" i="54"/>
  <c r="D31" i="54"/>
  <c r="C31" i="54"/>
  <c r="F30" i="54"/>
  <c r="E30" i="54"/>
  <c r="G30" i="54" s="1"/>
  <c r="D30" i="54"/>
  <c r="C30" i="54"/>
  <c r="G29" i="54"/>
  <c r="C29" i="54"/>
  <c r="G28" i="54"/>
  <c r="F28" i="54"/>
  <c r="E28" i="54"/>
  <c r="D28" i="54"/>
  <c r="C28" i="54"/>
  <c r="F27" i="54"/>
  <c r="E27" i="54"/>
  <c r="G27" i="54" s="1"/>
  <c r="D27" i="54"/>
  <c r="C27" i="54"/>
  <c r="F26" i="54"/>
  <c r="E26" i="54"/>
  <c r="D26" i="54"/>
  <c r="C26" i="54"/>
  <c r="G26" i="54" s="1"/>
  <c r="F25" i="54"/>
  <c r="E25" i="54"/>
  <c r="D25" i="54"/>
  <c r="C25" i="54"/>
  <c r="G25" i="54" s="1"/>
  <c r="F24" i="54"/>
  <c r="E24" i="54"/>
  <c r="D24" i="54"/>
  <c r="C24" i="54"/>
  <c r="G24" i="54" s="1"/>
  <c r="F23" i="54"/>
  <c r="E23" i="54"/>
  <c r="D23" i="54"/>
  <c r="C23" i="54"/>
  <c r="G23" i="54" s="1"/>
  <c r="E22" i="54"/>
  <c r="G22" i="54" s="1"/>
  <c r="D22" i="54"/>
  <c r="C22" i="54"/>
  <c r="E21" i="54"/>
  <c r="D21" i="54"/>
  <c r="G21" i="54" s="1"/>
  <c r="I2" i="54" s="1"/>
  <c r="B62" i="13" s="1"/>
  <c r="C21" i="54"/>
  <c r="G32" i="53"/>
  <c r="C32" i="53"/>
  <c r="F31" i="53"/>
  <c r="E31" i="53"/>
  <c r="G31" i="53" s="1"/>
  <c r="D31" i="53"/>
  <c r="C31" i="53"/>
  <c r="F30" i="53"/>
  <c r="E30" i="53"/>
  <c r="D30" i="53"/>
  <c r="C30" i="53"/>
  <c r="G30" i="53" s="1"/>
  <c r="G29" i="53"/>
  <c r="C29" i="53"/>
  <c r="F28" i="53"/>
  <c r="E28" i="53"/>
  <c r="G28" i="53" s="1"/>
  <c r="D28" i="53"/>
  <c r="C28" i="53"/>
  <c r="F27" i="53"/>
  <c r="E27" i="53"/>
  <c r="D27" i="53"/>
  <c r="C27" i="53"/>
  <c r="G27" i="53" s="1"/>
  <c r="F26" i="53"/>
  <c r="E26" i="53"/>
  <c r="D26" i="53"/>
  <c r="C26" i="53"/>
  <c r="G26" i="53" s="1"/>
  <c r="F25" i="53"/>
  <c r="E25" i="53"/>
  <c r="D25" i="53"/>
  <c r="C25" i="53"/>
  <c r="G25" i="53" s="1"/>
  <c r="F24" i="53"/>
  <c r="E24" i="53"/>
  <c r="D24" i="53"/>
  <c r="C24" i="53"/>
  <c r="G24" i="53" s="1"/>
  <c r="F23" i="53"/>
  <c r="G23" i="53" s="1"/>
  <c r="E23" i="53"/>
  <c r="D23" i="53"/>
  <c r="C23" i="53"/>
  <c r="E22" i="53"/>
  <c r="D22" i="53"/>
  <c r="C22" i="53"/>
  <c r="G22" i="53" s="1"/>
  <c r="E21" i="53"/>
  <c r="D21" i="53"/>
  <c r="G21" i="53" s="1"/>
  <c r="C21" i="53"/>
  <c r="G32" i="52"/>
  <c r="C32" i="52"/>
  <c r="F31" i="52"/>
  <c r="E31" i="52"/>
  <c r="D31" i="52"/>
  <c r="C31" i="52"/>
  <c r="G31" i="52" s="1"/>
  <c r="F30" i="52"/>
  <c r="E30" i="52"/>
  <c r="D30" i="52"/>
  <c r="C30" i="52"/>
  <c r="G30" i="52" s="1"/>
  <c r="G29" i="52"/>
  <c r="C29" i="52"/>
  <c r="F28" i="52"/>
  <c r="E28" i="52"/>
  <c r="D28" i="52"/>
  <c r="C28" i="52"/>
  <c r="G28" i="52" s="1"/>
  <c r="F27" i="52"/>
  <c r="E27" i="52"/>
  <c r="D27" i="52"/>
  <c r="C27" i="52"/>
  <c r="G27" i="52" s="1"/>
  <c r="F26" i="52"/>
  <c r="E26" i="52"/>
  <c r="D26" i="52"/>
  <c r="C26" i="52"/>
  <c r="G26" i="52" s="1"/>
  <c r="F25" i="52"/>
  <c r="E25" i="52"/>
  <c r="D25" i="52"/>
  <c r="C25" i="52"/>
  <c r="G25" i="52" s="1"/>
  <c r="F24" i="52"/>
  <c r="G24" i="52" s="1"/>
  <c r="E24" i="52"/>
  <c r="D24" i="52"/>
  <c r="C24" i="52"/>
  <c r="F23" i="52"/>
  <c r="E23" i="52"/>
  <c r="D23" i="52"/>
  <c r="C23" i="52"/>
  <c r="G23" i="52" s="1"/>
  <c r="E22" i="52"/>
  <c r="D22" i="52"/>
  <c r="C22" i="52"/>
  <c r="G22" i="52" s="1"/>
  <c r="E21" i="52"/>
  <c r="D21" i="52"/>
  <c r="C21" i="52"/>
  <c r="G21" i="52" s="1"/>
  <c r="C32" i="51"/>
  <c r="G32" i="51" s="1"/>
  <c r="F31" i="51"/>
  <c r="E31" i="51"/>
  <c r="D31" i="51"/>
  <c r="C31" i="51"/>
  <c r="G31" i="51" s="1"/>
  <c r="F30" i="51"/>
  <c r="E30" i="51"/>
  <c r="D30" i="51"/>
  <c r="C30" i="51"/>
  <c r="G30" i="51" s="1"/>
  <c r="C29" i="51"/>
  <c r="G29" i="51" s="1"/>
  <c r="F28" i="51"/>
  <c r="E28" i="51"/>
  <c r="D28" i="51"/>
  <c r="C28" i="51"/>
  <c r="G28" i="51" s="1"/>
  <c r="F27" i="51"/>
  <c r="E27" i="51"/>
  <c r="D27" i="51"/>
  <c r="C27" i="51"/>
  <c r="G27" i="51" s="1"/>
  <c r="F26" i="51"/>
  <c r="E26" i="51"/>
  <c r="D26" i="51"/>
  <c r="C26" i="51"/>
  <c r="G26" i="51" s="1"/>
  <c r="F25" i="51"/>
  <c r="G25" i="51" s="1"/>
  <c r="E25" i="51"/>
  <c r="D25" i="51"/>
  <c r="C25" i="51"/>
  <c r="F24" i="51"/>
  <c r="E24" i="51"/>
  <c r="D24" i="51"/>
  <c r="C24" i="51"/>
  <c r="G24" i="51" s="1"/>
  <c r="F23" i="51"/>
  <c r="E23" i="51"/>
  <c r="D23" i="51"/>
  <c r="C23" i="51"/>
  <c r="G23" i="51" s="1"/>
  <c r="E22" i="51"/>
  <c r="D22" i="51"/>
  <c r="C22" i="51"/>
  <c r="G22" i="51" s="1"/>
  <c r="E21" i="51"/>
  <c r="D21" i="51"/>
  <c r="G21" i="51" s="1"/>
  <c r="C21" i="51"/>
  <c r="C32" i="50"/>
  <c r="G32" i="50" s="1"/>
  <c r="F31" i="50"/>
  <c r="E31" i="50"/>
  <c r="D31" i="50"/>
  <c r="C31" i="50"/>
  <c r="G31" i="50" s="1"/>
  <c r="F30" i="50"/>
  <c r="E30" i="50"/>
  <c r="D30" i="50"/>
  <c r="C30" i="50"/>
  <c r="G30" i="50" s="1"/>
  <c r="C29" i="50"/>
  <c r="G29" i="50" s="1"/>
  <c r="F28" i="50"/>
  <c r="E28" i="50"/>
  <c r="D28" i="50"/>
  <c r="C28" i="50"/>
  <c r="G28" i="50" s="1"/>
  <c r="F27" i="50"/>
  <c r="E27" i="50"/>
  <c r="D27" i="50"/>
  <c r="C27" i="50"/>
  <c r="G27" i="50" s="1"/>
  <c r="F26" i="50"/>
  <c r="G26" i="50" s="1"/>
  <c r="E26" i="50"/>
  <c r="D26" i="50"/>
  <c r="C26" i="50"/>
  <c r="F25" i="50"/>
  <c r="E25" i="50"/>
  <c r="D25" i="50"/>
  <c r="C25" i="50"/>
  <c r="G25" i="50" s="1"/>
  <c r="F24" i="50"/>
  <c r="E24" i="50"/>
  <c r="D24" i="50"/>
  <c r="C24" i="50"/>
  <c r="G24" i="50" s="1"/>
  <c r="F23" i="50"/>
  <c r="E23" i="50"/>
  <c r="D23" i="50"/>
  <c r="G23" i="50" s="1"/>
  <c r="C23" i="50"/>
  <c r="E22" i="50"/>
  <c r="D22" i="50"/>
  <c r="C22" i="50"/>
  <c r="G22" i="50" s="1"/>
  <c r="E21" i="50"/>
  <c r="G21" i="50" s="1"/>
  <c r="D21" i="50"/>
  <c r="C21" i="50"/>
  <c r="C32" i="49"/>
  <c r="G32" i="49" s="1"/>
  <c r="F31" i="49"/>
  <c r="E31" i="49"/>
  <c r="D31" i="49"/>
  <c r="C31" i="49"/>
  <c r="G31" i="49" s="1"/>
  <c r="F30" i="49"/>
  <c r="G30" i="49" s="1"/>
  <c r="E30" i="49"/>
  <c r="D30" i="49"/>
  <c r="C30" i="49"/>
  <c r="C29" i="49"/>
  <c r="G29" i="49" s="1"/>
  <c r="F28" i="49"/>
  <c r="E28" i="49"/>
  <c r="D28" i="49"/>
  <c r="C28" i="49"/>
  <c r="G28" i="49" s="1"/>
  <c r="F27" i="49"/>
  <c r="G27" i="49" s="1"/>
  <c r="E27" i="49"/>
  <c r="D27" i="49"/>
  <c r="C27" i="49"/>
  <c r="F26" i="49"/>
  <c r="E26" i="49"/>
  <c r="D26" i="49"/>
  <c r="C26" i="49"/>
  <c r="G26" i="49" s="1"/>
  <c r="F25" i="49"/>
  <c r="E25" i="49"/>
  <c r="D25" i="49"/>
  <c r="C25" i="49"/>
  <c r="G25" i="49" s="1"/>
  <c r="F24" i="49"/>
  <c r="E24" i="49"/>
  <c r="D24" i="49"/>
  <c r="G24" i="49" s="1"/>
  <c r="C24" i="49"/>
  <c r="F23" i="49"/>
  <c r="E23" i="49"/>
  <c r="D23" i="49"/>
  <c r="G23" i="49" s="1"/>
  <c r="C23" i="49"/>
  <c r="G22" i="49"/>
  <c r="E22" i="49"/>
  <c r="D22" i="49"/>
  <c r="C22" i="49"/>
  <c r="E21" i="49"/>
  <c r="D21" i="49"/>
  <c r="C21" i="49"/>
  <c r="G21" i="49" s="1"/>
  <c r="C32" i="48"/>
  <c r="G32" i="48" s="1"/>
  <c r="F31" i="48"/>
  <c r="E31" i="48"/>
  <c r="G31" i="48" s="1"/>
  <c r="D31" i="48"/>
  <c r="C31" i="48"/>
  <c r="F30" i="48"/>
  <c r="E30" i="48"/>
  <c r="D30" i="48"/>
  <c r="C30" i="48"/>
  <c r="G30" i="48" s="1"/>
  <c r="C29" i="48"/>
  <c r="G29" i="48" s="1"/>
  <c r="F28" i="48"/>
  <c r="E28" i="48"/>
  <c r="G28" i="48" s="1"/>
  <c r="D28" i="48"/>
  <c r="C28" i="48"/>
  <c r="F27" i="48"/>
  <c r="E27" i="48"/>
  <c r="D27" i="48"/>
  <c r="C27" i="48"/>
  <c r="G27" i="48" s="1"/>
  <c r="F26" i="48"/>
  <c r="E26" i="48"/>
  <c r="D26" i="48"/>
  <c r="C26" i="48"/>
  <c r="G26" i="48" s="1"/>
  <c r="F25" i="48"/>
  <c r="E25" i="48"/>
  <c r="D25" i="48"/>
  <c r="G25" i="48" s="1"/>
  <c r="C25" i="48"/>
  <c r="F24" i="48"/>
  <c r="E24" i="48"/>
  <c r="D24" i="48"/>
  <c r="G24" i="48" s="1"/>
  <c r="C24" i="48"/>
  <c r="G23" i="48"/>
  <c r="F23" i="48"/>
  <c r="E23" i="48"/>
  <c r="D23" i="48"/>
  <c r="C23" i="48"/>
  <c r="G22" i="48"/>
  <c r="E22" i="48"/>
  <c r="D22" i="48"/>
  <c r="C22" i="48"/>
  <c r="E21" i="48"/>
  <c r="D21" i="48"/>
  <c r="C21" i="48"/>
  <c r="G21" i="48" s="1"/>
  <c r="C32" i="47"/>
  <c r="G32" i="47" s="1"/>
  <c r="F31" i="47"/>
  <c r="E31" i="47"/>
  <c r="D31" i="47"/>
  <c r="C31" i="47"/>
  <c r="G31" i="47" s="1"/>
  <c r="F30" i="47"/>
  <c r="E30" i="47"/>
  <c r="D30" i="47"/>
  <c r="C30" i="47"/>
  <c r="G30" i="47" s="1"/>
  <c r="C29" i="47"/>
  <c r="G29" i="47" s="1"/>
  <c r="F28" i="47"/>
  <c r="E28" i="47"/>
  <c r="D28" i="47"/>
  <c r="C28" i="47"/>
  <c r="G28" i="47" s="1"/>
  <c r="F27" i="47"/>
  <c r="E27" i="47"/>
  <c r="D27" i="47"/>
  <c r="C27" i="47"/>
  <c r="G27" i="47" s="1"/>
  <c r="F26" i="47"/>
  <c r="E26" i="47"/>
  <c r="D26" i="47"/>
  <c r="G26" i="47" s="1"/>
  <c r="C26" i="47"/>
  <c r="F25" i="47"/>
  <c r="E25" i="47"/>
  <c r="D25" i="47"/>
  <c r="G25" i="47" s="1"/>
  <c r="C25" i="47"/>
  <c r="G24" i="47"/>
  <c r="F24" i="47"/>
  <c r="E24" i="47"/>
  <c r="D24" i="47"/>
  <c r="C24" i="47"/>
  <c r="G23" i="47"/>
  <c r="F23" i="47"/>
  <c r="E23" i="47"/>
  <c r="D23" i="47"/>
  <c r="C23" i="47"/>
  <c r="E22" i="47"/>
  <c r="D22" i="47"/>
  <c r="G22" i="47" s="1"/>
  <c r="C22" i="47"/>
  <c r="E21" i="47"/>
  <c r="D21" i="47"/>
  <c r="C21" i="47"/>
  <c r="G21" i="47" s="1"/>
  <c r="C32" i="46"/>
  <c r="G32" i="46" s="1"/>
  <c r="F31" i="46"/>
  <c r="E31" i="46"/>
  <c r="D31" i="46"/>
  <c r="C31" i="46"/>
  <c r="G31" i="46" s="1"/>
  <c r="F30" i="46"/>
  <c r="E30" i="46"/>
  <c r="D30" i="46"/>
  <c r="G30" i="46" s="1"/>
  <c r="C30" i="46"/>
  <c r="C29" i="46"/>
  <c r="G29" i="46" s="1"/>
  <c r="F28" i="46"/>
  <c r="E28" i="46"/>
  <c r="D28" i="46"/>
  <c r="C28" i="46"/>
  <c r="G28" i="46" s="1"/>
  <c r="F27" i="46"/>
  <c r="E27" i="46"/>
  <c r="D27" i="46"/>
  <c r="G27" i="46" s="1"/>
  <c r="C27" i="46"/>
  <c r="F26" i="46"/>
  <c r="G26" i="46" s="1"/>
  <c r="E26" i="46"/>
  <c r="D26" i="46"/>
  <c r="C26" i="46"/>
  <c r="G25" i="46"/>
  <c r="F25" i="46"/>
  <c r="E25" i="46"/>
  <c r="D25" i="46"/>
  <c r="C25" i="46"/>
  <c r="G24" i="46"/>
  <c r="F24" i="46"/>
  <c r="E24" i="46"/>
  <c r="D24" i="46"/>
  <c r="C24" i="46"/>
  <c r="F23" i="46"/>
  <c r="E23" i="46"/>
  <c r="G23" i="46" s="1"/>
  <c r="D23" i="46"/>
  <c r="C23" i="46"/>
  <c r="E22" i="46"/>
  <c r="D22" i="46"/>
  <c r="G22" i="46" s="1"/>
  <c r="C22" i="46"/>
  <c r="E21" i="46"/>
  <c r="G21" i="46" s="1"/>
  <c r="D21" i="46"/>
  <c r="C21" i="46"/>
  <c r="G32" i="45"/>
  <c r="C32" i="45"/>
  <c r="F31" i="45"/>
  <c r="E31" i="45"/>
  <c r="D31" i="45"/>
  <c r="G31" i="45" s="1"/>
  <c r="C31" i="45"/>
  <c r="F30" i="45"/>
  <c r="G30" i="45" s="1"/>
  <c r="E30" i="45"/>
  <c r="D30" i="45"/>
  <c r="C30" i="45"/>
  <c r="G29" i="45"/>
  <c r="C29" i="45"/>
  <c r="F28" i="45"/>
  <c r="E28" i="45"/>
  <c r="D28" i="45"/>
  <c r="G28" i="45" s="1"/>
  <c r="C28" i="45"/>
  <c r="F27" i="45"/>
  <c r="G27" i="45" s="1"/>
  <c r="E27" i="45"/>
  <c r="D27" i="45"/>
  <c r="C27" i="45"/>
  <c r="G26" i="45"/>
  <c r="F26" i="45"/>
  <c r="E26" i="45"/>
  <c r="D26" i="45"/>
  <c r="C26" i="45"/>
  <c r="G25" i="45"/>
  <c r="F25" i="45"/>
  <c r="E25" i="45"/>
  <c r="D25" i="45"/>
  <c r="C25" i="45"/>
  <c r="F24" i="45"/>
  <c r="E24" i="45"/>
  <c r="G24" i="45" s="1"/>
  <c r="D24" i="45"/>
  <c r="C24" i="45"/>
  <c r="F23" i="45"/>
  <c r="E23" i="45"/>
  <c r="D23" i="45"/>
  <c r="C23" i="45"/>
  <c r="G23" i="45" s="1"/>
  <c r="G22" i="45"/>
  <c r="E22" i="45"/>
  <c r="D22" i="45"/>
  <c r="C22" i="45"/>
  <c r="G21" i="45"/>
  <c r="E21" i="45"/>
  <c r="D21" i="45"/>
  <c r="C21" i="45"/>
  <c r="G32" i="44"/>
  <c r="C32" i="44"/>
  <c r="F31" i="44"/>
  <c r="G31" i="44" s="1"/>
  <c r="E31" i="44"/>
  <c r="D31" i="44"/>
  <c r="C31" i="44"/>
  <c r="G30" i="44"/>
  <c r="F30" i="44"/>
  <c r="E30" i="44"/>
  <c r="D30" i="44"/>
  <c r="C30" i="44"/>
  <c r="G29" i="44"/>
  <c r="C29" i="44"/>
  <c r="F28" i="44"/>
  <c r="G28" i="44" s="1"/>
  <c r="E28" i="44"/>
  <c r="D28" i="44"/>
  <c r="C28" i="44"/>
  <c r="G27" i="44"/>
  <c r="F27" i="44"/>
  <c r="E27" i="44"/>
  <c r="D27" i="44"/>
  <c r="C27" i="44"/>
  <c r="G26" i="44"/>
  <c r="F26" i="44"/>
  <c r="E26" i="44"/>
  <c r="D26" i="44"/>
  <c r="C26" i="44"/>
  <c r="F25" i="44"/>
  <c r="E25" i="44"/>
  <c r="G25" i="44" s="1"/>
  <c r="D25" i="44"/>
  <c r="C25" i="44"/>
  <c r="F24" i="44"/>
  <c r="E24" i="44"/>
  <c r="D24" i="44"/>
  <c r="C24" i="44"/>
  <c r="G24" i="44" s="1"/>
  <c r="F23" i="44"/>
  <c r="E23" i="44"/>
  <c r="D23" i="44"/>
  <c r="C23" i="44"/>
  <c r="G23" i="44" s="1"/>
  <c r="G22" i="44"/>
  <c r="E22" i="44"/>
  <c r="D22" i="44"/>
  <c r="C22" i="44"/>
  <c r="G21" i="44"/>
  <c r="I2" i="44" s="1"/>
  <c r="E21" i="44"/>
  <c r="D21" i="44"/>
  <c r="C21" i="44"/>
  <c r="G32" i="43"/>
  <c r="C32" i="43"/>
  <c r="G31" i="43"/>
  <c r="F31" i="43"/>
  <c r="E31" i="43"/>
  <c r="D31" i="43"/>
  <c r="C31" i="43"/>
  <c r="G30" i="43"/>
  <c r="F30" i="43"/>
  <c r="E30" i="43"/>
  <c r="D30" i="43"/>
  <c r="C30" i="43"/>
  <c r="G29" i="43"/>
  <c r="C29" i="43"/>
  <c r="G28" i="43"/>
  <c r="F28" i="43"/>
  <c r="E28" i="43"/>
  <c r="D28" i="43"/>
  <c r="C28" i="43"/>
  <c r="G27" i="43"/>
  <c r="F27" i="43"/>
  <c r="E27" i="43"/>
  <c r="D27" i="43"/>
  <c r="C27" i="43"/>
  <c r="F26" i="43"/>
  <c r="E26" i="43"/>
  <c r="G26" i="43" s="1"/>
  <c r="D26" i="43"/>
  <c r="C26" i="43"/>
  <c r="F25" i="43"/>
  <c r="E25" i="43"/>
  <c r="D25" i="43"/>
  <c r="C25" i="43"/>
  <c r="G25" i="43" s="1"/>
  <c r="F24" i="43"/>
  <c r="E24" i="43"/>
  <c r="D24" i="43"/>
  <c r="C24" i="43"/>
  <c r="G24" i="43" s="1"/>
  <c r="F23" i="43"/>
  <c r="E23" i="43"/>
  <c r="D23" i="43"/>
  <c r="C23" i="43"/>
  <c r="G23" i="43" s="1"/>
  <c r="E22" i="43"/>
  <c r="D22" i="43"/>
  <c r="G22" i="43" s="1"/>
  <c r="C22" i="43"/>
  <c r="E21" i="43"/>
  <c r="D21" i="43"/>
  <c r="G21" i="43" s="1"/>
  <c r="C21" i="43"/>
  <c r="C32" i="42"/>
  <c r="G32" i="42" s="1"/>
  <c r="G31" i="42"/>
  <c r="F31" i="42"/>
  <c r="E31" i="42"/>
  <c r="D31" i="42"/>
  <c r="C31" i="42"/>
  <c r="F30" i="42"/>
  <c r="E30" i="42"/>
  <c r="G30" i="42" s="1"/>
  <c r="D30" i="42"/>
  <c r="C30" i="42"/>
  <c r="C29" i="42"/>
  <c r="G29" i="42" s="1"/>
  <c r="G28" i="42"/>
  <c r="F28" i="42"/>
  <c r="E28" i="42"/>
  <c r="D28" i="42"/>
  <c r="C28" i="42"/>
  <c r="F27" i="42"/>
  <c r="E27" i="42"/>
  <c r="G27" i="42" s="1"/>
  <c r="D27" i="42"/>
  <c r="C27" i="42"/>
  <c r="F26" i="42"/>
  <c r="E26" i="42"/>
  <c r="D26" i="42"/>
  <c r="C26" i="42"/>
  <c r="G26" i="42" s="1"/>
  <c r="F25" i="42"/>
  <c r="E25" i="42"/>
  <c r="D25" i="42"/>
  <c r="C25" i="42"/>
  <c r="G25" i="42" s="1"/>
  <c r="F24" i="42"/>
  <c r="E24" i="42"/>
  <c r="D24" i="42"/>
  <c r="C24" i="42"/>
  <c r="G24" i="42" s="1"/>
  <c r="F23" i="42"/>
  <c r="E23" i="42"/>
  <c r="D23" i="42"/>
  <c r="C23" i="42"/>
  <c r="G23" i="42" s="1"/>
  <c r="E22" i="42"/>
  <c r="G22" i="42" s="1"/>
  <c r="D22" i="42"/>
  <c r="C22" i="42"/>
  <c r="E21" i="42"/>
  <c r="D21" i="42"/>
  <c r="G21" i="42" s="1"/>
  <c r="C21" i="42"/>
  <c r="G32" i="41"/>
  <c r="C32" i="41"/>
  <c r="F31" i="41"/>
  <c r="E31" i="41"/>
  <c r="G31" i="41" s="1"/>
  <c r="D31" i="41"/>
  <c r="C31" i="41"/>
  <c r="F30" i="41"/>
  <c r="E30" i="41"/>
  <c r="D30" i="41"/>
  <c r="C30" i="41"/>
  <c r="G30" i="41" s="1"/>
  <c r="G29" i="41"/>
  <c r="C29" i="41"/>
  <c r="F28" i="41"/>
  <c r="E28" i="41"/>
  <c r="G28" i="41" s="1"/>
  <c r="D28" i="41"/>
  <c r="C28" i="41"/>
  <c r="F27" i="41"/>
  <c r="E27" i="41"/>
  <c r="D27" i="41"/>
  <c r="C27" i="41"/>
  <c r="G27" i="41" s="1"/>
  <c r="F26" i="41"/>
  <c r="E26" i="41"/>
  <c r="D26" i="41"/>
  <c r="C26" i="41"/>
  <c r="G26" i="41" s="1"/>
  <c r="F25" i="41"/>
  <c r="E25" i="41"/>
  <c r="D25" i="41"/>
  <c r="C25" i="41"/>
  <c r="G25" i="41" s="1"/>
  <c r="F24" i="41"/>
  <c r="E24" i="41"/>
  <c r="D24" i="41"/>
  <c r="C24" i="41"/>
  <c r="G24" i="41" s="1"/>
  <c r="F23" i="41"/>
  <c r="G23" i="41" s="1"/>
  <c r="E23" i="41"/>
  <c r="D23" i="41"/>
  <c r="C23" i="41"/>
  <c r="E22" i="41"/>
  <c r="D22" i="41"/>
  <c r="C22" i="41"/>
  <c r="G22" i="41" s="1"/>
  <c r="I2" i="41" s="1"/>
  <c r="B25" i="13" s="1"/>
  <c r="G21" i="41"/>
  <c r="E21" i="41"/>
  <c r="D21" i="41"/>
  <c r="C21" i="41"/>
  <c r="G32" i="40"/>
  <c r="C32" i="40"/>
  <c r="F31" i="40"/>
  <c r="E31" i="40"/>
  <c r="D31" i="40"/>
  <c r="C31" i="40"/>
  <c r="G31" i="40" s="1"/>
  <c r="F30" i="40"/>
  <c r="E30" i="40"/>
  <c r="D30" i="40"/>
  <c r="C30" i="40"/>
  <c r="G30" i="40" s="1"/>
  <c r="G29" i="40"/>
  <c r="C29" i="40"/>
  <c r="F28" i="40"/>
  <c r="E28" i="40"/>
  <c r="D28" i="40"/>
  <c r="C28" i="40"/>
  <c r="G28" i="40" s="1"/>
  <c r="F27" i="40"/>
  <c r="E27" i="40"/>
  <c r="D27" i="40"/>
  <c r="C27" i="40"/>
  <c r="G27" i="40" s="1"/>
  <c r="F26" i="40"/>
  <c r="E26" i="40"/>
  <c r="D26" i="40"/>
  <c r="C26" i="40"/>
  <c r="G26" i="40" s="1"/>
  <c r="F25" i="40"/>
  <c r="E25" i="40"/>
  <c r="D25" i="40"/>
  <c r="C25" i="40"/>
  <c r="G25" i="40" s="1"/>
  <c r="F24" i="40"/>
  <c r="G24" i="40" s="1"/>
  <c r="E24" i="40"/>
  <c r="D24" i="40"/>
  <c r="C24" i="40"/>
  <c r="F23" i="40"/>
  <c r="E23" i="40"/>
  <c r="D23" i="40"/>
  <c r="C23" i="40"/>
  <c r="G23" i="40" s="1"/>
  <c r="E22" i="40"/>
  <c r="D22" i="40"/>
  <c r="C22" i="40"/>
  <c r="G22" i="40" s="1"/>
  <c r="E21" i="40"/>
  <c r="D21" i="40"/>
  <c r="C21" i="40"/>
  <c r="G21" i="40" s="1"/>
  <c r="C32" i="39"/>
  <c r="G32" i="39" s="1"/>
  <c r="F31" i="39"/>
  <c r="E31" i="39"/>
  <c r="D31" i="39"/>
  <c r="C31" i="39"/>
  <c r="G31" i="39" s="1"/>
  <c r="F30" i="39"/>
  <c r="E30" i="39"/>
  <c r="D30" i="39"/>
  <c r="C30" i="39"/>
  <c r="G30" i="39" s="1"/>
  <c r="C29" i="39"/>
  <c r="G29" i="39" s="1"/>
  <c r="F28" i="39"/>
  <c r="E28" i="39"/>
  <c r="D28" i="39"/>
  <c r="C28" i="39"/>
  <c r="G28" i="39" s="1"/>
  <c r="F27" i="39"/>
  <c r="E27" i="39"/>
  <c r="D27" i="39"/>
  <c r="C27" i="39"/>
  <c r="G27" i="39" s="1"/>
  <c r="F26" i="39"/>
  <c r="E26" i="39"/>
  <c r="D26" i="39"/>
  <c r="C26" i="39"/>
  <c r="G26" i="39" s="1"/>
  <c r="F25" i="39"/>
  <c r="E25" i="39"/>
  <c r="G25" i="39" s="1"/>
  <c r="D25" i="39"/>
  <c r="C25" i="39"/>
  <c r="F24" i="39"/>
  <c r="E24" i="39"/>
  <c r="D24" i="39"/>
  <c r="C24" i="39"/>
  <c r="G24" i="39" s="1"/>
  <c r="F23" i="39"/>
  <c r="E23" i="39"/>
  <c r="D23" i="39"/>
  <c r="C23" i="39"/>
  <c r="G23" i="39" s="1"/>
  <c r="E22" i="39"/>
  <c r="D22" i="39"/>
  <c r="C22" i="39"/>
  <c r="G22" i="39" s="1"/>
  <c r="E21" i="39"/>
  <c r="D21" i="39"/>
  <c r="G21" i="39" s="1"/>
  <c r="C21" i="39"/>
  <c r="C32" i="38"/>
  <c r="G32" i="38" s="1"/>
  <c r="F31" i="38"/>
  <c r="E31" i="38"/>
  <c r="D31" i="38"/>
  <c r="C31" i="38"/>
  <c r="G31" i="38" s="1"/>
  <c r="F30" i="38"/>
  <c r="E30" i="38"/>
  <c r="D30" i="38"/>
  <c r="C30" i="38"/>
  <c r="G30" i="38" s="1"/>
  <c r="C29" i="38"/>
  <c r="G29" i="38" s="1"/>
  <c r="F28" i="38"/>
  <c r="E28" i="38"/>
  <c r="D28" i="38"/>
  <c r="C28" i="38"/>
  <c r="G28" i="38" s="1"/>
  <c r="F27" i="38"/>
  <c r="E27" i="38"/>
  <c r="D27" i="38"/>
  <c r="C27" i="38"/>
  <c r="G27" i="38" s="1"/>
  <c r="F26" i="38"/>
  <c r="E26" i="38"/>
  <c r="G26" i="38" s="1"/>
  <c r="D26" i="38"/>
  <c r="C26" i="38"/>
  <c r="F25" i="38"/>
  <c r="E25" i="38"/>
  <c r="D25" i="38"/>
  <c r="C25" i="38"/>
  <c r="G25" i="38" s="1"/>
  <c r="F24" i="38"/>
  <c r="E24" i="38"/>
  <c r="D24" i="38"/>
  <c r="C24" i="38"/>
  <c r="G24" i="38" s="1"/>
  <c r="F23" i="38"/>
  <c r="E23" i="38"/>
  <c r="D23" i="38"/>
  <c r="G23" i="38" s="1"/>
  <c r="C23" i="38"/>
  <c r="E22" i="38"/>
  <c r="G22" i="38" s="1"/>
  <c r="D22" i="38"/>
  <c r="C22" i="38"/>
  <c r="E21" i="38"/>
  <c r="D21" i="38"/>
  <c r="G21" i="38" s="1"/>
  <c r="C21" i="38"/>
  <c r="C32" i="37"/>
  <c r="G32" i="37" s="1"/>
  <c r="F31" i="37"/>
  <c r="E31" i="37"/>
  <c r="D31" i="37"/>
  <c r="C31" i="37"/>
  <c r="G31" i="37" s="1"/>
  <c r="F30" i="37"/>
  <c r="E30" i="37"/>
  <c r="G30" i="37" s="1"/>
  <c r="D30" i="37"/>
  <c r="C30" i="37"/>
  <c r="C29" i="37"/>
  <c r="G29" i="37" s="1"/>
  <c r="F28" i="37"/>
  <c r="E28" i="37"/>
  <c r="D28" i="37"/>
  <c r="C28" i="37"/>
  <c r="G28" i="37" s="1"/>
  <c r="F27" i="37"/>
  <c r="E27" i="37"/>
  <c r="G27" i="37" s="1"/>
  <c r="D27" i="37"/>
  <c r="C27" i="37"/>
  <c r="F26" i="37"/>
  <c r="E26" i="37"/>
  <c r="D26" i="37"/>
  <c r="C26" i="37"/>
  <c r="G26" i="37" s="1"/>
  <c r="F25" i="37"/>
  <c r="E25" i="37"/>
  <c r="D25" i="37"/>
  <c r="C25" i="37"/>
  <c r="G25" i="37" s="1"/>
  <c r="F24" i="37"/>
  <c r="E24" i="37"/>
  <c r="D24" i="37"/>
  <c r="G24" i="37" s="1"/>
  <c r="C24" i="37"/>
  <c r="F23" i="37"/>
  <c r="G23" i="37" s="1"/>
  <c r="E23" i="37"/>
  <c r="D23" i="37"/>
  <c r="C23" i="37"/>
  <c r="G22" i="37"/>
  <c r="E22" i="37"/>
  <c r="D22" i="37"/>
  <c r="C22" i="37"/>
  <c r="E21" i="37"/>
  <c r="D21" i="37"/>
  <c r="C21" i="37"/>
  <c r="G21" i="37" s="1"/>
  <c r="C32" i="36"/>
  <c r="G32" i="36" s="1"/>
  <c r="F31" i="36"/>
  <c r="E31" i="36"/>
  <c r="G31" i="36" s="1"/>
  <c r="D31" i="36"/>
  <c r="C31" i="36"/>
  <c r="F30" i="36"/>
  <c r="E30" i="36"/>
  <c r="D30" i="36"/>
  <c r="C30" i="36"/>
  <c r="G30" i="36" s="1"/>
  <c r="C29" i="36"/>
  <c r="G29" i="36" s="1"/>
  <c r="F28" i="36"/>
  <c r="E28" i="36"/>
  <c r="G28" i="36" s="1"/>
  <c r="D28" i="36"/>
  <c r="C28" i="36"/>
  <c r="F27" i="36"/>
  <c r="E27" i="36"/>
  <c r="D27" i="36"/>
  <c r="C27" i="36"/>
  <c r="G27" i="36" s="1"/>
  <c r="F26" i="36"/>
  <c r="E26" i="36"/>
  <c r="D26" i="36"/>
  <c r="C26" i="36"/>
  <c r="G26" i="36" s="1"/>
  <c r="F25" i="36"/>
  <c r="E25" i="36"/>
  <c r="D25" i="36"/>
  <c r="G25" i="36" s="1"/>
  <c r="C25" i="36"/>
  <c r="F24" i="36"/>
  <c r="G24" i="36" s="1"/>
  <c r="E24" i="36"/>
  <c r="D24" i="36"/>
  <c r="C24" i="36"/>
  <c r="G23" i="36"/>
  <c r="F23" i="36"/>
  <c r="E23" i="36"/>
  <c r="D23" i="36"/>
  <c r="C23" i="36"/>
  <c r="G22" i="36"/>
  <c r="E22" i="36"/>
  <c r="D22" i="36"/>
  <c r="C22" i="36"/>
  <c r="E21" i="36"/>
  <c r="D21" i="36"/>
  <c r="C21" i="36"/>
  <c r="G21" i="36" s="1"/>
  <c r="G32" i="35"/>
  <c r="C32" i="35"/>
  <c r="F31" i="35"/>
  <c r="E31" i="35"/>
  <c r="D31" i="35"/>
  <c r="C31" i="35"/>
  <c r="G31" i="35" s="1"/>
  <c r="F30" i="35"/>
  <c r="E30" i="35"/>
  <c r="D30" i="35"/>
  <c r="C30" i="35"/>
  <c r="G30" i="35" s="1"/>
  <c r="G29" i="35"/>
  <c r="C29" i="35"/>
  <c r="F28" i="35"/>
  <c r="E28" i="35"/>
  <c r="D28" i="35"/>
  <c r="C28" i="35"/>
  <c r="G28" i="35" s="1"/>
  <c r="F27" i="35"/>
  <c r="E27" i="35"/>
  <c r="D27" i="35"/>
  <c r="C27" i="35"/>
  <c r="G27" i="35" s="1"/>
  <c r="F26" i="35"/>
  <c r="E26" i="35"/>
  <c r="D26" i="35"/>
  <c r="G26" i="35" s="1"/>
  <c r="C26" i="35"/>
  <c r="F25" i="35"/>
  <c r="G25" i="35" s="1"/>
  <c r="E25" i="35"/>
  <c r="D25" i="35"/>
  <c r="C25" i="35"/>
  <c r="G24" i="35"/>
  <c r="F24" i="35"/>
  <c r="E24" i="35"/>
  <c r="D24" i="35"/>
  <c r="C24" i="35"/>
  <c r="G23" i="35"/>
  <c r="F23" i="35"/>
  <c r="E23" i="35"/>
  <c r="D23" i="35"/>
  <c r="C23" i="35"/>
  <c r="E22" i="35"/>
  <c r="D22" i="35"/>
  <c r="C22" i="35"/>
  <c r="G22" i="35" s="1"/>
  <c r="E21" i="35"/>
  <c r="D21" i="35"/>
  <c r="C21" i="35"/>
  <c r="G21" i="35" s="1"/>
  <c r="C32" i="34"/>
  <c r="G32" i="34" s="1"/>
  <c r="F31" i="34"/>
  <c r="E31" i="34"/>
  <c r="D31" i="34"/>
  <c r="C31" i="34"/>
  <c r="G31" i="34" s="1"/>
  <c r="F30" i="34"/>
  <c r="E30" i="34"/>
  <c r="D30" i="34"/>
  <c r="G30" i="34" s="1"/>
  <c r="C30" i="34"/>
  <c r="C29" i="34"/>
  <c r="G29" i="34" s="1"/>
  <c r="F28" i="34"/>
  <c r="E28" i="34"/>
  <c r="D28" i="34"/>
  <c r="C28" i="34"/>
  <c r="G28" i="34" s="1"/>
  <c r="F27" i="34"/>
  <c r="E27" i="34"/>
  <c r="D27" i="34"/>
  <c r="G27" i="34" s="1"/>
  <c r="C27" i="34"/>
  <c r="F26" i="34"/>
  <c r="G26" i="34" s="1"/>
  <c r="E26" i="34"/>
  <c r="D26" i="34"/>
  <c r="C26" i="34"/>
  <c r="G25" i="34"/>
  <c r="F25" i="34"/>
  <c r="E25" i="34"/>
  <c r="D25" i="34"/>
  <c r="C25" i="34"/>
  <c r="G24" i="34"/>
  <c r="F24" i="34"/>
  <c r="E24" i="34"/>
  <c r="D24" i="34"/>
  <c r="C24" i="34"/>
  <c r="F23" i="34"/>
  <c r="E23" i="34"/>
  <c r="D23" i="34"/>
  <c r="G23" i="34" s="1"/>
  <c r="C23" i="34"/>
  <c r="E22" i="34"/>
  <c r="D22" i="34"/>
  <c r="G22" i="34" s="1"/>
  <c r="C22" i="34"/>
  <c r="E21" i="34"/>
  <c r="G21" i="34" s="1"/>
  <c r="D21" i="34"/>
  <c r="C21" i="34"/>
  <c r="G32" i="33"/>
  <c r="C32" i="33"/>
  <c r="F31" i="33"/>
  <c r="E31" i="33"/>
  <c r="D31" i="33"/>
  <c r="G31" i="33" s="1"/>
  <c r="C31" i="33"/>
  <c r="F30" i="33"/>
  <c r="G30" i="33" s="1"/>
  <c r="E30" i="33"/>
  <c r="D30" i="33"/>
  <c r="C30" i="33"/>
  <c r="G29" i="33"/>
  <c r="C29" i="33"/>
  <c r="F28" i="33"/>
  <c r="E28" i="33"/>
  <c r="D28" i="33"/>
  <c r="G28" i="33" s="1"/>
  <c r="C28" i="33"/>
  <c r="F27" i="33"/>
  <c r="G27" i="33" s="1"/>
  <c r="E27" i="33"/>
  <c r="D27" i="33"/>
  <c r="C27" i="33"/>
  <c r="G26" i="33"/>
  <c r="F26" i="33"/>
  <c r="E26" i="33"/>
  <c r="D26" i="33"/>
  <c r="C26" i="33"/>
  <c r="G25" i="33"/>
  <c r="F25" i="33"/>
  <c r="E25" i="33"/>
  <c r="D25" i="33"/>
  <c r="C25" i="33"/>
  <c r="F24" i="33"/>
  <c r="E24" i="33"/>
  <c r="D24" i="33"/>
  <c r="G24" i="33" s="1"/>
  <c r="C24" i="33"/>
  <c r="F23" i="33"/>
  <c r="E23" i="33"/>
  <c r="D23" i="33"/>
  <c r="C23" i="33"/>
  <c r="G23" i="33" s="1"/>
  <c r="G22" i="33"/>
  <c r="E22" i="33"/>
  <c r="D22" i="33"/>
  <c r="C22" i="33"/>
  <c r="G21" i="33"/>
  <c r="E21" i="33"/>
  <c r="D21" i="33"/>
  <c r="C21" i="33"/>
  <c r="G32" i="32"/>
  <c r="C32" i="32"/>
  <c r="F31" i="32"/>
  <c r="G31" i="32" s="1"/>
  <c r="E31" i="32"/>
  <c r="D31" i="32"/>
  <c r="C31" i="32"/>
  <c r="G30" i="32"/>
  <c r="F30" i="32"/>
  <c r="E30" i="32"/>
  <c r="D30" i="32"/>
  <c r="C30" i="32"/>
  <c r="G29" i="32"/>
  <c r="C29" i="32"/>
  <c r="F28" i="32"/>
  <c r="G28" i="32" s="1"/>
  <c r="E28" i="32"/>
  <c r="D28" i="32"/>
  <c r="C28" i="32"/>
  <c r="G27" i="32"/>
  <c r="F27" i="32"/>
  <c r="E27" i="32"/>
  <c r="D27" i="32"/>
  <c r="C27" i="32"/>
  <c r="G26" i="32"/>
  <c r="F26" i="32"/>
  <c r="E26" i="32"/>
  <c r="D26" i="32"/>
  <c r="C26" i="32"/>
  <c r="F25" i="32"/>
  <c r="E25" i="32"/>
  <c r="D25" i="32"/>
  <c r="C25" i="32"/>
  <c r="F24" i="32"/>
  <c r="E24" i="32"/>
  <c r="D24" i="32"/>
  <c r="C24" i="32"/>
  <c r="G24" i="32" s="1"/>
  <c r="F23" i="32"/>
  <c r="E23" i="32"/>
  <c r="D23" i="32"/>
  <c r="C23" i="32"/>
  <c r="G23" i="32" s="1"/>
  <c r="G22" i="32"/>
  <c r="E22" i="32"/>
  <c r="D22" i="32"/>
  <c r="C22" i="32"/>
  <c r="G21" i="32"/>
  <c r="E21" i="32"/>
  <c r="D21" i="32"/>
  <c r="C21" i="32"/>
  <c r="C32" i="31"/>
  <c r="G32" i="31" s="1"/>
  <c r="G31" i="31"/>
  <c r="F31" i="31"/>
  <c r="E31" i="31"/>
  <c r="D31" i="31"/>
  <c r="C31" i="31"/>
  <c r="G30" i="31"/>
  <c r="F30" i="31"/>
  <c r="E30" i="31"/>
  <c r="D30" i="31"/>
  <c r="C30" i="31"/>
  <c r="C29" i="31"/>
  <c r="G29" i="31" s="1"/>
  <c r="G28" i="31"/>
  <c r="F28" i="31"/>
  <c r="E28" i="31"/>
  <c r="D28" i="31"/>
  <c r="C28" i="31"/>
  <c r="G27" i="31"/>
  <c r="F27" i="31"/>
  <c r="E27" i="31"/>
  <c r="D27" i="31"/>
  <c r="C27" i="31"/>
  <c r="F26" i="31"/>
  <c r="E26" i="31"/>
  <c r="D26" i="31"/>
  <c r="C26" i="31"/>
  <c r="F25" i="31"/>
  <c r="E25" i="31"/>
  <c r="D25" i="31"/>
  <c r="C25" i="31"/>
  <c r="G25" i="31" s="1"/>
  <c r="F24" i="31"/>
  <c r="E24" i="31"/>
  <c r="D24" i="31"/>
  <c r="C24" i="31"/>
  <c r="G24" i="31" s="1"/>
  <c r="F23" i="31"/>
  <c r="E23" i="31"/>
  <c r="D23" i="31"/>
  <c r="C23" i="31"/>
  <c r="G23" i="31" s="1"/>
  <c r="E22" i="31"/>
  <c r="D22" i="31"/>
  <c r="G22" i="31" s="1"/>
  <c r="C22" i="31"/>
  <c r="E21" i="31"/>
  <c r="D21" i="31"/>
  <c r="C21" i="31"/>
  <c r="G21" i="31" s="1"/>
  <c r="C32" i="30"/>
  <c r="G32" i="30" s="1"/>
  <c r="G31" i="30"/>
  <c r="F31" i="30"/>
  <c r="E31" i="30"/>
  <c r="D31" i="30"/>
  <c r="C31" i="30"/>
  <c r="F30" i="30"/>
  <c r="E30" i="30"/>
  <c r="D30" i="30"/>
  <c r="G30" i="30" s="1"/>
  <c r="C30" i="30"/>
  <c r="C29" i="30"/>
  <c r="G29" i="30" s="1"/>
  <c r="G28" i="30"/>
  <c r="F28" i="30"/>
  <c r="E28" i="30"/>
  <c r="D28" i="30"/>
  <c r="C28" i="30"/>
  <c r="F27" i="30"/>
  <c r="E27" i="30"/>
  <c r="D27" i="30"/>
  <c r="G27" i="30" s="1"/>
  <c r="C27" i="30"/>
  <c r="F26" i="30"/>
  <c r="E26" i="30"/>
  <c r="D26" i="30"/>
  <c r="C26" i="30"/>
  <c r="G26" i="30" s="1"/>
  <c r="F25" i="30"/>
  <c r="E25" i="30"/>
  <c r="D25" i="30"/>
  <c r="C25" i="30"/>
  <c r="G25" i="30" s="1"/>
  <c r="F24" i="30"/>
  <c r="E24" i="30"/>
  <c r="D24" i="30"/>
  <c r="C24" i="30"/>
  <c r="G24" i="30" s="1"/>
  <c r="F23" i="30"/>
  <c r="E23" i="30"/>
  <c r="D23" i="30"/>
  <c r="C23" i="30"/>
  <c r="G23" i="30" s="1"/>
  <c r="E22" i="30"/>
  <c r="D22" i="30"/>
  <c r="G22" i="30" s="1"/>
  <c r="C22" i="30"/>
  <c r="E21" i="30"/>
  <c r="D21" i="30"/>
  <c r="G21" i="30" s="1"/>
  <c r="C21" i="30"/>
  <c r="G32" i="29"/>
  <c r="C32" i="29"/>
  <c r="F31" i="29"/>
  <c r="E31" i="29"/>
  <c r="D31" i="29"/>
  <c r="C31" i="29"/>
  <c r="F30" i="29"/>
  <c r="E30" i="29"/>
  <c r="D30" i="29"/>
  <c r="C30" i="29"/>
  <c r="G29" i="29"/>
  <c r="C29" i="29"/>
  <c r="F28" i="29"/>
  <c r="E28" i="29"/>
  <c r="D28" i="29"/>
  <c r="G28" i="29" s="1"/>
  <c r="C28" i="29"/>
  <c r="F27" i="29"/>
  <c r="E27" i="29"/>
  <c r="D27" i="29"/>
  <c r="C27" i="29"/>
  <c r="F26" i="29"/>
  <c r="E26" i="29"/>
  <c r="D26" i="29"/>
  <c r="C26" i="29"/>
  <c r="G26" i="29" s="1"/>
  <c r="F25" i="29"/>
  <c r="E25" i="29"/>
  <c r="D25" i="29"/>
  <c r="C25" i="29"/>
  <c r="G25" i="29" s="1"/>
  <c r="F24" i="29"/>
  <c r="E24" i="29"/>
  <c r="D24" i="29"/>
  <c r="C24" i="29"/>
  <c r="G24" i="29" s="1"/>
  <c r="F23" i="29"/>
  <c r="E23" i="29"/>
  <c r="G23" i="29" s="1"/>
  <c r="D23" i="29"/>
  <c r="C23" i="29"/>
  <c r="E22" i="29"/>
  <c r="D22" i="29"/>
  <c r="C22" i="29"/>
  <c r="G21" i="29"/>
  <c r="E21" i="29"/>
  <c r="D21" i="29"/>
  <c r="C21" i="29"/>
  <c r="G32" i="28"/>
  <c r="C32" i="28"/>
  <c r="F31" i="28"/>
  <c r="E31" i="28"/>
  <c r="D31" i="28"/>
  <c r="C31" i="28"/>
  <c r="F30" i="28"/>
  <c r="E30" i="28"/>
  <c r="D30" i="28"/>
  <c r="C30" i="28"/>
  <c r="G30" i="28" s="1"/>
  <c r="G29" i="28"/>
  <c r="C29" i="28"/>
  <c r="F28" i="28"/>
  <c r="E28" i="28"/>
  <c r="D28" i="28"/>
  <c r="C28" i="28"/>
  <c r="G28" i="28" s="1"/>
  <c r="F27" i="28"/>
  <c r="E27" i="28"/>
  <c r="D27" i="28"/>
  <c r="C27" i="28"/>
  <c r="G27" i="28" s="1"/>
  <c r="F26" i="28"/>
  <c r="E26" i="28"/>
  <c r="D26" i="28"/>
  <c r="C26" i="28"/>
  <c r="G26" i="28" s="1"/>
  <c r="F25" i="28"/>
  <c r="E25" i="28"/>
  <c r="D25" i="28"/>
  <c r="C25" i="28"/>
  <c r="G25" i="28" s="1"/>
  <c r="F24" i="28"/>
  <c r="E24" i="28"/>
  <c r="D24" i="28"/>
  <c r="C24" i="28"/>
  <c r="F23" i="28"/>
  <c r="E23" i="28"/>
  <c r="D23" i="28"/>
  <c r="C23" i="28"/>
  <c r="G23" i="28" s="1"/>
  <c r="E22" i="28"/>
  <c r="D22" i="28"/>
  <c r="C22" i="28"/>
  <c r="G22" i="28" s="1"/>
  <c r="G21" i="28"/>
  <c r="E21" i="28"/>
  <c r="D21" i="28"/>
  <c r="C21" i="28"/>
  <c r="C32" i="27"/>
  <c r="G32" i="27" s="1"/>
  <c r="F31" i="27"/>
  <c r="E31" i="27"/>
  <c r="D31" i="27"/>
  <c r="C31" i="27"/>
  <c r="G31" i="27" s="1"/>
  <c r="F30" i="27"/>
  <c r="E30" i="27"/>
  <c r="D30" i="27"/>
  <c r="C30" i="27"/>
  <c r="G30" i="27" s="1"/>
  <c r="C29" i="27"/>
  <c r="G29" i="27" s="1"/>
  <c r="F28" i="27"/>
  <c r="E28" i="27"/>
  <c r="D28" i="27"/>
  <c r="C28" i="27"/>
  <c r="G28" i="27" s="1"/>
  <c r="F27" i="27"/>
  <c r="E27" i="27"/>
  <c r="D27" i="27"/>
  <c r="C27" i="27"/>
  <c r="G27" i="27" s="1"/>
  <c r="F26" i="27"/>
  <c r="E26" i="27"/>
  <c r="D26" i="27"/>
  <c r="C26" i="27"/>
  <c r="G26" i="27" s="1"/>
  <c r="F25" i="27"/>
  <c r="E25" i="27"/>
  <c r="G25" i="27" s="1"/>
  <c r="D25" i="27"/>
  <c r="C25" i="27"/>
  <c r="F24" i="27"/>
  <c r="E24" i="27"/>
  <c r="D24" i="27"/>
  <c r="C24" i="27"/>
  <c r="G24" i="27" s="1"/>
  <c r="F23" i="27"/>
  <c r="E23" i="27"/>
  <c r="D23" i="27"/>
  <c r="C23" i="27"/>
  <c r="E22" i="27"/>
  <c r="D22" i="27"/>
  <c r="C22" i="27"/>
  <c r="G22" i="27" s="1"/>
  <c r="E21" i="27"/>
  <c r="D21" i="27"/>
  <c r="G21" i="27" s="1"/>
  <c r="C21" i="27"/>
  <c r="C32" i="26"/>
  <c r="G32" i="26" s="1"/>
  <c r="F31" i="26"/>
  <c r="E31" i="26"/>
  <c r="D31" i="26"/>
  <c r="C31" i="26"/>
  <c r="G31" i="26" s="1"/>
  <c r="F30" i="26"/>
  <c r="E30" i="26"/>
  <c r="D30" i="26"/>
  <c r="C30" i="26"/>
  <c r="G30" i="26" s="1"/>
  <c r="C29" i="26"/>
  <c r="G29" i="26" s="1"/>
  <c r="F28" i="26"/>
  <c r="E28" i="26"/>
  <c r="D28" i="26"/>
  <c r="C28" i="26"/>
  <c r="G28" i="26" s="1"/>
  <c r="F27" i="26"/>
  <c r="E27" i="26"/>
  <c r="D27" i="26"/>
  <c r="C27" i="26"/>
  <c r="G27" i="26" s="1"/>
  <c r="F26" i="26"/>
  <c r="E26" i="26"/>
  <c r="G26" i="26" s="1"/>
  <c r="D26" i="26"/>
  <c r="C26" i="26"/>
  <c r="F25" i="26"/>
  <c r="E25" i="26"/>
  <c r="D25" i="26"/>
  <c r="C25" i="26"/>
  <c r="G25" i="26" s="1"/>
  <c r="F24" i="26"/>
  <c r="E24" i="26"/>
  <c r="D24" i="26"/>
  <c r="C24" i="26"/>
  <c r="F23" i="26"/>
  <c r="E23" i="26"/>
  <c r="D23" i="26"/>
  <c r="G23" i="26" s="1"/>
  <c r="C23" i="26"/>
  <c r="E22" i="26"/>
  <c r="D22" i="26"/>
  <c r="C22" i="26"/>
  <c r="G22" i="26" s="1"/>
  <c r="E21" i="26"/>
  <c r="D21" i="26"/>
  <c r="C21" i="26"/>
  <c r="C32" i="25"/>
  <c r="G32" i="25" s="1"/>
  <c r="F31" i="25"/>
  <c r="E31" i="25"/>
  <c r="D31" i="25"/>
  <c r="C31" i="25"/>
  <c r="G31" i="25" s="1"/>
  <c r="F30" i="25"/>
  <c r="E30" i="25"/>
  <c r="D30" i="25"/>
  <c r="C30" i="25"/>
  <c r="C29" i="25"/>
  <c r="G29" i="25" s="1"/>
  <c r="F28" i="25"/>
  <c r="E28" i="25"/>
  <c r="D28" i="25"/>
  <c r="C28" i="25"/>
  <c r="G28" i="25" s="1"/>
  <c r="F27" i="25"/>
  <c r="E27" i="25"/>
  <c r="G27" i="25" s="1"/>
  <c r="D27" i="25"/>
  <c r="C27" i="25"/>
  <c r="F26" i="25"/>
  <c r="E26" i="25"/>
  <c r="D26" i="25"/>
  <c r="C26" i="25"/>
  <c r="G26" i="25" s="1"/>
  <c r="F25" i="25"/>
  <c r="E25" i="25"/>
  <c r="D25" i="25"/>
  <c r="C25" i="25"/>
  <c r="F24" i="25"/>
  <c r="E24" i="25"/>
  <c r="D24" i="25"/>
  <c r="G24" i="25" s="1"/>
  <c r="C24" i="25"/>
  <c r="F23" i="25"/>
  <c r="E23" i="25"/>
  <c r="D23" i="25"/>
  <c r="C23" i="25"/>
  <c r="G23" i="25" s="1"/>
  <c r="E22" i="25"/>
  <c r="G22" i="25" s="1"/>
  <c r="D22" i="25"/>
  <c r="C22" i="25"/>
  <c r="E21" i="25"/>
  <c r="G21" i="25" s="1"/>
  <c r="D21" i="25"/>
  <c r="C21" i="25"/>
  <c r="C32" i="24"/>
  <c r="G32" i="24" s="1"/>
  <c r="F31" i="24"/>
  <c r="E31" i="24"/>
  <c r="D31" i="24"/>
  <c r="C31" i="24"/>
  <c r="F30" i="24"/>
  <c r="E30" i="24"/>
  <c r="D30" i="24"/>
  <c r="C30" i="24"/>
  <c r="G30" i="24" s="1"/>
  <c r="C29" i="24"/>
  <c r="G29" i="24" s="1"/>
  <c r="F28" i="24"/>
  <c r="E28" i="24"/>
  <c r="D28" i="24"/>
  <c r="C28" i="24"/>
  <c r="F27" i="24"/>
  <c r="E27" i="24"/>
  <c r="D27" i="24"/>
  <c r="C27" i="24"/>
  <c r="F26" i="24"/>
  <c r="E26" i="24"/>
  <c r="D26" i="24"/>
  <c r="C26" i="24"/>
  <c r="F25" i="24"/>
  <c r="E25" i="24"/>
  <c r="D25" i="24"/>
  <c r="G25" i="24" s="1"/>
  <c r="C25" i="24"/>
  <c r="F24" i="24"/>
  <c r="E24" i="24"/>
  <c r="D24" i="24"/>
  <c r="C24" i="24"/>
  <c r="G24" i="24" s="1"/>
  <c r="F23" i="24"/>
  <c r="G23" i="24" s="1"/>
  <c r="E23" i="24"/>
  <c r="D23" i="24"/>
  <c r="C23" i="24"/>
  <c r="G22" i="24"/>
  <c r="E22" i="24"/>
  <c r="D22" i="24"/>
  <c r="C22" i="24"/>
  <c r="E21" i="24"/>
  <c r="D21" i="24"/>
  <c r="C21" i="24"/>
  <c r="G21" i="24" s="1"/>
  <c r="G32" i="23"/>
  <c r="C32" i="23"/>
  <c r="F31" i="23"/>
  <c r="E31" i="23"/>
  <c r="D31" i="23"/>
  <c r="C31" i="23"/>
  <c r="G31" i="23" s="1"/>
  <c r="F30" i="23"/>
  <c r="E30" i="23"/>
  <c r="D30" i="23"/>
  <c r="C30" i="23"/>
  <c r="G30" i="23" s="1"/>
  <c r="G29" i="23"/>
  <c r="C29" i="23"/>
  <c r="F28" i="23"/>
  <c r="E28" i="23"/>
  <c r="D28" i="23"/>
  <c r="C28" i="23"/>
  <c r="F27" i="23"/>
  <c r="E27" i="23"/>
  <c r="D27" i="23"/>
  <c r="C27" i="23"/>
  <c r="F26" i="23"/>
  <c r="E26" i="23"/>
  <c r="D26" i="23"/>
  <c r="G26" i="23" s="1"/>
  <c r="C26" i="23"/>
  <c r="F25" i="23"/>
  <c r="E25" i="23"/>
  <c r="D25" i="23"/>
  <c r="C25" i="23"/>
  <c r="G25" i="23" s="1"/>
  <c r="F24" i="23"/>
  <c r="G24" i="23" s="1"/>
  <c r="E24" i="23"/>
  <c r="D24" i="23"/>
  <c r="C24" i="23"/>
  <c r="G23" i="23"/>
  <c r="F23" i="23"/>
  <c r="E23" i="23"/>
  <c r="D23" i="23"/>
  <c r="C23" i="23"/>
  <c r="E22" i="23"/>
  <c r="D22" i="23"/>
  <c r="C22" i="23"/>
  <c r="G22" i="23" s="1"/>
  <c r="E21" i="23"/>
  <c r="D21" i="23"/>
  <c r="C21" i="23"/>
  <c r="G21" i="23" s="1"/>
  <c r="C32" i="22"/>
  <c r="G32" i="22" s="1"/>
  <c r="F31" i="22"/>
  <c r="E31" i="22"/>
  <c r="D31" i="22"/>
  <c r="C31" i="22"/>
  <c r="G31" i="22" s="1"/>
  <c r="F30" i="22"/>
  <c r="E30" i="22"/>
  <c r="D30" i="22"/>
  <c r="G30" i="22" s="1"/>
  <c r="C30" i="22"/>
  <c r="C29" i="22"/>
  <c r="G29" i="22" s="1"/>
  <c r="F28" i="22"/>
  <c r="E28" i="22"/>
  <c r="D28" i="22"/>
  <c r="C28" i="22"/>
  <c r="G28" i="22" s="1"/>
  <c r="F27" i="22"/>
  <c r="E27" i="22"/>
  <c r="D27" i="22"/>
  <c r="G27" i="22" s="1"/>
  <c r="C27" i="22"/>
  <c r="F26" i="22"/>
  <c r="E26" i="22"/>
  <c r="D26" i="22"/>
  <c r="C26" i="22"/>
  <c r="G26" i="22" s="1"/>
  <c r="G25" i="22"/>
  <c r="F25" i="22"/>
  <c r="E25" i="22"/>
  <c r="D25" i="22"/>
  <c r="C25" i="22"/>
  <c r="G24" i="22"/>
  <c r="F24" i="22"/>
  <c r="E24" i="22"/>
  <c r="D24" i="22"/>
  <c r="C24" i="22"/>
  <c r="F23" i="22"/>
  <c r="E23" i="22"/>
  <c r="D23" i="22"/>
  <c r="C23" i="22"/>
  <c r="E22" i="22"/>
  <c r="D22" i="22"/>
  <c r="G22" i="22" s="1"/>
  <c r="C22" i="22"/>
  <c r="E21" i="22"/>
  <c r="D21" i="22"/>
  <c r="C21" i="22"/>
  <c r="G21" i="22" s="1"/>
  <c r="C32" i="21"/>
  <c r="G32" i="21" s="1"/>
  <c r="F31" i="21"/>
  <c r="E31" i="21"/>
  <c r="D31" i="21"/>
  <c r="G31" i="21" s="1"/>
  <c r="C31" i="21"/>
  <c r="F30" i="21"/>
  <c r="E30" i="21"/>
  <c r="D30" i="21"/>
  <c r="C30" i="21"/>
  <c r="G30" i="21" s="1"/>
  <c r="G29" i="21"/>
  <c r="C29" i="21"/>
  <c r="F28" i="21"/>
  <c r="E28" i="21"/>
  <c r="D28" i="21"/>
  <c r="G28" i="21" s="1"/>
  <c r="C28" i="21"/>
  <c r="F27" i="21"/>
  <c r="E27" i="21"/>
  <c r="D27" i="21"/>
  <c r="C27" i="21"/>
  <c r="G27" i="21" s="1"/>
  <c r="F26" i="21"/>
  <c r="G26" i="21" s="1"/>
  <c r="E26" i="21"/>
  <c r="D26" i="21"/>
  <c r="C26" i="21"/>
  <c r="G25" i="21"/>
  <c r="F25" i="21"/>
  <c r="E25" i="21"/>
  <c r="D25" i="21"/>
  <c r="C25" i="21"/>
  <c r="F24" i="21"/>
  <c r="E24" i="21"/>
  <c r="D24" i="21"/>
  <c r="C24" i="21"/>
  <c r="F23" i="21"/>
  <c r="E23" i="21"/>
  <c r="D23" i="21"/>
  <c r="C23" i="21"/>
  <c r="G23" i="21" s="1"/>
  <c r="G22" i="21"/>
  <c r="E22" i="21"/>
  <c r="D22" i="21"/>
  <c r="C22" i="21"/>
  <c r="E21" i="21"/>
  <c r="G21" i="21" s="1"/>
  <c r="D21" i="21"/>
  <c r="C21" i="21"/>
  <c r="G32" i="20"/>
  <c r="C32" i="20"/>
  <c r="F31" i="20"/>
  <c r="E31" i="20"/>
  <c r="D31" i="20"/>
  <c r="C31" i="20"/>
  <c r="G31" i="20" s="1"/>
  <c r="G30" i="20"/>
  <c r="F30" i="20"/>
  <c r="E30" i="20"/>
  <c r="D30" i="20"/>
  <c r="C30" i="20"/>
  <c r="G29" i="20"/>
  <c r="C29" i="20"/>
  <c r="F28" i="20"/>
  <c r="E28" i="20"/>
  <c r="D28" i="20"/>
  <c r="C28" i="20"/>
  <c r="G28" i="20" s="1"/>
  <c r="G27" i="20"/>
  <c r="F27" i="20"/>
  <c r="E27" i="20"/>
  <c r="D27" i="20"/>
  <c r="C27" i="20"/>
  <c r="G26" i="20"/>
  <c r="F26" i="20"/>
  <c r="E26" i="20"/>
  <c r="D26" i="20"/>
  <c r="C26" i="20"/>
  <c r="F25" i="20"/>
  <c r="E25" i="20"/>
  <c r="D25" i="20"/>
  <c r="G25" i="20" s="1"/>
  <c r="C25" i="20"/>
  <c r="F24" i="20"/>
  <c r="E24" i="20"/>
  <c r="D24" i="20"/>
  <c r="C24" i="20"/>
  <c r="F23" i="20"/>
  <c r="E23" i="20"/>
  <c r="D23" i="20"/>
  <c r="C23" i="20"/>
  <c r="G23" i="20" s="1"/>
  <c r="G22" i="20"/>
  <c r="E22" i="20"/>
  <c r="D22" i="20"/>
  <c r="C22" i="20"/>
  <c r="G21" i="20"/>
  <c r="E21" i="20"/>
  <c r="D21" i="20"/>
  <c r="C21" i="20"/>
  <c r="C32" i="19"/>
  <c r="G32" i="19" s="1"/>
  <c r="G31" i="19"/>
  <c r="F31" i="19"/>
  <c r="E31" i="19"/>
  <c r="D31" i="19"/>
  <c r="C31" i="19"/>
  <c r="G30" i="19"/>
  <c r="F30" i="19"/>
  <c r="E30" i="19"/>
  <c r="D30" i="19"/>
  <c r="C30" i="19"/>
  <c r="C29" i="19"/>
  <c r="G29" i="19" s="1"/>
  <c r="F28" i="19"/>
  <c r="G28" i="19" s="1"/>
  <c r="E28" i="19"/>
  <c r="D28" i="19"/>
  <c r="C28" i="19"/>
  <c r="G27" i="19"/>
  <c r="F27" i="19"/>
  <c r="E27" i="19"/>
  <c r="D27" i="19"/>
  <c r="C27" i="19"/>
  <c r="F26" i="19"/>
  <c r="E26" i="19"/>
  <c r="D26" i="19"/>
  <c r="G26" i="19" s="1"/>
  <c r="C26" i="19"/>
  <c r="F25" i="19"/>
  <c r="E25" i="19"/>
  <c r="D25" i="19"/>
  <c r="C25" i="19"/>
  <c r="G25" i="19" s="1"/>
  <c r="F24" i="19"/>
  <c r="E24" i="19"/>
  <c r="D24" i="19"/>
  <c r="C24" i="19"/>
  <c r="G24" i="19" s="1"/>
  <c r="G23" i="19"/>
  <c r="F23" i="19"/>
  <c r="E23" i="19"/>
  <c r="D23" i="19"/>
  <c r="C23" i="19"/>
  <c r="E22" i="19"/>
  <c r="D22" i="19"/>
  <c r="G22" i="19" s="1"/>
  <c r="C22" i="19"/>
  <c r="E21" i="19"/>
  <c r="D21" i="19"/>
  <c r="C21" i="19"/>
  <c r="C32" i="18"/>
  <c r="G32" i="18" s="1"/>
  <c r="G31" i="18"/>
  <c r="F31" i="18"/>
  <c r="E31" i="18"/>
  <c r="D31" i="18"/>
  <c r="C31" i="18"/>
  <c r="F30" i="18"/>
  <c r="E30" i="18"/>
  <c r="D30" i="18"/>
  <c r="G30" i="18" s="1"/>
  <c r="C30" i="18"/>
  <c r="C29" i="18"/>
  <c r="G29" i="18" s="1"/>
  <c r="G28" i="18"/>
  <c r="F28" i="18"/>
  <c r="E28" i="18"/>
  <c r="D28" i="18"/>
  <c r="C28" i="18"/>
  <c r="F27" i="18"/>
  <c r="E27" i="18"/>
  <c r="D27" i="18"/>
  <c r="C27" i="18"/>
  <c r="F26" i="18"/>
  <c r="E26" i="18"/>
  <c r="D26" i="18"/>
  <c r="C26" i="18"/>
  <c r="F25" i="18"/>
  <c r="E25" i="18"/>
  <c r="D25" i="18"/>
  <c r="C25" i="18"/>
  <c r="G25" i="18" s="1"/>
  <c r="G24" i="18"/>
  <c r="F24" i="18"/>
  <c r="E24" i="18"/>
  <c r="D24" i="18"/>
  <c r="C24" i="18"/>
  <c r="F23" i="18"/>
  <c r="E23" i="18"/>
  <c r="D23" i="18"/>
  <c r="C23" i="18"/>
  <c r="G23" i="18" s="1"/>
  <c r="E22" i="18"/>
  <c r="D22" i="18"/>
  <c r="C22" i="18"/>
  <c r="E21" i="18"/>
  <c r="D21" i="18"/>
  <c r="G21" i="18" s="1"/>
  <c r="C21" i="18"/>
  <c r="G32" i="17"/>
  <c r="C32" i="17"/>
  <c r="F31" i="17"/>
  <c r="E31" i="17"/>
  <c r="D31" i="17"/>
  <c r="C31" i="17"/>
  <c r="F30" i="17"/>
  <c r="E30" i="17"/>
  <c r="D30" i="17"/>
  <c r="C30" i="17"/>
  <c r="G30" i="17" s="1"/>
  <c r="G29" i="17"/>
  <c r="C29" i="17"/>
  <c r="F28" i="17"/>
  <c r="E28" i="17"/>
  <c r="D28" i="17"/>
  <c r="G28" i="17" s="1"/>
  <c r="C28" i="17"/>
  <c r="F27" i="17"/>
  <c r="E27" i="17"/>
  <c r="D27" i="17"/>
  <c r="C27" i="17"/>
  <c r="F26" i="17"/>
  <c r="E26" i="17"/>
  <c r="D26" i="17"/>
  <c r="C26" i="17"/>
  <c r="G26" i="17" s="1"/>
  <c r="G25" i="17"/>
  <c r="F25" i="17"/>
  <c r="E25" i="17"/>
  <c r="D25" i="17"/>
  <c r="C25" i="17"/>
  <c r="F24" i="17"/>
  <c r="E24" i="17"/>
  <c r="D24" i="17"/>
  <c r="C24" i="17"/>
  <c r="G24" i="17" s="1"/>
  <c r="F23" i="17"/>
  <c r="E23" i="17"/>
  <c r="D23" i="17"/>
  <c r="C23" i="17"/>
  <c r="E22" i="17"/>
  <c r="G22" i="17" s="1"/>
  <c r="D22" i="17"/>
  <c r="C22" i="17"/>
  <c r="E21" i="17"/>
  <c r="D21" i="17"/>
  <c r="C21" i="17"/>
  <c r="G21" i="17" s="1"/>
  <c r="G32" i="16"/>
  <c r="C32" i="16"/>
  <c r="F31" i="16"/>
  <c r="E31" i="16"/>
  <c r="D31" i="16"/>
  <c r="C31" i="16"/>
  <c r="G31" i="16" s="1"/>
  <c r="F30" i="16"/>
  <c r="E30" i="16"/>
  <c r="D30" i="16"/>
  <c r="C30" i="16"/>
  <c r="G30" i="16" s="1"/>
  <c r="G29" i="16"/>
  <c r="C29" i="16"/>
  <c r="F28" i="16"/>
  <c r="E28" i="16"/>
  <c r="D28" i="16"/>
  <c r="C28" i="16"/>
  <c r="F27" i="16"/>
  <c r="E27" i="16"/>
  <c r="D27" i="16"/>
  <c r="C27" i="16"/>
  <c r="G27" i="16" s="1"/>
  <c r="F26" i="16"/>
  <c r="E26" i="16"/>
  <c r="D26" i="16"/>
  <c r="C26" i="16"/>
  <c r="G26" i="16" s="1"/>
  <c r="F25" i="16"/>
  <c r="E25" i="16"/>
  <c r="D25" i="16"/>
  <c r="C25" i="16"/>
  <c r="G25" i="16" s="1"/>
  <c r="F24" i="16"/>
  <c r="E24" i="16"/>
  <c r="D24" i="16"/>
  <c r="C24" i="16"/>
  <c r="F23" i="16"/>
  <c r="E23" i="16"/>
  <c r="D23" i="16"/>
  <c r="C23" i="16"/>
  <c r="G23" i="16" s="1"/>
  <c r="E22" i="16"/>
  <c r="D22" i="16"/>
  <c r="C22" i="16"/>
  <c r="G22" i="16" s="1"/>
  <c r="G21" i="16"/>
  <c r="E21" i="16"/>
  <c r="D21" i="16"/>
  <c r="C21" i="16"/>
  <c r="C32" i="15"/>
  <c r="G32" i="15" s="1"/>
  <c r="F31" i="15"/>
  <c r="E31" i="15"/>
  <c r="D31" i="15"/>
  <c r="C31" i="15"/>
  <c r="G31" i="15" s="1"/>
  <c r="F30" i="15"/>
  <c r="E30" i="15"/>
  <c r="D30" i="15"/>
  <c r="C30" i="15"/>
  <c r="G30" i="15" s="1"/>
  <c r="C29" i="15"/>
  <c r="G29" i="15" s="1"/>
  <c r="F28" i="15"/>
  <c r="E28" i="15"/>
  <c r="D28" i="15"/>
  <c r="C28" i="15"/>
  <c r="G28" i="15" s="1"/>
  <c r="G27" i="15"/>
  <c r="F27" i="15"/>
  <c r="E27" i="15"/>
  <c r="D27" i="15"/>
  <c r="C27" i="15"/>
  <c r="F26" i="15"/>
  <c r="E26" i="15"/>
  <c r="D26" i="15"/>
  <c r="C26" i="15"/>
  <c r="G26" i="15" s="1"/>
  <c r="F25" i="15"/>
  <c r="E25" i="15"/>
  <c r="G25" i="15" s="1"/>
  <c r="D25" i="15"/>
  <c r="C25" i="15"/>
  <c r="F24" i="15"/>
  <c r="E24" i="15"/>
  <c r="D24" i="15"/>
  <c r="C24" i="15"/>
  <c r="F23" i="15"/>
  <c r="E23" i="15"/>
  <c r="D23" i="15"/>
  <c r="C23" i="15"/>
  <c r="E22" i="15"/>
  <c r="D22" i="15"/>
  <c r="C22" i="15"/>
  <c r="G22" i="15" s="1"/>
  <c r="E21" i="15"/>
  <c r="D21" i="15"/>
  <c r="G21" i="15" s="1"/>
  <c r="C21" i="15"/>
  <c r="C32" i="14"/>
  <c r="G32" i="14" s="1"/>
  <c r="G31" i="14"/>
  <c r="F31" i="14"/>
  <c r="E31" i="14"/>
  <c r="D31" i="14"/>
  <c r="C31" i="14"/>
  <c r="F30" i="14"/>
  <c r="E30" i="14"/>
  <c r="D30" i="14"/>
  <c r="C30" i="14"/>
  <c r="G30" i="14" s="1"/>
  <c r="C29" i="14"/>
  <c r="G29" i="14" s="1"/>
  <c r="F28" i="14"/>
  <c r="E28" i="14"/>
  <c r="D28" i="14"/>
  <c r="C28" i="14"/>
  <c r="G28" i="14" s="1"/>
  <c r="F27" i="14"/>
  <c r="E27" i="14"/>
  <c r="D27" i="14"/>
  <c r="C27" i="14"/>
  <c r="G27" i="14" s="1"/>
  <c r="F26" i="14"/>
  <c r="E26" i="14"/>
  <c r="G26" i="14" s="1"/>
  <c r="D26" i="14"/>
  <c r="C26" i="14"/>
  <c r="F25" i="14"/>
  <c r="E25" i="14"/>
  <c r="D25" i="14"/>
  <c r="C25" i="14"/>
  <c r="G25" i="14" s="1"/>
  <c r="F24" i="14"/>
  <c r="E24" i="14"/>
  <c r="D24" i="14"/>
  <c r="C24" i="14"/>
  <c r="G24" i="14" s="1"/>
  <c r="F23" i="14"/>
  <c r="E23" i="14"/>
  <c r="D23" i="14"/>
  <c r="G23" i="14" s="1"/>
  <c r="C23" i="14"/>
  <c r="E22" i="14"/>
  <c r="D22" i="14"/>
  <c r="C22" i="14"/>
  <c r="G22" i="14" s="1"/>
  <c r="E21" i="14"/>
  <c r="D21" i="14"/>
  <c r="G21" i="14" s="1"/>
  <c r="C21" i="14"/>
  <c r="C32" i="11"/>
  <c r="G32" i="11" s="1"/>
  <c r="F31" i="11"/>
  <c r="E31" i="11"/>
  <c r="D31" i="11"/>
  <c r="C31" i="11"/>
  <c r="G31" i="11" s="1"/>
  <c r="F30" i="11"/>
  <c r="E30" i="11"/>
  <c r="D30" i="11"/>
  <c r="C30" i="11"/>
  <c r="C29" i="11"/>
  <c r="G29" i="11" s="1"/>
  <c r="F28" i="11"/>
  <c r="E28" i="11"/>
  <c r="D28" i="11"/>
  <c r="C28" i="11"/>
  <c r="G28" i="11" s="1"/>
  <c r="F27" i="11"/>
  <c r="E27" i="11"/>
  <c r="G27" i="11" s="1"/>
  <c r="D27" i="11"/>
  <c r="C27" i="11"/>
  <c r="F26" i="11"/>
  <c r="E26" i="11"/>
  <c r="D26" i="11"/>
  <c r="C26" i="11"/>
  <c r="G26" i="11" s="1"/>
  <c r="F25" i="11"/>
  <c r="E25" i="11"/>
  <c r="D25" i="11"/>
  <c r="C25" i="11"/>
  <c r="G25" i="11" s="1"/>
  <c r="F24" i="11"/>
  <c r="E24" i="11"/>
  <c r="D24" i="11"/>
  <c r="C24" i="11"/>
  <c r="F23" i="11"/>
  <c r="E23" i="11"/>
  <c r="D23" i="11"/>
  <c r="C23" i="11"/>
  <c r="G23" i="11" s="1"/>
  <c r="G22" i="11"/>
  <c r="E22" i="11"/>
  <c r="D22" i="11"/>
  <c r="C22" i="11"/>
  <c r="E21" i="11"/>
  <c r="G21" i="11" s="1"/>
  <c r="D21" i="11"/>
  <c r="C21" i="11"/>
  <c r="C32" i="10"/>
  <c r="G32" i="10" s="1"/>
  <c r="F31" i="10"/>
  <c r="E31" i="10"/>
  <c r="G31" i="10" s="1"/>
  <c r="D31" i="10"/>
  <c r="C31" i="10"/>
  <c r="F30" i="10"/>
  <c r="E30" i="10"/>
  <c r="D30" i="10"/>
  <c r="C30" i="10"/>
  <c r="C29" i="10"/>
  <c r="G29" i="10" s="1"/>
  <c r="F28" i="10"/>
  <c r="E28" i="10"/>
  <c r="D28" i="10"/>
  <c r="C28" i="10"/>
  <c r="F27" i="10"/>
  <c r="E27" i="10"/>
  <c r="D27" i="10"/>
  <c r="C27" i="10"/>
  <c r="G27" i="10" s="1"/>
  <c r="F26" i="10"/>
  <c r="E26" i="10"/>
  <c r="D26" i="10"/>
  <c r="C26" i="10"/>
  <c r="F25" i="10"/>
  <c r="E25" i="10"/>
  <c r="D25" i="10"/>
  <c r="C25" i="10"/>
  <c r="F24" i="10"/>
  <c r="E24" i="10"/>
  <c r="D24" i="10"/>
  <c r="C24" i="10"/>
  <c r="G24" i="10" s="1"/>
  <c r="F23" i="10"/>
  <c r="G23" i="10" s="1"/>
  <c r="E23" i="10"/>
  <c r="D23" i="10"/>
  <c r="C23" i="10"/>
  <c r="G22" i="10"/>
  <c r="E22" i="10"/>
  <c r="D22" i="10"/>
  <c r="C22" i="10"/>
  <c r="E21" i="10"/>
  <c r="D21" i="10"/>
  <c r="C21" i="10"/>
  <c r="G21" i="10" s="1"/>
  <c r="C32" i="9"/>
  <c r="G32" i="9" s="1"/>
  <c r="F31" i="9"/>
  <c r="E31" i="9"/>
  <c r="D31" i="9"/>
  <c r="C31" i="9"/>
  <c r="G31" i="9" s="1"/>
  <c r="F30" i="9"/>
  <c r="E30" i="9"/>
  <c r="D30" i="9"/>
  <c r="C30" i="9"/>
  <c r="G30" i="9" s="1"/>
  <c r="C29" i="9"/>
  <c r="G29" i="9" s="1"/>
  <c r="F28" i="9"/>
  <c r="E28" i="9"/>
  <c r="D28" i="9"/>
  <c r="C28" i="9"/>
  <c r="F27" i="9"/>
  <c r="E27" i="9"/>
  <c r="D27" i="9"/>
  <c r="C27" i="9"/>
  <c r="F26" i="9"/>
  <c r="E26" i="9"/>
  <c r="D26" i="9"/>
  <c r="C26" i="9"/>
  <c r="F25" i="9"/>
  <c r="E25" i="9"/>
  <c r="D25" i="9"/>
  <c r="C25" i="9"/>
  <c r="F24" i="9"/>
  <c r="G24" i="9" s="1"/>
  <c r="E24" i="9"/>
  <c r="D24" i="9"/>
  <c r="C24" i="9"/>
  <c r="F23" i="9"/>
  <c r="E23" i="9"/>
  <c r="D23" i="9"/>
  <c r="G23" i="9" s="1"/>
  <c r="C23" i="9"/>
  <c r="E22" i="9"/>
  <c r="D22" i="9"/>
  <c r="C22" i="9"/>
  <c r="E21" i="9"/>
  <c r="D21" i="9"/>
  <c r="C21" i="9"/>
  <c r="G21" i="9" s="1"/>
  <c r="C32" i="8"/>
  <c r="G32" i="8" s="1"/>
  <c r="F31" i="8"/>
  <c r="E31" i="8"/>
  <c r="D31" i="8"/>
  <c r="C31" i="8"/>
  <c r="G31" i="8" s="1"/>
  <c r="F30" i="8"/>
  <c r="E30" i="8"/>
  <c r="D30" i="8"/>
  <c r="C30" i="8"/>
  <c r="C29" i="8"/>
  <c r="G29" i="8" s="1"/>
  <c r="F28" i="8"/>
  <c r="E28" i="8"/>
  <c r="D28" i="8"/>
  <c r="C28" i="8"/>
  <c r="G28" i="8" s="1"/>
  <c r="F27" i="8"/>
  <c r="E27" i="8"/>
  <c r="D27" i="8"/>
  <c r="C27" i="8"/>
  <c r="F26" i="8"/>
  <c r="E26" i="8"/>
  <c r="D26" i="8"/>
  <c r="C26" i="8"/>
  <c r="G26" i="8" s="1"/>
  <c r="G25" i="8"/>
  <c r="F25" i="8"/>
  <c r="E25" i="8"/>
  <c r="D25" i="8"/>
  <c r="C25" i="8"/>
  <c r="G24" i="8"/>
  <c r="F24" i="8"/>
  <c r="E24" i="8"/>
  <c r="D24" i="8"/>
  <c r="C24" i="8"/>
  <c r="F23" i="8"/>
  <c r="E23" i="8"/>
  <c r="D23" i="8"/>
  <c r="G23" i="8" s="1"/>
  <c r="C23" i="8"/>
  <c r="E22" i="8"/>
  <c r="D22" i="8"/>
  <c r="C22" i="8"/>
  <c r="G22" i="8" s="1"/>
  <c r="E21" i="8"/>
  <c r="D21" i="8"/>
  <c r="C21" i="8"/>
  <c r="G32" i="7"/>
  <c r="C32" i="7"/>
  <c r="F31" i="7"/>
  <c r="E31" i="7"/>
  <c r="D31" i="7"/>
  <c r="C31" i="7"/>
  <c r="F30" i="7"/>
  <c r="E30" i="7"/>
  <c r="D30" i="7"/>
  <c r="C30" i="7"/>
  <c r="G30" i="7" s="1"/>
  <c r="C29" i="7"/>
  <c r="G29" i="7" s="1"/>
  <c r="F28" i="7"/>
  <c r="E28" i="7"/>
  <c r="D28" i="7"/>
  <c r="C28" i="7"/>
  <c r="G28" i="7" s="1"/>
  <c r="F27" i="7"/>
  <c r="E27" i="7"/>
  <c r="D27" i="7"/>
  <c r="C27" i="7"/>
  <c r="G27" i="7" s="1"/>
  <c r="F26" i="7"/>
  <c r="G26" i="7" s="1"/>
  <c r="E26" i="7"/>
  <c r="D26" i="7"/>
  <c r="C26" i="7"/>
  <c r="F25" i="7"/>
  <c r="E25" i="7"/>
  <c r="D25" i="7"/>
  <c r="G25" i="7" s="1"/>
  <c r="C25" i="7"/>
  <c r="F24" i="7"/>
  <c r="E24" i="7"/>
  <c r="D24" i="7"/>
  <c r="C24" i="7"/>
  <c r="F23" i="7"/>
  <c r="E23" i="7"/>
  <c r="D23" i="7"/>
  <c r="C23" i="7"/>
  <c r="G22" i="7"/>
  <c r="E22" i="7"/>
  <c r="D22" i="7"/>
  <c r="C22" i="7"/>
  <c r="E21" i="7"/>
  <c r="G21" i="7" s="1"/>
  <c r="D21" i="7"/>
  <c r="C21" i="7"/>
  <c r="G32" i="6"/>
  <c r="C32" i="6"/>
  <c r="F31" i="6"/>
  <c r="E31" i="6"/>
  <c r="D31" i="6"/>
  <c r="C31" i="6"/>
  <c r="G31" i="6" s="1"/>
  <c r="G30" i="6"/>
  <c r="F30" i="6"/>
  <c r="E30" i="6"/>
  <c r="D30" i="6"/>
  <c r="C30" i="6"/>
  <c r="G29" i="6"/>
  <c r="C29" i="6"/>
  <c r="F28" i="6"/>
  <c r="E28" i="6"/>
  <c r="D28" i="6"/>
  <c r="C28" i="6"/>
  <c r="G28" i="6" s="1"/>
  <c r="G27" i="6"/>
  <c r="F27" i="6"/>
  <c r="E27" i="6"/>
  <c r="D27" i="6"/>
  <c r="C27" i="6"/>
  <c r="G26" i="6"/>
  <c r="F26" i="6"/>
  <c r="E26" i="6"/>
  <c r="D26" i="6"/>
  <c r="C26" i="6"/>
  <c r="F25" i="6"/>
  <c r="E25" i="6"/>
  <c r="D25" i="6"/>
  <c r="G25" i="6" s="1"/>
  <c r="C25" i="6"/>
  <c r="F24" i="6"/>
  <c r="E24" i="6"/>
  <c r="D24" i="6"/>
  <c r="C24" i="6"/>
  <c r="G24" i="6" s="1"/>
  <c r="G23" i="6"/>
  <c r="F23" i="6"/>
  <c r="E23" i="6"/>
  <c r="D23" i="6"/>
  <c r="C23" i="6"/>
  <c r="G22" i="6"/>
  <c r="E22" i="6"/>
  <c r="D22" i="6"/>
  <c r="C22" i="6"/>
  <c r="E21" i="6"/>
  <c r="D21" i="6"/>
  <c r="C21" i="6"/>
  <c r="G21" i="6" s="1"/>
  <c r="I2" i="6" s="1"/>
  <c r="B21" i="13" s="1"/>
  <c r="C32" i="5"/>
  <c r="G32" i="5" s="1"/>
  <c r="F31" i="5"/>
  <c r="G31" i="5" s="1"/>
  <c r="E31" i="5"/>
  <c r="D31" i="5"/>
  <c r="C31" i="5"/>
  <c r="F30" i="5"/>
  <c r="E30" i="5"/>
  <c r="D30" i="5"/>
  <c r="G30" i="5" s="1"/>
  <c r="C30" i="5"/>
  <c r="C29" i="5"/>
  <c r="G29" i="5" s="1"/>
  <c r="F28" i="5"/>
  <c r="G28" i="5" s="1"/>
  <c r="E28" i="5"/>
  <c r="D28" i="5"/>
  <c r="C28" i="5"/>
  <c r="G27" i="5"/>
  <c r="F27" i="5"/>
  <c r="E27" i="5"/>
  <c r="D27" i="5"/>
  <c r="C27" i="5"/>
  <c r="F26" i="5"/>
  <c r="E26" i="5"/>
  <c r="D26" i="5"/>
  <c r="C26" i="5"/>
  <c r="F25" i="5"/>
  <c r="E25" i="5"/>
  <c r="D25" i="5"/>
  <c r="C25" i="5"/>
  <c r="G25" i="5" s="1"/>
  <c r="F24" i="5"/>
  <c r="E24" i="5"/>
  <c r="D24" i="5"/>
  <c r="C24" i="5"/>
  <c r="G24" i="5" s="1"/>
  <c r="G23" i="5"/>
  <c r="F23" i="5"/>
  <c r="E23" i="5"/>
  <c r="D23" i="5"/>
  <c r="C23" i="5"/>
  <c r="E22" i="5"/>
  <c r="D22" i="5"/>
  <c r="G22" i="5" s="1"/>
  <c r="C22" i="5"/>
  <c r="E21" i="5"/>
  <c r="D21" i="5"/>
  <c r="C21" i="5"/>
  <c r="G21" i="5" s="1"/>
  <c r="C32" i="3"/>
  <c r="G32" i="3" s="1"/>
  <c r="G31" i="3"/>
  <c r="F31" i="3"/>
  <c r="E31" i="3"/>
  <c r="D31" i="3"/>
  <c r="C31" i="3"/>
  <c r="F30" i="3"/>
  <c r="E30" i="3"/>
  <c r="D30" i="3"/>
  <c r="C30" i="3"/>
  <c r="C29" i="3"/>
  <c r="G29" i="3" s="1"/>
  <c r="G28" i="3"/>
  <c r="F28" i="3"/>
  <c r="E28" i="3"/>
  <c r="D28" i="3"/>
  <c r="C28" i="3"/>
  <c r="F27" i="3"/>
  <c r="E27" i="3"/>
  <c r="D27" i="3"/>
  <c r="G27" i="3" s="1"/>
  <c r="C27" i="3"/>
  <c r="F26" i="3"/>
  <c r="E26" i="3"/>
  <c r="D26" i="3"/>
  <c r="C26" i="3"/>
  <c r="G26" i="3" s="1"/>
  <c r="G25" i="3"/>
  <c r="F25" i="3"/>
  <c r="E25" i="3"/>
  <c r="D25" i="3"/>
  <c r="C25" i="3"/>
  <c r="G24" i="3"/>
  <c r="F24" i="3"/>
  <c r="E24" i="3"/>
  <c r="D24" i="3"/>
  <c r="C24" i="3"/>
  <c r="F23" i="3"/>
  <c r="E23" i="3"/>
  <c r="G23" i="3" s="1"/>
  <c r="D23" i="3"/>
  <c r="C23" i="3"/>
  <c r="E22" i="3"/>
  <c r="D22" i="3"/>
  <c r="G22" i="3" s="1"/>
  <c r="C22" i="3"/>
  <c r="E21" i="3"/>
  <c r="D21" i="3"/>
  <c r="C21" i="3"/>
  <c r="G32" i="2"/>
  <c r="C32" i="2"/>
  <c r="F31" i="2"/>
  <c r="E31" i="2"/>
  <c r="D31" i="2"/>
  <c r="C31" i="2"/>
  <c r="F30" i="2"/>
  <c r="E30" i="2"/>
  <c r="D30" i="2"/>
  <c r="C30" i="2"/>
  <c r="G30" i="2" s="1"/>
  <c r="G29" i="2"/>
  <c r="C29" i="2"/>
  <c r="F28" i="2"/>
  <c r="E28" i="2"/>
  <c r="D28" i="2"/>
  <c r="G28" i="2" s="1"/>
  <c r="C28" i="2"/>
  <c r="F27" i="2"/>
  <c r="E27" i="2"/>
  <c r="D27" i="2"/>
  <c r="C27" i="2"/>
  <c r="G27" i="2" s="1"/>
  <c r="G26" i="2"/>
  <c r="F26" i="2"/>
  <c r="E26" i="2"/>
  <c r="D26" i="2"/>
  <c r="C26" i="2"/>
  <c r="G25" i="2"/>
  <c r="F25" i="2"/>
  <c r="E25" i="2"/>
  <c r="D25" i="2"/>
  <c r="C25" i="2"/>
  <c r="F24" i="2"/>
  <c r="E24" i="2"/>
  <c r="G24" i="2" s="1"/>
  <c r="D24" i="2"/>
  <c r="C24" i="2"/>
  <c r="G23" i="2"/>
  <c r="F23" i="2"/>
  <c r="E23" i="2"/>
  <c r="D23" i="2"/>
  <c r="C23" i="2"/>
  <c r="E22" i="2"/>
  <c r="G22" i="2" s="1"/>
  <c r="D22" i="2"/>
  <c r="C22" i="2"/>
  <c r="E21" i="2"/>
  <c r="D21" i="2"/>
  <c r="C21" i="2"/>
  <c r="G21" i="2" s="1"/>
  <c r="G32" i="1"/>
  <c r="C32" i="1"/>
  <c r="F31" i="1"/>
  <c r="E31" i="1"/>
  <c r="D31" i="1"/>
  <c r="C31" i="1"/>
  <c r="G31" i="1" s="1"/>
  <c r="F30" i="1"/>
  <c r="E30" i="1"/>
  <c r="D30" i="1"/>
  <c r="C30" i="1"/>
  <c r="G30" i="1" s="1"/>
  <c r="G29" i="1"/>
  <c r="C29" i="1"/>
  <c r="F28" i="1"/>
  <c r="E28" i="1"/>
  <c r="D28" i="1"/>
  <c r="C28" i="1"/>
  <c r="G28" i="1" s="1"/>
  <c r="G27" i="1"/>
  <c r="F27" i="1"/>
  <c r="E27" i="1"/>
  <c r="D27" i="1"/>
  <c r="C27" i="1"/>
  <c r="G26" i="1"/>
  <c r="F26" i="1"/>
  <c r="E26" i="1"/>
  <c r="D26" i="1"/>
  <c r="C26" i="1"/>
  <c r="F25" i="1"/>
  <c r="E25" i="1"/>
  <c r="G25" i="1" s="1"/>
  <c r="D25" i="1"/>
  <c r="C25" i="1"/>
  <c r="F24" i="1"/>
  <c r="E24" i="1"/>
  <c r="G24" i="1" s="1"/>
  <c r="D24" i="1"/>
  <c r="C24" i="1"/>
  <c r="F23" i="1"/>
  <c r="E23" i="1"/>
  <c r="D23" i="1"/>
  <c r="C23" i="1"/>
  <c r="G23" i="1" s="1"/>
  <c r="E22" i="1"/>
  <c r="D22" i="1"/>
  <c r="C22" i="1"/>
  <c r="G22" i="1" s="1"/>
  <c r="G21" i="1"/>
  <c r="E21" i="1"/>
  <c r="D21" i="1"/>
  <c r="C21" i="1"/>
  <c r="G32" i="12"/>
  <c r="C32" i="12"/>
  <c r="G31" i="12"/>
  <c r="F31" i="12"/>
  <c r="E31" i="12"/>
  <c r="D31" i="12"/>
  <c r="C31" i="12"/>
  <c r="G30" i="12"/>
  <c r="F30" i="12"/>
  <c r="E30" i="12"/>
  <c r="D30" i="12"/>
  <c r="C30" i="12"/>
  <c r="G29" i="12"/>
  <c r="C29" i="12"/>
  <c r="G28" i="12"/>
  <c r="F28" i="12"/>
  <c r="E28" i="12"/>
  <c r="D28" i="12"/>
  <c r="C28" i="12"/>
  <c r="G27" i="12"/>
  <c r="F27" i="12"/>
  <c r="E27" i="12"/>
  <c r="D27" i="12"/>
  <c r="C27" i="12"/>
  <c r="F26" i="12"/>
  <c r="E26" i="12"/>
  <c r="G26" i="12" s="1"/>
  <c r="D26" i="12"/>
  <c r="C26" i="12"/>
  <c r="F25" i="12"/>
  <c r="E25" i="12"/>
  <c r="G25" i="12" s="1"/>
  <c r="D25" i="12"/>
  <c r="C25" i="12"/>
  <c r="F24" i="12"/>
  <c r="E24" i="12"/>
  <c r="D24" i="12"/>
  <c r="C24" i="12"/>
  <c r="F23" i="12"/>
  <c r="E23" i="12"/>
  <c r="D23" i="12"/>
  <c r="C23" i="12"/>
  <c r="E22" i="12"/>
  <c r="D22" i="12"/>
  <c r="C22" i="12"/>
  <c r="G22" i="12" s="1"/>
  <c r="G21" i="12"/>
  <c r="E21" i="12"/>
  <c r="D21" i="12"/>
  <c r="C21" i="12"/>
  <c r="H27" i="4"/>
  <c r="J26" i="4"/>
  <c r="I26" i="4"/>
  <c r="J25" i="4"/>
  <c r="I25" i="4"/>
  <c r="J24" i="4"/>
  <c r="I24" i="4"/>
  <c r="J23" i="4"/>
  <c r="I23" i="4"/>
  <c r="J22" i="4"/>
  <c r="I22" i="4"/>
  <c r="J21" i="4"/>
  <c r="I21" i="4"/>
  <c r="J20" i="4"/>
  <c r="I20" i="4"/>
  <c r="J19" i="4"/>
  <c r="I19" i="4"/>
  <c r="J18" i="4"/>
  <c r="I18" i="4"/>
  <c r="J17" i="4"/>
  <c r="I17" i="4"/>
  <c r="J16" i="4"/>
  <c r="I16" i="4"/>
  <c r="J15" i="4"/>
  <c r="J27" i="4" s="1"/>
  <c r="I15" i="4"/>
  <c r="I27" i="4" s="1"/>
  <c r="B13" i="4"/>
  <c r="B49" i="13"/>
  <c r="B61" i="13"/>
  <c r="B3" i="13"/>
  <c r="I2" i="1" l="1"/>
  <c r="B34" i="13" s="1"/>
  <c r="G25" i="9"/>
  <c r="G28" i="9"/>
  <c r="I2" i="45"/>
  <c r="B37" i="13" s="1"/>
  <c r="I2" i="60"/>
  <c r="B39" i="13" s="1"/>
  <c r="G23" i="12"/>
  <c r="G26" i="5"/>
  <c r="G21" i="8"/>
  <c r="G27" i="8"/>
  <c r="G23" i="15"/>
  <c r="G31" i="17"/>
  <c r="G26" i="18"/>
  <c r="G21" i="19"/>
  <c r="I2" i="19" s="1"/>
  <c r="B44" i="13" s="1"/>
  <c r="I2" i="23"/>
  <c r="B40" i="13" s="1"/>
  <c r="G27" i="23"/>
  <c r="G31" i="24"/>
  <c r="G27" i="29"/>
  <c r="I2" i="33"/>
  <c r="B12" i="13" s="1"/>
  <c r="I2" i="43"/>
  <c r="B20" i="13" s="1"/>
  <c r="I2" i="47"/>
  <c r="B56" i="13" s="1"/>
  <c r="I2" i="49"/>
  <c r="B22" i="13" s="1"/>
  <c r="G23" i="22"/>
  <c r="G30" i="25"/>
  <c r="I2" i="27"/>
  <c r="B52" i="13" s="1"/>
  <c r="I2" i="35"/>
  <c r="I2" i="39"/>
  <c r="B16" i="13" s="1"/>
  <c r="I2" i="52"/>
  <c r="B13" i="13" s="1"/>
  <c r="I2" i="62"/>
  <c r="B9" i="13" s="1"/>
  <c r="G24" i="7"/>
  <c r="G26" i="9"/>
  <c r="G24" i="16"/>
  <c r="I2" i="16" s="1"/>
  <c r="B15" i="13" s="1"/>
  <c r="G28" i="24"/>
  <c r="G31" i="29"/>
  <c r="G25" i="32"/>
  <c r="I2" i="32" s="1"/>
  <c r="B7" i="13" s="1"/>
  <c r="I2" i="37"/>
  <c r="B10" i="13" s="1"/>
  <c r="I2" i="64"/>
  <c r="B46" i="13" s="1"/>
  <c r="I2" i="66"/>
  <c r="B54" i="13" s="1"/>
  <c r="G24" i="15"/>
  <c r="I2" i="15" s="1"/>
  <c r="B57" i="13" s="1"/>
  <c r="I2" i="40"/>
  <c r="B11" i="13" s="1"/>
  <c r="G31" i="2"/>
  <c r="I2" i="2" s="1"/>
  <c r="B32" i="13" s="1"/>
  <c r="I2" i="5"/>
  <c r="B35" i="13" s="1"/>
  <c r="G24" i="12"/>
  <c r="G31" i="7"/>
  <c r="G25" i="10"/>
  <c r="I2" i="10" s="1"/>
  <c r="B50" i="13" s="1"/>
  <c r="G30" i="11"/>
  <c r="G28" i="16"/>
  <c r="G27" i="18"/>
  <c r="G26" i="24"/>
  <c r="I2" i="24" s="1"/>
  <c r="B45" i="13" s="1"/>
  <c r="G22" i="29"/>
  <c r="I2" i="29" s="1"/>
  <c r="B19" i="13" s="1"/>
  <c r="I2" i="61"/>
  <c r="G28" i="23"/>
  <c r="G21" i="3"/>
  <c r="I2" i="3" s="1"/>
  <c r="B28" i="13" s="1"/>
  <c r="G30" i="3"/>
  <c r="G27" i="9"/>
  <c r="G24" i="11"/>
  <c r="G23" i="17"/>
  <c r="I2" i="17" s="1"/>
  <c r="B4" i="13" s="1"/>
  <c r="I2" i="22"/>
  <c r="B27" i="13" s="1"/>
  <c r="G25" i="25"/>
  <c r="I2" i="25" s="1"/>
  <c r="B18" i="13" s="1"/>
  <c r="G24" i="26"/>
  <c r="G23" i="27"/>
  <c r="G24" i="28"/>
  <c r="G31" i="28"/>
  <c r="I2" i="42"/>
  <c r="B43" i="13" s="1"/>
  <c r="I2" i="48"/>
  <c r="B23" i="13" s="1"/>
  <c r="I2" i="63"/>
  <c r="B60" i="13" s="1"/>
  <c r="G28" i="10"/>
  <c r="I2" i="50"/>
  <c r="B5" i="13" s="1"/>
  <c r="I2" i="14"/>
  <c r="B24" i="13" s="1"/>
  <c r="I2" i="12"/>
  <c r="I2" i="46"/>
  <c r="B17" i="13" s="1"/>
  <c r="I2" i="53"/>
  <c r="B26" i="13" s="1"/>
  <c r="I2" i="65"/>
  <c r="B30" i="13" s="1"/>
  <c r="G23" i="7"/>
  <c r="I2" i="7" s="1"/>
  <c r="B42" i="13" s="1"/>
  <c r="G30" i="8"/>
  <c r="G22" i="9"/>
  <c r="I2" i="9" s="1"/>
  <c r="B33" i="13" s="1"/>
  <c r="G26" i="10"/>
  <c r="I2" i="11"/>
  <c r="B6" i="13" s="1"/>
  <c r="G27" i="17"/>
  <c r="G22" i="18"/>
  <c r="I2" i="18" s="1"/>
  <c r="B2" i="13" s="1"/>
  <c r="G24" i="20"/>
  <c r="I2" i="20" s="1"/>
  <c r="B48" i="13" s="1"/>
  <c r="G24" i="21"/>
  <c r="I2" i="21" s="1"/>
  <c r="B41" i="13" s="1"/>
  <c r="G27" i="24"/>
  <c r="G21" i="26"/>
  <c r="I2" i="30"/>
  <c r="B59" i="13" s="1"/>
  <c r="G26" i="31"/>
  <c r="I2" i="31" s="1"/>
  <c r="B14" i="13" s="1"/>
  <c r="I2" i="34"/>
  <c r="B8" i="13" s="1"/>
  <c r="I2" i="36"/>
  <c r="B51" i="13" s="1"/>
  <c r="I2" i="38"/>
  <c r="B29" i="13" s="1"/>
  <c r="G30" i="10"/>
  <c r="G30" i="29"/>
  <c r="I2" i="51"/>
  <c r="B53" i="13" s="1"/>
  <c r="I2" i="55"/>
  <c r="B38" i="13" s="1"/>
  <c r="I2" i="56"/>
  <c r="B55" i="13" s="1"/>
  <c r="I2" i="8" l="1"/>
  <c r="B36" i="13" s="1"/>
  <c r="I2" i="28"/>
  <c r="B31" i="13" s="1"/>
  <c r="I2" i="26"/>
  <c r="B58" i="13" s="1"/>
</calcChain>
</file>

<file path=xl/sharedStrings.xml><?xml version="1.0" encoding="utf-8"?>
<sst xmlns="http://schemas.openxmlformats.org/spreadsheetml/2006/main" count="3528" uniqueCount="192">
  <si>
    <t>Ticker</t>
  </si>
  <si>
    <t>Score (%)</t>
  </si>
  <si>
    <t>LLY</t>
  </si>
  <si>
    <t>UNH</t>
  </si>
  <si>
    <t>JNJ</t>
  </si>
  <si>
    <t>ABBV</t>
  </si>
  <si>
    <t>MRK</t>
  </si>
  <si>
    <t>TMO</t>
  </si>
  <si>
    <t>ABT</t>
  </si>
  <si>
    <t>DHR</t>
  </si>
  <si>
    <t>AMGN</t>
  </si>
  <si>
    <t>ISRG</t>
  </si>
  <si>
    <t>PFE</t>
  </si>
  <si>
    <t>SYK</t>
  </si>
  <si>
    <t>ELV</t>
  </si>
  <si>
    <t>REGN</t>
  </si>
  <si>
    <t>VRTX</t>
  </si>
  <si>
    <t>BSX</t>
  </si>
  <si>
    <t>MDT</t>
  </si>
  <si>
    <t>HCA</t>
  </si>
  <si>
    <t>CI</t>
  </si>
  <si>
    <t>BMY</t>
  </si>
  <si>
    <t>GILD</t>
  </si>
  <si>
    <t>ZTS</t>
  </si>
  <si>
    <t>CVS</t>
  </si>
  <si>
    <t>BDX</t>
  </si>
  <si>
    <t>MCK</t>
  </si>
  <si>
    <t>COR</t>
  </si>
  <si>
    <t>IQV</t>
  </si>
  <si>
    <t>HUM</t>
  </si>
  <si>
    <t>EW</t>
  </si>
  <si>
    <t>A</t>
  </si>
  <si>
    <t>IDXX</t>
  </si>
  <si>
    <t>CNC</t>
  </si>
  <si>
    <t>RMD</t>
  </si>
  <si>
    <t>MTD</t>
  </si>
  <si>
    <t>BIIB</t>
  </si>
  <si>
    <t>MRNA</t>
  </si>
  <si>
    <t>DXCM</t>
  </si>
  <si>
    <t>CAH</t>
  </si>
  <si>
    <t>STE</t>
  </si>
  <si>
    <t>WST</t>
  </si>
  <si>
    <t>ZBH</t>
  </si>
  <si>
    <t>COO</t>
  </si>
  <si>
    <t>BAX</t>
  </si>
  <si>
    <t>WAT</t>
  </si>
  <si>
    <t>MOH</t>
  </si>
  <si>
    <t>HOLX</t>
  </si>
  <si>
    <t>LH</t>
  </si>
  <si>
    <t>DGX</t>
  </si>
  <si>
    <t>ALGN</t>
  </si>
  <si>
    <t>PODD</t>
  </si>
  <si>
    <t>RVTY</t>
  </si>
  <si>
    <t>UHS</t>
  </si>
  <si>
    <t>VTRS</t>
  </si>
  <si>
    <t>DVA</t>
  </si>
  <si>
    <t>INCY</t>
  </si>
  <si>
    <t>TFX</t>
  </si>
  <si>
    <t>TECH</t>
  </si>
  <si>
    <t>CTLT</t>
  </si>
  <si>
    <t>CRL</t>
  </si>
  <si>
    <t>BIO</t>
  </si>
  <si>
    <t>HSIC</t>
  </si>
  <si>
    <t>Parameter</t>
  </si>
  <si>
    <t>Weight (%)</t>
  </si>
  <si>
    <t>Reasoning</t>
  </si>
  <si>
    <t>2. Earning Power</t>
  </si>
  <si>
    <t>Warren Buffett places significant importance on a comp's ability to generate cash from its core operations. The comp's cash flow must comfortably cover its liabilities to ensure it can survive through economic times.</t>
  </si>
  <si>
    <t>10. Return on Shr. Equity</t>
  </si>
  <si>
    <r>
      <t xml:space="preserve">Buffett consistently highlights Return on Equity as one of his key metrics. </t>
    </r>
    <r>
      <rPr>
        <b/>
        <sz val="11"/>
        <color theme="1"/>
        <rFont val="Aptos Narrow"/>
        <family val="2"/>
        <scheme val="minor"/>
      </rPr>
      <t>High</t>
    </r>
    <r>
      <rPr>
        <sz val="11"/>
        <color theme="1"/>
        <rFont val="Aptos Narrow"/>
        <family val="2"/>
        <scheme val="minor"/>
      </rPr>
      <t xml:space="preserve"> ROE shows how efficiently a company uses their ownership to generate profits (effective mgmt/ sustainable profitability without excessive leverag</t>
    </r>
  </si>
  <si>
    <t>6. Debt to Shr. Equity Ratio</t>
  </si>
  <si>
    <r>
      <t xml:space="preserve">Buffett strongly dislikes companies with excessive debt. A </t>
    </r>
    <r>
      <rPr>
        <b/>
        <sz val="11"/>
        <color theme="1"/>
        <rFont val="Aptos Narrow"/>
        <family val="2"/>
        <scheme val="minor"/>
      </rPr>
      <t xml:space="preserve">low </t>
    </r>
    <r>
      <rPr>
        <sz val="11"/>
        <color theme="1"/>
        <rFont val="Aptos Narrow"/>
        <family val="2"/>
        <scheme val="minor"/>
      </rPr>
      <t xml:space="preserve">debt to equity ratio ensures a comp isn'y overly relient on borrowing. Buffett prefers comp's with roe's </t>
    </r>
    <r>
      <rPr>
        <b/>
        <sz val="11"/>
        <color theme="1"/>
        <rFont val="Aptos Narrow"/>
        <family val="2"/>
        <scheme val="minor"/>
      </rPr>
      <t>below 0.5</t>
    </r>
  </si>
  <si>
    <t>4. Return on Total Assets</t>
  </si>
  <si>
    <t>Efficient use of assets to generate cash is crucial for a comp's long-term growth. RTA indicates how effectivelty the comp converts assets into cash flow</t>
  </si>
  <si>
    <t>5. Long Term Debt</t>
  </si>
  <si>
    <t>Comp's with a manageable long-term debt are in a better position to grow sustainably. Prefers comps that don't overburden themselves with debt (LT debt should be low relative to assets, ensuring that the comp isn't too leveraged</t>
  </si>
  <si>
    <t>8. Retained Earnings</t>
  </si>
  <si>
    <t>Retained earnings reflect a comp's ability to reinvest and grow it's business without taking on more debt or issuing new shares. Rising RE allows comps to ecpand without diluting equity (through issuing shares) or acquiring additional debt</t>
  </si>
  <si>
    <t>1. Inventory &amp; Net Earnings</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</si>
  <si>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</si>
  <si>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9. Treasury Stock</t>
  </si>
  <si>
    <t>Treasury stock buybacks indicate that mgmt believes in the company's future growth and can be a good use of cash when the stock is undervalues, however, Buffett is wary of buybacks done at overvalued prices</t>
  </si>
  <si>
    <t>7. Preferred Stock</t>
  </si>
  <si>
    <t>Buffett tends to avoid comp's that heavily rely on preferred stock as it can dilute equity and create expensive obligations. PS is expensive and adds risk to the balance sheet. Important but not a primary factor</t>
  </si>
  <si>
    <t>3. PPE</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</si>
  <si>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</si>
  <si>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11. Goodwill</t>
  </si>
  <si>
    <t>Businesses that benefit from some kind of dca almost never sell for below their book value, so companies that show an increase in goodwill possibly indicates the acquisition of a company with a dca</t>
  </si>
  <si>
    <t>Pass/Fail Criteria (Binary Results)</t>
  </si>
  <si>
    <t>Parameter #</t>
  </si>
  <si>
    <t>Max. Points Awarded</t>
  </si>
  <si>
    <t>Max. Points (w/ weight)</t>
  </si>
  <si>
    <t>weight</t>
  </si>
  <si>
    <r>
      <t xml:space="preserve">If a parameter test is </t>
    </r>
    <r>
      <rPr>
        <b/>
        <sz val="11"/>
        <color theme="1"/>
        <rFont val="Aptos Narrow"/>
        <family val="2"/>
        <scheme val="minor"/>
      </rPr>
      <t>binary</t>
    </r>
    <r>
      <rPr>
        <sz val="11"/>
        <color theme="1"/>
        <rFont val="Aptos Narrow"/>
        <family val="2"/>
        <scheme val="minor"/>
      </rPr>
      <t xml:space="preserve"> (Pass/Fail), you can score each year’s result as follows</t>
    </r>
  </si>
  <si>
    <t>1A</t>
  </si>
  <si>
    <r>
      <t>Pass</t>
    </r>
    <r>
      <rPr>
        <sz val="11"/>
        <color theme="1"/>
        <rFont val="Aptos Narrow"/>
        <family val="2"/>
        <scheme val="minor"/>
      </rPr>
      <t>: 100 points</t>
    </r>
  </si>
  <si>
    <t>1B</t>
  </si>
  <si>
    <r>
      <t>Fail</t>
    </r>
    <r>
      <rPr>
        <sz val="11"/>
        <color theme="1"/>
        <rFont val="Aptos Narrow"/>
        <family val="2"/>
        <scheme val="minor"/>
      </rPr>
      <t>: 0 points</t>
    </r>
  </si>
  <si>
    <t>Percentage-Based Results</t>
  </si>
  <si>
    <t>Great: &gt; 0.5</t>
  </si>
  <si>
    <t>100 pts</t>
  </si>
  <si>
    <t>Good: 0.2 -&gt; 0.5</t>
  </si>
  <si>
    <t>50 pts</t>
  </si>
  <si>
    <t>Bad: &lt; 0.2</t>
  </si>
  <si>
    <t>0 pts</t>
  </si>
  <si>
    <t>4. ROA</t>
  </si>
  <si>
    <t>Great: &gt; 0.17</t>
  </si>
  <si>
    <t>Good: 0.1 -&gt; 0.17</t>
  </si>
  <si>
    <t>Bad: &lt; 0.1</t>
  </si>
  <si>
    <t>5. LTD</t>
  </si>
  <si>
    <t>Great: &lt; 0.5</t>
  </si>
  <si>
    <t>Bad: &gt; 0.5</t>
  </si>
  <si>
    <t>6. D-ShrEq</t>
  </si>
  <si>
    <t>Great: &lt; 0.8</t>
  </si>
  <si>
    <t>Good: &lt; 1.0</t>
  </si>
  <si>
    <t>Bad: &gt; 1.0</t>
  </si>
  <si>
    <t>8. RE</t>
  </si>
  <si>
    <t>Great: &gt;= 0.17</t>
  </si>
  <si>
    <t>Good: 0 -&gt; 0.17</t>
  </si>
  <si>
    <t>Bad: &lt; 0</t>
  </si>
  <si>
    <t>10. ROE</t>
  </si>
  <si>
    <t>Great: &gt; 0.23</t>
  </si>
  <si>
    <t>Bad: &lt; 0.23</t>
  </si>
  <si>
    <t>Balance Sheet</t>
  </si>
  <si>
    <t>Date 1</t>
  </si>
  <si>
    <t>Date 2</t>
  </si>
  <si>
    <t>Date 3</t>
  </si>
  <si>
    <t>Date 4</t>
  </si>
  <si>
    <t>Score</t>
  </si>
  <si>
    <t>inventory</t>
  </si>
  <si>
    <t>ppe</t>
  </si>
  <si>
    <t>goodwill</t>
  </si>
  <si>
    <t>total assets</t>
  </si>
  <si>
    <t>current liabilities</t>
  </si>
  <si>
    <t>long term debt</t>
  </si>
  <si>
    <t>total liabilities</t>
  </si>
  <si>
    <t xml:space="preserve">treasury stock </t>
  </si>
  <si>
    <t>preferred stock</t>
  </si>
  <si>
    <t>retained earnings</t>
  </si>
  <si>
    <t>total equity</t>
  </si>
  <si>
    <t>Profit/Loss</t>
  </si>
  <si>
    <t>r&amp;d</t>
  </si>
  <si>
    <t>Cash Flow Statement</t>
  </si>
  <si>
    <t>net operating cash flow</t>
  </si>
  <si>
    <t>2024 result</t>
  </si>
  <si>
    <t>2023 result</t>
  </si>
  <si>
    <t>2022 result</t>
  </si>
  <si>
    <t>2021 result</t>
  </si>
  <si>
    <t>SCORE</t>
  </si>
  <si>
    <t>Explaination:</t>
  </si>
  <si>
    <t>a. Inventory</t>
  </si>
  <si>
    <t>looking for a steady rise (TODO: z score maybe to detect spike)</t>
  </si>
  <si>
    <t>b. Net Op. Cash Flow</t>
  </si>
  <si>
    <t>looking for a steady rise</t>
  </si>
  <si>
    <t>can net op. cash flow cover the same year's current liabilities</t>
  </si>
  <si>
    <t>measures how efficiently the company's net op. cash flow covers its investments in PPE. Higher ratio indicates strong cash generation relative to capital investments needed</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</si>
  <si>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</si>
  <si>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</si>
  <si>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6. Debt to Shareholder's Equity Ratio</t>
  </si>
  <si>
    <t>what percent of the company's operations is financed through debt (good &lt; 100%, great &lt; 80%)</t>
  </si>
  <si>
    <t>7. Preferred stock</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</si>
  <si>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</si>
  <si>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</si>
  <si>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</si>
  <si>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10. Return on Shareholder's Equity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</si>
  <si>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</si>
  <si>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</si>
  <si>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2023-12-31</t>
  </si>
  <si>
    <t>2022-12-31</t>
  </si>
  <si>
    <t>2021-12-31</t>
  </si>
  <si>
    <t>2020-12-31</t>
  </si>
  <si>
    <t>2024-04-30</t>
  </si>
  <si>
    <t>2023-04-30</t>
  </si>
  <si>
    <t>2022-04-30</t>
  </si>
  <si>
    <t>2021-04-30</t>
  </si>
  <si>
    <t>2023-09-30</t>
  </si>
  <si>
    <t>2022-09-30</t>
  </si>
  <si>
    <t>2021-09-30</t>
  </si>
  <si>
    <t>2020-09-30</t>
  </si>
  <si>
    <t>2024-03-31</t>
  </si>
  <si>
    <t>2023-03-31</t>
  </si>
  <si>
    <t>2022-03-31</t>
  </si>
  <si>
    <t>2021-03-31</t>
  </si>
  <si>
    <t>2023-10-31</t>
  </si>
  <si>
    <t>2022-10-31</t>
  </si>
  <si>
    <t>2021-10-31</t>
  </si>
  <si>
    <t>2020-10-31</t>
  </si>
  <si>
    <t>2024-06-30</t>
  </si>
  <si>
    <t>2023-06-30</t>
  </si>
  <si>
    <t>2022-06-30</t>
  </si>
  <si>
    <t>2021-06-30</t>
  </si>
  <si>
    <t>2020-06-30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</si>
</sst>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0.0%"/>
  </numFmts>
  <fonts count="10" x14ac:knownFonts="1">
    <font>
      <sz val="11"/>
      <color theme="1"/>
      <name val="Aptos Narrow"/>
      <family val="2"/>
      <scheme val="minor"/>
    </font>
    <font>
      <sz val="11"/>
      <color theme="1"/>
      <name val="Aptos Narrow"/>
      <family val="2"/>
      <scheme val="minor"/>
    </font>
    <font>
      <b/>
      <sz val="11"/>
      <color theme="1"/>
      <name val="Aptos Narrow"/>
      <scheme val="minor"/>
    </font>
    <font>
      <sz val="11"/>
      <color theme="1"/>
      <name val="Aptos Narrow"/>
      <scheme val="minor"/>
    </font>
    <font>
      <u/>
      <sz val="11"/>
      <color theme="1"/>
      <name val="Aptos Narrow"/>
      <family val="2"/>
      <scheme val="minor"/>
    </font>
    <font>
      <b/>
      <sz val="11"/>
      <color theme="1"/>
      <name val="Aptos Narrow"/>
      <family val="2"/>
      <scheme val="minor"/>
    </font>
    <font>
      <b/>
      <i/>
      <sz val="11"/>
      <color theme="1"/>
      <name val="Aptos Narrow"/>
      <family val="2"/>
      <scheme val="minor"/>
    </font>
    <font>
      <sz val="14"/>
      <color theme="1"/>
      <name val="Aptos Narrow"/>
      <scheme val="minor"/>
    </font>
    <font>
      <i/>
      <sz val="11"/>
      <color theme="1"/>
      <name val="Aptos Narrow"/>
      <family val="2"/>
      <scheme val="minor"/>
    </font>
    <font>
      <i/>
      <u/>
      <sz val="11"/>
      <color theme="1"/>
      <name val="Aptos Narrow"/>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top style="medium">
        <color rgb="FF000000"/>
      </top>
      <bottom/>
      <diagonal/>
    </border>
    <border>
      <left style="thin">
        <color theme="1"/>
      </left>
      <right/>
      <top style="medium">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thin">
        <color indexed="64"/>
      </top>
      <bottom/>
      <diagonal/>
    </border>
    <border>
      <left style="thin">
        <color indexed="64"/>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64">
    <xf numFmtId="0" fontId="0" fillId="0" borderId="0" xfId="0"/>
    <xf numFmtId="0" fontId="1" fillId="0" borderId="0" xfId="0" applyFont="1" applyAlignment="1">
      <alignment horizontal="left"/>
    </xf>
    <xf numFmtId="10" fontId="1" fillId="0" borderId="0" xfId="0" applyNumberFormat="1" applyFont="1" applyAlignment="1">
      <alignment horizontal="left"/>
    </xf>
    <xf numFmtId="0" fontId="1" fillId="0" borderId="0" xfId="0" applyFont="1" applyAlignment="1">
      <alignment horizontal="right"/>
    </xf>
    <xf numFmtId="0" fontId="2" fillId="0" borderId="0" xfId="0" applyFont="1" applyAlignment="1">
      <alignment horizontal="left"/>
    </xf>
    <xf numFmtId="10" fontId="2" fillId="0" borderId="0" xfId="0" applyNumberFormat="1" applyFont="1" applyAlignment="1">
      <alignment horizontal="left"/>
    </xf>
    <xf numFmtId="10" fontId="3" fillId="0" borderId="0" xfId="0" applyNumberFormat="1" applyFont="1" applyAlignment="1">
      <alignment horizontal="left"/>
    </xf>
    <xf numFmtId="0" fontId="3" fillId="0" borderId="0" xfId="0" applyFont="1" applyAlignment="1">
      <alignment horizontal="left"/>
    </xf>
    <xf numFmtId="9" fontId="1" fillId="0" borderId="0" xfId="0" applyNumberFormat="1" applyFont="1" applyAlignment="1">
      <alignment horizontal="center"/>
    </xf>
    <xf numFmtId="0" fontId="1" fillId="0" borderId="1" xfId="0" applyFont="1" applyBorder="1"/>
    <xf numFmtId="9" fontId="1" fillId="0" borderId="2" xfId="0" applyNumberFormat="1" applyFont="1" applyBorder="1" applyAlignment="1">
      <alignment horizontal="center"/>
    </xf>
    <xf numFmtId="9" fontId="1" fillId="0" borderId="3" xfId="0" applyNumberFormat="1" applyFont="1" applyBorder="1" applyAlignment="1">
      <alignment horizontal="center"/>
    </xf>
    <xf numFmtId="0" fontId="4" fillId="0" borderId="0" xfId="0" applyFont="1"/>
    <xf numFmtId="0" fontId="2" fillId="0" borderId="0" xfId="0" applyFont="1" applyAlignment="1">
      <alignment horizontal="right"/>
    </xf>
    <xf numFmtId="0" fontId="2" fillId="0" borderId="0" xfId="0" applyFont="1"/>
    <xf numFmtId="0" fontId="3" fillId="0" borderId="0" xfId="0" applyFont="1" applyAlignment="1">
      <alignment horizontal="right"/>
    </xf>
    <xf numFmtId="9" fontId="1" fillId="0" borderId="0" xfId="0" applyNumberFormat="1" applyFont="1"/>
    <xf numFmtId="0" fontId="5" fillId="0" borderId="0" xfId="0" applyFont="1" applyAlignment="1">
      <alignment horizontal="left" indent="2"/>
    </xf>
    <xf numFmtId="0" fontId="5" fillId="0" borderId="0" xfId="0" applyFont="1"/>
    <xf numFmtId="0" fontId="1" fillId="0" borderId="0" xfId="0" applyFont="1" applyAlignment="1">
      <alignment horizontal="left" indent="3"/>
    </xf>
    <xf numFmtId="0" fontId="1" fillId="2" borderId="0" xfId="0" applyFont="1" applyFill="1"/>
    <xf numFmtId="0" fontId="5" fillId="3" borderId="4" xfId="0" applyFont="1" applyFill="1" applyBorder="1" applyAlignment="1">
      <alignment horizontal="left"/>
    </xf>
    <xf numFmtId="0" fontId="6" fillId="3" borderId="5" xfId="0" applyFont="1" applyFill="1" applyBorder="1" applyAlignment="1">
      <alignment horizontal="center"/>
    </xf>
    <xf numFmtId="0" fontId="1" fillId="2" borderId="6" xfId="0" applyFont="1" applyFill="1" applyBorder="1" applyAlignment="1">
      <alignment horizontal="center"/>
    </xf>
    <xf numFmtId="9" fontId="1" fillId="0" borderId="7" xfId="0" applyNumberFormat="1" applyFont="1" applyBorder="1" applyAlignment="1">
      <alignment horizontal="center"/>
    </xf>
    <xf numFmtId="0" fontId="1" fillId="3" borderId="8" xfId="0" applyFont="1" applyFill="1" applyBorder="1" applyAlignment="1">
      <alignment horizontal="left" indent="2"/>
    </xf>
    <xf numFmtId="41" fontId="7" fillId="4" borderId="9" xfId="0" applyNumberFormat="1" applyFont="1" applyFill="1" applyBorder="1"/>
    <xf numFmtId="41" fontId="7" fillId="4" borderId="10" xfId="0" applyNumberFormat="1" applyFont="1" applyFill="1" applyBorder="1"/>
    <xf numFmtId="0" fontId="1" fillId="3" borderId="11" xfId="0" applyFont="1" applyFill="1" applyBorder="1" applyAlignment="1">
      <alignment horizontal="left" indent="2"/>
    </xf>
    <xf numFmtId="0" fontId="5" fillId="3" borderId="11" xfId="0" applyFont="1" applyFill="1" applyBorder="1"/>
    <xf numFmtId="41" fontId="7" fillId="3" borderId="12" xfId="0" applyNumberFormat="1" applyFont="1" applyFill="1" applyBorder="1"/>
    <xf numFmtId="41" fontId="7" fillId="3" borderId="13" xfId="0" applyNumberFormat="1" applyFont="1" applyFill="1" applyBorder="1"/>
    <xf numFmtId="0" fontId="1" fillId="3" borderId="14" xfId="0" applyFont="1" applyFill="1" applyBorder="1" applyAlignment="1">
      <alignment horizontal="left" indent="2"/>
    </xf>
    <xf numFmtId="41" fontId="7" fillId="4" borderId="15" xfId="0" applyNumberFormat="1" applyFont="1" applyFill="1" applyBorder="1"/>
    <xf numFmtId="41" fontId="7" fillId="4" borderId="16" xfId="0" applyNumberFormat="1" applyFont="1" applyFill="1" applyBorder="1"/>
    <xf numFmtId="0" fontId="1" fillId="3" borderId="17" xfId="0" applyFont="1" applyFill="1" applyBorder="1" applyAlignment="1">
      <alignment horizontal="center"/>
    </xf>
    <xf numFmtId="0" fontId="8" fillId="3" borderId="18" xfId="0" applyFont="1" applyFill="1" applyBorder="1" applyAlignment="1">
      <alignment horizontal="center"/>
    </xf>
    <xf numFmtId="0" fontId="5" fillId="3" borderId="19" xfId="0" applyFont="1" applyFill="1" applyBorder="1" applyAlignment="1">
      <alignment horizontal="center"/>
    </xf>
    <xf numFmtId="0" fontId="1" fillId="3" borderId="20" xfId="0" applyFont="1" applyFill="1" applyBorder="1" applyAlignment="1">
      <alignment horizontal="left"/>
    </xf>
    <xf numFmtId="0" fontId="1" fillId="3" borderId="0" xfId="0" applyFont="1" applyFill="1"/>
    <xf numFmtId="0" fontId="1" fillId="3" borderId="21" xfId="0" applyFont="1" applyFill="1" applyBorder="1"/>
    <xf numFmtId="0" fontId="9" fillId="2" borderId="20" xfId="0" applyFont="1" applyFill="1" applyBorder="1" applyAlignment="1">
      <alignment horizontal="left"/>
    </xf>
    <xf numFmtId="0" fontId="1" fillId="3" borderId="20" xfId="0" applyFont="1" applyFill="1" applyBorder="1" applyAlignment="1">
      <alignment horizontal="left" indent="3"/>
    </xf>
    <xf numFmtId="0" fontId="1" fillId="0" borderId="22" xfId="0" applyFont="1" applyBorder="1"/>
    <xf numFmtId="0" fontId="1" fillId="3" borderId="9" xfId="0" applyFont="1" applyFill="1" applyBorder="1"/>
    <xf numFmtId="1" fontId="1" fillId="0" borderId="21" xfId="0" applyNumberFormat="1" applyFont="1" applyBorder="1" applyAlignment="1">
      <alignment horizontal="center"/>
    </xf>
    <xf numFmtId="0" fontId="8" fillId="2" borderId="23" xfId="0" applyFont="1" applyFill="1" applyBorder="1"/>
    <xf numFmtId="43" fontId="1" fillId="2" borderId="0" xfId="0" applyNumberFormat="1" applyFont="1" applyFill="1"/>
    <xf numFmtId="0" fontId="1" fillId="0" borderId="24" xfId="0" applyFont="1" applyBorder="1"/>
    <xf numFmtId="164" fontId="1" fillId="0" borderId="22" xfId="0" applyNumberFormat="1" applyFont="1" applyBorder="1" applyAlignment="1">
      <alignment horizontal="left"/>
    </xf>
    <xf numFmtId="164" fontId="1" fillId="0" borderId="24" xfId="0" applyNumberFormat="1" applyFont="1" applyBorder="1" applyAlignment="1">
      <alignment horizontal="left"/>
    </xf>
    <xf numFmtId="0" fontId="1" fillId="0" borderId="25" xfId="0" applyFont="1" applyBorder="1"/>
    <xf numFmtId="0" fontId="1" fillId="0" borderId="9" xfId="0" applyFont="1" applyBorder="1"/>
    <xf numFmtId="164" fontId="1" fillId="3" borderId="24" xfId="0" applyNumberFormat="1" applyFont="1" applyFill="1" applyBorder="1" applyAlignment="1">
      <alignment horizontal="left"/>
    </xf>
    <xf numFmtId="164" fontId="1" fillId="3" borderId="26" xfId="0" applyNumberFormat="1" applyFont="1" applyFill="1" applyBorder="1" applyAlignment="1">
      <alignment horizontal="left"/>
    </xf>
    <xf numFmtId="0" fontId="1" fillId="3" borderId="26" xfId="0" applyFont="1" applyFill="1" applyBorder="1" applyAlignment="1">
      <alignment horizontal="left"/>
    </xf>
    <xf numFmtId="0" fontId="1" fillId="0" borderId="2" xfId="0" applyFont="1" applyBorder="1"/>
    <xf numFmtId="0" fontId="1" fillId="0" borderId="27" xfId="0" applyFont="1" applyBorder="1"/>
    <xf numFmtId="0" fontId="1" fillId="3" borderId="28" xfId="0" applyFont="1" applyFill="1" applyBorder="1" applyAlignment="1">
      <alignment horizontal="left"/>
    </xf>
    <xf numFmtId="0" fontId="1" fillId="0" borderId="29" xfId="0" applyFont="1" applyBorder="1"/>
    <xf numFmtId="0" fontId="1" fillId="3" borderId="29" xfId="0" applyFont="1" applyFill="1" applyBorder="1"/>
    <xf numFmtId="0" fontId="1" fillId="3" borderId="30" xfId="0" applyFont="1" applyFill="1" applyBorder="1"/>
    <xf numFmtId="1" fontId="1" fillId="0" borderId="31" xfId="0" applyNumberFormat="1" applyFont="1" applyBorder="1" applyAlignment="1">
      <alignment horizontal="center"/>
    </xf>
    <xf numFmtId="0" fontId="8" fillId="2" borderId="20" xfId="0" applyFont="1" applyFill="1" applyBorder="1"/>
  </cellXfs>
  <cellStyles count="1">
    <cellStyle name="Normal" xfId="0" builtinId="0"/>
  </cellStyles>
  <dxfs count="2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val="0"/>
        <i val="0"/>
        <strike val="0"/>
        <condense val="0"/>
        <extend val="0"/>
        <outline val="0"/>
        <shadow val="0"/>
        <u val="none"/>
        <vertAlign val="baseline"/>
        <sz val="11"/>
        <color theme="1"/>
        <name val="Aptos Narrow"/>
        <family val="2"/>
        <scheme val="minor"/>
      </font>
      <numFmt numFmtId="14" formatCode="0.00%"/>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2F107B-4966-2542-834D-9DB97230C41B}" name="Table1" displayName="Table1" ref="A1:B1048574" totalsRowShown="0">
  <autoFilter ref="A1:B1048574" xr:uid="{B82F107B-4966-2542-834D-9DB97230C41B}"/>
  <sortState xmlns:xlrd2="http://schemas.microsoft.com/office/spreadsheetml/2017/richdata2" ref="A2:B1048574">
    <sortCondition descending="1" ref="B1:B1048574"/>
  </sortState>
  <tableColumns count="2">
    <tableColumn id="1" xr3:uid="{05FCD7A4-1DA5-AC41-B6A5-C363D4EA55D6}" name="Ticker" dataDxfId="21"/>
    <tableColumn id="2" xr3:uid="{36AB59F8-90E4-0746-A0B3-B849B924ADD7}" name="Score (%)" dataDxf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2"/>
  <sheetViews>
    <sheetView tabSelected="1" zoomScale="265" zoomScaleNormal="100" workbookViewId="0">
      <selection activeCell="B3" sqref="B3"/>
    </sheetView>
  </sheetViews>
  <sheetFormatPr baseColWidth="10" defaultColWidth="8.83203125" defaultRowHeight="15" x14ac:dyDescent="0.2"/>
  <cols>
    <col min="1" max="1" width="15" style="1" customWidth="1"/>
    <col min="2" max="2" width="20" style="2" customWidth="1"/>
  </cols>
  <sheetData>
    <row r="1" spans="1:2" s="3" customFormat="1" x14ac:dyDescent="0.2">
      <c r="A1" s="4" t="s">
        <v>0</v>
      </c>
      <c r="B1" s="5" t="s">
        <v>1</v>
      </c>
    </row>
    <row r="2" spans="1:2" s="3" customFormat="1" x14ac:dyDescent="0.2">
      <c r="A2" s="1" t="s">
        <v>16</v>
      </c>
      <c r="B2" s="2">
        <f>'VRTX Results'!I2</f>
        <v>0.82666666666666666</v>
      </c>
    </row>
    <row r="3" spans="1:2" x14ac:dyDescent="0.2">
      <c r="A3" s="1" t="s">
        <v>41</v>
      </c>
      <c r="B3" s="2">
        <f>'WST Results'!I2</f>
        <v>0.78874999999999995</v>
      </c>
    </row>
    <row r="4" spans="1:2" x14ac:dyDescent="0.2">
      <c r="A4" s="1" t="s">
        <v>15</v>
      </c>
      <c r="B4" s="2">
        <f>'REGN Results'!I2</f>
        <v>0.76916666666666667</v>
      </c>
    </row>
    <row r="5" spans="1:2" x14ac:dyDescent="0.2">
      <c r="A5" s="1" t="s">
        <v>47</v>
      </c>
      <c r="B5" s="2">
        <f>'HOLX Results'!I2</f>
        <v>0.72750000000000004</v>
      </c>
    </row>
    <row r="6" spans="1:2" x14ac:dyDescent="0.2">
      <c r="A6" s="1" t="s">
        <v>11</v>
      </c>
      <c r="B6" s="2">
        <f>'ISRG Results'!I2</f>
        <v>0.72666666666666657</v>
      </c>
    </row>
    <row r="7" spans="1:2" x14ac:dyDescent="0.2">
      <c r="A7" s="1" t="s">
        <v>30</v>
      </c>
      <c r="B7" s="2">
        <f>'EW Results'!I2</f>
        <v>0.71125000000000005</v>
      </c>
    </row>
    <row r="8" spans="1:2" x14ac:dyDescent="0.2">
      <c r="A8" s="1" t="s">
        <v>32</v>
      </c>
      <c r="B8" s="2">
        <f>'IDXX Results'!I2</f>
        <v>0.68833333333333346</v>
      </c>
    </row>
    <row r="9" spans="1:2" x14ac:dyDescent="0.2">
      <c r="A9" s="1" t="s">
        <v>58</v>
      </c>
      <c r="B9" s="2">
        <f>'TECH Results'!I2</f>
        <v>0.67416666666666669</v>
      </c>
    </row>
    <row r="10" spans="1:2" x14ac:dyDescent="0.2">
      <c r="A10" s="1" t="s">
        <v>34</v>
      </c>
      <c r="B10" s="2">
        <f>'RMD Results'!I2</f>
        <v>0.62666666666666659</v>
      </c>
    </row>
    <row r="11" spans="1:2" x14ac:dyDescent="0.2">
      <c r="A11" s="1" t="s">
        <v>37</v>
      </c>
      <c r="B11" s="2">
        <f>'MRNA Results'!I2</f>
        <v>0.61583333333333323</v>
      </c>
    </row>
    <row r="12" spans="1:2" x14ac:dyDescent="0.2">
      <c r="A12" s="1" t="s">
        <v>31</v>
      </c>
      <c r="B12" s="2">
        <f>'A Results'!I2</f>
        <v>0.60166666666666668</v>
      </c>
    </row>
    <row r="13" spans="1:2" x14ac:dyDescent="0.2">
      <c r="A13" s="1" t="s">
        <v>49</v>
      </c>
      <c r="B13" s="2">
        <f>'DGX Results'!I2</f>
        <v>0.59916666666666674</v>
      </c>
    </row>
    <row r="14" spans="1:2" x14ac:dyDescent="0.2">
      <c r="A14" s="1" t="s">
        <v>29</v>
      </c>
      <c r="B14" s="2">
        <f>'HUM Results'!I2</f>
        <v>0.58291666666666675</v>
      </c>
    </row>
    <row r="15" spans="1:2" x14ac:dyDescent="0.2">
      <c r="A15" s="1" t="s">
        <v>14</v>
      </c>
      <c r="B15" s="2">
        <f>'ELV Results'!I2</f>
        <v>0.57666666666666666</v>
      </c>
    </row>
    <row r="16" spans="1:2" x14ac:dyDescent="0.2">
      <c r="A16" s="1" t="s">
        <v>36</v>
      </c>
      <c r="B16" s="2">
        <f>'BIIB Results'!I2</f>
        <v>0.57374999999999998</v>
      </c>
    </row>
    <row r="17" spans="1:2" x14ac:dyDescent="0.2">
      <c r="A17" s="1" t="s">
        <v>43</v>
      </c>
      <c r="B17" s="2">
        <f>'COO Results'!I2</f>
        <v>0.56541666666666668</v>
      </c>
    </row>
    <row r="18" spans="1:2" x14ac:dyDescent="0.2">
      <c r="A18" s="1" t="s">
        <v>23</v>
      </c>
      <c r="B18" s="2">
        <f>'ZTS Results'!I2</f>
        <v>0.55708333333333337</v>
      </c>
    </row>
    <row r="19" spans="1:2" x14ac:dyDescent="0.2">
      <c r="A19" s="1" t="s">
        <v>27</v>
      </c>
      <c r="B19" s="2">
        <f>'COR Results'!I2</f>
        <v>0.55000000000000004</v>
      </c>
    </row>
    <row r="20" spans="1:2" x14ac:dyDescent="0.2">
      <c r="A20" s="1" t="s">
        <v>40</v>
      </c>
      <c r="B20" s="2">
        <f>'STE Results'!I2</f>
        <v>0.54958333333333331</v>
      </c>
    </row>
    <row r="21" spans="1:2" x14ac:dyDescent="0.2">
      <c r="A21" s="7" t="s">
        <v>6</v>
      </c>
      <c r="B21" s="6">
        <f>'MRK Results'!I2</f>
        <v>0.53041666666666665</v>
      </c>
    </row>
    <row r="22" spans="1:2" x14ac:dyDescent="0.2">
      <c r="A22" s="1" t="s">
        <v>46</v>
      </c>
      <c r="B22" s="2">
        <f>'MOH Results'!I2</f>
        <v>0.51583333333333325</v>
      </c>
    </row>
    <row r="23" spans="1:2" x14ac:dyDescent="0.2">
      <c r="A23" s="1" t="s">
        <v>45</v>
      </c>
      <c r="B23" s="2">
        <f>'WAT Results'!I2</f>
        <v>0.51249999999999996</v>
      </c>
    </row>
    <row r="24" spans="1:2" x14ac:dyDescent="0.2">
      <c r="A24" s="1" t="s">
        <v>12</v>
      </c>
      <c r="B24" s="2">
        <f>'PFE Results'!I2</f>
        <v>0.50875000000000004</v>
      </c>
    </row>
    <row r="25" spans="1:2" x14ac:dyDescent="0.2">
      <c r="A25" s="1" t="s">
        <v>38</v>
      </c>
      <c r="B25" s="2">
        <f>'DXCM Results'!I2</f>
        <v>0.50416666666666665</v>
      </c>
    </row>
    <row r="26" spans="1:2" x14ac:dyDescent="0.2">
      <c r="A26" s="1" t="s">
        <v>50</v>
      </c>
      <c r="B26" s="2">
        <f>'ALGN Results'!I2</f>
        <v>0.50041666666666662</v>
      </c>
    </row>
    <row r="27" spans="1:2" x14ac:dyDescent="0.2">
      <c r="A27" s="1" t="s">
        <v>20</v>
      </c>
      <c r="B27" s="2">
        <f>'CI Results'!I2</f>
        <v>0.49333333333333329</v>
      </c>
    </row>
    <row r="28" spans="1:2" x14ac:dyDescent="0.2">
      <c r="A28" s="7" t="s">
        <v>4</v>
      </c>
      <c r="B28" s="6">
        <f>'JNJ Results'!I2</f>
        <v>0.48749999999999999</v>
      </c>
    </row>
    <row r="29" spans="1:2" x14ac:dyDescent="0.2">
      <c r="A29" s="1" t="s">
        <v>35</v>
      </c>
      <c r="B29" s="2">
        <f>'MTD Results'!I2</f>
        <v>0.48666666666666664</v>
      </c>
    </row>
    <row r="30" spans="1:2" x14ac:dyDescent="0.2">
      <c r="A30" s="1" t="s">
        <v>61</v>
      </c>
      <c r="B30" s="2">
        <f>'BIO Results'!I2</f>
        <v>0.48291666666666666</v>
      </c>
    </row>
    <row r="31" spans="1:2" x14ac:dyDescent="0.2">
      <c r="A31" s="1" t="s">
        <v>26</v>
      </c>
      <c r="B31" s="2">
        <f>'MCK Results'!I2</f>
        <v>0.47749999999999998</v>
      </c>
    </row>
    <row r="32" spans="1:2" x14ac:dyDescent="0.2">
      <c r="A32" s="7" t="s">
        <v>3</v>
      </c>
      <c r="B32" s="6">
        <f>'UNH Results'!I2</f>
        <v>0.47499999999999998</v>
      </c>
    </row>
    <row r="33" spans="1:2" x14ac:dyDescent="0.2">
      <c r="A33" s="1" t="s">
        <v>9</v>
      </c>
      <c r="B33" s="2">
        <f>'DHR Results'!I2</f>
        <v>0.47499999999999998</v>
      </c>
    </row>
    <row r="34" spans="1:2" x14ac:dyDescent="0.2">
      <c r="A34" s="1" t="s">
        <v>2</v>
      </c>
      <c r="B34" s="6">
        <f>'LLY Results'!I2</f>
        <v>0.47041666666666665</v>
      </c>
    </row>
    <row r="35" spans="1:2" x14ac:dyDescent="0.2">
      <c r="A35" s="7" t="s">
        <v>5</v>
      </c>
      <c r="B35" s="6">
        <f>'ABBV Results'!I2</f>
        <v>0.46916666666666662</v>
      </c>
    </row>
    <row r="36" spans="1:2" x14ac:dyDescent="0.2">
      <c r="A36" s="1" t="s">
        <v>8</v>
      </c>
      <c r="B36" s="2">
        <f>'ABT Results'!I2</f>
        <v>0.46666666666666673</v>
      </c>
    </row>
    <row r="37" spans="1:2" x14ac:dyDescent="0.2">
      <c r="A37" s="1" t="s">
        <v>42</v>
      </c>
      <c r="B37" s="2">
        <f>'ZBH Results'!I2</f>
        <v>0.45500000000000002</v>
      </c>
    </row>
    <row r="38" spans="1:2" x14ac:dyDescent="0.2">
      <c r="A38" s="1" t="s">
        <v>52</v>
      </c>
      <c r="B38" s="2">
        <f>'RVTY Results'!I2</f>
        <v>0.45208333333333328</v>
      </c>
    </row>
    <row r="39" spans="1:2" x14ac:dyDescent="0.2">
      <c r="A39" s="1" t="s">
        <v>57</v>
      </c>
      <c r="B39" s="2">
        <f>'TFX Results'!I2</f>
        <v>0.44916666666666666</v>
      </c>
    </row>
    <row r="40" spans="1:2" x14ac:dyDescent="0.2">
      <c r="A40" s="1" t="s">
        <v>21</v>
      </c>
      <c r="B40" s="2">
        <f>'BMY Results'!I2</f>
        <v>0.44833333333333336</v>
      </c>
    </row>
    <row r="41" spans="1:2" x14ac:dyDescent="0.2">
      <c r="A41" s="1" t="s">
        <v>19</v>
      </c>
      <c r="B41" s="2">
        <f>'HCA Results'!I2</f>
        <v>0.4433333333333333</v>
      </c>
    </row>
    <row r="42" spans="1:2" x14ac:dyDescent="0.2">
      <c r="A42" s="7" t="s">
        <v>7</v>
      </c>
      <c r="B42" s="6">
        <f>'TMO Results'!I2</f>
        <v>0.43375000000000002</v>
      </c>
    </row>
    <row r="43" spans="1:2" x14ac:dyDescent="0.2">
      <c r="A43" s="1" t="s">
        <v>39</v>
      </c>
      <c r="B43" s="2">
        <f>'CAH Results'!I2</f>
        <v>0.42666666666666664</v>
      </c>
    </row>
    <row r="44" spans="1:2" x14ac:dyDescent="0.2">
      <c r="A44" s="1" t="s">
        <v>17</v>
      </c>
      <c r="B44" s="2">
        <f>'BSX Results'!I2</f>
        <v>0.42083333333333334</v>
      </c>
    </row>
    <row r="45" spans="1:2" x14ac:dyDescent="0.2">
      <c r="A45" s="1" t="s">
        <v>22</v>
      </c>
      <c r="B45" s="2">
        <f>'GILD Results'!I2</f>
        <v>0.41333333333333327</v>
      </c>
    </row>
    <row r="46" spans="1:2" x14ac:dyDescent="0.2">
      <c r="A46" s="1" t="s">
        <v>60</v>
      </c>
      <c r="B46" s="2">
        <f>'CRL Results'!I2</f>
        <v>0.41083333333333338</v>
      </c>
    </row>
    <row r="47" spans="1:2" x14ac:dyDescent="0.2">
      <c r="A47" s="1" t="s">
        <v>56</v>
      </c>
      <c r="B47" s="2">
        <f>'INCY Results'!I2</f>
        <v>0.40583333333333338</v>
      </c>
    </row>
    <row r="48" spans="1:2" x14ac:dyDescent="0.2">
      <c r="A48" s="1" t="s">
        <v>18</v>
      </c>
      <c r="B48" s="2">
        <f>'MDT Results'!I2</f>
        <v>0.39791666666666664</v>
      </c>
    </row>
    <row r="49" spans="1:2" x14ac:dyDescent="0.2">
      <c r="A49" s="1" t="s">
        <v>55</v>
      </c>
      <c r="B49" s="2">
        <f>'DVA Results'!I2</f>
        <v>0.38750000000000001</v>
      </c>
    </row>
    <row r="50" spans="1:2" x14ac:dyDescent="0.2">
      <c r="A50" s="1" t="s">
        <v>10</v>
      </c>
      <c r="B50" s="2">
        <f>'AMGN Results'!I2</f>
        <v>0.3741666666666667</v>
      </c>
    </row>
    <row r="51" spans="1:2" x14ac:dyDescent="0.2">
      <c r="A51" s="1" t="s">
        <v>33</v>
      </c>
      <c r="B51" s="2">
        <f>'CNC Results'!I2</f>
        <v>0.37083333333333329</v>
      </c>
    </row>
    <row r="52" spans="1:2" x14ac:dyDescent="0.2">
      <c r="A52" s="1" t="s">
        <v>25</v>
      </c>
      <c r="B52" s="2">
        <f>'BDX Results'!I2</f>
        <v>0.36666666666666664</v>
      </c>
    </row>
    <row r="53" spans="1:2" x14ac:dyDescent="0.2">
      <c r="A53" s="1" t="s">
        <v>48</v>
      </c>
      <c r="B53" s="2">
        <f>'LH Results'!I2</f>
        <v>0.36125000000000002</v>
      </c>
    </row>
    <row r="54" spans="1:2" x14ac:dyDescent="0.2">
      <c r="A54" s="1" t="s">
        <v>62</v>
      </c>
      <c r="B54" s="2">
        <f>'HSIC Results'!I2</f>
        <v>0.33124999999999999</v>
      </c>
    </row>
    <row r="55" spans="1:2" x14ac:dyDescent="0.2">
      <c r="A55" s="1" t="s">
        <v>53</v>
      </c>
      <c r="B55" s="2">
        <f>'UHS Results'!I2</f>
        <v>0.32291666666666663</v>
      </c>
    </row>
    <row r="56" spans="1:2" x14ac:dyDescent="0.2">
      <c r="A56" s="1" t="s">
        <v>44</v>
      </c>
      <c r="B56" s="2">
        <f>'BAX Results'!I2</f>
        <v>0.32083333333333336</v>
      </c>
    </row>
    <row r="57" spans="1:2" x14ac:dyDescent="0.2">
      <c r="A57" s="1" t="s">
        <v>13</v>
      </c>
      <c r="B57" s="2">
        <f>'SYK Results'!I2</f>
        <v>0.3125</v>
      </c>
    </row>
    <row r="58" spans="1:2" x14ac:dyDescent="0.2">
      <c r="A58" s="1" t="s">
        <v>24</v>
      </c>
      <c r="B58" s="2">
        <f>'CVS Results'!I2</f>
        <v>0.30583333333333335</v>
      </c>
    </row>
    <row r="59" spans="1:2" x14ac:dyDescent="0.2">
      <c r="A59" s="1" t="s">
        <v>28</v>
      </c>
      <c r="B59" s="2">
        <f>'IQV Results'!I2</f>
        <v>0.29166666666666663</v>
      </c>
    </row>
    <row r="60" spans="1:2" x14ac:dyDescent="0.2">
      <c r="A60" s="1" t="s">
        <v>59</v>
      </c>
      <c r="B60" s="2">
        <f>'CTLT Results'!I2</f>
        <v>0.2754166666666667</v>
      </c>
    </row>
    <row r="61" spans="1:2" x14ac:dyDescent="0.2">
      <c r="A61" s="1" t="s">
        <v>54</v>
      </c>
      <c r="B61" s="2">
        <f>'VTRS Results'!I2</f>
        <v>0.20041666666666663</v>
      </c>
    </row>
    <row r="62" spans="1:2" x14ac:dyDescent="0.2">
      <c r="A62" s="1" t="s">
        <v>51</v>
      </c>
      <c r="B62" s="2">
        <f>'PODD Results'!I2</f>
        <v>0.16958333333333336</v>
      </c>
    </row>
  </sheetData>
  <pageMargins left="0.7" right="0.7" top="0.75" bottom="0.75" header="0.3" footer="0.3"/>
  <pageSetup orientation="portrait" useFirstPageNumber="1"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0.46666666666666673</v>
      </c>
      <c r="J2" s="20"/>
      <c r="K2" s="20"/>
      <c r="L2" s="20"/>
      <c r="M2" s="20"/>
      <c r="N2" s="20"/>
      <c r="O2" s="20"/>
      <c r="P2" s="20"/>
      <c r="Q2" s="20"/>
      <c r="R2" s="20"/>
      <c r="S2" s="20"/>
      <c r="T2" s="20"/>
      <c r="U2" s="20"/>
      <c r="V2" s="20"/>
    </row>
    <row r="3" spans="1:22" ht="19" x14ac:dyDescent="0.25">
      <c r="A3" s="20"/>
      <c r="B3" s="25" t="s">
        <v>129</v>
      </c>
      <c r="C3" s="26">
        <v>6570000000</v>
      </c>
      <c r="D3" s="26">
        <v>6173000000</v>
      </c>
      <c r="E3" s="26">
        <v>5157000000</v>
      </c>
      <c r="F3" s="27">
        <v>5012000000</v>
      </c>
      <c r="G3" s="20"/>
      <c r="H3" s="20"/>
      <c r="I3" s="20"/>
      <c r="J3" s="20"/>
      <c r="K3" s="20"/>
      <c r="L3" s="20"/>
      <c r="M3" s="20"/>
      <c r="N3" s="20"/>
      <c r="O3" s="20"/>
      <c r="P3" s="20"/>
      <c r="Q3" s="20"/>
      <c r="R3" s="20"/>
      <c r="S3" s="20"/>
      <c r="T3" s="20"/>
      <c r="U3" s="20"/>
      <c r="V3" s="20"/>
    </row>
    <row r="4" spans="1:22" ht="19" x14ac:dyDescent="0.25">
      <c r="A4" s="20"/>
      <c r="B4" s="28" t="s">
        <v>130</v>
      </c>
      <c r="C4" s="26">
        <v>10154000000</v>
      </c>
      <c r="D4" s="26">
        <v>9162000000</v>
      </c>
      <c r="E4" s="26">
        <v>8959000000</v>
      </c>
      <c r="F4" s="27">
        <v>9029000000</v>
      </c>
      <c r="G4" s="20"/>
      <c r="H4" s="20"/>
      <c r="I4" s="20"/>
      <c r="J4" s="20"/>
      <c r="K4" s="20"/>
      <c r="L4" s="20"/>
      <c r="M4" s="20"/>
      <c r="N4" s="20"/>
      <c r="O4" s="20"/>
      <c r="P4" s="20"/>
      <c r="Q4" s="20"/>
      <c r="R4" s="20"/>
      <c r="S4" s="20"/>
      <c r="T4" s="20"/>
      <c r="U4" s="20"/>
      <c r="V4" s="20"/>
    </row>
    <row r="5" spans="1:22" ht="19" x14ac:dyDescent="0.25">
      <c r="A5" s="20"/>
      <c r="B5" s="28" t="s">
        <v>131</v>
      </c>
      <c r="C5" s="26">
        <v>23679000000</v>
      </c>
      <c r="D5" s="26">
        <v>22799000000</v>
      </c>
      <c r="E5" s="26">
        <v>23231000000</v>
      </c>
      <c r="F5" s="27">
        <v>23744000000</v>
      </c>
      <c r="G5" s="20"/>
      <c r="H5" s="20"/>
      <c r="I5" s="20"/>
      <c r="J5" s="20"/>
      <c r="K5" s="20"/>
      <c r="L5" s="20"/>
      <c r="M5" s="20"/>
      <c r="N5" s="20"/>
      <c r="O5" s="20"/>
      <c r="P5" s="20"/>
      <c r="Q5" s="20"/>
      <c r="R5" s="20"/>
      <c r="S5" s="20"/>
      <c r="T5" s="20"/>
      <c r="U5" s="20"/>
      <c r="V5" s="20"/>
    </row>
    <row r="6" spans="1:22" ht="19" x14ac:dyDescent="0.25">
      <c r="A6" s="20"/>
      <c r="B6" s="28" t="s">
        <v>132</v>
      </c>
      <c r="C6" s="26">
        <v>73214000000</v>
      </c>
      <c r="D6" s="26">
        <v>74438000000</v>
      </c>
      <c r="E6" s="26">
        <v>75196000000</v>
      </c>
      <c r="F6" s="27">
        <v>72548000000</v>
      </c>
      <c r="G6" s="20"/>
      <c r="H6" s="20"/>
      <c r="I6" s="20"/>
      <c r="J6" s="20"/>
      <c r="K6" s="20"/>
      <c r="L6" s="20"/>
      <c r="M6" s="20"/>
      <c r="N6" s="20"/>
      <c r="O6" s="20"/>
      <c r="P6" s="20"/>
      <c r="Q6" s="20"/>
      <c r="R6" s="20"/>
      <c r="S6" s="20"/>
      <c r="T6" s="20"/>
      <c r="U6" s="20"/>
      <c r="V6" s="20"/>
    </row>
    <row r="7" spans="1:22" ht="19" x14ac:dyDescent="0.25">
      <c r="A7" s="20"/>
      <c r="B7" s="28" t="s">
        <v>133</v>
      </c>
      <c r="C7" s="26">
        <v>13841000000</v>
      </c>
      <c r="D7" s="26">
        <v>15489000000</v>
      </c>
      <c r="E7" s="26">
        <v>13105000000</v>
      </c>
      <c r="F7" s="27">
        <v>11907000000</v>
      </c>
      <c r="G7" s="20"/>
      <c r="H7" s="20"/>
      <c r="I7" s="20"/>
      <c r="J7" s="20"/>
      <c r="K7" s="20"/>
      <c r="L7" s="20"/>
      <c r="M7" s="20"/>
      <c r="N7" s="20"/>
      <c r="O7" s="20"/>
      <c r="P7" s="20"/>
      <c r="Q7" s="20"/>
      <c r="R7" s="20"/>
      <c r="S7" s="20"/>
      <c r="T7" s="20"/>
      <c r="U7" s="20"/>
      <c r="V7" s="20"/>
    </row>
    <row r="8" spans="1:22" ht="19" x14ac:dyDescent="0.25">
      <c r="A8" s="20"/>
      <c r="B8" s="28" t="s">
        <v>134</v>
      </c>
      <c r="C8" s="26">
        <v>20546000000</v>
      </c>
      <c r="D8" s="26">
        <v>22044000000</v>
      </c>
      <c r="E8" s="26">
        <v>26067000000</v>
      </c>
      <c r="F8" s="27">
        <v>27638000000</v>
      </c>
      <c r="G8" s="20"/>
      <c r="H8" s="20"/>
      <c r="I8" s="20"/>
      <c r="J8" s="20"/>
      <c r="K8" s="20"/>
      <c r="L8" s="20"/>
      <c r="M8" s="20"/>
      <c r="N8" s="20"/>
      <c r="O8" s="20"/>
      <c r="P8" s="20"/>
      <c r="Q8" s="20"/>
      <c r="R8" s="20"/>
      <c r="S8" s="20"/>
      <c r="T8" s="20"/>
      <c r="U8" s="20"/>
      <c r="V8" s="20"/>
    </row>
    <row r="9" spans="1:22" ht="19" x14ac:dyDescent="0.25">
      <c r="A9" s="20"/>
      <c r="B9" s="28" t="s">
        <v>135</v>
      </c>
      <c r="C9" s="26">
        <v>34387000000</v>
      </c>
      <c r="D9" s="26">
        <v>37533000000</v>
      </c>
      <c r="E9" s="26">
        <v>39172000000</v>
      </c>
      <c r="F9" s="27">
        <v>39545000000</v>
      </c>
      <c r="G9" s="20"/>
      <c r="H9" s="20"/>
      <c r="I9" s="20"/>
      <c r="J9" s="20"/>
      <c r="K9" s="20"/>
      <c r="L9" s="20"/>
      <c r="M9" s="20"/>
      <c r="N9" s="20"/>
      <c r="O9" s="20"/>
      <c r="P9" s="20"/>
      <c r="Q9" s="20"/>
      <c r="R9" s="20"/>
      <c r="S9" s="20"/>
      <c r="T9" s="20"/>
      <c r="U9" s="20"/>
      <c r="V9" s="20"/>
    </row>
    <row r="10" spans="1:22" ht="19" x14ac:dyDescent="0.25">
      <c r="A10" s="20"/>
      <c r="B10" s="28" t="s">
        <v>136</v>
      </c>
      <c r="C10" s="26">
        <v>15981000000</v>
      </c>
      <c r="D10" s="26">
        <v>15229000000</v>
      </c>
      <c r="E10" s="26">
        <v>11822000000</v>
      </c>
      <c r="F10" s="27">
        <v>10042000000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37554000000</v>
      </c>
      <c r="D12" s="26">
        <v>35257000000</v>
      </c>
      <c r="E12" s="26">
        <v>31528000000</v>
      </c>
      <c r="F12" s="27">
        <v>27627000000</v>
      </c>
      <c r="G12" s="20"/>
      <c r="H12" s="20"/>
      <c r="I12" s="20"/>
      <c r="J12" s="20"/>
      <c r="K12" s="20"/>
      <c r="L12" s="20"/>
      <c r="M12" s="20"/>
      <c r="N12" s="20"/>
      <c r="O12" s="20"/>
      <c r="P12" s="20"/>
      <c r="Q12" s="20"/>
      <c r="R12" s="20"/>
      <c r="S12" s="20"/>
      <c r="T12" s="20"/>
      <c r="U12" s="20"/>
      <c r="V12" s="20"/>
    </row>
    <row r="13" spans="1:22" ht="19" x14ac:dyDescent="0.25">
      <c r="A13" s="20"/>
      <c r="B13" s="28" t="s">
        <v>139</v>
      </c>
      <c r="C13" s="26">
        <v>38827000000</v>
      </c>
      <c r="D13" s="26">
        <v>36905000000</v>
      </c>
      <c r="E13" s="26">
        <v>36024000000</v>
      </c>
      <c r="F13" s="27">
        <v>33003000000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2741000000</v>
      </c>
      <c r="D15" s="26">
        <v>2888000000</v>
      </c>
      <c r="E15" s="26">
        <v>2742000000</v>
      </c>
      <c r="F15" s="27">
        <v>2420000000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7261000000</v>
      </c>
      <c r="D17" s="33">
        <v>9581000000</v>
      </c>
      <c r="E17" s="33">
        <v>10533000000</v>
      </c>
      <c r="F17" s="34">
        <v>7901000000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Pass</v>
      </c>
      <c r="F21" s="44"/>
      <c r="G21" s="45">
        <f>(((COUNTIF(C21:E21, "Pass") * 100) + (COUNTIF(C21:E21, "Fail") * 0)) * (400/300)) / 2</f>
        <v>200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Fail</v>
      </c>
      <c r="E22" s="43" t="str">
        <f>IF(E17&gt;F17, "Pass", "Fail")</f>
        <v>Pass</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0.7150876501871184</v>
      </c>
      <c r="D24" s="49">
        <f>D17/(D4)</f>
        <v>1.045732372844357</v>
      </c>
      <c r="E24" s="49">
        <f>E17/(E4)</f>
        <v>1.1756892510324812</v>
      </c>
      <c r="F24" s="50">
        <f>F17/(F4)</f>
        <v>0.87506922139771848</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9.9175021170814323E-2</v>
      </c>
      <c r="D25" s="49">
        <f>D17/D6</f>
        <v>0.12871114215857493</v>
      </c>
      <c r="E25" s="49">
        <f>E17/E6</f>
        <v>0.14007394010319699</v>
      </c>
      <c r="F25" s="50">
        <f>F17/F6</f>
        <v>0.10890720626343937</v>
      </c>
      <c r="G25" s="45">
        <f>(IF(C25 &gt; 0.17, 100, IF(C25 &gt;= 0.1, 50, 0))) +
  (IF(D25 &gt; 0.17, 100, IF(D25 &gt;= 0.1, 50, 0))) +
  (IF(E25 &gt; 0.17, 100, IF(E25 &gt;= 0.1, 50, 0))) +
  (IF(F25 &gt; 0.17, 100, IF(F25 &gt;= 0.1, 50, 0)))</f>
        <v>150</v>
      </c>
      <c r="H25" s="46" t="s">
        <v>156</v>
      </c>
      <c r="I25" s="20"/>
      <c r="J25" s="20"/>
      <c r="K25" s="20"/>
      <c r="L25" s="20"/>
      <c r="M25" s="20"/>
      <c r="N25" s="20"/>
      <c r="O25" s="20"/>
      <c r="P25" s="20"/>
      <c r="Q25" s="20"/>
      <c r="R25" s="20"/>
      <c r="S25" s="20"/>
      <c r="T25" s="20"/>
      <c r="U25" s="20"/>
      <c r="V25" s="20"/>
    </row>
    <row r="26" spans="1:22" x14ac:dyDescent="0.2">
      <c r="A26" s="20"/>
      <c r="B26" s="38" t="s">
        <v>74</v>
      </c>
      <c r="C26" s="49">
        <f>C8/C6</f>
        <v>0.28062938782200125</v>
      </c>
      <c r="D26" s="49">
        <f>D8/D6</f>
        <v>0.29613906875520568</v>
      </c>
      <c r="E26" s="49">
        <f>E8/E6</f>
        <v>0.34665407734453962</v>
      </c>
      <c r="F26" s="50">
        <f>F8/F6</f>
        <v>0.38096157027071731</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0.6274084075317472</v>
      </c>
      <c r="D27" s="49">
        <f>D9/(D13+D10)</f>
        <v>0.71993324893543564</v>
      </c>
      <c r="E27" s="49">
        <f>E9/(E13+E10)</f>
        <v>0.81871002800652093</v>
      </c>
      <c r="F27" s="50">
        <f>F9/(F13+F10)</f>
        <v>0.91868974329190378</v>
      </c>
      <c r="G27" s="45">
        <f>(IF(C27 &lt; 0.8, 100, IF(C27 &lt; 1, 50, 0))) +
  (IF(D27 &lt; 0.8, 100, IF(D27 &lt; 1, 50, 0))) +
  (IF(E27 &lt; 0.8, 100, IF(E27 &lt; 1, 50, 0))) +
  (IF(F27 &lt; 0.8, 100, IF(F27 &lt; 1, 50, 0)))</f>
        <v>300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0.10820948271476381</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0.1324806597576996</v>
      </c>
      <c r="D31" s="49">
        <f>D17/(D13+D10)</f>
        <v>0.18377642229639007</v>
      </c>
      <c r="E31" s="49">
        <f>E17/(E13+E10)</f>
        <v>0.22014379467458095</v>
      </c>
      <c r="F31" s="50">
        <f>F17/(F13+F10)</f>
        <v>0.18355209664304797</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Fail</v>
      </c>
      <c r="D32" s="60"/>
      <c r="E32" s="61"/>
      <c r="F32" s="61"/>
      <c r="G32" s="62">
        <f>((COUNTIF(C32, "Pass") * 100) + (COUNTIF(C32, "Fail") * 0)) * (400/100)</f>
        <v>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0.47499999999999998</v>
      </c>
      <c r="J2" s="20"/>
      <c r="K2" s="20"/>
      <c r="L2" s="20"/>
      <c r="M2" s="20"/>
      <c r="N2" s="20"/>
      <c r="O2" s="20"/>
      <c r="P2" s="20"/>
      <c r="Q2" s="20"/>
      <c r="R2" s="20"/>
      <c r="S2" s="20"/>
      <c r="T2" s="20"/>
      <c r="U2" s="20"/>
      <c r="V2" s="20"/>
    </row>
    <row r="3" spans="1:22" ht="19" x14ac:dyDescent="0.25">
      <c r="A3" s="20"/>
      <c r="B3" s="25" t="s">
        <v>129</v>
      </c>
      <c r="C3" s="26">
        <v>2594000000</v>
      </c>
      <c r="D3" s="26">
        <v>2765000000</v>
      </c>
      <c r="E3" s="26">
        <v>2767000000</v>
      </c>
      <c r="F3" s="27">
        <v>2292000000</v>
      </c>
      <c r="G3" s="20"/>
      <c r="H3" s="20"/>
      <c r="I3" s="20"/>
      <c r="J3" s="20"/>
      <c r="K3" s="20"/>
      <c r="L3" s="20"/>
      <c r="M3" s="20"/>
      <c r="N3" s="20"/>
      <c r="O3" s="20"/>
      <c r="P3" s="20"/>
      <c r="Q3" s="20"/>
      <c r="R3" s="20"/>
      <c r="S3" s="20"/>
      <c r="T3" s="20"/>
      <c r="U3" s="20"/>
      <c r="V3" s="20"/>
    </row>
    <row r="4" spans="1:22" ht="19" x14ac:dyDescent="0.25">
      <c r="A4" s="20"/>
      <c r="B4" s="28" t="s">
        <v>130</v>
      </c>
      <c r="C4" s="26">
        <v>4553000000</v>
      </c>
      <c r="D4" s="26">
        <v>3709000000</v>
      </c>
      <c r="E4" s="26">
        <v>3790000000</v>
      </c>
      <c r="F4" s="27">
        <v>3262000000</v>
      </c>
      <c r="G4" s="20"/>
      <c r="H4" s="20"/>
      <c r="I4" s="20"/>
      <c r="J4" s="20"/>
      <c r="K4" s="20"/>
      <c r="L4" s="20"/>
      <c r="M4" s="20"/>
      <c r="N4" s="20"/>
      <c r="O4" s="20"/>
      <c r="P4" s="20"/>
      <c r="Q4" s="20"/>
      <c r="R4" s="20"/>
      <c r="S4" s="20"/>
      <c r="T4" s="20"/>
      <c r="U4" s="20"/>
      <c r="V4" s="20"/>
    </row>
    <row r="5" spans="1:22" ht="19" x14ac:dyDescent="0.25">
      <c r="A5" s="20"/>
      <c r="B5" s="28" t="s">
        <v>131</v>
      </c>
      <c r="C5" s="26">
        <v>41608000000</v>
      </c>
      <c r="D5" s="26">
        <v>37276000000</v>
      </c>
      <c r="E5" s="26">
        <v>41184000000</v>
      </c>
      <c r="F5" s="27">
        <v>35420000000</v>
      </c>
      <c r="G5" s="20"/>
      <c r="H5" s="20"/>
      <c r="I5" s="20"/>
      <c r="J5" s="20"/>
      <c r="K5" s="20"/>
      <c r="L5" s="20"/>
      <c r="M5" s="20"/>
      <c r="N5" s="20"/>
      <c r="O5" s="20"/>
      <c r="P5" s="20"/>
      <c r="Q5" s="20"/>
      <c r="R5" s="20"/>
      <c r="S5" s="20"/>
      <c r="T5" s="20"/>
      <c r="U5" s="20"/>
      <c r="V5" s="20"/>
    </row>
    <row r="6" spans="1:22" ht="19" x14ac:dyDescent="0.25">
      <c r="A6" s="20"/>
      <c r="B6" s="28" t="s">
        <v>132</v>
      </c>
      <c r="C6" s="26">
        <v>84488000000</v>
      </c>
      <c r="D6" s="26">
        <v>84350000000</v>
      </c>
      <c r="E6" s="26">
        <v>83184000000</v>
      </c>
      <c r="F6" s="27">
        <v>76161000000</v>
      </c>
      <c r="G6" s="20"/>
      <c r="H6" s="20"/>
      <c r="I6" s="20"/>
      <c r="J6" s="20"/>
      <c r="K6" s="20"/>
      <c r="L6" s="20"/>
      <c r="M6" s="20"/>
      <c r="N6" s="20"/>
      <c r="O6" s="20"/>
      <c r="P6" s="20"/>
      <c r="Q6" s="20"/>
      <c r="R6" s="20"/>
      <c r="S6" s="20"/>
      <c r="T6" s="20"/>
      <c r="U6" s="20"/>
      <c r="V6" s="20"/>
    </row>
    <row r="7" spans="1:22" ht="19" x14ac:dyDescent="0.25">
      <c r="A7" s="20"/>
      <c r="B7" s="28" t="s">
        <v>133</v>
      </c>
      <c r="C7" s="26">
        <v>8274000000</v>
      </c>
      <c r="D7" s="26">
        <v>8389000000</v>
      </c>
      <c r="E7" s="26">
        <v>8140000000</v>
      </c>
      <c r="F7" s="27">
        <v>7402000000</v>
      </c>
      <c r="G7" s="20"/>
      <c r="H7" s="20"/>
      <c r="I7" s="20"/>
      <c r="J7" s="20"/>
      <c r="K7" s="20"/>
      <c r="L7" s="20"/>
      <c r="M7" s="20"/>
      <c r="N7" s="20"/>
      <c r="O7" s="20"/>
      <c r="P7" s="20"/>
      <c r="Q7" s="20"/>
      <c r="R7" s="20"/>
      <c r="S7" s="20"/>
      <c r="T7" s="20"/>
      <c r="U7" s="20"/>
      <c r="V7" s="20"/>
    </row>
    <row r="8" spans="1:22" ht="19" x14ac:dyDescent="0.25">
      <c r="A8" s="20"/>
      <c r="B8" s="28" t="s">
        <v>134</v>
      </c>
      <c r="C8" s="26">
        <v>22724000000</v>
      </c>
      <c r="D8" s="26">
        <v>25871000000</v>
      </c>
      <c r="E8" s="26">
        <v>29867000000</v>
      </c>
      <c r="F8" s="27">
        <v>28982000000</v>
      </c>
      <c r="G8" s="20"/>
      <c r="H8" s="20"/>
      <c r="I8" s="20"/>
      <c r="J8" s="20"/>
      <c r="K8" s="20"/>
      <c r="L8" s="20"/>
      <c r="M8" s="20"/>
      <c r="N8" s="20"/>
      <c r="O8" s="20"/>
      <c r="P8" s="20"/>
      <c r="Q8" s="20"/>
      <c r="R8" s="20"/>
      <c r="S8" s="20"/>
      <c r="T8" s="20"/>
      <c r="U8" s="20"/>
      <c r="V8" s="20"/>
    </row>
    <row r="9" spans="1:22" ht="19" x14ac:dyDescent="0.25">
      <c r="A9" s="20"/>
      <c r="B9" s="28" t="s">
        <v>135</v>
      </c>
      <c r="C9" s="26">
        <v>30998000000</v>
      </c>
      <c r="D9" s="26">
        <v>34260000000</v>
      </c>
      <c r="E9" s="26">
        <v>38007000000</v>
      </c>
      <c r="F9" s="27">
        <v>36384000000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1668000000</v>
      </c>
      <c r="E11" s="26">
        <v>3268000000</v>
      </c>
      <c r="F11" s="27">
        <v>3268000000</v>
      </c>
      <c r="G11" s="20"/>
      <c r="H11" s="20"/>
      <c r="I11" s="20"/>
      <c r="J11" s="20"/>
      <c r="K11" s="20"/>
      <c r="L11" s="20"/>
      <c r="M11" s="20"/>
      <c r="N11" s="20"/>
      <c r="O11" s="20"/>
      <c r="P11" s="20"/>
      <c r="Q11" s="20"/>
      <c r="R11" s="20"/>
      <c r="S11" s="20"/>
      <c r="T11" s="20"/>
      <c r="U11" s="20"/>
      <c r="V11" s="20"/>
    </row>
    <row r="12" spans="1:22" ht="19" x14ac:dyDescent="0.25">
      <c r="A12" s="20"/>
      <c r="B12" s="28" t="s">
        <v>138</v>
      </c>
      <c r="C12" s="26">
        <v>41074000000</v>
      </c>
      <c r="D12" s="26">
        <v>39205000000</v>
      </c>
      <c r="E12" s="26">
        <v>32827000000</v>
      </c>
      <c r="F12" s="27">
        <v>27159000000</v>
      </c>
      <c r="G12" s="20"/>
      <c r="H12" s="20"/>
      <c r="I12" s="20"/>
      <c r="J12" s="20"/>
      <c r="K12" s="20"/>
      <c r="L12" s="20"/>
      <c r="M12" s="20"/>
      <c r="N12" s="20"/>
      <c r="O12" s="20"/>
      <c r="P12" s="20"/>
      <c r="Q12" s="20"/>
      <c r="R12" s="20"/>
      <c r="S12" s="20"/>
      <c r="T12" s="20"/>
      <c r="U12" s="20"/>
      <c r="V12" s="20"/>
    </row>
    <row r="13" spans="1:22" ht="19" x14ac:dyDescent="0.25">
      <c r="A13" s="20"/>
      <c r="B13" s="28" t="s">
        <v>139</v>
      </c>
      <c r="C13" s="26">
        <v>53490000000</v>
      </c>
      <c r="D13" s="26">
        <v>50090000000</v>
      </c>
      <c r="E13" s="26">
        <v>45177000000</v>
      </c>
      <c r="F13" s="27">
        <v>39777000000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1503000000</v>
      </c>
      <c r="D15" s="26">
        <v>1528000000</v>
      </c>
      <c r="E15" s="26">
        <v>1498000000</v>
      </c>
      <c r="F15" s="27">
        <v>1348000000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7164000000</v>
      </c>
      <c r="D17" s="33">
        <v>8519000000</v>
      </c>
      <c r="E17" s="33">
        <v>8358000000</v>
      </c>
      <c r="F17" s="34">
        <v>6208000000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Fail</v>
      </c>
      <c r="E21" s="43" t="str">
        <f>IF(E3&gt;F3, "Pass", "Fail")</f>
        <v>Pass</v>
      </c>
      <c r="F21" s="44"/>
      <c r="G21" s="45">
        <f>(((COUNTIF(C21:E21, "Pass") * 100) + (COUNTIF(C21:E21, "Fail") * 0)) * (400/300)) / 2</f>
        <v>66.666666666666657</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Pass</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Pass</v>
      </c>
      <c r="E23" s="43" t="str">
        <f>IF(E17&gt;E7, "Pass", "Fail")</f>
        <v>Pass</v>
      </c>
      <c r="F23" s="48" t="str">
        <f>IF(F17&gt;F7, "Pass", "Fail")</f>
        <v>Fail</v>
      </c>
      <c r="G23" s="45">
        <f>(COUNTIF(C23:F23, "Pass") * 100) + (COUNTIF(C23:F23, "Fail") * 0)</f>
        <v>200</v>
      </c>
      <c r="H23" s="46" t="s">
        <v>154</v>
      </c>
      <c r="I23" s="20"/>
      <c r="J23" s="20"/>
      <c r="K23" s="20"/>
      <c r="L23" s="20"/>
      <c r="M23" s="20"/>
      <c r="N23" s="20"/>
      <c r="O23" s="20"/>
      <c r="P23" s="20"/>
      <c r="Q23" s="20"/>
      <c r="R23" s="20"/>
      <c r="S23" s="20"/>
      <c r="T23" s="20"/>
      <c r="U23" s="20"/>
      <c r="V23" s="20"/>
    </row>
    <row r="24" spans="1:22" x14ac:dyDescent="0.2">
      <c r="A24" s="20"/>
      <c r="B24" s="38" t="s">
        <v>84</v>
      </c>
      <c r="C24" s="49">
        <f>C17/(C4)</f>
        <v>1.5734680430485395</v>
      </c>
      <c r="D24" s="49">
        <f>D17/(D4)</f>
        <v>2.2968455109193853</v>
      </c>
      <c r="E24" s="49">
        <f>E17/(E4)</f>
        <v>2.2052770448548813</v>
      </c>
      <c r="F24" s="50">
        <f>F17/(F4)</f>
        <v>1.9031269160024524</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8.4793106713379418E-2</v>
      </c>
      <c r="D25" s="49">
        <f>D17/D6</f>
        <v>0.10099585062240664</v>
      </c>
      <c r="E25" s="49">
        <f>E17/E6</f>
        <v>0.10047605308713214</v>
      </c>
      <c r="F25" s="50">
        <f>F17/F6</f>
        <v>8.151153477501609E-2</v>
      </c>
      <c r="G25" s="45">
        <f>(IF(C25 &gt; 0.17, 100, IF(C25 &gt;= 0.1, 50, 0))) +
  (IF(D25 &gt; 0.17, 100, IF(D25 &gt;= 0.1, 50, 0))) +
  (IF(E25 &gt; 0.17, 100, IF(E25 &gt;= 0.1, 50, 0))) +
  (IF(F25 &gt; 0.17, 100, IF(F25 &gt;= 0.1, 50, 0)))</f>
        <v>100</v>
      </c>
      <c r="H25" s="46" t="s">
        <v>156</v>
      </c>
      <c r="I25" s="20"/>
      <c r="J25" s="20"/>
      <c r="K25" s="20"/>
      <c r="L25" s="20"/>
      <c r="M25" s="20"/>
      <c r="N25" s="20"/>
      <c r="O25" s="20"/>
      <c r="P25" s="20"/>
      <c r="Q25" s="20"/>
      <c r="R25" s="20"/>
      <c r="S25" s="20"/>
      <c r="T25" s="20"/>
      <c r="U25" s="20"/>
      <c r="V25" s="20"/>
    </row>
    <row r="26" spans="1:22" x14ac:dyDescent="0.2">
      <c r="A26" s="20"/>
      <c r="B26" s="38" t="s">
        <v>74</v>
      </c>
      <c r="C26" s="49">
        <f>C8/C6</f>
        <v>0.26896127260676073</v>
      </c>
      <c r="D26" s="49">
        <f>D8/D6</f>
        <v>0.30671013633669236</v>
      </c>
      <c r="E26" s="49">
        <f>E8/E6</f>
        <v>0.35904741296403153</v>
      </c>
      <c r="F26" s="50">
        <f>F8/F6</f>
        <v>0.38053596985333699</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0.57951018882034022</v>
      </c>
      <c r="D27" s="49">
        <f>D9/(D13+D10)</f>
        <v>0.68396885605909363</v>
      </c>
      <c r="E27" s="49">
        <f>E9/(E13+E10)</f>
        <v>0.84129092237200342</v>
      </c>
      <c r="F27" s="50">
        <f>F9/(F13+F10)</f>
        <v>0.91469944943057546</v>
      </c>
      <c r="G27" s="45">
        <f>(IF(C27 &lt; 0.8, 100, IF(C27 &lt; 1, 50, 0))) +
  (IF(D27 &lt; 0.8, 100, IF(D27 &lt; 1, 50, 0))) +
  (IF(E27 &lt; 0.8, 100, IF(E27 &lt; 1, 50, 0))) +
  (IF(F27 &lt; 0.8, 100, IF(F27 &lt; 1, 50, 0)))</f>
        <v>300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Fail</v>
      </c>
      <c r="E28" s="51" t="str">
        <f>IF(E11=0, "Pass", "Fail")</f>
        <v>Fail</v>
      </c>
      <c r="F28" s="52" t="str">
        <f>IF(F11=0, "Pass", "Fail")</f>
        <v>Fail</v>
      </c>
      <c r="G28" s="45">
        <f>(COUNTIF(C28:F28, "Pass") * 100) + (COUNTIF(C28:F28, "Fail") * 0)</f>
        <v>100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0.15022023608125626</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0.13393157599551317</v>
      </c>
      <c r="D31" s="49">
        <f>D17/(D13+D10)</f>
        <v>0.1700738670393292</v>
      </c>
      <c r="E31" s="49">
        <f>E17/(E13+E10)</f>
        <v>0.18500564446510392</v>
      </c>
      <c r="F31" s="50">
        <f>F17/(F13+F10)</f>
        <v>0.15607009075596451</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0.3741666666666667</v>
      </c>
      <c r="J2" s="20"/>
      <c r="K2" s="20"/>
      <c r="L2" s="20"/>
      <c r="M2" s="20"/>
      <c r="N2" s="20"/>
      <c r="O2" s="20"/>
      <c r="P2" s="20"/>
      <c r="Q2" s="20"/>
      <c r="R2" s="20"/>
      <c r="S2" s="20"/>
      <c r="T2" s="20"/>
      <c r="U2" s="20"/>
      <c r="V2" s="20"/>
    </row>
    <row r="3" spans="1:22" ht="19" x14ac:dyDescent="0.25">
      <c r="A3" s="20"/>
      <c r="B3" s="25" t="s">
        <v>129</v>
      </c>
      <c r="C3" s="26">
        <v>9518000000</v>
      </c>
      <c r="D3" s="26">
        <v>4930000000</v>
      </c>
      <c r="E3" s="26">
        <v>4086000000</v>
      </c>
      <c r="F3" s="27">
        <v>3893000000</v>
      </c>
      <c r="G3" s="20"/>
      <c r="H3" s="20"/>
      <c r="I3" s="20"/>
      <c r="J3" s="20"/>
      <c r="K3" s="20"/>
      <c r="L3" s="20"/>
      <c r="M3" s="20"/>
      <c r="N3" s="20"/>
      <c r="O3" s="20"/>
      <c r="P3" s="20"/>
      <c r="Q3" s="20"/>
      <c r="R3" s="20"/>
      <c r="S3" s="20"/>
      <c r="T3" s="20"/>
      <c r="U3" s="20"/>
      <c r="V3" s="20"/>
    </row>
    <row r="4" spans="1:22" ht="19" x14ac:dyDescent="0.25">
      <c r="A4" s="20"/>
      <c r="B4" s="28" t="s">
        <v>130</v>
      </c>
      <c r="C4" s="26">
        <v>5941000000</v>
      </c>
      <c r="D4" s="26">
        <v>5427000000</v>
      </c>
      <c r="E4" s="26">
        <v>5184000000</v>
      </c>
      <c r="F4" s="27">
        <v>4889000000</v>
      </c>
      <c r="G4" s="20"/>
      <c r="H4" s="20"/>
      <c r="I4" s="20"/>
      <c r="J4" s="20"/>
      <c r="K4" s="20"/>
      <c r="L4" s="20"/>
      <c r="M4" s="20"/>
      <c r="N4" s="20"/>
      <c r="O4" s="20"/>
      <c r="P4" s="20"/>
      <c r="Q4" s="20"/>
      <c r="R4" s="20"/>
      <c r="S4" s="20"/>
      <c r="T4" s="20"/>
      <c r="U4" s="20"/>
      <c r="V4" s="20"/>
    </row>
    <row r="5" spans="1:22" ht="19" x14ac:dyDescent="0.25">
      <c r="A5" s="20"/>
      <c r="B5" s="28" t="s">
        <v>131</v>
      </c>
      <c r="C5" s="26">
        <v>18629000000</v>
      </c>
      <c r="D5" s="26">
        <v>15529000000</v>
      </c>
      <c r="E5" s="26">
        <v>14890000000</v>
      </c>
      <c r="F5" s="27">
        <v>14689000000</v>
      </c>
      <c r="G5" s="20"/>
      <c r="H5" s="20"/>
      <c r="I5" s="20"/>
      <c r="J5" s="20"/>
      <c r="K5" s="20"/>
      <c r="L5" s="20"/>
      <c r="M5" s="20"/>
      <c r="N5" s="20"/>
      <c r="O5" s="20"/>
      <c r="P5" s="20"/>
      <c r="Q5" s="20"/>
      <c r="R5" s="20"/>
      <c r="S5" s="20"/>
      <c r="T5" s="20"/>
      <c r="U5" s="20"/>
      <c r="V5" s="20"/>
    </row>
    <row r="6" spans="1:22" ht="19" x14ac:dyDescent="0.25">
      <c r="A6" s="20"/>
      <c r="B6" s="28" t="s">
        <v>132</v>
      </c>
      <c r="C6" s="26">
        <v>97154000000</v>
      </c>
      <c r="D6" s="26">
        <v>65121000000</v>
      </c>
      <c r="E6" s="26">
        <v>61165000000</v>
      </c>
      <c r="F6" s="27">
        <v>62948000000</v>
      </c>
      <c r="G6" s="20"/>
      <c r="H6" s="20"/>
      <c r="I6" s="20"/>
      <c r="J6" s="20"/>
      <c r="K6" s="20"/>
      <c r="L6" s="20"/>
      <c r="M6" s="20"/>
      <c r="N6" s="20"/>
      <c r="O6" s="20"/>
      <c r="P6" s="20"/>
      <c r="Q6" s="20"/>
      <c r="R6" s="20"/>
      <c r="S6" s="20"/>
      <c r="T6" s="20"/>
      <c r="U6" s="20"/>
      <c r="V6" s="20"/>
    </row>
    <row r="7" spans="1:22" ht="19" x14ac:dyDescent="0.25">
      <c r="A7" s="20"/>
      <c r="B7" s="28" t="s">
        <v>133</v>
      </c>
      <c r="C7" s="26">
        <v>18392000000</v>
      </c>
      <c r="D7" s="26">
        <v>15687000000</v>
      </c>
      <c r="E7" s="26">
        <v>12184000000</v>
      </c>
      <c r="F7" s="27">
        <v>11653000000</v>
      </c>
      <c r="G7" s="20"/>
      <c r="H7" s="20"/>
      <c r="I7" s="20"/>
      <c r="J7" s="20"/>
      <c r="K7" s="20"/>
      <c r="L7" s="20"/>
      <c r="M7" s="20"/>
      <c r="N7" s="20"/>
      <c r="O7" s="20"/>
      <c r="P7" s="20"/>
      <c r="Q7" s="20"/>
      <c r="R7" s="20"/>
      <c r="S7" s="20"/>
      <c r="T7" s="20"/>
      <c r="U7" s="20"/>
      <c r="V7" s="20"/>
    </row>
    <row r="8" spans="1:22" ht="19" x14ac:dyDescent="0.25">
      <c r="A8" s="20"/>
      <c r="B8" s="28" t="s">
        <v>134</v>
      </c>
      <c r="C8" s="26">
        <v>72530000000</v>
      </c>
      <c r="D8" s="26">
        <v>45773000000</v>
      </c>
      <c r="E8" s="26">
        <v>42281000000</v>
      </c>
      <c r="F8" s="27">
        <v>41886000000</v>
      </c>
      <c r="G8" s="20"/>
      <c r="H8" s="20"/>
      <c r="I8" s="20"/>
      <c r="J8" s="20"/>
      <c r="K8" s="20"/>
      <c r="L8" s="20"/>
      <c r="M8" s="20"/>
      <c r="N8" s="20"/>
      <c r="O8" s="20"/>
      <c r="P8" s="20"/>
      <c r="Q8" s="20"/>
      <c r="R8" s="20"/>
      <c r="S8" s="20"/>
      <c r="T8" s="20"/>
      <c r="U8" s="20"/>
      <c r="V8" s="20"/>
    </row>
    <row r="9" spans="1:22" ht="19" x14ac:dyDescent="0.25">
      <c r="A9" s="20"/>
      <c r="B9" s="28" t="s">
        <v>135</v>
      </c>
      <c r="C9" s="26">
        <v>90922000000</v>
      </c>
      <c r="D9" s="26">
        <v>61460000000</v>
      </c>
      <c r="E9" s="26">
        <v>54465000000</v>
      </c>
      <c r="F9" s="27">
        <v>53539000000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-26549000000</v>
      </c>
      <c r="D12" s="26">
        <v>-28622000000</v>
      </c>
      <c r="E12" s="26">
        <v>-24600000000</v>
      </c>
      <c r="F12" s="27">
        <v>-21408000000</v>
      </c>
      <c r="G12" s="20"/>
      <c r="H12" s="20"/>
      <c r="I12" s="20"/>
      <c r="J12" s="20"/>
      <c r="K12" s="20"/>
      <c r="L12" s="20"/>
      <c r="M12" s="20"/>
      <c r="N12" s="20"/>
      <c r="O12" s="20"/>
      <c r="P12" s="20"/>
      <c r="Q12" s="20"/>
      <c r="R12" s="20"/>
      <c r="S12" s="20"/>
      <c r="T12" s="20"/>
      <c r="U12" s="20"/>
      <c r="V12" s="20"/>
    </row>
    <row r="13" spans="1:22" ht="19" x14ac:dyDescent="0.25">
      <c r="A13" s="20"/>
      <c r="B13" s="28" t="s">
        <v>139</v>
      </c>
      <c r="C13" s="26">
        <v>6232000000</v>
      </c>
      <c r="D13" s="26">
        <v>3661000000</v>
      </c>
      <c r="E13" s="26">
        <v>6700000000</v>
      </c>
      <c r="F13" s="27">
        <v>9409000000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4784000000</v>
      </c>
      <c r="D15" s="26">
        <v>4434000000</v>
      </c>
      <c r="E15" s="26">
        <v>4819000000</v>
      </c>
      <c r="F15" s="27">
        <v>4207000000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8471000000</v>
      </c>
      <c r="D17" s="33">
        <v>9721000000</v>
      </c>
      <c r="E17" s="33">
        <v>9261000000</v>
      </c>
      <c r="F17" s="34">
        <v>10497000000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Pass</v>
      </c>
      <c r="F21" s="44"/>
      <c r="G21" s="45">
        <f>(((COUNTIF(C21:E21, "Pass") * 100) + (COUNTIF(C21:E21, "Fail") * 0)) * (400/300)) / 2</f>
        <v>200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Pass</v>
      </c>
      <c r="E22" s="43" t="str">
        <f>IF(E17&gt;F17, "Pass", "Fail")</f>
        <v>Fail</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1.4258542332940582</v>
      </c>
      <c r="D24" s="49">
        <f>D17/(D4)</f>
        <v>1.7912290399852588</v>
      </c>
      <c r="E24" s="49">
        <f>E17/(E4)</f>
        <v>1.7864583333333333</v>
      </c>
      <c r="F24" s="50">
        <f>F17/(F4)</f>
        <v>2.1470648394354672</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8.7191469213825479E-2</v>
      </c>
      <c r="D25" s="49">
        <f>D17/D6</f>
        <v>0.14927596320695322</v>
      </c>
      <c r="E25" s="49">
        <f>E17/E6</f>
        <v>0.15141012016676203</v>
      </c>
      <c r="F25" s="50">
        <f>F17/F6</f>
        <v>0.16675668805998603</v>
      </c>
      <c r="G25" s="45">
        <f>(IF(C25 &gt; 0.17, 100, IF(C25 &gt;= 0.1, 50, 0))) +
  (IF(D25 &gt; 0.17, 100, IF(D25 &gt;= 0.1, 50, 0))) +
  (IF(E25 &gt; 0.17, 100, IF(E25 &gt;= 0.1, 50, 0))) +
  (IF(F25 &gt; 0.17, 100, IF(F25 &gt;= 0.1, 50, 0)))</f>
        <v>150</v>
      </c>
      <c r="H25" s="46" t="s">
        <v>156</v>
      </c>
      <c r="I25" s="20"/>
      <c r="J25" s="20"/>
      <c r="K25" s="20"/>
      <c r="L25" s="20"/>
      <c r="M25" s="20"/>
      <c r="N25" s="20"/>
      <c r="O25" s="20"/>
      <c r="P25" s="20"/>
      <c r="Q25" s="20"/>
      <c r="R25" s="20"/>
      <c r="S25" s="20"/>
      <c r="T25" s="20"/>
      <c r="U25" s="20"/>
      <c r="V25" s="20"/>
    </row>
    <row r="26" spans="1:22" x14ac:dyDescent="0.2">
      <c r="A26" s="20"/>
      <c r="B26" s="38" t="s">
        <v>74</v>
      </c>
      <c r="C26" s="49">
        <f>C8/C6</f>
        <v>0.7465467196409824</v>
      </c>
      <c r="D26" s="49">
        <f>D8/D6</f>
        <v>0.70289154036332369</v>
      </c>
      <c r="E26" s="49">
        <f>E8/E6</f>
        <v>0.69126134227090652</v>
      </c>
      <c r="F26" s="50">
        <f>F8/F6</f>
        <v>0.66540636716019574</v>
      </c>
      <c r="G26" s="45">
        <f>(IF(C26 &lt; 0.5, 100, 0)) +
  (IF(D26 &lt; 0.5, 100, 0)) +
  (IF(E26 &lt; 0.5, 100, 0)) +
  (IF(F26 &lt; 0.5, 100, 0))</f>
        <v>0</v>
      </c>
      <c r="H26" s="46" t="s">
        <v>157</v>
      </c>
      <c r="I26" s="20"/>
      <c r="J26" s="20"/>
      <c r="K26" s="20"/>
      <c r="L26" s="20"/>
      <c r="M26" s="20"/>
      <c r="N26" s="20"/>
      <c r="O26" s="20"/>
      <c r="P26" s="20"/>
      <c r="Q26" s="20"/>
      <c r="R26" s="20"/>
      <c r="S26" s="20"/>
      <c r="T26" s="20"/>
      <c r="U26" s="20"/>
      <c r="V26" s="20"/>
    </row>
    <row r="27" spans="1:22" x14ac:dyDescent="0.2">
      <c r="A27" s="20"/>
      <c r="B27" s="38" t="s">
        <v>158</v>
      </c>
      <c r="C27" s="49">
        <f>C9/(C13+C10)</f>
        <v>14.589537869062902</v>
      </c>
      <c r="D27" s="49">
        <f>D9/(D13+D10)</f>
        <v>16.787762906309752</v>
      </c>
      <c r="E27" s="49">
        <f>E9/(E13+E10)</f>
        <v>8.129104477611941</v>
      </c>
      <c r="F27" s="50">
        <f>F9/(F13+F10)</f>
        <v>5.6901902433839942</v>
      </c>
      <c r="G27" s="45">
        <f>(IF(C27 &lt; 0.8, 100, IF(C27 &lt; 1, 50, 0))) +
  (IF(D27 &lt; 0.8, 100, IF(D27 &lt; 1, 50, 0))) +
  (IF(E27 &lt; 0.8, 100, IF(E27 &lt; 1, 50, 0))) +
  (IF(F27 &lt; 0.8, 100, IF(F27 &lt; 1, 50, 0)))</f>
        <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8.0057423138955489E-2</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1.3592747111681642</v>
      </c>
      <c r="D31" s="49">
        <f>D17/(D13+D10)</f>
        <v>2.6552854411363014</v>
      </c>
      <c r="E31" s="49">
        <f>E17/(E13+E10)</f>
        <v>1.3822388059701494</v>
      </c>
      <c r="F31" s="50">
        <f>F17/(F13+F10)</f>
        <v>1.1156339674779467</v>
      </c>
      <c r="G31" s="45">
        <f>(IF(C31 &gt; 0.23, 100, 0)) +
  (IF(D31 &gt; 0.23, 100, 0)) +
  (IF(E31 &gt; 0.23, 100, 0)) +
  (IF(F31 &gt; 0.23, 100, 0))</f>
        <v>400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0.72666666666666657</v>
      </c>
      <c r="J2" s="20"/>
      <c r="K2" s="20"/>
      <c r="L2" s="20"/>
      <c r="M2" s="20"/>
      <c r="N2" s="20"/>
      <c r="O2" s="20"/>
      <c r="P2" s="20"/>
      <c r="Q2" s="20"/>
      <c r="R2" s="20"/>
      <c r="S2" s="20"/>
      <c r="T2" s="20"/>
      <c r="U2" s="20"/>
      <c r="V2" s="20"/>
    </row>
    <row r="3" spans="1:22" ht="19" x14ac:dyDescent="0.25">
      <c r="A3" s="20"/>
      <c r="B3" s="25" t="s">
        <v>129</v>
      </c>
      <c r="C3" s="26">
        <v>1220600000</v>
      </c>
      <c r="D3" s="26">
        <v>893200000</v>
      </c>
      <c r="E3" s="26">
        <v>587100000</v>
      </c>
      <c r="F3" s="27">
        <v>601500000</v>
      </c>
      <c r="G3" s="20"/>
      <c r="H3" s="20"/>
      <c r="I3" s="20"/>
      <c r="J3" s="20"/>
      <c r="K3" s="20"/>
      <c r="L3" s="20"/>
      <c r="M3" s="20"/>
      <c r="N3" s="20"/>
      <c r="O3" s="20"/>
      <c r="P3" s="20"/>
      <c r="Q3" s="20"/>
      <c r="R3" s="20"/>
      <c r="S3" s="20"/>
      <c r="T3" s="20"/>
      <c r="U3" s="20"/>
      <c r="V3" s="20"/>
    </row>
    <row r="4" spans="1:22" ht="19" x14ac:dyDescent="0.25">
      <c r="A4" s="20"/>
      <c r="B4" s="28" t="s">
        <v>130</v>
      </c>
      <c r="C4" s="26">
        <v>3537600000</v>
      </c>
      <c r="D4" s="26">
        <v>2374200000</v>
      </c>
      <c r="E4" s="26">
        <v>1876400000</v>
      </c>
      <c r="F4" s="27">
        <v>1577300000</v>
      </c>
      <c r="G4" s="20"/>
      <c r="H4" s="20"/>
      <c r="I4" s="20"/>
      <c r="J4" s="20"/>
      <c r="K4" s="20"/>
      <c r="L4" s="20"/>
      <c r="M4" s="20"/>
      <c r="N4" s="20"/>
      <c r="O4" s="20"/>
      <c r="P4" s="20"/>
      <c r="Q4" s="20"/>
      <c r="R4" s="20"/>
      <c r="S4" s="20"/>
      <c r="T4" s="20"/>
      <c r="U4" s="20"/>
      <c r="V4" s="20"/>
    </row>
    <row r="5" spans="1:22" ht="19" x14ac:dyDescent="0.25">
      <c r="A5" s="20"/>
      <c r="B5" s="28" t="s">
        <v>131</v>
      </c>
      <c r="C5" s="26">
        <v>348700000</v>
      </c>
      <c r="D5" s="26">
        <v>348500000</v>
      </c>
      <c r="E5" s="26">
        <v>343600000</v>
      </c>
      <c r="F5" s="27">
        <v>336700000</v>
      </c>
      <c r="G5" s="20"/>
      <c r="H5" s="20"/>
      <c r="I5" s="20"/>
      <c r="J5" s="20"/>
      <c r="K5" s="20"/>
      <c r="L5" s="20"/>
      <c r="M5" s="20"/>
      <c r="N5" s="20"/>
      <c r="O5" s="20"/>
      <c r="P5" s="20"/>
      <c r="Q5" s="20"/>
      <c r="R5" s="20"/>
      <c r="S5" s="20"/>
      <c r="T5" s="20"/>
      <c r="U5" s="20"/>
      <c r="V5" s="20"/>
    </row>
    <row r="6" spans="1:22" ht="19" x14ac:dyDescent="0.25">
      <c r="A6" s="20"/>
      <c r="B6" s="28" t="s">
        <v>132</v>
      </c>
      <c r="C6" s="26">
        <v>15441500000</v>
      </c>
      <c r="D6" s="26">
        <v>12974000000</v>
      </c>
      <c r="E6" s="26">
        <v>13555000000</v>
      </c>
      <c r="F6" s="27">
        <v>11168900000</v>
      </c>
      <c r="G6" s="20"/>
      <c r="H6" s="20"/>
      <c r="I6" s="20"/>
      <c r="J6" s="20"/>
      <c r="K6" s="20"/>
      <c r="L6" s="20"/>
      <c r="M6" s="20"/>
      <c r="N6" s="20"/>
      <c r="O6" s="20"/>
      <c r="P6" s="20"/>
      <c r="Q6" s="20"/>
      <c r="R6" s="20"/>
      <c r="S6" s="20"/>
      <c r="T6" s="20"/>
      <c r="U6" s="20"/>
      <c r="V6" s="20"/>
    </row>
    <row r="7" spans="1:22" ht="19" x14ac:dyDescent="0.25">
      <c r="A7" s="20"/>
      <c r="B7" s="28" t="s">
        <v>133</v>
      </c>
      <c r="C7" s="26">
        <v>1658700000</v>
      </c>
      <c r="D7" s="26">
        <v>1422100000</v>
      </c>
      <c r="E7" s="26">
        <v>1149800000</v>
      </c>
      <c r="F7" s="27">
        <v>965200000</v>
      </c>
      <c r="G7" s="20"/>
      <c r="H7" s="20"/>
      <c r="I7" s="20"/>
      <c r="J7" s="20"/>
      <c r="K7" s="20"/>
      <c r="L7" s="20"/>
      <c r="M7" s="20"/>
      <c r="N7" s="20"/>
      <c r="O7" s="20"/>
      <c r="P7" s="20"/>
      <c r="Q7" s="20"/>
      <c r="R7" s="20"/>
      <c r="S7" s="20"/>
      <c r="T7" s="20"/>
      <c r="U7" s="20"/>
      <c r="V7" s="20"/>
    </row>
    <row r="8" spans="1:22" ht="19" x14ac:dyDescent="0.25">
      <c r="A8" s="20"/>
      <c r="B8" s="28" t="s">
        <v>134</v>
      </c>
      <c r="C8" s="26">
        <v>385500000</v>
      </c>
      <c r="D8" s="26">
        <v>439300000</v>
      </c>
      <c r="E8" s="26">
        <v>453700000</v>
      </c>
      <c r="F8" s="27">
        <v>444600000</v>
      </c>
      <c r="G8" s="20"/>
      <c r="H8" s="20"/>
      <c r="I8" s="20"/>
      <c r="J8" s="20"/>
      <c r="K8" s="20"/>
      <c r="L8" s="20"/>
      <c r="M8" s="20"/>
      <c r="N8" s="20"/>
      <c r="O8" s="20"/>
      <c r="P8" s="20"/>
      <c r="Q8" s="20"/>
      <c r="R8" s="20"/>
      <c r="S8" s="20"/>
      <c r="T8" s="20"/>
      <c r="U8" s="20"/>
      <c r="V8" s="20"/>
    </row>
    <row r="9" spans="1:22" ht="19" x14ac:dyDescent="0.25">
      <c r="A9" s="20"/>
      <c r="B9" s="28" t="s">
        <v>135</v>
      </c>
      <c r="C9" s="26">
        <v>2044200000</v>
      </c>
      <c r="D9" s="26">
        <v>1861400000</v>
      </c>
      <c r="E9" s="26">
        <v>1603500000</v>
      </c>
      <c r="F9" s="27">
        <v>1409800000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4743000000</v>
      </c>
      <c r="D12" s="26">
        <v>3500100000</v>
      </c>
      <c r="E12" s="26">
        <v>4760900000</v>
      </c>
      <c r="F12" s="27">
        <v>3261300000</v>
      </c>
      <c r="G12" s="20"/>
      <c r="H12" s="20"/>
      <c r="I12" s="20"/>
      <c r="J12" s="20"/>
      <c r="K12" s="20"/>
      <c r="L12" s="20"/>
      <c r="M12" s="20"/>
      <c r="N12" s="20"/>
      <c r="O12" s="20"/>
      <c r="P12" s="20"/>
      <c r="Q12" s="20"/>
      <c r="R12" s="20"/>
      <c r="S12" s="20"/>
      <c r="T12" s="20"/>
      <c r="U12" s="20"/>
      <c r="V12" s="20"/>
    </row>
    <row r="13" spans="1:22" ht="19" x14ac:dyDescent="0.25">
      <c r="A13" s="20"/>
      <c r="B13" s="28" t="s">
        <v>139</v>
      </c>
      <c r="C13" s="26">
        <v>13397300000</v>
      </c>
      <c r="D13" s="26">
        <v>11112600000</v>
      </c>
      <c r="E13" s="26">
        <v>11951500000</v>
      </c>
      <c r="F13" s="27">
        <v>9759100000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998800000</v>
      </c>
      <c r="D15" s="26">
        <v>879000000</v>
      </c>
      <c r="E15" s="26">
        <v>671000000</v>
      </c>
      <c r="F15" s="27">
        <v>595100000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1813800000</v>
      </c>
      <c r="D17" s="33">
        <v>1490800000</v>
      </c>
      <c r="E17" s="33">
        <v>2089400000</v>
      </c>
      <c r="F17" s="34">
        <v>1484800000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Fail</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Pass</v>
      </c>
      <c r="D23" s="43" t="str">
        <f>IF(D17&gt;D7, "Pass", "Fail")</f>
        <v>Pass</v>
      </c>
      <c r="E23" s="43" t="str">
        <f>IF(E17&gt;E7, "Pass", "Fail")</f>
        <v>Pass</v>
      </c>
      <c r="F23" s="48" t="str">
        <f>IF(F17&gt;F7, "Pass", "Fail")</f>
        <v>Pass</v>
      </c>
      <c r="G23" s="45">
        <f>(COUNTIF(C23:F23, "Pass") * 100) + (COUNTIF(C23:F23, "Fail") * 0)</f>
        <v>400</v>
      </c>
      <c r="H23" s="46" t="s">
        <v>154</v>
      </c>
      <c r="I23" s="20"/>
      <c r="J23" s="20"/>
      <c r="K23" s="20"/>
      <c r="L23" s="20"/>
      <c r="M23" s="20"/>
      <c r="N23" s="20"/>
      <c r="O23" s="20"/>
      <c r="P23" s="20"/>
      <c r="Q23" s="20"/>
      <c r="R23" s="20"/>
      <c r="S23" s="20"/>
      <c r="T23" s="20"/>
      <c r="U23" s="20"/>
      <c r="V23" s="20"/>
    </row>
    <row r="24" spans="1:22" x14ac:dyDescent="0.2">
      <c r="A24" s="20"/>
      <c r="B24" s="38" t="s">
        <v>84</v>
      </c>
      <c r="C24" s="49">
        <f>C17/(C4)</f>
        <v>0.51272048846675711</v>
      </c>
      <c r="D24" s="49">
        <f>D17/(D4)</f>
        <v>0.62791677196529361</v>
      </c>
      <c r="E24" s="49">
        <f>E17/(E4)</f>
        <v>1.1135152419526753</v>
      </c>
      <c r="F24" s="50">
        <f>F17/(F4)</f>
        <v>0.94135548088505672</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0.11746268173428748</v>
      </c>
      <c r="D25" s="49">
        <f>D17/D6</f>
        <v>0.11490673655002312</v>
      </c>
      <c r="E25" s="49">
        <f>E17/E6</f>
        <v>0.15414238288454446</v>
      </c>
      <c r="F25" s="50">
        <f>F17/F6</f>
        <v>0.1329405760638917</v>
      </c>
      <c r="G25" s="45">
        <f>(IF(C25 &gt; 0.17, 100, IF(C25 &gt;= 0.1, 50, 0))) +
  (IF(D25 &gt; 0.17, 100, IF(D25 &gt;= 0.1, 50, 0))) +
  (IF(E25 &gt; 0.17, 100, IF(E25 &gt;= 0.1, 50, 0))) +
  (IF(F25 &gt; 0.17, 100, IF(F25 &gt;= 0.1, 50, 0)))</f>
        <v>200</v>
      </c>
      <c r="H25" s="46" t="s">
        <v>156</v>
      </c>
      <c r="I25" s="20"/>
      <c r="J25" s="20"/>
      <c r="K25" s="20"/>
      <c r="L25" s="20"/>
      <c r="M25" s="20"/>
      <c r="N25" s="20"/>
      <c r="O25" s="20"/>
      <c r="P25" s="20"/>
      <c r="Q25" s="20"/>
      <c r="R25" s="20"/>
      <c r="S25" s="20"/>
      <c r="T25" s="20"/>
      <c r="U25" s="20"/>
      <c r="V25" s="20"/>
    </row>
    <row r="26" spans="1:22" x14ac:dyDescent="0.2">
      <c r="A26" s="20"/>
      <c r="B26" s="38" t="s">
        <v>74</v>
      </c>
      <c r="C26" s="49">
        <f>C8/C6</f>
        <v>2.4965191205517597E-2</v>
      </c>
      <c r="D26" s="49">
        <f>D8/D6</f>
        <v>3.3860027747803299E-2</v>
      </c>
      <c r="E26" s="49">
        <f>E8/E6</f>
        <v>3.3471043895241609E-2</v>
      </c>
      <c r="F26" s="50">
        <f>F8/F6</f>
        <v>3.9806963980338263E-2</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0.15258298313839355</v>
      </c>
      <c r="D27" s="49">
        <f>D9/(D13+D10)</f>
        <v>0.16750355452369384</v>
      </c>
      <c r="E27" s="49">
        <f>E9/(E13+E10)</f>
        <v>0.13416725933983181</v>
      </c>
      <c r="F27" s="50">
        <f>F9/(F13+F10)</f>
        <v>0.14446004242194466</v>
      </c>
      <c r="G27" s="45">
        <f>(IF(C27 &lt; 0.8, 100, IF(C27 &lt; 1, 50, 0))) +
  (IF(D27 &lt; 0.8, 100, IF(D27 &lt; 1, 50, 0))) +
  (IF(E27 &lt; 0.8, 100, IF(E27 &lt; 1, 50, 0))) +
  (IF(F27 &lt; 0.8, 100, IF(F27 &lt; 1, 50, 0)))</f>
        <v>400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0.18336563319355745</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0.13538548812074075</v>
      </c>
      <c r="D31" s="49">
        <f>D17/(D13+D10)</f>
        <v>0.13415402336086965</v>
      </c>
      <c r="E31" s="49">
        <f>E17/(E13+E10)</f>
        <v>0.17482324394427479</v>
      </c>
      <c r="F31" s="50">
        <f>F17/(F13+F10)</f>
        <v>0.15214517732167926</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0.50875000000000004</v>
      </c>
      <c r="J2" s="20"/>
      <c r="K2" s="20"/>
      <c r="L2" s="20"/>
      <c r="M2" s="20"/>
      <c r="N2" s="20"/>
      <c r="O2" s="20"/>
      <c r="P2" s="20"/>
      <c r="Q2" s="20"/>
      <c r="R2" s="20"/>
      <c r="S2" s="20"/>
      <c r="T2" s="20"/>
      <c r="U2" s="20"/>
      <c r="V2" s="20"/>
    </row>
    <row r="3" spans="1:22" ht="19" x14ac:dyDescent="0.25">
      <c r="A3" s="20"/>
      <c r="B3" s="25" t="s">
        <v>129</v>
      </c>
      <c r="C3" s="26">
        <v>10189000000</v>
      </c>
      <c r="D3" s="26">
        <v>8981000000</v>
      </c>
      <c r="E3" s="26">
        <v>9059000000</v>
      </c>
      <c r="F3" s="27">
        <v>8020000000</v>
      </c>
      <c r="G3" s="20"/>
      <c r="H3" s="20"/>
      <c r="I3" s="20"/>
      <c r="J3" s="20"/>
      <c r="K3" s="20"/>
      <c r="L3" s="20"/>
      <c r="M3" s="20"/>
      <c r="N3" s="20"/>
      <c r="O3" s="20"/>
      <c r="P3" s="20"/>
      <c r="Q3" s="20"/>
      <c r="R3" s="20"/>
      <c r="S3" s="20"/>
      <c r="T3" s="20"/>
      <c r="U3" s="20"/>
      <c r="V3" s="20"/>
    </row>
    <row r="4" spans="1:22" ht="19" x14ac:dyDescent="0.25">
      <c r="A4" s="20"/>
      <c r="B4" s="28" t="s">
        <v>130</v>
      </c>
      <c r="C4" s="26">
        <v>18940000000</v>
      </c>
      <c r="D4" s="26">
        <v>16274000000</v>
      </c>
      <c r="E4" s="26">
        <v>14882000000</v>
      </c>
      <c r="F4" s="27">
        <v>13745000000</v>
      </c>
      <c r="G4" s="20"/>
      <c r="H4" s="20"/>
      <c r="I4" s="20"/>
      <c r="J4" s="20"/>
      <c r="K4" s="20"/>
      <c r="L4" s="20"/>
      <c r="M4" s="20"/>
      <c r="N4" s="20"/>
      <c r="O4" s="20"/>
      <c r="P4" s="20"/>
      <c r="Q4" s="20"/>
      <c r="R4" s="20"/>
      <c r="S4" s="20"/>
      <c r="T4" s="20"/>
      <c r="U4" s="20"/>
      <c r="V4" s="20"/>
    </row>
    <row r="5" spans="1:22" ht="19" x14ac:dyDescent="0.25">
      <c r="A5" s="20"/>
      <c r="B5" s="28" t="s">
        <v>131</v>
      </c>
      <c r="C5" s="26">
        <v>67783000000</v>
      </c>
      <c r="D5" s="26">
        <v>51375000000</v>
      </c>
      <c r="E5" s="26">
        <v>49208000000</v>
      </c>
      <c r="F5" s="27">
        <v>49556000000</v>
      </c>
      <c r="G5" s="20"/>
      <c r="H5" s="20"/>
      <c r="I5" s="20"/>
      <c r="J5" s="20"/>
      <c r="K5" s="20"/>
      <c r="L5" s="20"/>
      <c r="M5" s="20"/>
      <c r="N5" s="20"/>
      <c r="O5" s="20"/>
      <c r="P5" s="20"/>
      <c r="Q5" s="20"/>
      <c r="R5" s="20"/>
      <c r="S5" s="20"/>
      <c r="T5" s="20"/>
      <c r="U5" s="20"/>
      <c r="V5" s="20"/>
    </row>
    <row r="6" spans="1:22" ht="19" x14ac:dyDescent="0.25">
      <c r="A6" s="20"/>
      <c r="B6" s="28" t="s">
        <v>132</v>
      </c>
      <c r="C6" s="26">
        <v>226501000000</v>
      </c>
      <c r="D6" s="26">
        <v>197205000000</v>
      </c>
      <c r="E6" s="26">
        <v>181476000000</v>
      </c>
      <c r="F6" s="27">
        <v>154229000000</v>
      </c>
      <c r="G6" s="20"/>
      <c r="H6" s="20"/>
      <c r="I6" s="20"/>
      <c r="J6" s="20"/>
      <c r="K6" s="20"/>
      <c r="L6" s="20"/>
      <c r="M6" s="20"/>
      <c r="N6" s="20"/>
      <c r="O6" s="20"/>
      <c r="P6" s="20"/>
      <c r="Q6" s="20"/>
      <c r="R6" s="20"/>
      <c r="S6" s="20"/>
      <c r="T6" s="20"/>
      <c r="U6" s="20"/>
      <c r="V6" s="20"/>
    </row>
    <row r="7" spans="1:22" ht="19" x14ac:dyDescent="0.25">
      <c r="A7" s="20"/>
      <c r="B7" s="28" t="s">
        <v>133</v>
      </c>
      <c r="C7" s="26">
        <v>47794000000</v>
      </c>
      <c r="D7" s="26">
        <v>42138000000</v>
      </c>
      <c r="E7" s="26">
        <v>42671000000</v>
      </c>
      <c r="F7" s="27">
        <v>25920000000</v>
      </c>
      <c r="G7" s="20"/>
      <c r="H7" s="20"/>
      <c r="I7" s="20"/>
      <c r="J7" s="20"/>
      <c r="K7" s="20"/>
      <c r="L7" s="20"/>
      <c r="M7" s="20"/>
      <c r="N7" s="20"/>
      <c r="O7" s="20"/>
      <c r="P7" s="20"/>
      <c r="Q7" s="20"/>
      <c r="R7" s="20"/>
      <c r="S7" s="20"/>
      <c r="T7" s="20"/>
      <c r="U7" s="20"/>
      <c r="V7" s="20"/>
    </row>
    <row r="8" spans="1:22" ht="19" x14ac:dyDescent="0.25">
      <c r="A8" s="20"/>
      <c r="B8" s="28" t="s">
        <v>134</v>
      </c>
      <c r="C8" s="26">
        <v>89419000000</v>
      </c>
      <c r="D8" s="26">
        <v>59151000000</v>
      </c>
      <c r="E8" s="26">
        <v>61343000000</v>
      </c>
      <c r="F8" s="27">
        <v>64836000000</v>
      </c>
      <c r="G8" s="20"/>
      <c r="H8" s="20"/>
      <c r="I8" s="20"/>
      <c r="J8" s="20"/>
      <c r="K8" s="20"/>
      <c r="L8" s="20"/>
      <c r="M8" s="20"/>
      <c r="N8" s="20"/>
      <c r="O8" s="20"/>
      <c r="P8" s="20"/>
      <c r="Q8" s="20"/>
      <c r="R8" s="20"/>
      <c r="S8" s="20"/>
      <c r="T8" s="20"/>
      <c r="U8" s="20"/>
      <c r="V8" s="20"/>
    </row>
    <row r="9" spans="1:22" ht="19" x14ac:dyDescent="0.25">
      <c r="A9" s="20"/>
      <c r="B9" s="28" t="s">
        <v>135</v>
      </c>
      <c r="C9" s="26">
        <v>137213000000</v>
      </c>
      <c r="D9" s="26">
        <v>101289000000</v>
      </c>
      <c r="E9" s="26">
        <v>104014000000</v>
      </c>
      <c r="F9" s="27">
        <v>90756000000</v>
      </c>
      <c r="G9" s="20"/>
      <c r="H9" s="20"/>
      <c r="I9" s="20"/>
      <c r="J9" s="20"/>
      <c r="K9" s="20"/>
      <c r="L9" s="20"/>
      <c r="M9" s="20"/>
      <c r="N9" s="20"/>
      <c r="O9" s="20"/>
      <c r="P9" s="20"/>
      <c r="Q9" s="20"/>
      <c r="R9" s="20"/>
      <c r="S9" s="20"/>
      <c r="T9" s="20"/>
      <c r="U9" s="20"/>
      <c r="V9" s="20"/>
    </row>
    <row r="10" spans="1:22" ht="19" x14ac:dyDescent="0.25">
      <c r="A10" s="20"/>
      <c r="B10" s="28" t="s">
        <v>136</v>
      </c>
      <c r="C10" s="26">
        <v>114487000000</v>
      </c>
      <c r="D10" s="26">
        <v>113969000000</v>
      </c>
      <c r="E10" s="26">
        <v>111361000000</v>
      </c>
      <c r="F10" s="27">
        <v>110988000000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118353000000</v>
      </c>
      <c r="D12" s="26">
        <v>125656000000</v>
      </c>
      <c r="E12" s="26">
        <v>103394000000</v>
      </c>
      <c r="F12" s="27">
        <v>90392000000</v>
      </c>
      <c r="G12" s="20"/>
      <c r="H12" s="20"/>
      <c r="I12" s="20"/>
      <c r="J12" s="20"/>
      <c r="K12" s="20"/>
      <c r="L12" s="20"/>
      <c r="M12" s="20"/>
      <c r="N12" s="20"/>
      <c r="O12" s="20"/>
      <c r="P12" s="20"/>
      <c r="Q12" s="20"/>
      <c r="R12" s="20"/>
      <c r="S12" s="20"/>
      <c r="T12" s="20"/>
      <c r="U12" s="20"/>
      <c r="V12" s="20"/>
    </row>
    <row r="13" spans="1:22" ht="19" x14ac:dyDescent="0.25">
      <c r="A13" s="20"/>
      <c r="B13" s="28" t="s">
        <v>139</v>
      </c>
      <c r="C13" s="26">
        <v>89288000000</v>
      </c>
      <c r="D13" s="26">
        <v>95916000000</v>
      </c>
      <c r="E13" s="26">
        <v>77462000000</v>
      </c>
      <c r="F13" s="27">
        <v>63473000000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10679000000</v>
      </c>
      <c r="D15" s="26">
        <v>11428000000</v>
      </c>
      <c r="E15" s="26">
        <v>10360000000</v>
      </c>
      <c r="F15" s="27">
        <v>9393000000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8700000000</v>
      </c>
      <c r="D17" s="33">
        <v>29267000000</v>
      </c>
      <c r="E17" s="33">
        <v>32580000000</v>
      </c>
      <c r="F17" s="34">
        <v>14403000000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Fail</v>
      </c>
      <c r="E21" s="43" t="str">
        <f>IF(E3&gt;F3, "Pass", "Fail")</f>
        <v>Pass</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Fail</v>
      </c>
      <c r="E22" s="43" t="str">
        <f>IF(E17&gt;F17, "Pass", "Fail")</f>
        <v>Pass</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0.45934530095036957</v>
      </c>
      <c r="D24" s="49">
        <f>D17/(D4)</f>
        <v>1.7983900700503872</v>
      </c>
      <c r="E24" s="49">
        <f>E17/(E4)</f>
        <v>2.1892218787797337</v>
      </c>
      <c r="F24" s="50">
        <f>F17/(F4)</f>
        <v>1.0478719534376137</v>
      </c>
      <c r="G24" s="45">
        <f>(IF(C24 &gt; 0.5, 100, IF(C24 &gt;= 0.2, 50, 0))) +
  (IF(D24 &gt; 0.5, 100, IF(D24 &gt;= 0.2, 50, 0))) +
  (IF(E24 &gt; 0.5, 100, IF(E24 &gt;= 0.2, 50, 0))) +
  (IF(F24 &gt; 0.5, 100, IF(F24 &gt;= 0.2, 50, 0)))</f>
        <v>350</v>
      </c>
      <c r="H24" s="46" t="s">
        <v>155</v>
      </c>
      <c r="I24" s="20"/>
      <c r="J24" s="20"/>
      <c r="K24" s="20"/>
      <c r="L24" s="20"/>
      <c r="M24" s="20"/>
      <c r="N24" s="20"/>
      <c r="O24" s="20"/>
      <c r="P24" s="20"/>
      <c r="Q24" s="20"/>
      <c r="R24" s="20"/>
      <c r="S24" s="20"/>
      <c r="T24" s="20"/>
      <c r="U24" s="20"/>
      <c r="V24" s="20"/>
    </row>
    <row r="25" spans="1:22" x14ac:dyDescent="0.2">
      <c r="A25" s="20"/>
      <c r="B25" s="38" t="s">
        <v>72</v>
      </c>
      <c r="C25" s="49">
        <f>C17/C6</f>
        <v>3.8410426444033356E-2</v>
      </c>
      <c r="D25" s="49">
        <f>D17/D6</f>
        <v>0.14840901599858017</v>
      </c>
      <c r="E25" s="49">
        <f>E17/E6</f>
        <v>0.17952787145407656</v>
      </c>
      <c r="F25" s="50">
        <f>F17/F6</f>
        <v>9.3387106186255509E-2</v>
      </c>
      <c r="G25" s="45">
        <f>(IF(C25 &gt; 0.17, 100, IF(C25 &gt;= 0.1, 50, 0))) +
  (IF(D25 &gt; 0.17, 100, IF(D25 &gt;= 0.1, 50, 0))) +
  (IF(E25 &gt; 0.17, 100, IF(E25 &gt;= 0.1, 50, 0))) +
  (IF(F25 &gt; 0.17, 100, IF(F25 &gt;= 0.1, 50, 0)))</f>
        <v>150</v>
      </c>
      <c r="H25" s="46" t="s">
        <v>156</v>
      </c>
      <c r="I25" s="20"/>
      <c r="J25" s="20"/>
      <c r="K25" s="20"/>
      <c r="L25" s="20"/>
      <c r="M25" s="20"/>
      <c r="N25" s="20"/>
      <c r="O25" s="20"/>
      <c r="P25" s="20"/>
      <c r="Q25" s="20"/>
      <c r="R25" s="20"/>
      <c r="S25" s="20"/>
      <c r="T25" s="20"/>
      <c r="U25" s="20"/>
      <c r="V25" s="20"/>
    </row>
    <row r="26" spans="1:22" x14ac:dyDescent="0.2">
      <c r="A26" s="20"/>
      <c r="B26" s="38" t="s">
        <v>74</v>
      </c>
      <c r="C26" s="49">
        <f>C8/C6</f>
        <v>0.39478412898839299</v>
      </c>
      <c r="D26" s="49">
        <f>D8/D6</f>
        <v>0.29994675591389669</v>
      </c>
      <c r="E26" s="49">
        <f>E8/E6</f>
        <v>0.33802265864356718</v>
      </c>
      <c r="F26" s="50">
        <f>F8/F6</f>
        <v>0.42038786479844908</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0.67335541651331121</v>
      </c>
      <c r="D27" s="49">
        <f>D9/(D13+D10)</f>
        <v>0.4825928484646354</v>
      </c>
      <c r="E27" s="49">
        <f>E9/(E13+E10)</f>
        <v>0.55085450395343782</v>
      </c>
      <c r="F27" s="50">
        <f>F9/(F13+F10)</f>
        <v>0.52020795478645654</v>
      </c>
      <c r="G27" s="45">
        <f>(IF(C27 &lt; 0.8, 100, IF(C27 &lt; 1, 50, 0))) +
  (IF(D27 &lt; 0.8, 100, IF(D27 &lt; 1, 50, 0))) +
  (IF(E27 &lt; 0.8, 100, IF(E27 &lt; 1, 50, 0))) +
  (IF(F27 &lt; 0.8, 100, IF(F27 &lt; 1, 50, 0)))</f>
        <v>400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0.1003444906113905</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4.2694147957305854E-2</v>
      </c>
      <c r="D31" s="49">
        <f>D17/(D13+D10)</f>
        <v>0.13944302832503513</v>
      </c>
      <c r="E31" s="49">
        <f>E17/(E13+E10)</f>
        <v>0.17254253983889675</v>
      </c>
      <c r="F31" s="50">
        <f>F17/(F13+F10)</f>
        <v>8.2557133112844711E-2</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0.3125</v>
      </c>
      <c r="J2" s="20"/>
      <c r="K2" s="20"/>
      <c r="L2" s="20"/>
      <c r="M2" s="20"/>
      <c r="N2" s="20"/>
      <c r="O2" s="20"/>
      <c r="P2" s="20"/>
      <c r="Q2" s="20"/>
      <c r="R2" s="20"/>
      <c r="S2" s="20"/>
      <c r="T2" s="20"/>
      <c r="U2" s="20"/>
      <c r="V2" s="20"/>
    </row>
    <row r="3" spans="1:22" ht="19" x14ac:dyDescent="0.25">
      <c r="A3" s="20"/>
      <c r="B3" s="25" t="s">
        <v>129</v>
      </c>
      <c r="C3" s="26">
        <v>4843000000</v>
      </c>
      <c r="D3" s="26">
        <v>3995000000</v>
      </c>
      <c r="E3" s="26">
        <v>3314000000</v>
      </c>
      <c r="F3" s="27">
        <v>3494000000</v>
      </c>
      <c r="G3" s="20"/>
      <c r="H3" s="20"/>
      <c r="I3" s="20"/>
      <c r="J3" s="20"/>
      <c r="K3" s="20"/>
      <c r="L3" s="20"/>
      <c r="M3" s="20"/>
      <c r="N3" s="20"/>
      <c r="O3" s="20"/>
      <c r="P3" s="20"/>
      <c r="Q3" s="20"/>
      <c r="R3" s="20"/>
      <c r="S3" s="20"/>
      <c r="T3" s="20"/>
      <c r="U3" s="20"/>
      <c r="V3" s="20"/>
    </row>
    <row r="4" spans="1:22" ht="19" x14ac:dyDescent="0.25">
      <c r="A4" s="20"/>
      <c r="B4" s="28" t="s">
        <v>130</v>
      </c>
      <c r="C4" s="26">
        <v>3215000000</v>
      </c>
      <c r="D4" s="26">
        <v>2970000000</v>
      </c>
      <c r="E4" s="26">
        <v>2833000000</v>
      </c>
      <c r="F4" s="27">
        <v>2752000000</v>
      </c>
      <c r="G4" s="20"/>
      <c r="H4" s="20"/>
      <c r="I4" s="20"/>
      <c r="J4" s="20"/>
      <c r="K4" s="20"/>
      <c r="L4" s="20"/>
      <c r="M4" s="20"/>
      <c r="N4" s="20"/>
      <c r="O4" s="20"/>
      <c r="P4" s="20"/>
      <c r="Q4" s="20"/>
      <c r="R4" s="20"/>
      <c r="S4" s="20"/>
      <c r="T4" s="20"/>
      <c r="U4" s="20"/>
      <c r="V4" s="20"/>
    </row>
    <row r="5" spans="1:22" ht="19" x14ac:dyDescent="0.25">
      <c r="A5" s="20"/>
      <c r="B5" s="28" t="s">
        <v>131</v>
      </c>
      <c r="C5" s="26">
        <v>15243000000</v>
      </c>
      <c r="D5" s="26">
        <v>14880000000</v>
      </c>
      <c r="E5" s="26">
        <v>12918000000</v>
      </c>
      <c r="F5" s="27">
        <v>12778000000</v>
      </c>
      <c r="G5" s="20"/>
      <c r="H5" s="20"/>
      <c r="I5" s="20"/>
      <c r="J5" s="20"/>
      <c r="K5" s="20"/>
      <c r="L5" s="20"/>
      <c r="M5" s="20"/>
      <c r="N5" s="20"/>
      <c r="O5" s="20"/>
      <c r="P5" s="20"/>
      <c r="Q5" s="20"/>
      <c r="R5" s="20"/>
      <c r="S5" s="20"/>
      <c r="T5" s="20"/>
      <c r="U5" s="20"/>
      <c r="V5" s="20"/>
    </row>
    <row r="6" spans="1:22" ht="19" x14ac:dyDescent="0.25">
      <c r="A6" s="20"/>
      <c r="B6" s="28" t="s">
        <v>132</v>
      </c>
      <c r="C6" s="26">
        <v>39912000000</v>
      </c>
      <c r="D6" s="26">
        <v>36884000000</v>
      </c>
      <c r="E6" s="26">
        <v>34631000000</v>
      </c>
      <c r="F6" s="27">
        <v>34330000000</v>
      </c>
      <c r="G6" s="20"/>
      <c r="H6" s="20"/>
      <c r="I6" s="20"/>
      <c r="J6" s="20"/>
      <c r="K6" s="20"/>
      <c r="L6" s="20"/>
      <c r="M6" s="20"/>
      <c r="N6" s="20"/>
      <c r="O6" s="20"/>
      <c r="P6" s="20"/>
      <c r="Q6" s="20"/>
      <c r="R6" s="20"/>
      <c r="S6" s="20"/>
      <c r="T6" s="20"/>
      <c r="U6" s="20"/>
      <c r="V6" s="20"/>
    </row>
    <row r="7" spans="1:22" ht="19" x14ac:dyDescent="0.25">
      <c r="A7" s="20"/>
      <c r="B7" s="28" t="s">
        <v>133</v>
      </c>
      <c r="C7" s="26">
        <v>7921000000</v>
      </c>
      <c r="D7" s="26">
        <v>6303000000</v>
      </c>
      <c r="E7" s="26">
        <v>4549000000</v>
      </c>
      <c r="F7" s="27">
        <v>5041000000</v>
      </c>
      <c r="G7" s="20"/>
      <c r="H7" s="20"/>
      <c r="I7" s="20"/>
      <c r="J7" s="20"/>
      <c r="K7" s="20"/>
      <c r="L7" s="20"/>
      <c r="M7" s="20"/>
      <c r="N7" s="20"/>
      <c r="O7" s="20"/>
      <c r="P7" s="20"/>
      <c r="Q7" s="20"/>
      <c r="R7" s="20"/>
      <c r="S7" s="20"/>
      <c r="T7" s="20"/>
      <c r="U7" s="20"/>
      <c r="V7" s="20"/>
    </row>
    <row r="8" spans="1:22" ht="19" x14ac:dyDescent="0.25">
      <c r="A8" s="20"/>
      <c r="B8" s="28" t="s">
        <v>134</v>
      </c>
      <c r="C8" s="26">
        <v>13398000000</v>
      </c>
      <c r="D8" s="26">
        <v>13965000000</v>
      </c>
      <c r="E8" s="26">
        <v>15205000000</v>
      </c>
      <c r="F8" s="27">
        <v>16205000000</v>
      </c>
      <c r="G8" s="20"/>
      <c r="H8" s="20"/>
      <c r="I8" s="20"/>
      <c r="J8" s="20"/>
      <c r="K8" s="20"/>
      <c r="L8" s="20"/>
      <c r="M8" s="20"/>
      <c r="N8" s="20"/>
      <c r="O8" s="20"/>
      <c r="P8" s="20"/>
      <c r="Q8" s="20"/>
      <c r="R8" s="20"/>
      <c r="S8" s="20"/>
      <c r="T8" s="20"/>
      <c r="U8" s="20"/>
      <c r="V8" s="20"/>
    </row>
    <row r="9" spans="1:22" ht="19" x14ac:dyDescent="0.25">
      <c r="A9" s="20"/>
      <c r="B9" s="28" t="s">
        <v>135</v>
      </c>
      <c r="C9" s="26">
        <v>21319000000</v>
      </c>
      <c r="D9" s="26">
        <v>20268000000</v>
      </c>
      <c r="E9" s="26">
        <v>19754000000</v>
      </c>
      <c r="F9" s="27">
        <v>21246000000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16771000000</v>
      </c>
      <c r="D12" s="26">
        <v>14765000000</v>
      </c>
      <c r="E12" s="26">
        <v>13480000000</v>
      </c>
      <c r="F12" s="27">
        <v>12462000000</v>
      </c>
      <c r="G12" s="20"/>
      <c r="H12" s="20"/>
      <c r="I12" s="20"/>
      <c r="J12" s="20"/>
      <c r="K12" s="20"/>
      <c r="L12" s="20"/>
      <c r="M12" s="20"/>
      <c r="N12" s="20"/>
      <c r="O12" s="20"/>
      <c r="P12" s="20"/>
      <c r="Q12" s="20"/>
      <c r="R12" s="20"/>
      <c r="S12" s="20"/>
      <c r="T12" s="20"/>
      <c r="U12" s="20"/>
      <c r="V12" s="20"/>
    </row>
    <row r="13" spans="1:22" ht="19" x14ac:dyDescent="0.25">
      <c r="A13" s="20"/>
      <c r="B13" s="28" t="s">
        <v>139</v>
      </c>
      <c r="C13" s="26">
        <v>18593000000</v>
      </c>
      <c r="D13" s="26">
        <v>16616000000</v>
      </c>
      <c r="E13" s="26">
        <v>14877000000</v>
      </c>
      <c r="F13" s="27">
        <v>13084000000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1388000000</v>
      </c>
      <c r="D15" s="26">
        <v>1454000000</v>
      </c>
      <c r="E15" s="26">
        <v>1235000000</v>
      </c>
      <c r="F15" s="27">
        <v>984000000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3711000000</v>
      </c>
      <c r="D17" s="33">
        <v>2624000000</v>
      </c>
      <c r="E17" s="33">
        <v>3263000000</v>
      </c>
      <c r="F17" s="34">
        <v>3277000000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Fail</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Fail</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1.1542768273716952</v>
      </c>
      <c r="D24" s="49">
        <f>D17/(D4)</f>
        <v>0.88350168350168345</v>
      </c>
      <c r="E24" s="49">
        <f>E17/(E4)</f>
        <v>1.15178256265443</v>
      </c>
      <c r="F24" s="50">
        <f>F17/(F4)</f>
        <v>1.1907703488372092</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9.2979555021046295E-2</v>
      </c>
      <c r="D25" s="49">
        <f>D17/D6</f>
        <v>7.1141958572822905E-2</v>
      </c>
      <c r="E25" s="49">
        <f>E17/E6</f>
        <v>9.4221939880453923E-2</v>
      </c>
      <c r="F25" s="50">
        <f>F17/F6</f>
        <v>9.5455869501893387E-2</v>
      </c>
      <c r="G25" s="45">
        <f>(IF(C25 &gt; 0.17, 100, IF(C25 &gt;= 0.1, 50, 0))) +
  (IF(D25 &gt; 0.17, 100, IF(D25 &gt;= 0.1, 50, 0))) +
  (IF(E25 &gt; 0.17, 100, IF(E25 &gt;= 0.1, 50, 0))) +
  (IF(F25 &gt; 0.17, 100, IF(F25 &gt;= 0.1, 50, 0)))</f>
        <v>0</v>
      </c>
      <c r="H25" s="46" t="s">
        <v>156</v>
      </c>
      <c r="I25" s="20"/>
      <c r="J25" s="20"/>
      <c r="K25" s="20"/>
      <c r="L25" s="20"/>
      <c r="M25" s="20"/>
      <c r="N25" s="20"/>
      <c r="O25" s="20"/>
      <c r="P25" s="20"/>
      <c r="Q25" s="20"/>
      <c r="R25" s="20"/>
      <c r="S25" s="20"/>
      <c r="T25" s="20"/>
      <c r="U25" s="20"/>
      <c r="V25" s="20"/>
    </row>
    <row r="26" spans="1:22" x14ac:dyDescent="0.2">
      <c r="A26" s="20"/>
      <c r="B26" s="38" t="s">
        <v>74</v>
      </c>
      <c r="C26" s="49">
        <f>C8/C6</f>
        <v>0.33568851473241129</v>
      </c>
      <c r="D26" s="49">
        <f>D8/D6</f>
        <v>0.37861945559049992</v>
      </c>
      <c r="E26" s="49">
        <f>E8/E6</f>
        <v>0.43905749184256881</v>
      </c>
      <c r="F26" s="50">
        <f>F8/F6</f>
        <v>0.47203612001165163</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1.1466143172161567</v>
      </c>
      <c r="D27" s="49">
        <f>D9/(D13+D10)</f>
        <v>1.2197881559942225</v>
      </c>
      <c r="E27" s="49">
        <f>E9/(E13+E10)</f>
        <v>1.3278214693822679</v>
      </c>
      <c r="F27" s="50">
        <f>F9/(F13+F10)</f>
        <v>1.6238153469886885</v>
      </c>
      <c r="G27" s="45">
        <f>(IF(C27 &lt; 0.8, 100, IF(C27 &lt; 1, 50, 0))) +
  (IF(D27 &lt; 0.8, 100, IF(D27 &lt; 1, 50, 0))) +
  (IF(E27 &lt; 0.8, 100, IF(E27 &lt; 1, 50, 0))) +
  (IF(F27 &lt; 0.8, 100, IF(F27 &lt; 1, 50, 0)))</f>
        <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0.10429219248268268</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0.19959124401656536</v>
      </c>
      <c r="D31" s="49">
        <f>D17/(D13+D10)</f>
        <v>0.15792007703418393</v>
      </c>
      <c r="E31" s="49">
        <f>E17/(E13+E10)</f>
        <v>0.21933185454056597</v>
      </c>
      <c r="F31" s="50">
        <f>F17/(F13+F10)</f>
        <v>0.25045857535921734</v>
      </c>
      <c r="G31" s="45">
        <f>(IF(C31 &gt; 0.23, 100, 0)) +
  (IF(D31 &gt; 0.23, 100, 0)) +
  (IF(E31 &gt; 0.23, 100, 0)) +
  (IF(F31 &gt; 0.23, 100, 0))</f>
        <v>100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0.57666666666666666</v>
      </c>
      <c r="J2" s="20"/>
      <c r="K2" s="20"/>
      <c r="L2" s="20"/>
      <c r="M2" s="20"/>
      <c r="N2" s="20"/>
      <c r="O2" s="20"/>
      <c r="P2" s="20"/>
      <c r="Q2" s="20"/>
      <c r="R2" s="20"/>
      <c r="S2" s="20"/>
      <c r="T2" s="20"/>
      <c r="U2" s="20"/>
      <c r="V2" s="20"/>
    </row>
    <row r="3" spans="1:22" ht="19" x14ac:dyDescent="0.25">
      <c r="A3" s="20"/>
      <c r="B3" s="25" t="s">
        <v>129</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130</v>
      </c>
      <c r="C4" s="26">
        <v>4359000000</v>
      </c>
      <c r="D4" s="26">
        <v>4316000000</v>
      </c>
      <c r="E4" s="26">
        <v>3919000000</v>
      </c>
      <c r="F4" s="27">
        <v>3483000000</v>
      </c>
      <c r="G4" s="20"/>
      <c r="H4" s="20"/>
      <c r="I4" s="20"/>
      <c r="J4" s="20"/>
      <c r="K4" s="20"/>
      <c r="L4" s="20"/>
      <c r="M4" s="20"/>
      <c r="N4" s="20"/>
      <c r="O4" s="20"/>
      <c r="P4" s="20"/>
      <c r="Q4" s="20"/>
      <c r="R4" s="20"/>
      <c r="S4" s="20"/>
      <c r="T4" s="20"/>
      <c r="U4" s="20"/>
      <c r="V4" s="20"/>
    </row>
    <row r="5" spans="1:22" ht="19" x14ac:dyDescent="0.25">
      <c r="A5" s="20"/>
      <c r="B5" s="28" t="s">
        <v>131</v>
      </c>
      <c r="C5" s="26">
        <v>25317000000</v>
      </c>
      <c r="D5" s="26">
        <v>24383000000</v>
      </c>
      <c r="E5" s="26">
        <v>24228000000</v>
      </c>
      <c r="F5" s="27">
        <v>21691000000</v>
      </c>
      <c r="G5" s="20"/>
      <c r="H5" s="20"/>
      <c r="I5" s="20"/>
      <c r="J5" s="20"/>
      <c r="K5" s="20"/>
      <c r="L5" s="20"/>
      <c r="M5" s="20"/>
      <c r="N5" s="20"/>
      <c r="O5" s="20"/>
      <c r="P5" s="20"/>
      <c r="Q5" s="20"/>
      <c r="R5" s="20"/>
      <c r="S5" s="20"/>
      <c r="T5" s="20"/>
      <c r="U5" s="20"/>
      <c r="V5" s="20"/>
    </row>
    <row r="6" spans="1:22" ht="19" x14ac:dyDescent="0.25">
      <c r="A6" s="20"/>
      <c r="B6" s="28" t="s">
        <v>132</v>
      </c>
      <c r="C6" s="26">
        <v>108928000000</v>
      </c>
      <c r="D6" s="26">
        <v>102755000000</v>
      </c>
      <c r="E6" s="26">
        <v>97460000000</v>
      </c>
      <c r="F6" s="27">
        <v>86615000000</v>
      </c>
      <c r="G6" s="20"/>
      <c r="H6" s="20"/>
      <c r="I6" s="20"/>
      <c r="J6" s="20"/>
      <c r="K6" s="20"/>
      <c r="L6" s="20"/>
      <c r="M6" s="20"/>
      <c r="N6" s="20"/>
      <c r="O6" s="20"/>
      <c r="P6" s="20"/>
      <c r="Q6" s="20"/>
      <c r="R6" s="20"/>
      <c r="S6" s="20"/>
      <c r="T6" s="20"/>
      <c r="U6" s="20"/>
      <c r="V6" s="20"/>
    </row>
    <row r="7" spans="1:22" ht="19" x14ac:dyDescent="0.25">
      <c r="A7" s="20"/>
      <c r="B7" s="28" t="s">
        <v>133</v>
      </c>
      <c r="C7" s="26">
        <v>0</v>
      </c>
      <c r="D7" s="26">
        <v>0</v>
      </c>
      <c r="E7" s="26">
        <v>0</v>
      </c>
      <c r="F7" s="27">
        <v>0</v>
      </c>
      <c r="G7" s="20"/>
      <c r="H7" s="20"/>
      <c r="I7" s="20"/>
      <c r="J7" s="20"/>
      <c r="K7" s="20"/>
      <c r="L7" s="20"/>
      <c r="M7" s="20"/>
      <c r="N7" s="20"/>
      <c r="O7" s="20"/>
      <c r="P7" s="20"/>
      <c r="Q7" s="20"/>
      <c r="R7" s="20"/>
      <c r="S7" s="20"/>
      <c r="T7" s="20"/>
      <c r="U7" s="20"/>
      <c r="V7" s="20"/>
    </row>
    <row r="8" spans="1:22" ht="19" x14ac:dyDescent="0.25">
      <c r="A8" s="20"/>
      <c r="B8" s="28" t="s">
        <v>134</v>
      </c>
      <c r="C8" s="26">
        <v>0</v>
      </c>
      <c r="D8" s="26">
        <v>0</v>
      </c>
      <c r="E8" s="26">
        <v>0</v>
      </c>
      <c r="F8" s="27">
        <v>0</v>
      </c>
      <c r="G8" s="20"/>
      <c r="H8" s="20"/>
      <c r="I8" s="20"/>
      <c r="J8" s="20"/>
      <c r="K8" s="20"/>
      <c r="L8" s="20"/>
      <c r="M8" s="20"/>
      <c r="N8" s="20"/>
      <c r="O8" s="20"/>
      <c r="P8" s="20"/>
      <c r="Q8" s="20"/>
      <c r="R8" s="20"/>
      <c r="S8" s="20"/>
      <c r="T8" s="20"/>
      <c r="U8" s="20"/>
      <c r="V8" s="20"/>
    </row>
    <row r="9" spans="1:22" ht="19" x14ac:dyDescent="0.25">
      <c r="A9" s="20"/>
      <c r="B9" s="28" t="s">
        <v>135</v>
      </c>
      <c r="C9" s="26">
        <v>69523000000</v>
      </c>
      <c r="D9" s="26">
        <v>66425000000</v>
      </c>
      <c r="E9" s="26">
        <v>61332000000</v>
      </c>
      <c r="F9" s="27">
        <v>53416000000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31749000000</v>
      </c>
      <c r="D12" s="26">
        <v>29647000000</v>
      </c>
      <c r="E12" s="26">
        <v>27088000000</v>
      </c>
      <c r="F12" s="27">
        <v>23802000000</v>
      </c>
      <c r="G12" s="20"/>
      <c r="H12" s="20"/>
      <c r="I12" s="20"/>
      <c r="J12" s="20"/>
      <c r="K12" s="20"/>
      <c r="L12" s="20"/>
      <c r="M12" s="20"/>
      <c r="N12" s="20"/>
      <c r="O12" s="20"/>
      <c r="P12" s="20"/>
      <c r="Q12" s="20"/>
      <c r="R12" s="20"/>
      <c r="S12" s="20"/>
      <c r="T12" s="20"/>
      <c r="U12" s="20"/>
      <c r="V12" s="20"/>
    </row>
    <row r="13" spans="1:22" ht="19" x14ac:dyDescent="0.25">
      <c r="A13" s="20"/>
      <c r="B13" s="28" t="s">
        <v>139</v>
      </c>
      <c r="C13" s="26">
        <v>39405000000</v>
      </c>
      <c r="D13" s="26">
        <v>36330000000</v>
      </c>
      <c r="E13" s="26">
        <v>36128000000</v>
      </c>
      <c r="F13" s="27">
        <v>33199000000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8061000000</v>
      </c>
      <c r="D17" s="33">
        <v>8399000000</v>
      </c>
      <c r="E17" s="33">
        <v>8364000000</v>
      </c>
      <c r="F17" s="34">
        <v>10688000000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Fail</v>
      </c>
      <c r="E21" s="43" t="str">
        <f>IF(E3&gt;F3, "Pass", "Fail")</f>
        <v>Fail</v>
      </c>
      <c r="F21" s="44"/>
      <c r="G21" s="45">
        <f>(((COUNTIF(C21:E21, "Pass") * 100) + (COUNTIF(C21:E21, "Fail") * 0)) * (400/300)) / 2</f>
        <v>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Pass</v>
      </c>
      <c r="E22" s="43" t="str">
        <f>IF(E17&gt;F17, "Pass", "Fail")</f>
        <v>Fail</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Pass</v>
      </c>
      <c r="D23" s="43" t="str">
        <f>IF(D17&gt;D7, "Pass", "Fail")</f>
        <v>Pass</v>
      </c>
      <c r="E23" s="43" t="str">
        <f>IF(E17&gt;E7, "Pass", "Fail")</f>
        <v>Pass</v>
      </c>
      <c r="F23" s="48" t="str">
        <f>IF(F17&gt;F7, "Pass", "Fail")</f>
        <v>Pass</v>
      </c>
      <c r="G23" s="45">
        <f>(COUNTIF(C23:F23, "Pass") * 100) + (COUNTIF(C23:F23, "Fail") * 0)</f>
        <v>400</v>
      </c>
      <c r="H23" s="46" t="s">
        <v>154</v>
      </c>
      <c r="I23" s="20"/>
      <c r="J23" s="20"/>
      <c r="K23" s="20"/>
      <c r="L23" s="20"/>
      <c r="M23" s="20"/>
      <c r="N23" s="20"/>
      <c r="O23" s="20"/>
      <c r="P23" s="20"/>
      <c r="Q23" s="20"/>
      <c r="R23" s="20"/>
      <c r="S23" s="20"/>
      <c r="T23" s="20"/>
      <c r="U23" s="20"/>
      <c r="V23" s="20"/>
    </row>
    <row r="24" spans="1:22" x14ac:dyDescent="0.2">
      <c r="A24" s="20"/>
      <c r="B24" s="38" t="s">
        <v>84</v>
      </c>
      <c r="C24" s="49">
        <f>C17/(C4)</f>
        <v>1.8492773571920165</v>
      </c>
      <c r="D24" s="49">
        <f>D17/(D4)</f>
        <v>1.946014828544949</v>
      </c>
      <c r="E24" s="49">
        <f>E17/(E4)</f>
        <v>2.13421791273284</v>
      </c>
      <c r="F24" s="50">
        <f>F17/(F4)</f>
        <v>3.0686190066035026</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7.4003011163337254E-2</v>
      </c>
      <c r="D25" s="49">
        <f>D17/D6</f>
        <v>8.1738114933579881E-2</v>
      </c>
      <c r="E25" s="49">
        <f>E17/E6</f>
        <v>8.5819823517340452E-2</v>
      </c>
      <c r="F25" s="50">
        <f>F17/F6</f>
        <v>0.12339664030479709</v>
      </c>
      <c r="G25" s="45">
        <f>(IF(C25 &gt; 0.17, 100, IF(C25 &gt;= 0.1, 50, 0))) +
  (IF(D25 &gt; 0.17, 100, IF(D25 &gt;= 0.1, 50, 0))) +
  (IF(E25 &gt; 0.17, 100, IF(E25 &gt;= 0.1, 50, 0))) +
  (IF(F25 &gt; 0.17, 100, IF(F25 &gt;= 0.1, 50, 0)))</f>
        <v>50</v>
      </c>
      <c r="H25" s="46" t="s">
        <v>156</v>
      </c>
      <c r="I25" s="20"/>
      <c r="J25" s="20"/>
      <c r="K25" s="20"/>
      <c r="L25" s="20"/>
      <c r="M25" s="20"/>
      <c r="N25" s="20"/>
      <c r="O25" s="20"/>
      <c r="P25" s="20"/>
      <c r="Q25" s="20"/>
      <c r="R25" s="20"/>
      <c r="S25" s="20"/>
      <c r="T25" s="20"/>
      <c r="U25" s="20"/>
      <c r="V25" s="20"/>
    </row>
    <row r="26" spans="1:22" x14ac:dyDescent="0.2">
      <c r="A26" s="20"/>
      <c r="B26" s="38" t="s">
        <v>74</v>
      </c>
      <c r="C26" s="49">
        <f>C8/C6</f>
        <v>0</v>
      </c>
      <c r="D26" s="49">
        <f>D8/D6</f>
        <v>0</v>
      </c>
      <c r="E26" s="49">
        <f>E8/E6</f>
        <v>0</v>
      </c>
      <c r="F26" s="50">
        <f>F8/F6</f>
        <v>0</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1.7643192488262911</v>
      </c>
      <c r="D27" s="49">
        <f>D9/(D13+D10)</f>
        <v>1.8283787503440683</v>
      </c>
      <c r="E27" s="49">
        <f>E9/(E13+E10)</f>
        <v>1.6976306465899025</v>
      </c>
      <c r="F27" s="50">
        <f>F9/(F13+F10)</f>
        <v>1.6089641254254645</v>
      </c>
      <c r="G27" s="45">
        <f>(IF(C27 &lt; 0.8, 100, IF(C27 &lt; 1, 50, 0))) +
  (IF(D27 &lt; 0.8, 100, IF(D27 &lt; 1, 50, 0))) +
  (IF(E27 &lt; 0.8, 100, IF(E27 &lt; 1, 50, 0))) +
  (IF(F27 &lt; 0.8, 100, IF(F27 &lt; 1, 50, 0)))</f>
        <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0.10114214528825594</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0.20456794822992005</v>
      </c>
      <c r="D31" s="49">
        <f>D17/(D13+D10)</f>
        <v>0.23118634737131846</v>
      </c>
      <c r="E31" s="49">
        <f>E17/(E13+E10)</f>
        <v>0.23151018600531445</v>
      </c>
      <c r="F31" s="50">
        <f>F17/(F13+F10)</f>
        <v>0.32193740775324559</v>
      </c>
      <c r="G31" s="45">
        <f>(IF(C31 &gt; 0.23, 100, 0)) +
  (IF(D31 &gt; 0.23, 100, 0)) +
  (IF(E31 &gt; 0.23, 100, 0)) +
  (IF(F31 &gt; 0.23, 100, 0))</f>
        <v>300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0.76916666666666667</v>
      </c>
      <c r="J2" s="20"/>
      <c r="K2" s="20"/>
      <c r="L2" s="20"/>
      <c r="M2" s="20"/>
      <c r="N2" s="20"/>
      <c r="O2" s="20"/>
      <c r="P2" s="20"/>
      <c r="Q2" s="20"/>
      <c r="R2" s="20"/>
      <c r="S2" s="20"/>
      <c r="T2" s="20"/>
      <c r="U2" s="20"/>
      <c r="V2" s="20"/>
    </row>
    <row r="3" spans="1:22" ht="19" x14ac:dyDescent="0.25">
      <c r="A3" s="20"/>
      <c r="B3" s="25" t="s">
        <v>129</v>
      </c>
      <c r="C3" s="26">
        <v>2580500000</v>
      </c>
      <c r="D3" s="26">
        <v>2401900000</v>
      </c>
      <c r="E3" s="26">
        <v>1951300000</v>
      </c>
      <c r="F3" s="27">
        <v>1916600000</v>
      </c>
      <c r="G3" s="20"/>
      <c r="H3" s="20"/>
      <c r="I3" s="20"/>
      <c r="J3" s="20"/>
      <c r="K3" s="20"/>
      <c r="L3" s="20"/>
      <c r="M3" s="20"/>
      <c r="N3" s="20"/>
      <c r="O3" s="20"/>
      <c r="P3" s="20"/>
      <c r="Q3" s="20"/>
      <c r="R3" s="20"/>
      <c r="S3" s="20"/>
      <c r="T3" s="20"/>
      <c r="U3" s="20"/>
      <c r="V3" s="20"/>
    </row>
    <row r="4" spans="1:22" ht="19" x14ac:dyDescent="0.25">
      <c r="A4" s="20"/>
      <c r="B4" s="28" t="s">
        <v>130</v>
      </c>
      <c r="C4" s="26">
        <v>4146400000</v>
      </c>
      <c r="D4" s="26">
        <v>3763000000</v>
      </c>
      <c r="E4" s="26">
        <v>3482200000</v>
      </c>
      <c r="F4" s="27">
        <v>3221600000</v>
      </c>
      <c r="G4" s="20"/>
      <c r="H4" s="20"/>
      <c r="I4" s="20"/>
      <c r="J4" s="20"/>
      <c r="K4" s="20"/>
      <c r="L4" s="20"/>
      <c r="M4" s="20"/>
      <c r="N4" s="20"/>
      <c r="O4" s="20"/>
      <c r="P4" s="20"/>
      <c r="Q4" s="20"/>
      <c r="R4" s="20"/>
      <c r="S4" s="20"/>
      <c r="T4" s="20"/>
      <c r="U4" s="20"/>
      <c r="V4" s="20"/>
    </row>
    <row r="5" spans="1:22" ht="19" x14ac:dyDescent="0.25">
      <c r="A5" s="20"/>
      <c r="B5" s="28" t="s">
        <v>131</v>
      </c>
      <c r="C5" s="26">
        <v>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132</v>
      </c>
      <c r="C6" s="26">
        <v>33080200000</v>
      </c>
      <c r="D6" s="26">
        <v>29214500000</v>
      </c>
      <c r="E6" s="26">
        <v>25434800000</v>
      </c>
      <c r="F6" s="27">
        <v>17163300000</v>
      </c>
      <c r="G6" s="20"/>
      <c r="H6" s="20"/>
      <c r="I6" s="20"/>
      <c r="J6" s="20"/>
      <c r="K6" s="20"/>
      <c r="L6" s="20"/>
      <c r="M6" s="20"/>
      <c r="N6" s="20"/>
      <c r="O6" s="20"/>
      <c r="P6" s="20"/>
      <c r="Q6" s="20"/>
      <c r="R6" s="20"/>
      <c r="S6" s="20"/>
      <c r="T6" s="20"/>
      <c r="U6" s="20"/>
      <c r="V6" s="20"/>
    </row>
    <row r="7" spans="1:22" ht="19" x14ac:dyDescent="0.25">
      <c r="A7" s="20"/>
      <c r="B7" s="28" t="s">
        <v>133</v>
      </c>
      <c r="C7" s="26">
        <v>3423400000</v>
      </c>
      <c r="D7" s="26">
        <v>3141300000</v>
      </c>
      <c r="E7" s="26">
        <v>3932500000</v>
      </c>
      <c r="F7" s="27">
        <v>2697400000</v>
      </c>
      <c r="G7" s="20"/>
      <c r="H7" s="20"/>
      <c r="I7" s="20"/>
      <c r="J7" s="20"/>
      <c r="K7" s="20"/>
      <c r="L7" s="20"/>
      <c r="M7" s="20"/>
      <c r="N7" s="20"/>
      <c r="O7" s="20"/>
      <c r="P7" s="20"/>
      <c r="Q7" s="20"/>
      <c r="R7" s="20"/>
      <c r="S7" s="20"/>
      <c r="T7" s="20"/>
      <c r="U7" s="20"/>
      <c r="V7" s="20"/>
    </row>
    <row r="8" spans="1:22" ht="19" x14ac:dyDescent="0.25">
      <c r="A8" s="20"/>
      <c r="B8" s="28" t="s">
        <v>134</v>
      </c>
      <c r="C8" s="26">
        <v>3683700000</v>
      </c>
      <c r="D8" s="26">
        <v>3409200000</v>
      </c>
      <c r="E8" s="26">
        <v>2733500000</v>
      </c>
      <c r="F8" s="27">
        <v>3440600000</v>
      </c>
      <c r="G8" s="20"/>
      <c r="H8" s="20"/>
      <c r="I8" s="20"/>
      <c r="J8" s="20"/>
      <c r="K8" s="20"/>
      <c r="L8" s="20"/>
      <c r="M8" s="20"/>
      <c r="N8" s="20"/>
      <c r="O8" s="20"/>
      <c r="P8" s="20"/>
      <c r="Q8" s="20"/>
      <c r="R8" s="20"/>
      <c r="S8" s="20"/>
      <c r="T8" s="20"/>
      <c r="U8" s="20"/>
      <c r="V8" s="20"/>
    </row>
    <row r="9" spans="1:22" ht="19" x14ac:dyDescent="0.25">
      <c r="A9" s="20"/>
      <c r="B9" s="28" t="s">
        <v>135</v>
      </c>
      <c r="C9" s="26">
        <v>7107100000</v>
      </c>
      <c r="D9" s="26">
        <v>6550500000</v>
      </c>
      <c r="E9" s="26">
        <v>6666000000</v>
      </c>
      <c r="F9" s="27">
        <v>6138000000</v>
      </c>
      <c r="G9" s="20"/>
      <c r="H9" s="20"/>
      <c r="I9" s="20"/>
      <c r="J9" s="20"/>
      <c r="K9" s="20"/>
      <c r="L9" s="20"/>
      <c r="M9" s="20"/>
      <c r="N9" s="20"/>
      <c r="O9" s="20"/>
      <c r="P9" s="20"/>
      <c r="Q9" s="20"/>
      <c r="R9" s="20"/>
      <c r="S9" s="20"/>
      <c r="T9" s="20"/>
      <c r="U9" s="20"/>
      <c r="V9" s="20"/>
    </row>
    <row r="10" spans="1:22" ht="19" x14ac:dyDescent="0.25">
      <c r="A10" s="20"/>
      <c r="B10" s="28" t="s">
        <v>136</v>
      </c>
      <c r="C10" s="26">
        <v>12560400000</v>
      </c>
      <c r="D10" s="26">
        <v>10353300000</v>
      </c>
      <c r="E10" s="26">
        <v>8260900000</v>
      </c>
      <c r="F10" s="27">
        <v>6613300000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27260300000</v>
      </c>
      <c r="D12" s="26">
        <v>23306700000</v>
      </c>
      <c r="E12" s="26">
        <v>18968300000</v>
      </c>
      <c r="F12" s="27">
        <v>10893000000</v>
      </c>
      <c r="G12" s="20"/>
      <c r="H12" s="20"/>
      <c r="I12" s="20"/>
      <c r="J12" s="20"/>
      <c r="K12" s="20"/>
      <c r="L12" s="20"/>
      <c r="M12" s="20"/>
      <c r="N12" s="20"/>
      <c r="O12" s="20"/>
      <c r="P12" s="20"/>
      <c r="Q12" s="20"/>
      <c r="R12" s="20"/>
      <c r="S12" s="20"/>
      <c r="T12" s="20"/>
      <c r="U12" s="20"/>
      <c r="V12" s="20"/>
    </row>
    <row r="13" spans="1:22" ht="19" x14ac:dyDescent="0.25">
      <c r="A13" s="20"/>
      <c r="B13" s="28" t="s">
        <v>139</v>
      </c>
      <c r="C13" s="26">
        <v>25973100000</v>
      </c>
      <c r="D13" s="26">
        <v>22664000000</v>
      </c>
      <c r="E13" s="26">
        <v>18768800000</v>
      </c>
      <c r="F13" s="27">
        <v>11025300000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4439000000</v>
      </c>
      <c r="D15" s="26">
        <v>3592500000</v>
      </c>
      <c r="E15" s="26">
        <v>2860100000</v>
      </c>
      <c r="F15" s="27">
        <v>2735000000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4594000000</v>
      </c>
      <c r="D17" s="33">
        <v>5014900000</v>
      </c>
      <c r="E17" s="33">
        <v>7081300000</v>
      </c>
      <c r="F17" s="34">
        <v>2618100000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Pass</v>
      </c>
      <c r="F21" s="44"/>
      <c r="G21" s="45">
        <f>(((COUNTIF(C21:E21, "Pass") * 100) + (COUNTIF(C21:E21, "Fail") * 0)) * (400/300)) / 2</f>
        <v>200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Fail</v>
      </c>
      <c r="E22" s="43" t="str">
        <f>IF(E17&gt;F17, "Pass", "Fail")</f>
        <v>Pass</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Pass</v>
      </c>
      <c r="D23" s="43" t="str">
        <f>IF(D17&gt;D7, "Pass", "Fail")</f>
        <v>Pass</v>
      </c>
      <c r="E23" s="43" t="str">
        <f>IF(E17&gt;E7, "Pass", "Fail")</f>
        <v>Pass</v>
      </c>
      <c r="F23" s="48" t="str">
        <f>IF(F17&gt;F7, "Pass", "Fail")</f>
        <v>Fail</v>
      </c>
      <c r="G23" s="45">
        <f>(COUNTIF(C23:F23, "Pass") * 100) + (COUNTIF(C23:F23, "Fail") * 0)</f>
        <v>300</v>
      </c>
      <c r="H23" s="46" t="s">
        <v>154</v>
      </c>
      <c r="I23" s="20"/>
      <c r="J23" s="20"/>
      <c r="K23" s="20"/>
      <c r="L23" s="20"/>
      <c r="M23" s="20"/>
      <c r="N23" s="20"/>
      <c r="O23" s="20"/>
      <c r="P23" s="20"/>
      <c r="Q23" s="20"/>
      <c r="R23" s="20"/>
      <c r="S23" s="20"/>
      <c r="T23" s="20"/>
      <c r="U23" s="20"/>
      <c r="V23" s="20"/>
    </row>
    <row r="24" spans="1:22" x14ac:dyDescent="0.2">
      <c r="A24" s="20"/>
      <c r="B24" s="38" t="s">
        <v>84</v>
      </c>
      <c r="C24" s="49">
        <f>C17/(C4)</f>
        <v>1.1079490642485048</v>
      </c>
      <c r="D24" s="49">
        <f>D17/(D4)</f>
        <v>1.3326866861546638</v>
      </c>
      <c r="E24" s="49">
        <f>E17/(E4)</f>
        <v>2.033570731146976</v>
      </c>
      <c r="F24" s="50">
        <f>F17/(F4)</f>
        <v>0.81267072262229945</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0.1388746138173288</v>
      </c>
      <c r="D25" s="49">
        <f>D17/D6</f>
        <v>0.17165790959968508</v>
      </c>
      <c r="E25" s="49">
        <f>E17/E6</f>
        <v>0.27840989510434522</v>
      </c>
      <c r="F25" s="50">
        <f>F17/F6</f>
        <v>0.15254059534005698</v>
      </c>
      <c r="G25" s="45">
        <f>(IF(C25 &gt; 0.17, 100, IF(C25 &gt;= 0.1, 50, 0))) +
  (IF(D25 &gt; 0.17, 100, IF(D25 &gt;= 0.1, 50, 0))) +
  (IF(E25 &gt; 0.17, 100, IF(E25 &gt;= 0.1, 50, 0))) +
  (IF(F25 &gt; 0.17, 100, IF(F25 &gt;= 0.1, 50, 0)))</f>
        <v>300</v>
      </c>
      <c r="H25" s="46" t="s">
        <v>156</v>
      </c>
      <c r="I25" s="20"/>
      <c r="J25" s="20"/>
      <c r="K25" s="20"/>
      <c r="L25" s="20"/>
      <c r="M25" s="20"/>
      <c r="N25" s="20"/>
      <c r="O25" s="20"/>
      <c r="P25" s="20"/>
      <c r="Q25" s="20"/>
      <c r="R25" s="20"/>
      <c r="S25" s="20"/>
      <c r="T25" s="20"/>
      <c r="U25" s="20"/>
      <c r="V25" s="20"/>
    </row>
    <row r="26" spans="1:22" x14ac:dyDescent="0.2">
      <c r="A26" s="20"/>
      <c r="B26" s="38" t="s">
        <v>74</v>
      </c>
      <c r="C26" s="49">
        <f>C8/C6</f>
        <v>0.11135664234194473</v>
      </c>
      <c r="D26" s="49">
        <f>D8/D6</f>
        <v>0.11669547656129661</v>
      </c>
      <c r="E26" s="49">
        <f>E8/E6</f>
        <v>0.10747086668658688</v>
      </c>
      <c r="F26" s="50">
        <f>F8/F6</f>
        <v>0.20046261499828122</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0.18443951366992356</v>
      </c>
      <c r="D27" s="49">
        <f>D9/(D13+D10)</f>
        <v>0.19839599240398215</v>
      </c>
      <c r="E27" s="49">
        <f>E9/(E13+E10)</f>
        <v>0.24661760951841863</v>
      </c>
      <c r="F27" s="50">
        <f>F9/(F13+F10)</f>
        <v>0.34798680167360219</v>
      </c>
      <c r="G27" s="45">
        <f>(IF(C27 &lt; 0.8, 100, IF(C27 &lt; 1, 50, 0))) +
  (IF(D27 &lt; 0.8, 100, IF(D27 &lt; 1, 50, 0))) +
  (IF(E27 &lt; 0.8, 100, IF(E27 &lt; 1, 50, 0))) +
  (IF(F27 &lt; 0.8, 100, IF(F27 &lt; 1, 50, 0)))</f>
        <v>400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0.37989378649162592</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0.11922093762570231</v>
      </c>
      <c r="D31" s="49">
        <f>D17/(D13+D10)</f>
        <v>0.1518870410360629</v>
      </c>
      <c r="E31" s="49">
        <f>E17/(E13+E10)</f>
        <v>0.26198218996141281</v>
      </c>
      <c r="F31" s="50">
        <f>F17/(F13+F10)</f>
        <v>0.14843014751737665</v>
      </c>
      <c r="G31" s="45">
        <f>(IF(C31 &gt; 0.23, 100, 0)) +
  (IF(D31 &gt; 0.23, 100, 0)) +
  (IF(E31 &gt; 0.23, 100, 0)) +
  (IF(F31 &gt; 0.23, 100, 0))</f>
        <v>100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Fail</v>
      </c>
      <c r="D32" s="60"/>
      <c r="E32" s="61"/>
      <c r="F32" s="61"/>
      <c r="G32" s="62">
        <f>((COUNTIF(C32, "Pass") * 100) + (COUNTIF(C32, "Fail") * 0)) * (400/100)</f>
        <v>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0.82666666666666666</v>
      </c>
      <c r="J2" s="20"/>
      <c r="K2" s="20"/>
      <c r="L2" s="20"/>
      <c r="M2" s="20"/>
      <c r="N2" s="20"/>
      <c r="O2" s="20"/>
      <c r="P2" s="20"/>
      <c r="Q2" s="20"/>
      <c r="R2" s="20"/>
      <c r="S2" s="20"/>
      <c r="T2" s="20"/>
      <c r="U2" s="20"/>
      <c r="V2" s="20"/>
    </row>
    <row r="3" spans="1:22" ht="19" x14ac:dyDescent="0.25">
      <c r="A3" s="20"/>
      <c r="B3" s="25" t="s">
        <v>129</v>
      </c>
      <c r="C3" s="26">
        <v>738800000</v>
      </c>
      <c r="D3" s="26">
        <v>460600000</v>
      </c>
      <c r="E3" s="26">
        <v>353100000</v>
      </c>
      <c r="F3" s="27">
        <v>280800000</v>
      </c>
      <c r="G3" s="20"/>
      <c r="H3" s="20"/>
      <c r="I3" s="20"/>
      <c r="J3" s="20"/>
      <c r="K3" s="20"/>
      <c r="L3" s="20"/>
      <c r="M3" s="20"/>
      <c r="N3" s="20"/>
      <c r="O3" s="20"/>
      <c r="P3" s="20"/>
      <c r="Q3" s="20"/>
      <c r="R3" s="20"/>
      <c r="S3" s="20"/>
      <c r="T3" s="20"/>
      <c r="U3" s="20"/>
      <c r="V3" s="20"/>
    </row>
    <row r="4" spans="1:22" ht="19" x14ac:dyDescent="0.25">
      <c r="A4" s="20"/>
      <c r="B4" s="28" t="s">
        <v>130</v>
      </c>
      <c r="C4" s="26">
        <v>1452900000</v>
      </c>
      <c r="D4" s="26">
        <v>1455800000</v>
      </c>
      <c r="E4" s="26">
        <v>1424400000</v>
      </c>
      <c r="F4" s="27">
        <v>1284100000</v>
      </c>
      <c r="G4" s="20"/>
      <c r="H4" s="20"/>
      <c r="I4" s="20"/>
      <c r="J4" s="20"/>
      <c r="K4" s="20"/>
      <c r="L4" s="20"/>
      <c r="M4" s="20"/>
      <c r="N4" s="20"/>
      <c r="O4" s="20"/>
      <c r="P4" s="20"/>
      <c r="Q4" s="20"/>
      <c r="R4" s="20"/>
      <c r="S4" s="20"/>
      <c r="T4" s="20"/>
      <c r="U4" s="20"/>
      <c r="V4" s="20"/>
    </row>
    <row r="5" spans="1:22" ht="19" x14ac:dyDescent="0.25">
      <c r="A5" s="20"/>
      <c r="B5" s="28" t="s">
        <v>131</v>
      </c>
      <c r="C5" s="26">
        <v>1088000000</v>
      </c>
      <c r="D5" s="26">
        <v>1088000000</v>
      </c>
      <c r="E5" s="26">
        <v>1002200000</v>
      </c>
      <c r="F5" s="27">
        <v>1002200000</v>
      </c>
      <c r="G5" s="20"/>
      <c r="H5" s="20"/>
      <c r="I5" s="20"/>
      <c r="J5" s="20"/>
      <c r="K5" s="20"/>
      <c r="L5" s="20"/>
      <c r="M5" s="20"/>
      <c r="N5" s="20"/>
      <c r="O5" s="20"/>
      <c r="P5" s="20"/>
      <c r="Q5" s="20"/>
      <c r="R5" s="20"/>
      <c r="S5" s="20"/>
      <c r="T5" s="20"/>
      <c r="U5" s="20"/>
      <c r="V5" s="20"/>
    </row>
    <row r="6" spans="1:22" ht="19" x14ac:dyDescent="0.25">
      <c r="A6" s="20"/>
      <c r="B6" s="28" t="s">
        <v>132</v>
      </c>
      <c r="C6" s="26">
        <v>22730200000</v>
      </c>
      <c r="D6" s="26">
        <v>18150900000</v>
      </c>
      <c r="E6" s="26">
        <v>13432500000</v>
      </c>
      <c r="F6" s="27">
        <v>11751800000</v>
      </c>
      <c r="G6" s="20"/>
      <c r="H6" s="20"/>
      <c r="I6" s="20"/>
      <c r="J6" s="20"/>
      <c r="K6" s="20"/>
      <c r="L6" s="20"/>
      <c r="M6" s="20"/>
      <c r="N6" s="20"/>
      <c r="O6" s="20"/>
      <c r="P6" s="20"/>
      <c r="Q6" s="20"/>
      <c r="R6" s="20"/>
      <c r="S6" s="20"/>
      <c r="T6" s="20"/>
      <c r="U6" s="20"/>
      <c r="V6" s="20"/>
    </row>
    <row r="7" spans="1:22" ht="19" x14ac:dyDescent="0.25">
      <c r="A7" s="20"/>
      <c r="B7" s="28" t="s">
        <v>133</v>
      </c>
      <c r="C7" s="26">
        <v>3547400000</v>
      </c>
      <c r="D7" s="26">
        <v>2742100000</v>
      </c>
      <c r="E7" s="26">
        <v>2142000000</v>
      </c>
      <c r="F7" s="27">
        <v>1877500000</v>
      </c>
      <c r="G7" s="20"/>
      <c r="H7" s="20"/>
      <c r="I7" s="20"/>
      <c r="J7" s="20"/>
      <c r="K7" s="20"/>
      <c r="L7" s="20"/>
      <c r="M7" s="20"/>
      <c r="N7" s="20"/>
      <c r="O7" s="20"/>
      <c r="P7" s="20"/>
      <c r="Q7" s="20"/>
      <c r="R7" s="20"/>
      <c r="S7" s="20"/>
      <c r="T7" s="20"/>
      <c r="U7" s="20"/>
      <c r="V7" s="20"/>
    </row>
    <row r="8" spans="1:22" ht="19" x14ac:dyDescent="0.25">
      <c r="A8" s="20"/>
      <c r="B8" s="28" t="s">
        <v>134</v>
      </c>
      <c r="C8" s="26">
        <v>1602400000</v>
      </c>
      <c r="D8" s="26">
        <v>1496100000</v>
      </c>
      <c r="E8" s="26">
        <v>1190500000</v>
      </c>
      <c r="F8" s="27">
        <v>1187500000</v>
      </c>
      <c r="G8" s="20"/>
      <c r="H8" s="20"/>
      <c r="I8" s="20"/>
      <c r="J8" s="20"/>
      <c r="K8" s="20"/>
      <c r="L8" s="20"/>
      <c r="M8" s="20"/>
      <c r="N8" s="20"/>
      <c r="O8" s="20"/>
      <c r="P8" s="20"/>
      <c r="Q8" s="20"/>
      <c r="R8" s="20"/>
      <c r="S8" s="20"/>
      <c r="T8" s="20"/>
      <c r="U8" s="20"/>
      <c r="V8" s="20"/>
    </row>
    <row r="9" spans="1:22" ht="19" x14ac:dyDescent="0.25">
      <c r="A9" s="20"/>
      <c r="B9" s="28" t="s">
        <v>135</v>
      </c>
      <c r="C9" s="26">
        <v>5149800000</v>
      </c>
      <c r="D9" s="26">
        <v>4238200000</v>
      </c>
      <c r="E9" s="26">
        <v>3332500000</v>
      </c>
      <c r="F9" s="27">
        <v>3065000000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10142400000</v>
      </c>
      <c r="D12" s="26">
        <v>6522800000</v>
      </c>
      <c r="E12" s="26">
        <v>3200800000</v>
      </c>
      <c r="F12" s="27">
        <v>858700000</v>
      </c>
      <c r="G12" s="20"/>
      <c r="H12" s="20"/>
      <c r="I12" s="20"/>
      <c r="J12" s="20"/>
      <c r="K12" s="20"/>
      <c r="L12" s="20"/>
      <c r="M12" s="20"/>
      <c r="N12" s="20"/>
      <c r="O12" s="20"/>
      <c r="P12" s="20"/>
      <c r="Q12" s="20"/>
      <c r="R12" s="20"/>
      <c r="S12" s="20"/>
      <c r="T12" s="20"/>
      <c r="U12" s="20"/>
      <c r="V12" s="20"/>
    </row>
    <row r="13" spans="1:22" ht="19" x14ac:dyDescent="0.25">
      <c r="A13" s="20"/>
      <c r="B13" s="28" t="s">
        <v>139</v>
      </c>
      <c r="C13" s="26">
        <v>17580400000</v>
      </c>
      <c r="D13" s="26">
        <v>13912700000</v>
      </c>
      <c r="E13" s="26">
        <v>10100000000</v>
      </c>
      <c r="F13" s="27">
        <v>8686800000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3162900000</v>
      </c>
      <c r="D15" s="26">
        <v>2540300000</v>
      </c>
      <c r="E15" s="26">
        <v>1937800000</v>
      </c>
      <c r="F15" s="27">
        <v>1829500000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3537300000</v>
      </c>
      <c r="D17" s="33">
        <v>4129900000</v>
      </c>
      <c r="E17" s="33">
        <v>2643500000</v>
      </c>
      <c r="F17" s="34">
        <v>3253500000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Pass</v>
      </c>
      <c r="F21" s="44"/>
      <c r="G21" s="45">
        <f>(((COUNTIF(C21:E21, "Pass") * 100) + (COUNTIF(C21:E21, "Fail") * 0)) * (400/300)) / 2</f>
        <v>200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Pass</v>
      </c>
      <c r="E22" s="43" t="str">
        <f>IF(E17&gt;F17, "Pass", "Fail")</f>
        <v>Fail</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Pass</v>
      </c>
      <c r="E23" s="43" t="str">
        <f>IF(E17&gt;E7, "Pass", "Fail")</f>
        <v>Pass</v>
      </c>
      <c r="F23" s="48" t="str">
        <f>IF(F17&gt;F7, "Pass", "Fail")</f>
        <v>Pass</v>
      </c>
      <c r="G23" s="45">
        <f>(COUNTIF(C23:F23, "Pass") * 100) + (COUNTIF(C23:F23, "Fail") * 0)</f>
        <v>300</v>
      </c>
      <c r="H23" s="46" t="s">
        <v>154</v>
      </c>
      <c r="I23" s="20"/>
      <c r="J23" s="20"/>
      <c r="K23" s="20"/>
      <c r="L23" s="20"/>
      <c r="M23" s="20"/>
      <c r="N23" s="20"/>
      <c r="O23" s="20"/>
      <c r="P23" s="20"/>
      <c r="Q23" s="20"/>
      <c r="R23" s="20"/>
      <c r="S23" s="20"/>
      <c r="T23" s="20"/>
      <c r="U23" s="20"/>
      <c r="V23" s="20"/>
    </row>
    <row r="24" spans="1:22" x14ac:dyDescent="0.2">
      <c r="A24" s="20"/>
      <c r="B24" s="38" t="s">
        <v>84</v>
      </c>
      <c r="C24" s="49">
        <f>C17/(C4)</f>
        <v>2.4346479454883339</v>
      </c>
      <c r="D24" s="49">
        <f>D17/(D4)</f>
        <v>2.8368594587168565</v>
      </c>
      <c r="E24" s="49">
        <f>E17/(E4)</f>
        <v>1.8558691378826173</v>
      </c>
      <c r="F24" s="50">
        <f>F17/(F4)</f>
        <v>2.5336811774783894</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0.15562115599510784</v>
      </c>
      <c r="D25" s="49">
        <f>D17/D6</f>
        <v>0.22753141717490594</v>
      </c>
      <c r="E25" s="49">
        <f>E17/E6</f>
        <v>0.19679880885911036</v>
      </c>
      <c r="F25" s="50">
        <f>F17/F6</f>
        <v>0.2768512057727327</v>
      </c>
      <c r="G25" s="45">
        <f>(IF(C25 &gt; 0.17, 100, IF(C25 &gt;= 0.1, 50, 0))) +
  (IF(D25 &gt; 0.17, 100, IF(D25 &gt;= 0.1, 50, 0))) +
  (IF(E25 &gt; 0.17, 100, IF(E25 &gt;= 0.1, 50, 0))) +
  (IF(F25 &gt; 0.17, 100, IF(F25 &gt;= 0.1, 50, 0)))</f>
        <v>350</v>
      </c>
      <c r="H25" s="46" t="s">
        <v>156</v>
      </c>
      <c r="I25" s="20"/>
      <c r="J25" s="20"/>
      <c r="K25" s="20"/>
      <c r="L25" s="20"/>
      <c r="M25" s="20"/>
      <c r="N25" s="20"/>
      <c r="O25" s="20"/>
      <c r="P25" s="20"/>
      <c r="Q25" s="20"/>
      <c r="R25" s="20"/>
      <c r="S25" s="20"/>
      <c r="T25" s="20"/>
      <c r="U25" s="20"/>
      <c r="V25" s="20"/>
    </row>
    <row r="26" spans="1:22" x14ac:dyDescent="0.2">
      <c r="A26" s="20"/>
      <c r="B26" s="38" t="s">
        <v>74</v>
      </c>
      <c r="C26" s="49">
        <f>C8/C6</f>
        <v>7.0496520048217784E-2</v>
      </c>
      <c r="D26" s="49">
        <f>D8/D6</f>
        <v>8.2425664843065627E-2</v>
      </c>
      <c r="E26" s="49">
        <f>E8/E6</f>
        <v>8.8628326819281594E-2</v>
      </c>
      <c r="F26" s="50">
        <f>F8/F6</f>
        <v>0.10104835003999388</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0.29292848854406045</v>
      </c>
      <c r="D27" s="49">
        <f>D9/(D13+D10)</f>
        <v>0.30462814550734219</v>
      </c>
      <c r="E27" s="49">
        <f>E9/(E13+E10)</f>
        <v>0.32995049504950497</v>
      </c>
      <c r="F27" s="50">
        <f>F9/(F13+F10)</f>
        <v>0.35283418520053417</v>
      </c>
      <c r="G27" s="45">
        <f>(IF(C27 &lt; 0.8, 100, IF(C27 &lt; 1, 50, 0))) +
  (IF(D27 &lt; 0.8, 100, IF(D27 &lt; 1, 50, 0))) +
  (IF(E27 &lt; 0.8, 100, IF(E27 &lt; 1, 50, 0))) +
  (IF(F27 &lt; 0.8, 100, IF(F27 &lt; 1, 50, 0)))</f>
        <v>400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1.4400918838078816</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0.20120702600623422</v>
      </c>
      <c r="D31" s="49">
        <f>D17/(D13+D10)</f>
        <v>0.29684389083355495</v>
      </c>
      <c r="E31" s="49">
        <f>E17/(E13+E10)</f>
        <v>0.26173267326732674</v>
      </c>
      <c r="F31" s="50">
        <f>F17/(F13+F10)</f>
        <v>0.37453377538334026</v>
      </c>
      <c r="G31" s="45">
        <f>(IF(C31 &gt; 0.23, 100, 0)) +
  (IF(D31 &gt; 0.23, 100, 0)) +
  (IF(E31 &gt; 0.23, 100, 0)) +
  (IF(F31 &gt; 0.23, 100, 0))</f>
        <v>300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0.42083333333333334</v>
      </c>
      <c r="J2" s="20"/>
      <c r="K2" s="20"/>
      <c r="L2" s="20"/>
      <c r="M2" s="20"/>
      <c r="N2" s="20"/>
      <c r="O2" s="20"/>
      <c r="P2" s="20"/>
      <c r="Q2" s="20"/>
      <c r="R2" s="20"/>
      <c r="S2" s="20"/>
      <c r="T2" s="20"/>
      <c r="U2" s="20"/>
      <c r="V2" s="20"/>
    </row>
    <row r="3" spans="1:22" ht="19" x14ac:dyDescent="0.25">
      <c r="A3" s="20"/>
      <c r="B3" s="25" t="s">
        <v>129</v>
      </c>
      <c r="C3" s="26">
        <v>2484000000</v>
      </c>
      <c r="D3" s="26">
        <v>1867000000</v>
      </c>
      <c r="E3" s="26">
        <v>1610000000</v>
      </c>
      <c r="F3" s="27">
        <v>1351000000</v>
      </c>
      <c r="G3" s="20"/>
      <c r="H3" s="20"/>
      <c r="I3" s="20"/>
      <c r="J3" s="20"/>
      <c r="K3" s="20"/>
      <c r="L3" s="20"/>
      <c r="M3" s="20"/>
      <c r="N3" s="20"/>
      <c r="O3" s="20"/>
      <c r="P3" s="20"/>
      <c r="Q3" s="20"/>
      <c r="R3" s="20"/>
      <c r="S3" s="20"/>
      <c r="T3" s="20"/>
      <c r="U3" s="20"/>
      <c r="V3" s="20"/>
    </row>
    <row r="4" spans="1:22" ht="19" x14ac:dyDescent="0.25">
      <c r="A4" s="20"/>
      <c r="B4" s="28" t="s">
        <v>130</v>
      </c>
      <c r="C4" s="26">
        <v>3298000000</v>
      </c>
      <c r="D4" s="26">
        <v>2831000000</v>
      </c>
      <c r="E4" s="26">
        <v>2686000000</v>
      </c>
      <c r="F4" s="27">
        <v>2541000000</v>
      </c>
      <c r="G4" s="20"/>
      <c r="H4" s="20"/>
      <c r="I4" s="20"/>
      <c r="J4" s="20"/>
      <c r="K4" s="20"/>
      <c r="L4" s="20"/>
      <c r="M4" s="20"/>
      <c r="N4" s="20"/>
      <c r="O4" s="20"/>
      <c r="P4" s="20"/>
      <c r="Q4" s="20"/>
      <c r="R4" s="20"/>
      <c r="S4" s="20"/>
      <c r="T4" s="20"/>
      <c r="U4" s="20"/>
      <c r="V4" s="20"/>
    </row>
    <row r="5" spans="1:22" ht="19" x14ac:dyDescent="0.25">
      <c r="A5" s="20"/>
      <c r="B5" s="28" t="s">
        <v>131</v>
      </c>
      <c r="C5" s="26">
        <v>14387000000</v>
      </c>
      <c r="D5" s="26">
        <v>12920000000</v>
      </c>
      <c r="E5" s="26">
        <v>11988000000</v>
      </c>
      <c r="F5" s="27">
        <v>9951000000</v>
      </c>
      <c r="G5" s="20"/>
      <c r="H5" s="20"/>
      <c r="I5" s="20"/>
      <c r="J5" s="20"/>
      <c r="K5" s="20"/>
      <c r="L5" s="20"/>
      <c r="M5" s="20"/>
      <c r="N5" s="20"/>
      <c r="O5" s="20"/>
      <c r="P5" s="20"/>
      <c r="Q5" s="20"/>
      <c r="R5" s="20"/>
      <c r="S5" s="20"/>
      <c r="T5" s="20"/>
      <c r="U5" s="20"/>
      <c r="V5" s="20"/>
    </row>
    <row r="6" spans="1:22" ht="19" x14ac:dyDescent="0.25">
      <c r="A6" s="20"/>
      <c r="B6" s="28" t="s">
        <v>132</v>
      </c>
      <c r="C6" s="26">
        <v>35136000000</v>
      </c>
      <c r="D6" s="26">
        <v>32469000000</v>
      </c>
      <c r="E6" s="26">
        <v>32229000000</v>
      </c>
      <c r="F6" s="27">
        <v>30777000000</v>
      </c>
      <c r="G6" s="20"/>
      <c r="H6" s="20"/>
      <c r="I6" s="20"/>
      <c r="J6" s="20"/>
      <c r="K6" s="20"/>
      <c r="L6" s="20"/>
      <c r="M6" s="20"/>
      <c r="N6" s="20"/>
      <c r="O6" s="20"/>
      <c r="P6" s="20"/>
      <c r="Q6" s="20"/>
      <c r="R6" s="20"/>
      <c r="S6" s="20"/>
      <c r="T6" s="20"/>
      <c r="U6" s="20"/>
      <c r="V6" s="20"/>
    </row>
    <row r="7" spans="1:22" ht="19" x14ac:dyDescent="0.25">
      <c r="A7" s="20"/>
      <c r="B7" s="28" t="s">
        <v>133</v>
      </c>
      <c r="C7" s="26">
        <v>4933000000</v>
      </c>
      <c r="D7" s="26">
        <v>3803000000</v>
      </c>
      <c r="E7" s="26">
        <v>4274000000</v>
      </c>
      <c r="F7" s="27">
        <v>3681000000</v>
      </c>
      <c r="G7" s="20"/>
      <c r="H7" s="20"/>
      <c r="I7" s="20"/>
      <c r="J7" s="20"/>
      <c r="K7" s="20"/>
      <c r="L7" s="20"/>
      <c r="M7" s="20"/>
      <c r="N7" s="20"/>
      <c r="O7" s="20"/>
      <c r="P7" s="20"/>
      <c r="Q7" s="20"/>
      <c r="R7" s="20"/>
      <c r="S7" s="20"/>
      <c r="T7" s="20"/>
      <c r="U7" s="20"/>
      <c r="V7" s="20"/>
    </row>
    <row r="8" spans="1:22" ht="19" x14ac:dyDescent="0.25">
      <c r="A8" s="20"/>
      <c r="B8" s="28" t="s">
        <v>134</v>
      </c>
      <c r="C8" s="26">
        <v>10673000000</v>
      </c>
      <c r="D8" s="26">
        <v>11093000000</v>
      </c>
      <c r="E8" s="26">
        <v>11333000000</v>
      </c>
      <c r="F8" s="27">
        <v>11770000000</v>
      </c>
      <c r="G8" s="20"/>
      <c r="H8" s="20"/>
      <c r="I8" s="20"/>
      <c r="J8" s="20"/>
      <c r="K8" s="20"/>
      <c r="L8" s="20"/>
      <c r="M8" s="20"/>
      <c r="N8" s="20"/>
      <c r="O8" s="20"/>
      <c r="P8" s="20"/>
      <c r="Q8" s="20"/>
      <c r="R8" s="20"/>
      <c r="S8" s="20"/>
      <c r="T8" s="20"/>
      <c r="U8" s="20"/>
      <c r="V8" s="20"/>
    </row>
    <row r="9" spans="1:22" ht="19" x14ac:dyDescent="0.25">
      <c r="A9" s="20"/>
      <c r="B9" s="28" t="s">
        <v>135</v>
      </c>
      <c r="C9" s="26">
        <v>15606000000</v>
      </c>
      <c r="D9" s="26">
        <v>14896000000</v>
      </c>
      <c r="E9" s="26">
        <v>15607000000</v>
      </c>
      <c r="F9" s="27">
        <v>15451000000</v>
      </c>
      <c r="G9" s="20"/>
      <c r="H9" s="20"/>
      <c r="I9" s="20"/>
      <c r="J9" s="20"/>
      <c r="K9" s="20"/>
      <c r="L9" s="20"/>
      <c r="M9" s="20"/>
      <c r="N9" s="20"/>
      <c r="O9" s="20"/>
      <c r="P9" s="20"/>
      <c r="Q9" s="20"/>
      <c r="R9" s="20"/>
      <c r="S9" s="20"/>
      <c r="T9" s="20"/>
      <c r="U9" s="20"/>
      <c r="V9" s="20"/>
    </row>
    <row r="10" spans="1:22" ht="19" x14ac:dyDescent="0.25">
      <c r="A10" s="20"/>
      <c r="B10" s="28" t="s">
        <v>136</v>
      </c>
      <c r="C10" s="26">
        <v>2251000000</v>
      </c>
      <c r="D10" s="26">
        <v>2251000000</v>
      </c>
      <c r="E10" s="26">
        <v>2251000000</v>
      </c>
      <c r="F10" s="27">
        <v>2251000000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819000000</v>
      </c>
      <c r="D12" s="26">
        <v>-750000000</v>
      </c>
      <c r="E12" s="26">
        <v>-1392000000</v>
      </c>
      <c r="F12" s="27">
        <v>-2378000000</v>
      </c>
      <c r="G12" s="20"/>
      <c r="H12" s="20"/>
      <c r="I12" s="20"/>
      <c r="J12" s="20"/>
      <c r="K12" s="20"/>
      <c r="L12" s="20"/>
      <c r="M12" s="20"/>
      <c r="N12" s="20"/>
      <c r="O12" s="20"/>
      <c r="P12" s="20"/>
      <c r="Q12" s="20"/>
      <c r="R12" s="20"/>
      <c r="S12" s="20"/>
      <c r="T12" s="20"/>
      <c r="U12" s="20"/>
      <c r="V12" s="20"/>
    </row>
    <row r="13" spans="1:22" ht="19" x14ac:dyDescent="0.25">
      <c r="A13" s="20"/>
      <c r="B13" s="28" t="s">
        <v>139</v>
      </c>
      <c r="C13" s="26">
        <v>19530000000</v>
      </c>
      <c r="D13" s="26">
        <v>17573000000</v>
      </c>
      <c r="E13" s="26">
        <v>16622000000</v>
      </c>
      <c r="F13" s="27">
        <v>15326000000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1414000000</v>
      </c>
      <c r="D15" s="26">
        <v>1323000000</v>
      </c>
      <c r="E15" s="26">
        <v>1204000000</v>
      </c>
      <c r="F15" s="27">
        <v>1143000000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2503000000</v>
      </c>
      <c r="D17" s="33">
        <v>1526000000</v>
      </c>
      <c r="E17" s="33">
        <v>1870000000</v>
      </c>
      <c r="F17" s="34">
        <v>1508000000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Pass</v>
      </c>
      <c r="F21" s="44"/>
      <c r="G21" s="45">
        <f>(((COUNTIF(C21:E21, "Pass") * 100) + (COUNTIF(C21:E21, "Fail") * 0)) * (400/300)) / 2</f>
        <v>200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0.7589448150394178</v>
      </c>
      <c r="D24" s="49">
        <f>D17/(D4)</f>
        <v>0.53903214411868594</v>
      </c>
      <c r="E24" s="49">
        <f>E17/(E4)</f>
        <v>0.69620253164556967</v>
      </c>
      <c r="F24" s="50">
        <f>F17/(F4)</f>
        <v>0.59346713892168435</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7.1237477231329685E-2</v>
      </c>
      <c r="D25" s="49">
        <f>D17/D6</f>
        <v>4.6998675659860177E-2</v>
      </c>
      <c r="E25" s="49">
        <f>E17/E6</f>
        <v>5.8022278072543364E-2</v>
      </c>
      <c r="F25" s="50">
        <f>F17/F6</f>
        <v>4.8997628098905024E-2</v>
      </c>
      <c r="G25" s="45">
        <f>(IF(C25 &gt; 0.17, 100, IF(C25 &gt;= 0.1, 50, 0))) +
  (IF(D25 &gt; 0.17, 100, IF(D25 &gt;= 0.1, 50, 0))) +
  (IF(E25 &gt; 0.17, 100, IF(E25 &gt;= 0.1, 50, 0))) +
  (IF(F25 &gt; 0.17, 100, IF(F25 &gt;= 0.1, 50, 0)))</f>
        <v>0</v>
      </c>
      <c r="H25" s="46" t="s">
        <v>156</v>
      </c>
      <c r="I25" s="20"/>
      <c r="J25" s="20"/>
      <c r="K25" s="20"/>
      <c r="L25" s="20"/>
      <c r="M25" s="20"/>
      <c r="N25" s="20"/>
      <c r="O25" s="20"/>
      <c r="P25" s="20"/>
      <c r="Q25" s="20"/>
      <c r="R25" s="20"/>
      <c r="S25" s="20"/>
      <c r="T25" s="20"/>
      <c r="U25" s="20"/>
      <c r="V25" s="20"/>
    </row>
    <row r="26" spans="1:22" x14ac:dyDescent="0.2">
      <c r="A26" s="20"/>
      <c r="B26" s="38" t="s">
        <v>74</v>
      </c>
      <c r="C26" s="49">
        <f>C8/C6</f>
        <v>0.30376252276867033</v>
      </c>
      <c r="D26" s="49">
        <f>D8/D6</f>
        <v>0.34164895746712248</v>
      </c>
      <c r="E26" s="49">
        <f>E8/E6</f>
        <v>0.35163982748456357</v>
      </c>
      <c r="F26" s="50">
        <f>F8/F6</f>
        <v>0.38242843681970301</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0.71649602864882234</v>
      </c>
      <c r="D27" s="49">
        <f>D9/(D13+D10)</f>
        <v>0.75141242937853103</v>
      </c>
      <c r="E27" s="49">
        <f>E9/(E13+E10)</f>
        <v>0.8269485508398241</v>
      </c>
      <c r="F27" s="50">
        <f>F9/(F13+F10)</f>
        <v>0.87904648119701878</v>
      </c>
      <c r="G27" s="45">
        <f>(IF(C27 &lt; 0.8, 100, IF(C27 &lt; 1, 50, 0))) +
  (IF(D27 &lt; 0.8, 100, IF(D27 &lt; 1, 50, 0))) +
  (IF(E27 &lt; 0.8, 100, IF(E27 &lt; 1, 50, 0))) +
  (IF(F27 &lt; 0.8, 100, IF(F27 &lt; 1, 50, 0)))</f>
        <v>300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-0.98928034763106254</v>
      </c>
      <c r="D29" s="53"/>
      <c r="E29" s="54"/>
      <c r="F29" s="55"/>
      <c r="G29" s="45">
        <f>(IF(C29 &gt;= 0.17, 100, IF(C29 &gt;= 0, 50, 0))) * (400/100)</f>
        <v>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0.1149166704926312</v>
      </c>
      <c r="D31" s="49">
        <f>D17/(D13+D10)</f>
        <v>7.6977401129943501E-2</v>
      </c>
      <c r="E31" s="49">
        <f>E17/(E13+E10)</f>
        <v>9.908334657977004E-2</v>
      </c>
      <c r="F31" s="50">
        <f>F17/(F13+F10)</f>
        <v>8.5793935256300843E-2</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5"/>
  <sheetViews>
    <sheetView zoomScale="233" zoomScaleNormal="100" workbookViewId="0">
      <selection activeCell="H17" sqref="H17"/>
    </sheetView>
  </sheetViews>
  <sheetFormatPr baseColWidth="10" defaultColWidth="8.83203125" defaultRowHeight="15" x14ac:dyDescent="0.2"/>
  <cols>
    <col min="1" max="1" width="24.1640625" customWidth="1"/>
    <col min="2" max="2" width="10.5" style="8" customWidth="1"/>
    <col min="3" max="3" width="11.5" customWidth="1"/>
  </cols>
  <sheetData>
    <row r="1" spans="1:10" x14ac:dyDescent="0.2">
      <c r="A1" s="9" t="s">
        <v>63</v>
      </c>
      <c r="B1" s="10" t="s">
        <v>64</v>
      </c>
      <c r="C1" s="9" t="s">
        <v>65</v>
      </c>
    </row>
    <row r="2" spans="1:10" x14ac:dyDescent="0.2">
      <c r="A2" t="s">
        <v>66</v>
      </c>
      <c r="B2" s="11">
        <v>0.2</v>
      </c>
      <c r="C2" t="s">
        <v>67</v>
      </c>
    </row>
    <row r="3" spans="1:10" x14ac:dyDescent="0.2">
      <c r="A3" t="s">
        <v>68</v>
      </c>
      <c r="B3" s="11">
        <v>0.15</v>
      </c>
      <c r="C3" t="s">
        <v>69</v>
      </c>
    </row>
    <row r="4" spans="1:10" x14ac:dyDescent="0.2">
      <c r="A4" t="s">
        <v>70</v>
      </c>
      <c r="B4" s="11">
        <v>0.15</v>
      </c>
      <c r="C4" t="s">
        <v>71</v>
      </c>
    </row>
    <row r="5" spans="1:10" x14ac:dyDescent="0.2">
      <c r="A5" t="s">
        <v>72</v>
      </c>
      <c r="B5" s="11">
        <v>0.1</v>
      </c>
      <c r="C5" t="s">
        <v>73</v>
      </c>
    </row>
    <row r="6" spans="1:10" x14ac:dyDescent="0.2">
      <c r="A6" t="s">
        <v>74</v>
      </c>
      <c r="B6" s="11">
        <v>0.1</v>
      </c>
      <c r="C6" t="s">
        <v>75</v>
      </c>
    </row>
    <row r="7" spans="1:10" x14ac:dyDescent="0.2">
      <c r="A7" t="s">
        <v>76</v>
      </c>
      <c r="B7" s="11">
        <v>0.08</v>
      </c>
      <c r="C7" t="s">
        <v>77</v>
      </c>
    </row>
    <row r="8" spans="1:10" x14ac:dyDescent="0.2">
      <c r="A8" t="s">
        <v>78</v>
      </c>
      <c r="B8" s="11">
        <v>7.0000000000000007E-2</v>
      </c>
      <c r="C8" t="s">
        <v>79</v>
      </c>
    </row>
    <row r="9" spans="1:10" x14ac:dyDescent="0.2">
      <c r="A9" t="s">
        <v>80</v>
      </c>
      <c r="B9" s="11">
        <v>0.05</v>
      </c>
      <c r="C9" t="s">
        <v>81</v>
      </c>
    </row>
    <row r="10" spans="1:10" x14ac:dyDescent="0.2">
      <c r="A10" t="s">
        <v>82</v>
      </c>
      <c r="B10" s="11">
        <v>0.05</v>
      </c>
      <c r="C10" t="s">
        <v>83</v>
      </c>
    </row>
    <row r="11" spans="1:10" x14ac:dyDescent="0.2">
      <c r="A11" t="s">
        <v>84</v>
      </c>
      <c r="B11" s="11">
        <v>0.03</v>
      </c>
      <c r="C11" t="s">
        <v>85</v>
      </c>
    </row>
    <row r="12" spans="1:10" x14ac:dyDescent="0.2">
      <c r="A12" t="s">
        <v>86</v>
      </c>
      <c r="B12" s="11">
        <v>0.02</v>
      </c>
      <c r="C12" t="s">
        <v>87</v>
      </c>
    </row>
    <row r="13" spans="1:10" x14ac:dyDescent="0.2">
      <c r="B13" s="8">
        <f>SUM(B2:B12)</f>
        <v>1</v>
      </c>
    </row>
    <row r="14" spans="1:10" x14ac:dyDescent="0.2">
      <c r="A14" s="12" t="s">
        <v>88</v>
      </c>
      <c r="G14" s="13" t="s">
        <v>89</v>
      </c>
      <c r="H14" s="14" t="s">
        <v>90</v>
      </c>
      <c r="I14" s="14" t="s">
        <v>91</v>
      </c>
      <c r="J14" s="14" t="s">
        <v>92</v>
      </c>
    </row>
    <row r="15" spans="1:10" x14ac:dyDescent="0.2">
      <c r="A15" t="s">
        <v>93</v>
      </c>
      <c r="G15" s="15" t="s">
        <v>94</v>
      </c>
      <c r="H15">
        <v>200</v>
      </c>
      <c r="I15">
        <f>H15*'scoring theory'!B8</f>
        <v>14.000000000000002</v>
      </c>
      <c r="J15" s="16">
        <f>'scoring theory'!B8</f>
        <v>7.0000000000000007E-2</v>
      </c>
    </row>
    <row r="16" spans="1:10" x14ac:dyDescent="0.2">
      <c r="A16" s="17" t="s">
        <v>95</v>
      </c>
      <c r="G16" s="15" t="s">
        <v>96</v>
      </c>
      <c r="H16">
        <v>200</v>
      </c>
      <c r="I16">
        <f>H16*'scoring theory'!B8</f>
        <v>14.000000000000002</v>
      </c>
      <c r="J16" s="16">
        <f>'scoring theory'!B8</f>
        <v>7.0000000000000007E-2</v>
      </c>
    </row>
    <row r="17" spans="1:10" x14ac:dyDescent="0.2">
      <c r="A17" s="17" t="s">
        <v>97</v>
      </c>
      <c r="G17" s="15">
        <v>2</v>
      </c>
      <c r="H17">
        <v>400</v>
      </c>
      <c r="I17">
        <f>H17*'scoring theory'!B2</f>
        <v>80</v>
      </c>
      <c r="J17" s="16">
        <f>'scoring theory'!B2</f>
        <v>0.2</v>
      </c>
    </row>
    <row r="18" spans="1:10" x14ac:dyDescent="0.2">
      <c r="G18" s="15">
        <v>3</v>
      </c>
      <c r="H18">
        <v>400</v>
      </c>
      <c r="I18">
        <f>H18*'scoring theory'!B11</f>
        <v>12</v>
      </c>
      <c r="J18" s="16">
        <f>'scoring theory'!B11</f>
        <v>0.03</v>
      </c>
    </row>
    <row r="19" spans="1:10" x14ac:dyDescent="0.2">
      <c r="A19" s="12" t="s">
        <v>98</v>
      </c>
      <c r="G19" s="15">
        <v>4</v>
      </c>
      <c r="H19">
        <v>400</v>
      </c>
      <c r="I19">
        <f>H19*'scoring theory'!B5</f>
        <v>40</v>
      </c>
      <c r="J19" s="16">
        <f>'scoring theory'!B5</f>
        <v>0.1</v>
      </c>
    </row>
    <row r="20" spans="1:10" x14ac:dyDescent="0.2">
      <c r="A20" s="18" t="s">
        <v>84</v>
      </c>
      <c r="G20" s="15">
        <v>5</v>
      </c>
      <c r="H20">
        <v>400</v>
      </c>
      <c r="I20">
        <f>H20*'scoring theory'!B6</f>
        <v>40</v>
      </c>
      <c r="J20" s="16">
        <f>'scoring theory'!B6</f>
        <v>0.1</v>
      </c>
    </row>
    <row r="21" spans="1:10" x14ac:dyDescent="0.2">
      <c r="A21" s="19" t="s">
        <v>99</v>
      </c>
      <c r="B21" s="1" t="s">
        <v>100</v>
      </c>
      <c r="G21" s="15">
        <v>6</v>
      </c>
      <c r="H21">
        <v>400</v>
      </c>
      <c r="I21">
        <f>H21*'scoring theory'!B4</f>
        <v>60</v>
      </c>
      <c r="J21" s="16">
        <f>'scoring theory'!B4</f>
        <v>0.15</v>
      </c>
    </row>
    <row r="22" spans="1:10" x14ac:dyDescent="0.2">
      <c r="A22" s="19" t="s">
        <v>101</v>
      </c>
      <c r="B22" s="1" t="s">
        <v>102</v>
      </c>
      <c r="G22" s="15">
        <v>7</v>
      </c>
      <c r="H22">
        <v>400</v>
      </c>
      <c r="I22">
        <f>H22*'scoring theory'!B10</f>
        <v>20</v>
      </c>
      <c r="J22" s="16">
        <f>'scoring theory'!B10</f>
        <v>0.05</v>
      </c>
    </row>
    <row r="23" spans="1:10" x14ac:dyDescent="0.2">
      <c r="A23" s="19" t="s">
        <v>103</v>
      </c>
      <c r="B23" s="1" t="s">
        <v>104</v>
      </c>
      <c r="G23" s="15">
        <v>8</v>
      </c>
      <c r="H23">
        <v>400</v>
      </c>
      <c r="I23">
        <f>H23*'scoring theory'!B7</f>
        <v>32</v>
      </c>
      <c r="J23" s="16">
        <f>'scoring theory'!B7</f>
        <v>0.08</v>
      </c>
    </row>
    <row r="24" spans="1:10" x14ac:dyDescent="0.2">
      <c r="A24" s="18" t="s">
        <v>105</v>
      </c>
      <c r="B24" s="1"/>
      <c r="G24" s="15">
        <v>9</v>
      </c>
      <c r="H24">
        <v>400</v>
      </c>
      <c r="I24">
        <f>H24*'scoring theory'!B9</f>
        <v>20</v>
      </c>
      <c r="J24" s="16">
        <f>'scoring theory'!B9</f>
        <v>0.05</v>
      </c>
    </row>
    <row r="25" spans="1:10" x14ac:dyDescent="0.2">
      <c r="A25" s="19" t="s">
        <v>106</v>
      </c>
      <c r="B25" s="1" t="s">
        <v>100</v>
      </c>
      <c r="G25" s="15">
        <v>10</v>
      </c>
      <c r="H25">
        <v>400</v>
      </c>
      <c r="I25">
        <f>H25*'scoring theory'!B3</f>
        <v>60</v>
      </c>
      <c r="J25" s="16">
        <f>'scoring theory'!B3</f>
        <v>0.15</v>
      </c>
    </row>
    <row r="26" spans="1:10" x14ac:dyDescent="0.2">
      <c r="A26" s="19" t="s">
        <v>107</v>
      </c>
      <c r="B26" s="1" t="s">
        <v>102</v>
      </c>
      <c r="G26" s="15">
        <v>11</v>
      </c>
      <c r="H26">
        <v>400</v>
      </c>
      <c r="I26">
        <f>H26*'scoring theory'!B12</f>
        <v>8</v>
      </c>
      <c r="J26" s="16">
        <f>'scoring theory'!B12</f>
        <v>0.02</v>
      </c>
    </row>
    <row r="27" spans="1:10" x14ac:dyDescent="0.2">
      <c r="A27" s="19" t="s">
        <v>108</v>
      </c>
      <c r="B27" s="1" t="s">
        <v>104</v>
      </c>
      <c r="G27" s="3"/>
      <c r="H27">
        <f>SUM(H15:H26)</f>
        <v>4400</v>
      </c>
      <c r="I27">
        <f>SUM(I15:I26)</f>
        <v>400</v>
      </c>
      <c r="J27" s="16">
        <f>SUM(J15:J26)</f>
        <v>1.07</v>
      </c>
    </row>
    <row r="28" spans="1:10" x14ac:dyDescent="0.2">
      <c r="A28" s="18" t="s">
        <v>109</v>
      </c>
      <c r="B28" s="1"/>
    </row>
    <row r="29" spans="1:10" x14ac:dyDescent="0.2">
      <c r="A29" s="19" t="s">
        <v>110</v>
      </c>
      <c r="B29" s="1" t="s">
        <v>100</v>
      </c>
    </row>
    <row r="30" spans="1:10" x14ac:dyDescent="0.2">
      <c r="A30" s="19" t="s">
        <v>111</v>
      </c>
      <c r="B30" s="1" t="s">
        <v>104</v>
      </c>
    </row>
    <row r="31" spans="1:10" x14ac:dyDescent="0.2">
      <c r="B31" s="1"/>
    </row>
    <row r="32" spans="1:10" x14ac:dyDescent="0.2">
      <c r="A32" s="18" t="s">
        <v>112</v>
      </c>
      <c r="B32" s="1"/>
    </row>
    <row r="33" spans="1:2" x14ac:dyDescent="0.2">
      <c r="A33" s="19" t="s">
        <v>113</v>
      </c>
      <c r="B33" s="1" t="s">
        <v>100</v>
      </c>
    </row>
    <row r="34" spans="1:2" x14ac:dyDescent="0.2">
      <c r="A34" s="19" t="s">
        <v>114</v>
      </c>
      <c r="B34" s="1" t="s">
        <v>102</v>
      </c>
    </row>
    <row r="35" spans="1:2" x14ac:dyDescent="0.2">
      <c r="A35" s="19" t="s">
        <v>115</v>
      </c>
      <c r="B35" s="1" t="s">
        <v>104</v>
      </c>
    </row>
    <row r="36" spans="1:2" x14ac:dyDescent="0.2">
      <c r="B36" s="1"/>
    </row>
    <row r="37" spans="1:2" x14ac:dyDescent="0.2">
      <c r="A37" s="18" t="s">
        <v>116</v>
      </c>
      <c r="B37" s="1"/>
    </row>
    <row r="38" spans="1:2" x14ac:dyDescent="0.2">
      <c r="A38" s="19" t="s">
        <v>117</v>
      </c>
      <c r="B38" s="1" t="s">
        <v>100</v>
      </c>
    </row>
    <row r="39" spans="1:2" x14ac:dyDescent="0.2">
      <c r="A39" s="19" t="s">
        <v>118</v>
      </c>
      <c r="B39" s="1" t="s">
        <v>102</v>
      </c>
    </row>
    <row r="40" spans="1:2" x14ac:dyDescent="0.2">
      <c r="A40" s="19" t="s">
        <v>119</v>
      </c>
      <c r="B40" s="1" t="s">
        <v>104</v>
      </c>
    </row>
    <row r="41" spans="1:2" x14ac:dyDescent="0.2">
      <c r="B41" s="1"/>
    </row>
    <row r="42" spans="1:2" x14ac:dyDescent="0.2">
      <c r="A42" s="18" t="s">
        <v>120</v>
      </c>
      <c r="B42" s="1"/>
    </row>
    <row r="43" spans="1:2" x14ac:dyDescent="0.2">
      <c r="A43" s="19" t="s">
        <v>121</v>
      </c>
      <c r="B43" s="1" t="s">
        <v>100</v>
      </c>
    </row>
    <row r="44" spans="1:2" x14ac:dyDescent="0.2">
      <c r="A44" s="19" t="s">
        <v>122</v>
      </c>
      <c r="B44" s="1" t="s">
        <v>104</v>
      </c>
    </row>
    <row r="45" spans="1:2" x14ac:dyDescent="0.2">
      <c r="A45" s="19"/>
    </row>
  </sheetData>
  <pageMargins left="0.7" right="0.7" top="0.75" bottom="0.75" header="0.3" footer="0.3"/>
  <pageSetup orientation="portrait" useFirstPageNumber="1"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171</v>
      </c>
      <c r="D2" s="22" t="s">
        <v>172</v>
      </c>
      <c r="E2" s="22" t="s">
        <v>173</v>
      </c>
      <c r="F2" s="22" t="s">
        <v>174</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0.39791666666666664</v>
      </c>
      <c r="J2" s="20"/>
      <c r="K2" s="20"/>
      <c r="L2" s="20"/>
      <c r="M2" s="20"/>
      <c r="N2" s="20"/>
      <c r="O2" s="20"/>
      <c r="P2" s="20"/>
      <c r="Q2" s="20"/>
      <c r="R2" s="20"/>
      <c r="S2" s="20"/>
      <c r="T2" s="20"/>
      <c r="U2" s="20"/>
      <c r="V2" s="20"/>
    </row>
    <row r="3" spans="1:22" ht="19" x14ac:dyDescent="0.25">
      <c r="A3" s="20"/>
      <c r="B3" s="25" t="s">
        <v>129</v>
      </c>
      <c r="C3" s="26">
        <v>5217000000</v>
      </c>
      <c r="D3" s="26">
        <v>5293000000</v>
      </c>
      <c r="E3" s="26">
        <v>4616000000</v>
      </c>
      <c r="F3" s="27">
        <v>4313000000</v>
      </c>
      <c r="G3" s="20"/>
      <c r="H3" s="20"/>
      <c r="I3" s="20"/>
      <c r="J3" s="20"/>
      <c r="K3" s="20"/>
      <c r="L3" s="20"/>
      <c r="M3" s="20"/>
      <c r="N3" s="20"/>
      <c r="O3" s="20"/>
      <c r="P3" s="20"/>
      <c r="Q3" s="20"/>
      <c r="R3" s="20"/>
      <c r="S3" s="20"/>
      <c r="T3" s="20"/>
      <c r="U3" s="20"/>
      <c r="V3" s="20"/>
    </row>
    <row r="4" spans="1:22" ht="19" x14ac:dyDescent="0.25">
      <c r="A4" s="20"/>
      <c r="B4" s="28" t="s">
        <v>130</v>
      </c>
      <c r="C4" s="26">
        <v>6131000000</v>
      </c>
      <c r="D4" s="26">
        <v>5569000000</v>
      </c>
      <c r="E4" s="26">
        <v>5413000000</v>
      </c>
      <c r="F4" s="27">
        <v>5221000000</v>
      </c>
      <c r="G4" s="20"/>
      <c r="H4" s="20"/>
      <c r="I4" s="20"/>
      <c r="J4" s="20"/>
      <c r="K4" s="20"/>
      <c r="L4" s="20"/>
      <c r="M4" s="20"/>
      <c r="N4" s="20"/>
      <c r="O4" s="20"/>
      <c r="P4" s="20"/>
      <c r="Q4" s="20"/>
      <c r="R4" s="20"/>
      <c r="S4" s="20"/>
      <c r="T4" s="20"/>
      <c r="U4" s="20"/>
      <c r="V4" s="20"/>
    </row>
    <row r="5" spans="1:22" ht="19" x14ac:dyDescent="0.25">
      <c r="A5" s="20"/>
      <c r="B5" s="28" t="s">
        <v>131</v>
      </c>
      <c r="C5" s="26">
        <v>40986000000</v>
      </c>
      <c r="D5" s="26">
        <v>41425000000</v>
      </c>
      <c r="E5" s="26">
        <v>40502000000</v>
      </c>
      <c r="F5" s="27">
        <v>41961000000</v>
      </c>
      <c r="G5" s="20"/>
      <c r="H5" s="20"/>
      <c r="I5" s="20"/>
      <c r="J5" s="20"/>
      <c r="K5" s="20"/>
      <c r="L5" s="20"/>
      <c r="M5" s="20"/>
      <c r="N5" s="20"/>
      <c r="O5" s="20"/>
      <c r="P5" s="20"/>
      <c r="Q5" s="20"/>
      <c r="R5" s="20"/>
      <c r="S5" s="20"/>
      <c r="T5" s="20"/>
      <c r="U5" s="20"/>
      <c r="V5" s="20"/>
    </row>
    <row r="6" spans="1:22" ht="19" x14ac:dyDescent="0.25">
      <c r="A6" s="20"/>
      <c r="B6" s="28" t="s">
        <v>132</v>
      </c>
      <c r="C6" s="26">
        <v>89981000000</v>
      </c>
      <c r="D6" s="26">
        <v>90948000000</v>
      </c>
      <c r="E6" s="26">
        <v>90981000000</v>
      </c>
      <c r="F6" s="27">
        <v>93083000000</v>
      </c>
      <c r="G6" s="20"/>
      <c r="H6" s="20"/>
      <c r="I6" s="20"/>
      <c r="J6" s="20"/>
      <c r="K6" s="20"/>
      <c r="L6" s="20"/>
      <c r="M6" s="20"/>
      <c r="N6" s="20"/>
      <c r="O6" s="20"/>
      <c r="P6" s="20"/>
      <c r="Q6" s="20"/>
      <c r="R6" s="20"/>
      <c r="S6" s="20"/>
      <c r="T6" s="20"/>
      <c r="U6" s="20"/>
      <c r="V6" s="20"/>
    </row>
    <row r="7" spans="1:22" ht="19" x14ac:dyDescent="0.25">
      <c r="A7" s="20"/>
      <c r="B7" s="28" t="s">
        <v>133</v>
      </c>
      <c r="C7" s="26">
        <v>10789000000</v>
      </c>
      <c r="D7" s="26">
        <v>9051000000</v>
      </c>
      <c r="E7" s="26">
        <v>12394000000</v>
      </c>
      <c r="F7" s="27">
        <v>8509000000</v>
      </c>
      <c r="G7" s="20"/>
      <c r="H7" s="20"/>
      <c r="I7" s="20"/>
      <c r="J7" s="20"/>
      <c r="K7" s="20"/>
      <c r="L7" s="20"/>
      <c r="M7" s="20"/>
      <c r="N7" s="20"/>
      <c r="O7" s="20"/>
      <c r="P7" s="20"/>
      <c r="Q7" s="20"/>
      <c r="R7" s="20"/>
      <c r="S7" s="20"/>
      <c r="T7" s="20"/>
      <c r="U7" s="20"/>
      <c r="V7" s="20"/>
    </row>
    <row r="8" spans="1:22" ht="19" x14ac:dyDescent="0.25">
      <c r="A8" s="20"/>
      <c r="B8" s="28" t="s">
        <v>134</v>
      </c>
      <c r="C8" s="26">
        <v>28772000000</v>
      </c>
      <c r="D8" s="26">
        <v>30232000000</v>
      </c>
      <c r="E8" s="26">
        <v>25865000000</v>
      </c>
      <c r="F8" s="27">
        <v>32972000000</v>
      </c>
      <c r="G8" s="20"/>
      <c r="H8" s="20"/>
      <c r="I8" s="20"/>
      <c r="J8" s="20"/>
      <c r="K8" s="20"/>
      <c r="L8" s="20"/>
      <c r="M8" s="20"/>
      <c r="N8" s="20"/>
      <c r="O8" s="20"/>
      <c r="P8" s="20"/>
      <c r="Q8" s="20"/>
      <c r="R8" s="20"/>
      <c r="S8" s="20"/>
      <c r="T8" s="20"/>
      <c r="U8" s="20"/>
      <c r="V8" s="20"/>
    </row>
    <row r="9" spans="1:22" ht="19" x14ac:dyDescent="0.25">
      <c r="A9" s="20"/>
      <c r="B9" s="28" t="s">
        <v>135</v>
      </c>
      <c r="C9" s="26">
        <v>39561000000</v>
      </c>
      <c r="D9" s="26">
        <v>39283000000</v>
      </c>
      <c r="E9" s="26">
        <v>38259000000</v>
      </c>
      <c r="F9" s="27">
        <v>41481000000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30403000000</v>
      </c>
      <c r="D12" s="26">
        <v>30392000000</v>
      </c>
      <c r="E12" s="26">
        <v>30250000000</v>
      </c>
      <c r="F12" s="27">
        <v>28594000000</v>
      </c>
      <c r="G12" s="20"/>
      <c r="H12" s="20"/>
      <c r="I12" s="20"/>
      <c r="J12" s="20"/>
      <c r="K12" s="20"/>
      <c r="L12" s="20"/>
      <c r="M12" s="20"/>
      <c r="N12" s="20"/>
      <c r="O12" s="20"/>
      <c r="P12" s="20"/>
      <c r="Q12" s="20"/>
      <c r="R12" s="20"/>
      <c r="S12" s="20"/>
      <c r="T12" s="20"/>
      <c r="U12" s="20"/>
      <c r="V12" s="20"/>
    </row>
    <row r="13" spans="1:22" ht="19" x14ac:dyDescent="0.25">
      <c r="A13" s="20"/>
      <c r="B13" s="28" t="s">
        <v>139</v>
      </c>
      <c r="C13" s="26">
        <v>50420000000</v>
      </c>
      <c r="D13" s="26">
        <v>51665000000</v>
      </c>
      <c r="E13" s="26">
        <v>52722000000</v>
      </c>
      <c r="F13" s="27">
        <v>51602000000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2735000000</v>
      </c>
      <c r="D15" s="26">
        <v>2696000000</v>
      </c>
      <c r="E15" s="26">
        <v>2746000000</v>
      </c>
      <c r="F15" s="27">
        <v>2493000000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6787000000</v>
      </c>
      <c r="D17" s="33">
        <v>6039000000</v>
      </c>
      <c r="E17" s="33">
        <v>7346000000</v>
      </c>
      <c r="F17" s="34">
        <v>6240000000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Pass</v>
      </c>
      <c r="E21" s="43" t="str">
        <f>IF(E3&gt;F3, "Pass", "Fail")</f>
        <v>Pass</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1.1069972272060022</v>
      </c>
      <c r="D24" s="49">
        <f>D17/(D4)</f>
        <v>1.0843957622553422</v>
      </c>
      <c r="E24" s="49">
        <f>E17/(E4)</f>
        <v>1.3571032699057823</v>
      </c>
      <c r="F24" s="50">
        <f>F17/(F4)</f>
        <v>1.1951733384409118</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7.542703459619253E-2</v>
      </c>
      <c r="D25" s="49">
        <f>D17/D6</f>
        <v>6.6400580551523952E-2</v>
      </c>
      <c r="E25" s="49">
        <f>E17/E6</f>
        <v>8.0742132972818501E-2</v>
      </c>
      <c r="F25" s="50">
        <f>F17/F6</f>
        <v>6.7036945521738667E-2</v>
      </c>
      <c r="G25" s="45">
        <f>(IF(C25 &gt; 0.17, 100, IF(C25 &gt;= 0.1, 50, 0))) +
  (IF(D25 &gt; 0.17, 100, IF(D25 &gt;= 0.1, 50, 0))) +
  (IF(E25 &gt; 0.17, 100, IF(E25 &gt;= 0.1, 50, 0))) +
  (IF(F25 &gt; 0.17, 100, IF(F25 &gt;= 0.1, 50, 0)))</f>
        <v>0</v>
      </c>
      <c r="H25" s="46" t="s">
        <v>156</v>
      </c>
      <c r="I25" s="20"/>
      <c r="J25" s="20"/>
      <c r="K25" s="20"/>
      <c r="L25" s="20"/>
      <c r="M25" s="20"/>
      <c r="N25" s="20"/>
      <c r="O25" s="20"/>
      <c r="P25" s="20"/>
      <c r="Q25" s="20"/>
      <c r="R25" s="20"/>
      <c r="S25" s="20"/>
      <c r="T25" s="20"/>
      <c r="U25" s="20"/>
      <c r="V25" s="20"/>
    </row>
    <row r="26" spans="1:22" x14ac:dyDescent="0.2">
      <c r="A26" s="20"/>
      <c r="B26" s="38" t="s">
        <v>74</v>
      </c>
      <c r="C26" s="49">
        <f>C8/C6</f>
        <v>0.31975639301630343</v>
      </c>
      <c r="D26" s="49">
        <f>D8/D6</f>
        <v>0.33240972863614371</v>
      </c>
      <c r="E26" s="49">
        <f>E8/E6</f>
        <v>0.28429012650993063</v>
      </c>
      <c r="F26" s="50">
        <f>F8/F6</f>
        <v>0.35422150124082807</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0.78462911543038472</v>
      </c>
      <c r="D27" s="49">
        <f>D9/(D13+D10)</f>
        <v>0.76034065615019841</v>
      </c>
      <c r="E27" s="49">
        <f>E9/(E13+E10)</f>
        <v>0.72567429156708774</v>
      </c>
      <c r="F27" s="50">
        <f>F9/(F13+F10)</f>
        <v>0.80386419131041431</v>
      </c>
      <c r="G27" s="45">
        <f>(IF(C27 &lt; 0.8, 100, IF(C27 &lt; 1, 50, 0))) +
  (IF(D27 &lt; 0.8, 100, IF(D27 &lt; 1, 50, 0))) +
  (IF(E27 &lt; 0.8, 100, IF(E27 &lt; 1, 50, 0))) +
  (IF(F27 &lt; 0.8, 100, IF(F27 &lt; 1, 50, 0)))</f>
        <v>350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2.0990133324083265E-2</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0.13460928203094011</v>
      </c>
      <c r="D31" s="49">
        <f>D17/(D13+D10)</f>
        <v>0.11688764153682377</v>
      </c>
      <c r="E31" s="49">
        <f>E17/(E13+E10)</f>
        <v>0.13933462311748415</v>
      </c>
      <c r="F31" s="50">
        <f>F17/(F13+F10)</f>
        <v>0.12092554552149141</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Fail</v>
      </c>
      <c r="D32" s="60"/>
      <c r="E32" s="61"/>
      <c r="F32" s="61"/>
      <c r="G32" s="62">
        <f>((COUNTIF(C32, "Pass") * 100) + (COUNTIF(C32, "Fail") * 0)) * (400/100)</f>
        <v>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0.4433333333333333</v>
      </c>
      <c r="J2" s="20"/>
      <c r="K2" s="20"/>
      <c r="L2" s="20"/>
      <c r="M2" s="20"/>
      <c r="N2" s="20"/>
      <c r="O2" s="20"/>
      <c r="P2" s="20"/>
      <c r="Q2" s="20"/>
      <c r="R2" s="20"/>
      <c r="S2" s="20"/>
      <c r="T2" s="20"/>
      <c r="U2" s="20"/>
      <c r="V2" s="20"/>
    </row>
    <row r="3" spans="1:22" ht="19" x14ac:dyDescent="0.25">
      <c r="A3" s="20"/>
      <c r="B3" s="25" t="s">
        <v>129</v>
      </c>
      <c r="C3" s="26">
        <v>2021000000</v>
      </c>
      <c r="D3" s="26">
        <v>2068000000</v>
      </c>
      <c r="E3" s="26">
        <v>1986000000</v>
      </c>
      <c r="F3" s="27">
        <v>2025000000</v>
      </c>
      <c r="G3" s="20"/>
      <c r="H3" s="20"/>
      <c r="I3" s="20"/>
      <c r="J3" s="20"/>
      <c r="K3" s="20"/>
      <c r="L3" s="20"/>
      <c r="M3" s="20"/>
      <c r="N3" s="20"/>
      <c r="O3" s="20"/>
      <c r="P3" s="20"/>
      <c r="Q3" s="20"/>
      <c r="R3" s="20"/>
      <c r="S3" s="20"/>
      <c r="T3" s="20"/>
      <c r="U3" s="20"/>
      <c r="V3" s="20"/>
    </row>
    <row r="4" spans="1:22" ht="19" x14ac:dyDescent="0.25">
      <c r="A4" s="20"/>
      <c r="B4" s="28" t="s">
        <v>130</v>
      </c>
      <c r="C4" s="26">
        <v>29922000000</v>
      </c>
      <c r="D4" s="26">
        <v>27640000000</v>
      </c>
      <c r="E4" s="26">
        <v>26176000000</v>
      </c>
      <c r="F4" s="27">
        <v>25223000000</v>
      </c>
      <c r="G4" s="20"/>
      <c r="H4" s="20"/>
      <c r="I4" s="20"/>
      <c r="J4" s="20"/>
      <c r="K4" s="20"/>
      <c r="L4" s="20"/>
      <c r="M4" s="20"/>
      <c r="N4" s="20"/>
      <c r="O4" s="20"/>
      <c r="P4" s="20"/>
      <c r="Q4" s="20"/>
      <c r="R4" s="20"/>
      <c r="S4" s="20"/>
      <c r="T4" s="20"/>
      <c r="U4" s="20"/>
      <c r="V4" s="20"/>
    </row>
    <row r="5" spans="1:22" ht="19" x14ac:dyDescent="0.25">
      <c r="A5" s="20"/>
      <c r="B5" s="28" t="s">
        <v>131</v>
      </c>
      <c r="C5" s="26">
        <v>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132</v>
      </c>
      <c r="C6" s="26">
        <v>56211000000</v>
      </c>
      <c r="D6" s="26">
        <v>52438000000</v>
      </c>
      <c r="E6" s="26">
        <v>50742000000</v>
      </c>
      <c r="F6" s="27">
        <v>47490000000</v>
      </c>
      <c r="G6" s="20"/>
      <c r="H6" s="20"/>
      <c r="I6" s="20"/>
      <c r="J6" s="20"/>
      <c r="K6" s="20"/>
      <c r="L6" s="20"/>
      <c r="M6" s="20"/>
      <c r="N6" s="20"/>
      <c r="O6" s="20"/>
      <c r="P6" s="20"/>
      <c r="Q6" s="20"/>
      <c r="R6" s="20"/>
      <c r="S6" s="20"/>
      <c r="T6" s="20"/>
      <c r="U6" s="20"/>
      <c r="V6" s="20"/>
    </row>
    <row r="7" spans="1:22" ht="19" x14ac:dyDescent="0.25">
      <c r="A7" s="20"/>
      <c r="B7" s="28" t="s">
        <v>133</v>
      </c>
      <c r="C7" s="26">
        <v>12655000000</v>
      </c>
      <c r="D7" s="26">
        <v>9902000000</v>
      </c>
      <c r="E7" s="26">
        <v>9582000000</v>
      </c>
      <c r="F7" s="27">
        <v>8704000000</v>
      </c>
      <c r="G7" s="20"/>
      <c r="H7" s="20"/>
      <c r="I7" s="20"/>
      <c r="J7" s="20"/>
      <c r="K7" s="20"/>
      <c r="L7" s="20"/>
      <c r="M7" s="20"/>
      <c r="N7" s="20"/>
      <c r="O7" s="20"/>
      <c r="P7" s="20"/>
      <c r="Q7" s="20"/>
      <c r="R7" s="20"/>
      <c r="S7" s="20"/>
      <c r="T7" s="20"/>
      <c r="U7" s="20"/>
      <c r="V7" s="20"/>
    </row>
    <row r="8" spans="1:22" ht="19" x14ac:dyDescent="0.25">
      <c r="A8" s="20"/>
      <c r="B8" s="28" t="s">
        <v>134</v>
      </c>
      <c r="C8" s="26">
        <v>42496000000</v>
      </c>
      <c r="D8" s="26">
        <v>42609000000</v>
      </c>
      <c r="E8" s="26">
        <v>39671000000</v>
      </c>
      <c r="F8" s="27">
        <v>35894000000</v>
      </c>
      <c r="G8" s="20"/>
      <c r="H8" s="20"/>
      <c r="I8" s="20"/>
      <c r="J8" s="20"/>
      <c r="K8" s="20"/>
      <c r="L8" s="20"/>
      <c r="M8" s="20"/>
      <c r="N8" s="20"/>
      <c r="O8" s="20"/>
      <c r="P8" s="20"/>
      <c r="Q8" s="20"/>
      <c r="R8" s="20"/>
      <c r="S8" s="20"/>
      <c r="T8" s="20"/>
      <c r="U8" s="20"/>
      <c r="V8" s="20"/>
    </row>
    <row r="9" spans="1:22" ht="19" x14ac:dyDescent="0.25">
      <c r="A9" s="20"/>
      <c r="B9" s="28" t="s">
        <v>135</v>
      </c>
      <c r="C9" s="26">
        <v>55151000000</v>
      </c>
      <c r="D9" s="26">
        <v>52511000000</v>
      </c>
      <c r="E9" s="26">
        <v>49253000000</v>
      </c>
      <c r="F9" s="27">
        <v>44598000000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-1352000000</v>
      </c>
      <c r="D12" s="26">
        <v>-2280000000</v>
      </c>
      <c r="E12" s="26">
        <v>-532000000</v>
      </c>
      <c r="F12" s="27">
        <v>777000000</v>
      </c>
      <c r="G12" s="20"/>
      <c r="H12" s="20"/>
      <c r="I12" s="20"/>
      <c r="J12" s="20"/>
      <c r="K12" s="20"/>
      <c r="L12" s="20"/>
      <c r="M12" s="20"/>
      <c r="N12" s="20"/>
      <c r="O12" s="20"/>
      <c r="P12" s="20"/>
      <c r="Q12" s="20"/>
      <c r="R12" s="20"/>
      <c r="S12" s="20"/>
      <c r="T12" s="20"/>
      <c r="U12" s="20"/>
      <c r="V12" s="20"/>
    </row>
    <row r="13" spans="1:22" ht="19" x14ac:dyDescent="0.25">
      <c r="A13" s="20"/>
      <c r="B13" s="28" t="s">
        <v>139</v>
      </c>
      <c r="C13" s="26">
        <v>1060000000</v>
      </c>
      <c r="D13" s="26">
        <v>-73000000</v>
      </c>
      <c r="E13" s="26">
        <v>1489000000</v>
      </c>
      <c r="F13" s="27">
        <v>2892000000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9431000000</v>
      </c>
      <c r="D17" s="33">
        <v>8522000000</v>
      </c>
      <c r="E17" s="33">
        <v>8959000000</v>
      </c>
      <c r="F17" s="34">
        <v>9232000000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Pass</v>
      </c>
      <c r="E21" s="43" t="str">
        <f>IF(E3&gt;F3, "Pass", "Fail")</f>
        <v>Fail</v>
      </c>
      <c r="F21" s="44"/>
      <c r="G21" s="45">
        <f>(((COUNTIF(C21:E21, "Pass") * 100) + (COUNTIF(C21:E21, "Fail") * 0)) * (400/300)) / 2</f>
        <v>66.666666666666657</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Fail</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Pass</v>
      </c>
      <c r="G23" s="45">
        <f>(COUNTIF(C23:F23, "Pass") * 100) + (COUNTIF(C23:F23, "Fail") * 0)</f>
        <v>100</v>
      </c>
      <c r="H23" s="46" t="s">
        <v>154</v>
      </c>
      <c r="I23" s="20"/>
      <c r="J23" s="20"/>
      <c r="K23" s="20"/>
      <c r="L23" s="20"/>
      <c r="M23" s="20"/>
      <c r="N23" s="20"/>
      <c r="O23" s="20"/>
      <c r="P23" s="20"/>
      <c r="Q23" s="20"/>
      <c r="R23" s="20"/>
      <c r="S23" s="20"/>
      <c r="T23" s="20"/>
      <c r="U23" s="20"/>
      <c r="V23" s="20"/>
    </row>
    <row r="24" spans="1:22" x14ac:dyDescent="0.2">
      <c r="A24" s="20"/>
      <c r="B24" s="38" t="s">
        <v>84</v>
      </c>
      <c r="C24" s="49">
        <f>C17/(C4)</f>
        <v>0.31518615065837846</v>
      </c>
      <c r="D24" s="49">
        <f>D17/(D4)</f>
        <v>0.30832127351664257</v>
      </c>
      <c r="E24" s="49">
        <f>E17/(E4)</f>
        <v>0.3422600855745721</v>
      </c>
      <c r="F24" s="50">
        <f>F17/(F4)</f>
        <v>0.36601514490742576</v>
      </c>
      <c r="G24" s="45">
        <f>(IF(C24 &gt; 0.5, 100, IF(C24 &gt;= 0.2, 50, 0))) +
  (IF(D24 &gt; 0.5, 100, IF(D24 &gt;= 0.2, 50, 0))) +
  (IF(E24 &gt; 0.5, 100, IF(E24 &gt;= 0.2, 50, 0))) +
  (IF(F24 &gt; 0.5, 100, IF(F24 &gt;= 0.2, 50, 0)))</f>
        <v>200</v>
      </c>
      <c r="H24" s="46" t="s">
        <v>155</v>
      </c>
      <c r="I24" s="20"/>
      <c r="J24" s="20"/>
      <c r="K24" s="20"/>
      <c r="L24" s="20"/>
      <c r="M24" s="20"/>
      <c r="N24" s="20"/>
      <c r="O24" s="20"/>
      <c r="P24" s="20"/>
      <c r="Q24" s="20"/>
      <c r="R24" s="20"/>
      <c r="S24" s="20"/>
      <c r="T24" s="20"/>
      <c r="U24" s="20"/>
      <c r="V24" s="20"/>
    </row>
    <row r="25" spans="1:22" x14ac:dyDescent="0.2">
      <c r="A25" s="20"/>
      <c r="B25" s="38" t="s">
        <v>72</v>
      </c>
      <c r="C25" s="49">
        <f>C17/C6</f>
        <v>0.16777854868264219</v>
      </c>
      <c r="D25" s="49">
        <f>D17/D6</f>
        <v>0.16251573286547924</v>
      </c>
      <c r="E25" s="49">
        <f>E17/E6</f>
        <v>0.17655985179929842</v>
      </c>
      <c r="F25" s="50">
        <f>F17/F6</f>
        <v>0.19439882080437987</v>
      </c>
      <c r="G25" s="45">
        <f>(IF(C25 &gt; 0.17, 100, IF(C25 &gt;= 0.1, 50, 0))) +
  (IF(D25 &gt; 0.17, 100, IF(D25 &gt;= 0.1, 50, 0))) +
  (IF(E25 &gt; 0.17, 100, IF(E25 &gt;= 0.1, 50, 0))) +
  (IF(F25 &gt; 0.17, 100, IF(F25 &gt;= 0.1, 50, 0)))</f>
        <v>300</v>
      </c>
      <c r="H25" s="46" t="s">
        <v>156</v>
      </c>
      <c r="I25" s="20"/>
      <c r="J25" s="20"/>
      <c r="K25" s="20"/>
      <c r="L25" s="20"/>
      <c r="M25" s="20"/>
      <c r="N25" s="20"/>
      <c r="O25" s="20"/>
      <c r="P25" s="20"/>
      <c r="Q25" s="20"/>
      <c r="R25" s="20"/>
      <c r="S25" s="20"/>
      <c r="T25" s="20"/>
      <c r="U25" s="20"/>
      <c r="V25" s="20"/>
    </row>
    <row r="26" spans="1:22" x14ac:dyDescent="0.2">
      <c r="A26" s="20"/>
      <c r="B26" s="38" t="s">
        <v>74</v>
      </c>
      <c r="C26" s="49">
        <f>C8/C6</f>
        <v>0.75600861041433176</v>
      </c>
      <c r="D26" s="49">
        <f>D8/D6</f>
        <v>0.8125595941874213</v>
      </c>
      <c r="E26" s="49">
        <f>E8/E6</f>
        <v>0.78181782349927087</v>
      </c>
      <c r="F26" s="50">
        <f>F8/F6</f>
        <v>0.75582227837439464</v>
      </c>
      <c r="G26" s="45">
        <f>(IF(C26 &lt; 0.5, 100, 0)) +
  (IF(D26 &lt; 0.5, 100, 0)) +
  (IF(E26 &lt; 0.5, 100, 0)) +
  (IF(F26 &lt; 0.5, 100, 0))</f>
        <v>0</v>
      </c>
      <c r="H26" s="46" t="s">
        <v>157</v>
      </c>
      <c r="I26" s="20"/>
      <c r="J26" s="20"/>
      <c r="K26" s="20"/>
      <c r="L26" s="20"/>
      <c r="M26" s="20"/>
      <c r="N26" s="20"/>
      <c r="O26" s="20"/>
      <c r="P26" s="20"/>
      <c r="Q26" s="20"/>
      <c r="R26" s="20"/>
      <c r="S26" s="20"/>
      <c r="T26" s="20"/>
      <c r="U26" s="20"/>
      <c r="V26" s="20"/>
    </row>
    <row r="27" spans="1:22" x14ac:dyDescent="0.2">
      <c r="A27" s="20"/>
      <c r="B27" s="38" t="s">
        <v>158</v>
      </c>
      <c r="C27" s="49">
        <f>C9/(C13+C10)</f>
        <v>52.029245283018867</v>
      </c>
      <c r="D27" s="49">
        <f>D9/(D13+D10)</f>
        <v>-719.32876712328766</v>
      </c>
      <c r="E27" s="49">
        <f>E9/(E13+E10)</f>
        <v>33.077904633982541</v>
      </c>
      <c r="F27" s="50">
        <f>F9/(F13+F10)</f>
        <v>15.421161825726141</v>
      </c>
      <c r="G27" s="45">
        <f>(IF(C27 &lt; 0.8, 100, IF(C27 &lt; 1, 50, 0))) +
  (IF(D27 &lt; 0.8, 100, IF(D27 &lt; 1, 50, 0))) +
  (IF(E27 &lt; 0.8, 100, IF(E27 &lt; 1, 50, 0))) +
  (IF(F27 &lt; 0.8, 100, IF(F27 &lt; 1, 50, 0)))</f>
        <v>100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0.39800401905665067</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8.8971698113207545</v>
      </c>
      <c r="D31" s="49">
        <f>D17/(D13+D10)</f>
        <v>-116.73972602739725</v>
      </c>
      <c r="E31" s="49">
        <f>E17/(E13+E10)</f>
        <v>6.0167897918065814</v>
      </c>
      <c r="F31" s="50">
        <f>F17/(F13+F10)</f>
        <v>3.1922544951590597</v>
      </c>
      <c r="G31" s="45">
        <f>(IF(C31 &gt; 0.23, 100, 0)) +
  (IF(D31 &gt; 0.23, 100, 0)) +
  (IF(E31 &gt; 0.23, 100, 0)) +
  (IF(F31 &gt; 0.23, 100, 0))</f>
        <v>300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Fail</v>
      </c>
      <c r="D32" s="60"/>
      <c r="E32" s="61"/>
      <c r="F32" s="61"/>
      <c r="G32" s="62">
        <f>((COUNTIF(C32, "Pass") * 100) + (COUNTIF(C32, "Fail") * 0)) * (400/100)</f>
        <v>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0.49333333333333329</v>
      </c>
      <c r="J2" s="20"/>
      <c r="K2" s="20"/>
      <c r="L2" s="20"/>
      <c r="M2" s="20"/>
      <c r="N2" s="20"/>
      <c r="O2" s="20"/>
      <c r="P2" s="20"/>
      <c r="Q2" s="20"/>
      <c r="R2" s="20"/>
      <c r="S2" s="20"/>
      <c r="T2" s="20"/>
      <c r="U2" s="20"/>
      <c r="V2" s="20"/>
    </row>
    <row r="3" spans="1:22" ht="19" x14ac:dyDescent="0.25">
      <c r="A3" s="20"/>
      <c r="B3" s="25" t="s">
        <v>129</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130</v>
      </c>
      <c r="C4" s="26">
        <v>3871000000</v>
      </c>
      <c r="D4" s="26">
        <v>3774000000</v>
      </c>
      <c r="E4" s="26">
        <v>3995000000</v>
      </c>
      <c r="F4" s="27">
        <v>4205000000</v>
      </c>
      <c r="G4" s="20"/>
      <c r="H4" s="20"/>
      <c r="I4" s="20"/>
      <c r="J4" s="20"/>
      <c r="K4" s="20"/>
      <c r="L4" s="20"/>
      <c r="M4" s="20"/>
      <c r="N4" s="20"/>
      <c r="O4" s="20"/>
      <c r="P4" s="20"/>
      <c r="Q4" s="20"/>
      <c r="R4" s="20"/>
      <c r="S4" s="20"/>
      <c r="T4" s="20"/>
      <c r="U4" s="20"/>
      <c r="V4" s="20"/>
    </row>
    <row r="5" spans="1:22" ht="19" x14ac:dyDescent="0.25">
      <c r="A5" s="20"/>
      <c r="B5" s="28" t="s">
        <v>131</v>
      </c>
      <c r="C5" s="26">
        <v>44259000000</v>
      </c>
      <c r="D5" s="26">
        <v>45811000000</v>
      </c>
      <c r="E5" s="26">
        <v>45811000000</v>
      </c>
      <c r="F5" s="27">
        <v>44648000000</v>
      </c>
      <c r="G5" s="20"/>
      <c r="H5" s="20"/>
      <c r="I5" s="20"/>
      <c r="J5" s="20"/>
      <c r="K5" s="20"/>
      <c r="L5" s="20"/>
      <c r="M5" s="20"/>
      <c r="N5" s="20"/>
      <c r="O5" s="20"/>
      <c r="P5" s="20"/>
      <c r="Q5" s="20"/>
      <c r="R5" s="20"/>
      <c r="S5" s="20"/>
      <c r="T5" s="20"/>
      <c r="U5" s="20"/>
      <c r="V5" s="20"/>
    </row>
    <row r="6" spans="1:22" ht="19" x14ac:dyDescent="0.25">
      <c r="A6" s="20"/>
      <c r="B6" s="28" t="s">
        <v>132</v>
      </c>
      <c r="C6" s="26">
        <v>152761000000</v>
      </c>
      <c r="D6" s="26">
        <v>143885000000</v>
      </c>
      <c r="E6" s="26">
        <v>154889000000</v>
      </c>
      <c r="F6" s="27">
        <v>155451000000</v>
      </c>
      <c r="G6" s="20"/>
      <c r="H6" s="20"/>
      <c r="I6" s="20"/>
      <c r="J6" s="20"/>
      <c r="K6" s="20"/>
      <c r="L6" s="20"/>
      <c r="M6" s="20"/>
      <c r="N6" s="20"/>
      <c r="O6" s="20"/>
      <c r="P6" s="20"/>
      <c r="Q6" s="20"/>
      <c r="R6" s="20"/>
      <c r="S6" s="20"/>
      <c r="T6" s="20"/>
      <c r="U6" s="20"/>
      <c r="V6" s="20"/>
    </row>
    <row r="7" spans="1:22" ht="19" x14ac:dyDescent="0.25">
      <c r="A7" s="20"/>
      <c r="B7" s="28" t="s">
        <v>133</v>
      </c>
      <c r="C7" s="26">
        <v>0</v>
      </c>
      <c r="D7" s="26">
        <v>0</v>
      </c>
      <c r="E7" s="26">
        <v>0</v>
      </c>
      <c r="F7" s="27">
        <v>0</v>
      </c>
      <c r="G7" s="20"/>
      <c r="H7" s="20"/>
      <c r="I7" s="20"/>
      <c r="J7" s="20"/>
      <c r="K7" s="20"/>
      <c r="L7" s="20"/>
      <c r="M7" s="20"/>
      <c r="N7" s="20"/>
      <c r="O7" s="20"/>
      <c r="P7" s="20"/>
      <c r="Q7" s="20"/>
      <c r="R7" s="20"/>
      <c r="S7" s="20"/>
      <c r="T7" s="20"/>
      <c r="U7" s="20"/>
      <c r="V7" s="20"/>
    </row>
    <row r="8" spans="1:22" ht="19" x14ac:dyDescent="0.25">
      <c r="A8" s="20"/>
      <c r="B8" s="28" t="s">
        <v>134</v>
      </c>
      <c r="C8" s="26">
        <v>0</v>
      </c>
      <c r="D8" s="26">
        <v>0</v>
      </c>
      <c r="E8" s="26">
        <v>0</v>
      </c>
      <c r="F8" s="27">
        <v>0</v>
      </c>
      <c r="G8" s="20"/>
      <c r="H8" s="20"/>
      <c r="I8" s="20"/>
      <c r="J8" s="20"/>
      <c r="K8" s="20"/>
      <c r="L8" s="20"/>
      <c r="M8" s="20"/>
      <c r="N8" s="20"/>
      <c r="O8" s="20"/>
      <c r="P8" s="20"/>
      <c r="Q8" s="20"/>
      <c r="R8" s="20"/>
      <c r="S8" s="20"/>
      <c r="T8" s="20"/>
      <c r="U8" s="20"/>
      <c r="V8" s="20"/>
    </row>
    <row r="9" spans="1:22" ht="19" x14ac:dyDescent="0.25">
      <c r="A9" s="20"/>
      <c r="B9" s="28" t="s">
        <v>135</v>
      </c>
      <c r="C9" s="26">
        <v>106410000000</v>
      </c>
      <c r="D9" s="26">
        <v>99131000000</v>
      </c>
      <c r="E9" s="26">
        <v>107705000000</v>
      </c>
      <c r="F9" s="27">
        <v>105065000000</v>
      </c>
      <c r="G9" s="20"/>
      <c r="H9" s="20"/>
      <c r="I9" s="20"/>
      <c r="J9" s="20"/>
      <c r="K9" s="20"/>
      <c r="L9" s="20"/>
      <c r="M9" s="20"/>
      <c r="N9" s="20"/>
      <c r="O9" s="20"/>
      <c r="P9" s="20"/>
      <c r="Q9" s="20"/>
      <c r="R9" s="20"/>
      <c r="S9" s="20"/>
      <c r="T9" s="20"/>
      <c r="U9" s="20"/>
      <c r="V9" s="20"/>
    </row>
    <row r="10" spans="1:22" ht="19" x14ac:dyDescent="0.25">
      <c r="A10" s="20"/>
      <c r="B10" s="28" t="s">
        <v>136</v>
      </c>
      <c r="C10" s="26">
        <v>24238000000</v>
      </c>
      <c r="D10" s="26">
        <v>21844000000</v>
      </c>
      <c r="E10" s="26">
        <v>14175000000</v>
      </c>
      <c r="F10" s="27">
        <v>6372000000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41652000000</v>
      </c>
      <c r="D12" s="26">
        <v>37940000000</v>
      </c>
      <c r="E12" s="26">
        <v>32593000000</v>
      </c>
      <c r="F12" s="27">
        <v>28575000000</v>
      </c>
      <c r="G12" s="20"/>
      <c r="H12" s="20"/>
      <c r="I12" s="20"/>
      <c r="J12" s="20"/>
      <c r="K12" s="20"/>
      <c r="L12" s="20"/>
      <c r="M12" s="20"/>
      <c r="N12" s="20"/>
      <c r="O12" s="20"/>
      <c r="P12" s="20"/>
      <c r="Q12" s="20"/>
      <c r="R12" s="20"/>
      <c r="S12" s="20"/>
      <c r="T12" s="20"/>
      <c r="U12" s="20"/>
      <c r="V12" s="20"/>
    </row>
    <row r="13" spans="1:22" ht="19" x14ac:dyDescent="0.25">
      <c r="A13" s="20"/>
      <c r="B13" s="28" t="s">
        <v>139</v>
      </c>
      <c r="C13" s="26">
        <v>46351000000</v>
      </c>
      <c r="D13" s="26">
        <v>44754000000</v>
      </c>
      <c r="E13" s="26">
        <v>47184000000</v>
      </c>
      <c r="F13" s="27">
        <v>50386000000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11813000000</v>
      </c>
      <c r="D17" s="33">
        <v>8656000000</v>
      </c>
      <c r="E17" s="33">
        <v>7191000000</v>
      </c>
      <c r="F17" s="34">
        <v>10350000000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Fail</v>
      </c>
      <c r="E21" s="43" t="str">
        <f>IF(E3&gt;F3, "Pass", "Fail")</f>
        <v>Fail</v>
      </c>
      <c r="F21" s="44"/>
      <c r="G21" s="45">
        <f>(((COUNTIF(C21:E21, "Pass") * 100) + (COUNTIF(C21:E21, "Fail") * 0)) * (400/300)) / 2</f>
        <v>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Pass</v>
      </c>
      <c r="E22" s="43" t="str">
        <f>IF(E17&gt;F17, "Pass", "Fail")</f>
        <v>Fail</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Pass</v>
      </c>
      <c r="D23" s="43" t="str">
        <f>IF(D17&gt;D7, "Pass", "Fail")</f>
        <v>Pass</v>
      </c>
      <c r="E23" s="43" t="str">
        <f>IF(E17&gt;E7, "Pass", "Fail")</f>
        <v>Pass</v>
      </c>
      <c r="F23" s="48" t="str">
        <f>IF(F17&gt;F7, "Pass", "Fail")</f>
        <v>Pass</v>
      </c>
      <c r="G23" s="45">
        <f>(COUNTIF(C23:F23, "Pass") * 100) + (COUNTIF(C23:F23, "Fail") * 0)</f>
        <v>400</v>
      </c>
      <c r="H23" s="46" t="s">
        <v>154</v>
      </c>
      <c r="I23" s="20"/>
      <c r="J23" s="20"/>
      <c r="K23" s="20"/>
      <c r="L23" s="20"/>
      <c r="M23" s="20"/>
      <c r="N23" s="20"/>
      <c r="O23" s="20"/>
      <c r="P23" s="20"/>
      <c r="Q23" s="20"/>
      <c r="R23" s="20"/>
      <c r="S23" s="20"/>
      <c r="T23" s="20"/>
      <c r="U23" s="20"/>
      <c r="V23" s="20"/>
    </row>
    <row r="24" spans="1:22" x14ac:dyDescent="0.2">
      <c r="A24" s="20"/>
      <c r="B24" s="38" t="s">
        <v>84</v>
      </c>
      <c r="C24" s="49">
        <f>C17/(C4)</f>
        <v>3.0516662361146989</v>
      </c>
      <c r="D24" s="49">
        <f>D17/(D4)</f>
        <v>2.2935877053524112</v>
      </c>
      <c r="E24" s="49">
        <f>E17/(E4)</f>
        <v>1.8</v>
      </c>
      <c r="F24" s="50">
        <f>F17/(F4)</f>
        <v>2.4613555291319855</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7.7329946779609984E-2</v>
      </c>
      <c r="D25" s="49">
        <f>D17/D6</f>
        <v>6.0159154880633836E-2</v>
      </c>
      <c r="E25" s="49">
        <f>E17/E6</f>
        <v>4.6426795963561002E-2</v>
      </c>
      <c r="F25" s="50">
        <f>F17/F6</f>
        <v>6.6580465870274233E-2</v>
      </c>
      <c r="G25" s="45">
        <f>(IF(C25 &gt; 0.17, 100, IF(C25 &gt;= 0.1, 50, 0))) +
  (IF(D25 &gt; 0.17, 100, IF(D25 &gt;= 0.1, 50, 0))) +
  (IF(E25 &gt; 0.17, 100, IF(E25 &gt;= 0.1, 50, 0))) +
  (IF(F25 &gt; 0.17, 100, IF(F25 &gt;= 0.1, 50, 0)))</f>
        <v>0</v>
      </c>
      <c r="H25" s="46" t="s">
        <v>156</v>
      </c>
      <c r="I25" s="20"/>
      <c r="J25" s="20"/>
      <c r="K25" s="20"/>
      <c r="L25" s="20"/>
      <c r="M25" s="20"/>
      <c r="N25" s="20"/>
      <c r="O25" s="20"/>
      <c r="P25" s="20"/>
      <c r="Q25" s="20"/>
      <c r="R25" s="20"/>
      <c r="S25" s="20"/>
      <c r="T25" s="20"/>
      <c r="U25" s="20"/>
      <c r="V25" s="20"/>
    </row>
    <row r="26" spans="1:22" x14ac:dyDescent="0.2">
      <c r="A26" s="20"/>
      <c r="B26" s="38" t="s">
        <v>74</v>
      </c>
      <c r="C26" s="49">
        <f>C8/C6</f>
        <v>0</v>
      </c>
      <c r="D26" s="49">
        <f>D8/D6</f>
        <v>0</v>
      </c>
      <c r="E26" s="49">
        <f>E8/E6</f>
        <v>0</v>
      </c>
      <c r="F26" s="50">
        <f>F8/F6</f>
        <v>0</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1.5074586691977503</v>
      </c>
      <c r="D27" s="49">
        <f>D9/(D13+D10)</f>
        <v>1.4884981530976906</v>
      </c>
      <c r="E27" s="49">
        <f>E9/(E13+E10)</f>
        <v>1.7553252171645561</v>
      </c>
      <c r="F27" s="50">
        <f>F9/(F13+F10)</f>
        <v>1.851104690087741</v>
      </c>
      <c r="G27" s="45">
        <f>(IF(C27 &lt; 0.8, 100, IF(C27 &lt; 1, 50, 0))) +
  (IF(D27 &lt; 0.8, 100, IF(D27 &lt; 1, 50, 0))) +
  (IF(E27 &lt; 0.8, 100, IF(E27 &lt; 1, 50, 0))) +
  (IF(F27 &lt; 0.8, 100, IF(F27 &lt; 1, 50, 0)))</f>
        <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0.13416824908916755</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0.1673490203856125</v>
      </c>
      <c r="D31" s="49">
        <f>D17/(D13+D10)</f>
        <v>0.12997387308928196</v>
      </c>
      <c r="E31" s="49">
        <f>E17/(E13+E10)</f>
        <v>0.11719552143939764</v>
      </c>
      <c r="F31" s="50">
        <f>F17/(F13+F10)</f>
        <v>0.18235314845484338</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Fail</v>
      </c>
      <c r="D32" s="60"/>
      <c r="E32" s="61"/>
      <c r="F32" s="61"/>
      <c r="G32" s="62">
        <f>((COUNTIF(C32, "Pass") * 100) + (COUNTIF(C32, "Fail") * 0)) * (400/100)</f>
        <v>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0.44833333333333336</v>
      </c>
      <c r="J2" s="20"/>
      <c r="K2" s="20"/>
      <c r="L2" s="20"/>
      <c r="M2" s="20"/>
      <c r="N2" s="20"/>
      <c r="O2" s="20"/>
      <c r="P2" s="20"/>
      <c r="Q2" s="20"/>
      <c r="R2" s="20"/>
      <c r="S2" s="20"/>
      <c r="T2" s="20"/>
      <c r="U2" s="20"/>
      <c r="V2" s="20"/>
    </row>
    <row r="3" spans="1:22" ht="19" x14ac:dyDescent="0.25">
      <c r="A3" s="20"/>
      <c r="B3" s="25" t="s">
        <v>129</v>
      </c>
      <c r="C3" s="26">
        <v>2662000000</v>
      </c>
      <c r="D3" s="26">
        <v>2339000000</v>
      </c>
      <c r="E3" s="26">
        <v>2095000000</v>
      </c>
      <c r="F3" s="27">
        <v>2074000000</v>
      </c>
      <c r="G3" s="20"/>
      <c r="H3" s="20"/>
      <c r="I3" s="20"/>
      <c r="J3" s="20"/>
      <c r="K3" s="20"/>
      <c r="L3" s="20"/>
      <c r="M3" s="20"/>
      <c r="N3" s="20"/>
      <c r="O3" s="20"/>
      <c r="P3" s="20"/>
      <c r="Q3" s="20"/>
      <c r="R3" s="20"/>
      <c r="S3" s="20"/>
      <c r="T3" s="20"/>
      <c r="U3" s="20"/>
      <c r="V3" s="20"/>
    </row>
    <row r="4" spans="1:22" ht="19" x14ac:dyDescent="0.25">
      <c r="A4" s="20"/>
      <c r="B4" s="28" t="s">
        <v>130</v>
      </c>
      <c r="C4" s="26">
        <v>8036000000</v>
      </c>
      <c r="D4" s="26">
        <v>7475000000</v>
      </c>
      <c r="E4" s="26">
        <v>6968000000</v>
      </c>
      <c r="F4" s="27">
        <v>6745000000</v>
      </c>
      <c r="G4" s="20"/>
      <c r="H4" s="20"/>
      <c r="I4" s="20"/>
      <c r="J4" s="20"/>
      <c r="K4" s="20"/>
      <c r="L4" s="20"/>
      <c r="M4" s="20"/>
      <c r="N4" s="20"/>
      <c r="O4" s="20"/>
      <c r="P4" s="20"/>
      <c r="Q4" s="20"/>
      <c r="R4" s="20"/>
      <c r="S4" s="20"/>
      <c r="T4" s="20"/>
      <c r="U4" s="20"/>
      <c r="V4" s="20"/>
    </row>
    <row r="5" spans="1:22" ht="19" x14ac:dyDescent="0.25">
      <c r="A5" s="20"/>
      <c r="B5" s="28" t="s">
        <v>131</v>
      </c>
      <c r="C5" s="26">
        <v>21169000000</v>
      </c>
      <c r="D5" s="26">
        <v>21149000000</v>
      </c>
      <c r="E5" s="26">
        <v>20502000000</v>
      </c>
      <c r="F5" s="27">
        <v>20547000000</v>
      </c>
      <c r="G5" s="20"/>
      <c r="H5" s="20"/>
      <c r="I5" s="20"/>
      <c r="J5" s="20"/>
      <c r="K5" s="20"/>
      <c r="L5" s="20"/>
      <c r="M5" s="20"/>
      <c r="N5" s="20"/>
      <c r="O5" s="20"/>
      <c r="P5" s="20"/>
      <c r="Q5" s="20"/>
      <c r="R5" s="20"/>
      <c r="S5" s="20"/>
      <c r="T5" s="20"/>
      <c r="U5" s="20"/>
      <c r="V5" s="20"/>
    </row>
    <row r="6" spans="1:22" ht="19" x14ac:dyDescent="0.25">
      <c r="A6" s="20"/>
      <c r="B6" s="28" t="s">
        <v>132</v>
      </c>
      <c r="C6" s="26">
        <v>95159000000</v>
      </c>
      <c r="D6" s="26">
        <v>96820000000</v>
      </c>
      <c r="E6" s="26">
        <v>109314000000</v>
      </c>
      <c r="F6" s="27">
        <v>118481000000</v>
      </c>
      <c r="G6" s="20"/>
      <c r="H6" s="20"/>
      <c r="I6" s="20"/>
      <c r="J6" s="20"/>
      <c r="K6" s="20"/>
      <c r="L6" s="20"/>
      <c r="M6" s="20"/>
      <c r="N6" s="20"/>
      <c r="O6" s="20"/>
      <c r="P6" s="20"/>
      <c r="Q6" s="20"/>
      <c r="R6" s="20"/>
      <c r="S6" s="20"/>
      <c r="T6" s="20"/>
      <c r="U6" s="20"/>
      <c r="V6" s="20"/>
    </row>
    <row r="7" spans="1:22" ht="19" x14ac:dyDescent="0.25">
      <c r="A7" s="20"/>
      <c r="B7" s="28" t="s">
        <v>133</v>
      </c>
      <c r="C7" s="26">
        <v>22262000000</v>
      </c>
      <c r="D7" s="26">
        <v>21890000000</v>
      </c>
      <c r="E7" s="26">
        <v>21868000000</v>
      </c>
      <c r="F7" s="27">
        <v>19080000000</v>
      </c>
      <c r="G7" s="20"/>
      <c r="H7" s="20"/>
      <c r="I7" s="20"/>
      <c r="J7" s="20"/>
      <c r="K7" s="20"/>
      <c r="L7" s="20"/>
      <c r="M7" s="20"/>
      <c r="N7" s="20"/>
      <c r="O7" s="20"/>
      <c r="P7" s="20"/>
      <c r="Q7" s="20"/>
      <c r="R7" s="20"/>
      <c r="S7" s="20"/>
      <c r="T7" s="20"/>
      <c r="U7" s="20"/>
      <c r="V7" s="20"/>
    </row>
    <row r="8" spans="1:22" ht="19" x14ac:dyDescent="0.25">
      <c r="A8" s="20"/>
      <c r="B8" s="28" t="s">
        <v>134</v>
      </c>
      <c r="C8" s="26">
        <v>43412000000</v>
      </c>
      <c r="D8" s="26">
        <v>43812000000</v>
      </c>
      <c r="E8" s="26">
        <v>51440000000</v>
      </c>
      <c r="F8" s="27">
        <v>61519000000</v>
      </c>
      <c r="G8" s="20"/>
      <c r="H8" s="20"/>
      <c r="I8" s="20"/>
      <c r="J8" s="20"/>
      <c r="K8" s="20"/>
      <c r="L8" s="20"/>
      <c r="M8" s="20"/>
      <c r="N8" s="20"/>
      <c r="O8" s="20"/>
      <c r="P8" s="20"/>
      <c r="Q8" s="20"/>
      <c r="R8" s="20"/>
      <c r="S8" s="20"/>
      <c r="T8" s="20"/>
      <c r="U8" s="20"/>
      <c r="V8" s="20"/>
    </row>
    <row r="9" spans="1:22" ht="19" x14ac:dyDescent="0.25">
      <c r="A9" s="20"/>
      <c r="B9" s="28" t="s">
        <v>135</v>
      </c>
      <c r="C9" s="26">
        <v>65674000000</v>
      </c>
      <c r="D9" s="26">
        <v>65702000000</v>
      </c>
      <c r="E9" s="26">
        <v>73308000000</v>
      </c>
      <c r="F9" s="27">
        <v>80599000000</v>
      </c>
      <c r="G9" s="20"/>
      <c r="H9" s="20"/>
      <c r="I9" s="20"/>
      <c r="J9" s="20"/>
      <c r="K9" s="20"/>
      <c r="L9" s="20"/>
      <c r="M9" s="20"/>
      <c r="N9" s="20"/>
      <c r="O9" s="20"/>
      <c r="P9" s="20"/>
      <c r="Q9" s="20"/>
      <c r="R9" s="20"/>
      <c r="S9" s="20"/>
      <c r="T9" s="20"/>
      <c r="U9" s="20"/>
      <c r="V9" s="20"/>
    </row>
    <row r="10" spans="1:22" ht="19" x14ac:dyDescent="0.25">
      <c r="A10" s="20"/>
      <c r="B10" s="28" t="s">
        <v>136</v>
      </c>
      <c r="C10" s="26">
        <v>43766000000</v>
      </c>
      <c r="D10" s="26">
        <v>38618000000</v>
      </c>
      <c r="E10" s="26">
        <v>31259000000</v>
      </c>
      <c r="F10" s="27">
        <v>26237000000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28766000000</v>
      </c>
      <c r="D12" s="26">
        <v>25503000000</v>
      </c>
      <c r="E12" s="26">
        <v>23820000000</v>
      </c>
      <c r="F12" s="27">
        <v>21281000000</v>
      </c>
      <c r="G12" s="20"/>
      <c r="H12" s="20"/>
      <c r="I12" s="20"/>
      <c r="J12" s="20"/>
      <c r="K12" s="20"/>
      <c r="L12" s="20"/>
      <c r="M12" s="20"/>
      <c r="N12" s="20"/>
      <c r="O12" s="20"/>
      <c r="P12" s="20"/>
      <c r="Q12" s="20"/>
      <c r="R12" s="20"/>
      <c r="S12" s="20"/>
      <c r="T12" s="20"/>
      <c r="U12" s="20"/>
      <c r="V12" s="20"/>
    </row>
    <row r="13" spans="1:22" ht="19" x14ac:dyDescent="0.25">
      <c r="A13" s="20"/>
      <c r="B13" s="28" t="s">
        <v>139</v>
      </c>
      <c r="C13" s="26">
        <v>29485000000</v>
      </c>
      <c r="D13" s="26">
        <v>31118000000</v>
      </c>
      <c r="E13" s="26">
        <v>36006000000</v>
      </c>
      <c r="F13" s="27">
        <v>37882000000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9299000000</v>
      </c>
      <c r="D15" s="26">
        <v>9509000000</v>
      </c>
      <c r="E15" s="26">
        <v>10195000000</v>
      </c>
      <c r="F15" s="27">
        <v>11143000000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13860000000</v>
      </c>
      <c r="D17" s="33">
        <v>13066000000</v>
      </c>
      <c r="E17" s="33">
        <v>16207000000</v>
      </c>
      <c r="F17" s="34">
        <v>14052000000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Pass</v>
      </c>
      <c r="F21" s="44"/>
      <c r="G21" s="45">
        <f>(((COUNTIF(C21:E21, "Pass") * 100) + (COUNTIF(C21:E21, "Fail") * 0)) * (400/300)) / 2</f>
        <v>200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1.7247386759581882</v>
      </c>
      <c r="D24" s="49">
        <f>D17/(D4)</f>
        <v>1.7479598662207358</v>
      </c>
      <c r="E24" s="49">
        <f>E17/(E4)</f>
        <v>2.325918484500574</v>
      </c>
      <c r="F24" s="50">
        <f>F17/(F4)</f>
        <v>2.0833209785025946</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0.14565096312487522</v>
      </c>
      <c r="D25" s="49">
        <f>D17/D6</f>
        <v>0.13495145631067962</v>
      </c>
      <c r="E25" s="49">
        <f>E17/E6</f>
        <v>0.14826097297692883</v>
      </c>
      <c r="F25" s="50">
        <f>F17/F6</f>
        <v>0.11860129472236054</v>
      </c>
      <c r="G25" s="45">
        <f>(IF(C25 &gt; 0.17, 100, IF(C25 &gt;= 0.1, 50, 0))) +
  (IF(D25 &gt; 0.17, 100, IF(D25 &gt;= 0.1, 50, 0))) +
  (IF(E25 &gt; 0.17, 100, IF(E25 &gt;= 0.1, 50, 0))) +
  (IF(F25 &gt; 0.17, 100, IF(F25 &gt;= 0.1, 50, 0)))</f>
        <v>200</v>
      </c>
      <c r="H25" s="46" t="s">
        <v>156</v>
      </c>
      <c r="I25" s="20"/>
      <c r="J25" s="20"/>
      <c r="K25" s="20"/>
      <c r="L25" s="20"/>
      <c r="M25" s="20"/>
      <c r="N25" s="20"/>
      <c r="O25" s="20"/>
      <c r="P25" s="20"/>
      <c r="Q25" s="20"/>
      <c r="R25" s="20"/>
      <c r="S25" s="20"/>
      <c r="T25" s="20"/>
      <c r="U25" s="20"/>
      <c r="V25" s="20"/>
    </row>
    <row r="26" spans="1:22" x14ac:dyDescent="0.2">
      <c r="A26" s="20"/>
      <c r="B26" s="38" t="s">
        <v>74</v>
      </c>
      <c r="C26" s="49">
        <f>C8/C6</f>
        <v>0.45620487815130467</v>
      </c>
      <c r="D26" s="49">
        <f>D8/D6</f>
        <v>0.45250981202230944</v>
      </c>
      <c r="E26" s="49">
        <f>E8/E6</f>
        <v>0.47057101560641823</v>
      </c>
      <c r="F26" s="50">
        <f>F8/F6</f>
        <v>0.51923093154176614</v>
      </c>
      <c r="G26" s="45">
        <f>(IF(C26 &lt; 0.5, 100, 0)) +
  (IF(D26 &lt; 0.5, 100, 0)) +
  (IF(E26 &lt; 0.5, 100, 0)) +
  (IF(F26 &lt; 0.5, 100, 0))</f>
        <v>300</v>
      </c>
      <c r="H26" s="46" t="s">
        <v>157</v>
      </c>
      <c r="I26" s="20"/>
      <c r="J26" s="20"/>
      <c r="K26" s="20"/>
      <c r="L26" s="20"/>
      <c r="M26" s="20"/>
      <c r="N26" s="20"/>
      <c r="O26" s="20"/>
      <c r="P26" s="20"/>
      <c r="Q26" s="20"/>
      <c r="R26" s="20"/>
      <c r="S26" s="20"/>
      <c r="T26" s="20"/>
      <c r="U26" s="20"/>
      <c r="V26" s="20"/>
    </row>
    <row r="27" spans="1:22" x14ac:dyDescent="0.2">
      <c r="A27" s="20"/>
      <c r="B27" s="38" t="s">
        <v>158</v>
      </c>
      <c r="C27" s="49">
        <f>C9/(C13+C10)</f>
        <v>0.89656113909707713</v>
      </c>
      <c r="D27" s="49">
        <f>D9/(D13+D10)</f>
        <v>0.94215326373752439</v>
      </c>
      <c r="E27" s="49">
        <f>E9/(E13+E10)</f>
        <v>1.0898386976882479</v>
      </c>
      <c r="F27" s="50">
        <f>F9/(F13+F10)</f>
        <v>1.2570220995336796</v>
      </c>
      <c r="G27" s="45">
        <f>(IF(C27 &lt; 0.8, 100, IF(C27 &lt; 1, 50, 0))) +
  (IF(D27 &lt; 0.8, 100, IF(D27 &lt; 1, 50, 0))) +
  (IF(E27 &lt; 0.8, 100, IF(E27 &lt; 1, 50, 0))) +
  (IF(F27 &lt; 0.8, 100, IF(F27 &lt; 1, 50, 0)))</f>
        <v>100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0.10596964896490461</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0.18921243395994594</v>
      </c>
      <c r="D31" s="49">
        <f>D17/(D13+D10)</f>
        <v>0.18736377193988757</v>
      </c>
      <c r="E31" s="49">
        <f>E17/(E13+E10)</f>
        <v>0.24094254069724225</v>
      </c>
      <c r="F31" s="50">
        <f>F17/(F13+F10)</f>
        <v>0.21915500865578066</v>
      </c>
      <c r="G31" s="45">
        <f>(IF(C31 &gt; 0.23, 100, 0)) +
  (IF(D31 &gt; 0.23, 100, 0)) +
  (IF(E31 &gt; 0.23, 100, 0)) +
  (IF(F31 &gt; 0.23, 100, 0))</f>
        <v>100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0.41333333333333327</v>
      </c>
      <c r="J2" s="20"/>
      <c r="K2" s="20"/>
      <c r="L2" s="20"/>
      <c r="M2" s="20"/>
      <c r="N2" s="20"/>
      <c r="O2" s="20"/>
      <c r="P2" s="20"/>
      <c r="Q2" s="20"/>
      <c r="R2" s="20"/>
      <c r="S2" s="20"/>
      <c r="T2" s="20"/>
      <c r="U2" s="20"/>
      <c r="V2" s="20"/>
    </row>
    <row r="3" spans="1:22" ht="19" x14ac:dyDescent="0.25">
      <c r="A3" s="20"/>
      <c r="B3" s="25" t="s">
        <v>129</v>
      </c>
      <c r="C3" s="26">
        <v>1787000000</v>
      </c>
      <c r="D3" s="26">
        <v>1507000000</v>
      </c>
      <c r="E3" s="26">
        <v>1618000000</v>
      </c>
      <c r="F3" s="27">
        <v>1683000000</v>
      </c>
      <c r="G3" s="20"/>
      <c r="H3" s="20"/>
      <c r="I3" s="20"/>
      <c r="J3" s="20"/>
      <c r="K3" s="20"/>
      <c r="L3" s="20"/>
      <c r="M3" s="20"/>
      <c r="N3" s="20"/>
      <c r="O3" s="20"/>
      <c r="P3" s="20"/>
      <c r="Q3" s="20"/>
      <c r="R3" s="20"/>
      <c r="S3" s="20"/>
      <c r="T3" s="20"/>
      <c r="U3" s="20"/>
      <c r="V3" s="20"/>
    </row>
    <row r="4" spans="1:22" ht="19" x14ac:dyDescent="0.25">
      <c r="A4" s="20"/>
      <c r="B4" s="28" t="s">
        <v>130</v>
      </c>
      <c r="C4" s="26">
        <v>5317000000</v>
      </c>
      <c r="D4" s="26">
        <v>5475000000</v>
      </c>
      <c r="E4" s="26">
        <v>5121000000</v>
      </c>
      <c r="F4" s="27">
        <v>4967000000</v>
      </c>
      <c r="G4" s="20"/>
      <c r="H4" s="20"/>
      <c r="I4" s="20"/>
      <c r="J4" s="20"/>
      <c r="K4" s="20"/>
      <c r="L4" s="20"/>
      <c r="M4" s="20"/>
      <c r="N4" s="20"/>
      <c r="O4" s="20"/>
      <c r="P4" s="20"/>
      <c r="Q4" s="20"/>
      <c r="R4" s="20"/>
      <c r="S4" s="20"/>
      <c r="T4" s="20"/>
      <c r="U4" s="20"/>
      <c r="V4" s="20"/>
    </row>
    <row r="5" spans="1:22" ht="19" x14ac:dyDescent="0.25">
      <c r="A5" s="20"/>
      <c r="B5" s="28" t="s">
        <v>131</v>
      </c>
      <c r="C5" s="26">
        <v>8314000000</v>
      </c>
      <c r="D5" s="26">
        <v>8314000000</v>
      </c>
      <c r="E5" s="26">
        <v>8332000000</v>
      </c>
      <c r="F5" s="27">
        <v>8108000000</v>
      </c>
      <c r="G5" s="20"/>
      <c r="H5" s="20"/>
      <c r="I5" s="20"/>
      <c r="J5" s="20"/>
      <c r="K5" s="20"/>
      <c r="L5" s="20"/>
      <c r="M5" s="20"/>
      <c r="N5" s="20"/>
      <c r="O5" s="20"/>
      <c r="P5" s="20"/>
      <c r="Q5" s="20"/>
      <c r="R5" s="20"/>
      <c r="S5" s="20"/>
      <c r="T5" s="20"/>
      <c r="U5" s="20"/>
      <c r="V5" s="20"/>
    </row>
    <row r="6" spans="1:22" ht="19" x14ac:dyDescent="0.25">
      <c r="A6" s="20"/>
      <c r="B6" s="28" t="s">
        <v>132</v>
      </c>
      <c r="C6" s="26">
        <v>62125000000</v>
      </c>
      <c r="D6" s="26">
        <v>63171000000</v>
      </c>
      <c r="E6" s="26">
        <v>67952000000</v>
      </c>
      <c r="F6" s="27">
        <v>68407000000</v>
      </c>
      <c r="G6" s="20"/>
      <c r="H6" s="20"/>
      <c r="I6" s="20"/>
      <c r="J6" s="20"/>
      <c r="K6" s="20"/>
      <c r="L6" s="20"/>
      <c r="M6" s="20"/>
      <c r="N6" s="20"/>
      <c r="O6" s="20"/>
      <c r="P6" s="20"/>
      <c r="Q6" s="20"/>
      <c r="R6" s="20"/>
      <c r="S6" s="20"/>
      <c r="T6" s="20"/>
      <c r="U6" s="20"/>
      <c r="V6" s="20"/>
    </row>
    <row r="7" spans="1:22" ht="19" x14ac:dyDescent="0.25">
      <c r="A7" s="20"/>
      <c r="B7" s="28" t="s">
        <v>133</v>
      </c>
      <c r="C7" s="26">
        <v>11280000000</v>
      </c>
      <c r="D7" s="26">
        <v>11238000000</v>
      </c>
      <c r="E7" s="26">
        <v>11610000000</v>
      </c>
      <c r="F7" s="27">
        <v>11397000000</v>
      </c>
      <c r="G7" s="20"/>
      <c r="H7" s="20"/>
      <c r="I7" s="20"/>
      <c r="J7" s="20"/>
      <c r="K7" s="20"/>
      <c r="L7" s="20"/>
      <c r="M7" s="20"/>
      <c r="N7" s="20"/>
      <c r="O7" s="20"/>
      <c r="P7" s="20"/>
      <c r="Q7" s="20"/>
      <c r="R7" s="20"/>
      <c r="S7" s="20"/>
      <c r="T7" s="20"/>
      <c r="U7" s="20"/>
      <c r="V7" s="20"/>
    </row>
    <row r="8" spans="1:22" ht="19" x14ac:dyDescent="0.25">
      <c r="A8" s="20"/>
      <c r="B8" s="28" t="s">
        <v>134</v>
      </c>
      <c r="C8" s="26">
        <v>28096000000</v>
      </c>
      <c r="D8" s="26">
        <v>30724000000</v>
      </c>
      <c r="E8" s="26">
        <v>35278000000</v>
      </c>
      <c r="F8" s="27">
        <v>38789000000</v>
      </c>
      <c r="G8" s="20"/>
      <c r="H8" s="20"/>
      <c r="I8" s="20"/>
      <c r="J8" s="20"/>
      <c r="K8" s="20"/>
      <c r="L8" s="20"/>
      <c r="M8" s="20"/>
      <c r="N8" s="20"/>
      <c r="O8" s="20"/>
      <c r="P8" s="20"/>
      <c r="Q8" s="20"/>
      <c r="R8" s="20"/>
      <c r="S8" s="20"/>
      <c r="T8" s="20"/>
      <c r="U8" s="20"/>
      <c r="V8" s="20"/>
    </row>
    <row r="9" spans="1:22" ht="19" x14ac:dyDescent="0.25">
      <c r="A9" s="20"/>
      <c r="B9" s="28" t="s">
        <v>135</v>
      </c>
      <c r="C9" s="26">
        <v>39376000000</v>
      </c>
      <c r="D9" s="26">
        <v>41962000000</v>
      </c>
      <c r="E9" s="26">
        <v>46888000000</v>
      </c>
      <c r="F9" s="27">
        <v>50186000000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16304000000</v>
      </c>
      <c r="D12" s="26">
        <v>15687000000</v>
      </c>
      <c r="E12" s="26">
        <v>16324000000</v>
      </c>
      <c r="F12" s="27">
        <v>14381000000</v>
      </c>
      <c r="G12" s="20"/>
      <c r="H12" s="20"/>
      <c r="I12" s="20"/>
      <c r="J12" s="20"/>
      <c r="K12" s="20"/>
      <c r="L12" s="20"/>
      <c r="M12" s="20"/>
      <c r="N12" s="20"/>
      <c r="O12" s="20"/>
      <c r="P12" s="20"/>
      <c r="Q12" s="20"/>
      <c r="R12" s="20"/>
      <c r="S12" s="20"/>
      <c r="T12" s="20"/>
      <c r="U12" s="20"/>
      <c r="V12" s="20"/>
    </row>
    <row r="13" spans="1:22" ht="19" x14ac:dyDescent="0.25">
      <c r="A13" s="20"/>
      <c r="B13" s="28" t="s">
        <v>139</v>
      </c>
      <c r="C13" s="26">
        <v>22749000000</v>
      </c>
      <c r="D13" s="26">
        <v>21209000000</v>
      </c>
      <c r="E13" s="26">
        <v>21064000000</v>
      </c>
      <c r="F13" s="27">
        <v>18221000000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5718000000</v>
      </c>
      <c r="D15" s="26">
        <v>4977000000</v>
      </c>
      <c r="E15" s="26">
        <v>4601000000</v>
      </c>
      <c r="F15" s="27">
        <v>5039000000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8006000000</v>
      </c>
      <c r="D17" s="33">
        <v>9072000000</v>
      </c>
      <c r="E17" s="33">
        <v>11384000000</v>
      </c>
      <c r="F17" s="34">
        <v>8168000000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Fail</v>
      </c>
      <c r="E21" s="43" t="str">
        <f>IF(E3&gt;F3, "Pass", "Fail")</f>
        <v>Fail</v>
      </c>
      <c r="F21" s="44"/>
      <c r="G21" s="45">
        <f>(((COUNTIF(C21:E21, "Pass") * 100) + (COUNTIF(C21:E21, "Fail") * 0)) * (400/300)) / 2</f>
        <v>66.666666666666657</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Fail</v>
      </c>
      <c r="E22" s="43" t="str">
        <f>IF(E17&gt;F17, "Pass", "Fail")</f>
        <v>Pass</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1.5057363174722589</v>
      </c>
      <c r="D24" s="49">
        <f>D17/(D4)</f>
        <v>1.6569863013698629</v>
      </c>
      <c r="E24" s="49">
        <f>E17/(E4)</f>
        <v>2.2230033196641279</v>
      </c>
      <c r="F24" s="50">
        <f>F17/(F4)</f>
        <v>1.6444533923897724</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0.12886921529175049</v>
      </c>
      <c r="D25" s="49">
        <f>D17/D6</f>
        <v>0.14361020088331672</v>
      </c>
      <c r="E25" s="49">
        <f>E17/E6</f>
        <v>0.16753002119142923</v>
      </c>
      <c r="F25" s="50">
        <f>F17/F6</f>
        <v>0.11940298507462686</v>
      </c>
      <c r="G25" s="45">
        <f>(IF(C25 &gt; 0.17, 100, IF(C25 &gt;= 0.1, 50, 0))) +
  (IF(D25 &gt; 0.17, 100, IF(D25 &gt;= 0.1, 50, 0))) +
  (IF(E25 &gt; 0.17, 100, IF(E25 &gt;= 0.1, 50, 0))) +
  (IF(F25 &gt; 0.17, 100, IF(F25 &gt;= 0.1, 50, 0)))</f>
        <v>200</v>
      </c>
      <c r="H25" s="46" t="s">
        <v>156</v>
      </c>
      <c r="I25" s="20"/>
      <c r="J25" s="20"/>
      <c r="K25" s="20"/>
      <c r="L25" s="20"/>
      <c r="M25" s="20"/>
      <c r="N25" s="20"/>
      <c r="O25" s="20"/>
      <c r="P25" s="20"/>
      <c r="Q25" s="20"/>
      <c r="R25" s="20"/>
      <c r="S25" s="20"/>
      <c r="T25" s="20"/>
      <c r="U25" s="20"/>
      <c r="V25" s="20"/>
    </row>
    <row r="26" spans="1:22" x14ac:dyDescent="0.2">
      <c r="A26" s="20"/>
      <c r="B26" s="38" t="s">
        <v>74</v>
      </c>
      <c r="C26" s="49">
        <f>C8/C6</f>
        <v>0.45224949698189137</v>
      </c>
      <c r="D26" s="49">
        <f>D8/D6</f>
        <v>0.48636241313260831</v>
      </c>
      <c r="E26" s="49">
        <f>E8/E6</f>
        <v>0.5191605839416058</v>
      </c>
      <c r="F26" s="50">
        <f>F8/F6</f>
        <v>0.567032613621413</v>
      </c>
      <c r="G26" s="45">
        <f>(IF(C26 &lt; 0.5, 100, 0)) +
  (IF(D26 &lt; 0.5, 100, 0)) +
  (IF(E26 &lt; 0.5, 100, 0)) +
  (IF(F26 &lt; 0.5, 100, 0))</f>
        <v>200</v>
      </c>
      <c r="H26" s="46" t="s">
        <v>157</v>
      </c>
      <c r="I26" s="20"/>
      <c r="J26" s="20"/>
      <c r="K26" s="20"/>
      <c r="L26" s="20"/>
      <c r="M26" s="20"/>
      <c r="N26" s="20"/>
      <c r="O26" s="20"/>
      <c r="P26" s="20"/>
      <c r="Q26" s="20"/>
      <c r="R26" s="20"/>
      <c r="S26" s="20"/>
      <c r="T26" s="20"/>
      <c r="U26" s="20"/>
      <c r="V26" s="20"/>
    </row>
    <row r="27" spans="1:22" x14ac:dyDescent="0.2">
      <c r="A27" s="20"/>
      <c r="B27" s="38" t="s">
        <v>158</v>
      </c>
      <c r="C27" s="49">
        <f>C9/(C13+C10)</f>
        <v>1.7308892698580158</v>
      </c>
      <c r="D27" s="49">
        <f>D9/(D13+D10)</f>
        <v>1.9784996935263333</v>
      </c>
      <c r="E27" s="49">
        <f>E9/(E13+E10)</f>
        <v>2.2259779718951767</v>
      </c>
      <c r="F27" s="50">
        <f>F9/(F13+F10)</f>
        <v>2.7542944953624939</v>
      </c>
      <c r="G27" s="45">
        <f>(IF(C27 &lt; 0.8, 100, IF(C27 &lt; 1, 50, 0))) +
  (IF(D27 &lt; 0.8, 100, IF(D27 &lt; 1, 50, 0))) +
  (IF(E27 &lt; 0.8, 100, IF(E27 &lt; 1, 50, 0))) +
  (IF(F27 &lt; 0.8, 100, IF(F27 &lt; 1, 50, 0)))</f>
        <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4.5139485528300549E-2</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0.35192755725526398</v>
      </c>
      <c r="D31" s="49">
        <f>D17/(D13+D10)</f>
        <v>0.42774293931821394</v>
      </c>
      <c r="E31" s="49">
        <f>E17/(E13+E10)</f>
        <v>0.54044815799468282</v>
      </c>
      <c r="F31" s="50">
        <f>F17/(F13+F10)</f>
        <v>0.44827396959552163</v>
      </c>
      <c r="G31" s="45">
        <f>(IF(C31 &gt; 0.23, 100, 0)) +
  (IF(D31 &gt; 0.23, 100, 0)) +
  (IF(E31 &gt; 0.23, 100, 0)) +
  (IF(F31 &gt; 0.23, 100, 0))</f>
        <v>400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0.55708333333333337</v>
      </c>
      <c r="J2" s="20"/>
      <c r="K2" s="20"/>
      <c r="L2" s="20"/>
      <c r="M2" s="20"/>
      <c r="N2" s="20"/>
      <c r="O2" s="20"/>
      <c r="P2" s="20"/>
      <c r="Q2" s="20"/>
      <c r="R2" s="20"/>
      <c r="S2" s="20"/>
      <c r="T2" s="20"/>
      <c r="U2" s="20"/>
      <c r="V2" s="20"/>
    </row>
    <row r="3" spans="1:22" ht="19" x14ac:dyDescent="0.25">
      <c r="A3" s="20"/>
      <c r="B3" s="25" t="s">
        <v>129</v>
      </c>
      <c r="C3" s="26">
        <v>2564000000</v>
      </c>
      <c r="D3" s="26">
        <v>2345000000</v>
      </c>
      <c r="E3" s="26">
        <v>1923000000</v>
      </c>
      <c r="F3" s="27">
        <v>1628000000</v>
      </c>
      <c r="G3" s="20"/>
      <c r="H3" s="20"/>
      <c r="I3" s="20"/>
      <c r="J3" s="20"/>
      <c r="K3" s="20"/>
      <c r="L3" s="20"/>
      <c r="M3" s="20"/>
      <c r="N3" s="20"/>
      <c r="O3" s="20"/>
      <c r="P3" s="20"/>
      <c r="Q3" s="20"/>
      <c r="R3" s="20"/>
      <c r="S3" s="20"/>
      <c r="T3" s="20"/>
      <c r="U3" s="20"/>
      <c r="V3" s="20"/>
    </row>
    <row r="4" spans="1:22" ht="19" x14ac:dyDescent="0.25">
      <c r="A4" s="20"/>
      <c r="B4" s="28" t="s">
        <v>130</v>
      </c>
      <c r="C4" s="26">
        <v>3434000000</v>
      </c>
      <c r="D4" s="26">
        <v>2973000000</v>
      </c>
      <c r="E4" s="26">
        <v>2603000000</v>
      </c>
      <c r="F4" s="27">
        <v>2394000000</v>
      </c>
      <c r="G4" s="20"/>
      <c r="H4" s="20"/>
      <c r="I4" s="20"/>
      <c r="J4" s="20"/>
      <c r="K4" s="20"/>
      <c r="L4" s="20"/>
      <c r="M4" s="20"/>
      <c r="N4" s="20"/>
      <c r="O4" s="20"/>
      <c r="P4" s="20"/>
      <c r="Q4" s="20"/>
      <c r="R4" s="20"/>
      <c r="S4" s="20"/>
      <c r="T4" s="20"/>
      <c r="U4" s="20"/>
      <c r="V4" s="20"/>
    </row>
    <row r="5" spans="1:22" ht="19" x14ac:dyDescent="0.25">
      <c r="A5" s="20"/>
      <c r="B5" s="28" t="s">
        <v>131</v>
      </c>
      <c r="C5" s="26">
        <v>2759000000</v>
      </c>
      <c r="D5" s="26">
        <v>2746000000</v>
      </c>
      <c r="E5" s="26">
        <v>2682000000</v>
      </c>
      <c r="F5" s="27">
        <v>2694000000</v>
      </c>
      <c r="G5" s="20"/>
      <c r="H5" s="20"/>
      <c r="I5" s="20"/>
      <c r="J5" s="20"/>
      <c r="K5" s="20"/>
      <c r="L5" s="20"/>
      <c r="M5" s="20"/>
      <c r="N5" s="20"/>
      <c r="O5" s="20"/>
      <c r="P5" s="20"/>
      <c r="Q5" s="20"/>
      <c r="R5" s="20"/>
      <c r="S5" s="20"/>
      <c r="T5" s="20"/>
      <c r="U5" s="20"/>
      <c r="V5" s="20"/>
    </row>
    <row r="6" spans="1:22" ht="19" x14ac:dyDescent="0.25">
      <c r="A6" s="20"/>
      <c r="B6" s="28" t="s">
        <v>132</v>
      </c>
      <c r="C6" s="26">
        <v>14286000000</v>
      </c>
      <c r="D6" s="26">
        <v>14925000000</v>
      </c>
      <c r="E6" s="26">
        <v>13900000000</v>
      </c>
      <c r="F6" s="27">
        <v>13609000000</v>
      </c>
      <c r="G6" s="20"/>
      <c r="H6" s="20"/>
      <c r="I6" s="20"/>
      <c r="J6" s="20"/>
      <c r="K6" s="20"/>
      <c r="L6" s="20"/>
      <c r="M6" s="20"/>
      <c r="N6" s="20"/>
      <c r="O6" s="20"/>
      <c r="P6" s="20"/>
      <c r="Q6" s="20"/>
      <c r="R6" s="20"/>
      <c r="S6" s="20"/>
      <c r="T6" s="20"/>
      <c r="U6" s="20"/>
      <c r="V6" s="20"/>
    </row>
    <row r="7" spans="1:22" ht="19" x14ac:dyDescent="0.25">
      <c r="A7" s="20"/>
      <c r="B7" s="28" t="s">
        <v>133</v>
      </c>
      <c r="C7" s="26">
        <v>1889000000</v>
      </c>
      <c r="D7" s="26">
        <v>3167000000</v>
      </c>
      <c r="E7" s="26">
        <v>1797000000</v>
      </c>
      <c r="F7" s="27">
        <v>2170000000</v>
      </c>
      <c r="G7" s="20"/>
      <c r="H7" s="20"/>
      <c r="I7" s="20"/>
      <c r="J7" s="20"/>
      <c r="K7" s="20"/>
      <c r="L7" s="20"/>
      <c r="M7" s="20"/>
      <c r="N7" s="20"/>
      <c r="O7" s="20"/>
      <c r="P7" s="20"/>
      <c r="Q7" s="20"/>
      <c r="R7" s="20"/>
      <c r="S7" s="20"/>
      <c r="T7" s="20"/>
      <c r="U7" s="20"/>
      <c r="V7" s="20"/>
    </row>
    <row r="8" spans="1:22" ht="19" x14ac:dyDescent="0.25">
      <c r="A8" s="20"/>
      <c r="B8" s="28" t="s">
        <v>134</v>
      </c>
      <c r="C8" s="26">
        <v>7406000000</v>
      </c>
      <c r="D8" s="26">
        <v>7355000000</v>
      </c>
      <c r="E8" s="26">
        <v>7559000000</v>
      </c>
      <c r="F8" s="27">
        <v>7666000000</v>
      </c>
      <c r="G8" s="20"/>
      <c r="H8" s="20"/>
      <c r="I8" s="20"/>
      <c r="J8" s="20"/>
      <c r="K8" s="20"/>
      <c r="L8" s="20"/>
      <c r="M8" s="20"/>
      <c r="N8" s="20"/>
      <c r="O8" s="20"/>
      <c r="P8" s="20"/>
      <c r="Q8" s="20"/>
      <c r="R8" s="20"/>
      <c r="S8" s="20"/>
      <c r="T8" s="20"/>
      <c r="U8" s="20"/>
      <c r="V8" s="20"/>
    </row>
    <row r="9" spans="1:22" ht="19" x14ac:dyDescent="0.25">
      <c r="A9" s="20"/>
      <c r="B9" s="28" t="s">
        <v>135</v>
      </c>
      <c r="C9" s="26">
        <v>9295000000</v>
      </c>
      <c r="D9" s="26">
        <v>10522000000</v>
      </c>
      <c r="E9" s="26">
        <v>9356000000</v>
      </c>
      <c r="F9" s="27">
        <v>9836000000</v>
      </c>
      <c r="G9" s="20"/>
      <c r="H9" s="20"/>
      <c r="I9" s="20"/>
      <c r="J9" s="20"/>
      <c r="K9" s="20"/>
      <c r="L9" s="20"/>
      <c r="M9" s="20"/>
      <c r="N9" s="20"/>
      <c r="O9" s="20"/>
      <c r="P9" s="20"/>
      <c r="Q9" s="20"/>
      <c r="R9" s="20"/>
      <c r="S9" s="20"/>
      <c r="T9" s="20"/>
      <c r="U9" s="20"/>
      <c r="V9" s="20"/>
    </row>
    <row r="10" spans="1:22" ht="19" x14ac:dyDescent="0.25">
      <c r="A10" s="20"/>
      <c r="B10" s="28" t="s">
        <v>136</v>
      </c>
      <c r="C10" s="26">
        <v>5597000000</v>
      </c>
      <c r="D10" s="26">
        <v>4539000000</v>
      </c>
      <c r="E10" s="26">
        <v>2952000000</v>
      </c>
      <c r="F10" s="27">
        <v>2230000000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10295000000</v>
      </c>
      <c r="D12" s="26">
        <v>8668000000</v>
      </c>
      <c r="E12" s="26">
        <v>7186000000</v>
      </c>
      <c r="F12" s="27">
        <v>5659000000</v>
      </c>
      <c r="G12" s="20"/>
      <c r="H12" s="20"/>
      <c r="I12" s="20"/>
      <c r="J12" s="20"/>
      <c r="K12" s="20"/>
      <c r="L12" s="20"/>
      <c r="M12" s="20"/>
      <c r="N12" s="20"/>
      <c r="O12" s="20"/>
      <c r="P12" s="20"/>
      <c r="Q12" s="20"/>
      <c r="R12" s="20"/>
      <c r="S12" s="20"/>
      <c r="T12" s="20"/>
      <c r="U12" s="20"/>
      <c r="V12" s="20"/>
    </row>
    <row r="13" spans="1:22" ht="19" x14ac:dyDescent="0.25">
      <c r="A13" s="20"/>
      <c r="B13" s="28" t="s">
        <v>139</v>
      </c>
      <c r="C13" s="26">
        <v>4991000000</v>
      </c>
      <c r="D13" s="26">
        <v>4403000000</v>
      </c>
      <c r="E13" s="26">
        <v>4544000000</v>
      </c>
      <c r="F13" s="27">
        <v>3773000000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614000000</v>
      </c>
      <c r="D15" s="26">
        <v>539000000</v>
      </c>
      <c r="E15" s="26">
        <v>508000000</v>
      </c>
      <c r="F15" s="27">
        <v>463000000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2353000000</v>
      </c>
      <c r="D17" s="33">
        <v>1912000000</v>
      </c>
      <c r="E17" s="33">
        <v>2213000000</v>
      </c>
      <c r="F17" s="34">
        <v>2126000000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Pass</v>
      </c>
      <c r="F21" s="44"/>
      <c r="G21" s="45">
        <f>(((COUNTIF(C21:E21, "Pass") * 100) + (COUNTIF(C21:E21, "Fail") * 0)) * (400/300)) / 2</f>
        <v>200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Pass</v>
      </c>
      <c r="D23" s="43" t="str">
        <f>IF(D17&gt;D7, "Pass", "Fail")</f>
        <v>Fail</v>
      </c>
      <c r="E23" s="43" t="str">
        <f>IF(E17&gt;E7, "Pass", "Fail")</f>
        <v>Pass</v>
      </c>
      <c r="F23" s="48" t="str">
        <f>IF(F17&gt;F7, "Pass", "Fail")</f>
        <v>Fail</v>
      </c>
      <c r="G23" s="45">
        <f>(COUNTIF(C23:F23, "Pass") * 100) + (COUNTIF(C23:F23, "Fail") * 0)</f>
        <v>200</v>
      </c>
      <c r="H23" s="46" t="s">
        <v>154</v>
      </c>
      <c r="I23" s="20"/>
      <c r="J23" s="20"/>
      <c r="K23" s="20"/>
      <c r="L23" s="20"/>
      <c r="M23" s="20"/>
      <c r="N23" s="20"/>
      <c r="O23" s="20"/>
      <c r="P23" s="20"/>
      <c r="Q23" s="20"/>
      <c r="R23" s="20"/>
      <c r="S23" s="20"/>
      <c r="T23" s="20"/>
      <c r="U23" s="20"/>
      <c r="V23" s="20"/>
    </row>
    <row r="24" spans="1:22" x14ac:dyDescent="0.2">
      <c r="A24" s="20"/>
      <c r="B24" s="38" t="s">
        <v>84</v>
      </c>
      <c r="C24" s="49">
        <f>C17/(C4)</f>
        <v>0.68520675596971459</v>
      </c>
      <c r="D24" s="49">
        <f>D17/(D4)</f>
        <v>0.64312142616885304</v>
      </c>
      <c r="E24" s="49">
        <f>E17/(E4)</f>
        <v>0.8501728774490972</v>
      </c>
      <c r="F24" s="50">
        <f>F17/(F4)</f>
        <v>0.88805346700083543</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0.16470670586588268</v>
      </c>
      <c r="D25" s="49">
        <f>D17/D6</f>
        <v>0.12810720268006701</v>
      </c>
      <c r="E25" s="49">
        <f>E17/E6</f>
        <v>0.15920863309352518</v>
      </c>
      <c r="F25" s="50">
        <f>F17/F6</f>
        <v>0.15622014843118526</v>
      </c>
      <c r="G25" s="45">
        <f>(IF(C25 &gt; 0.17, 100, IF(C25 &gt;= 0.1, 50, 0))) +
  (IF(D25 &gt; 0.17, 100, IF(D25 &gt;= 0.1, 50, 0))) +
  (IF(E25 &gt; 0.17, 100, IF(E25 &gt;= 0.1, 50, 0))) +
  (IF(F25 &gt; 0.17, 100, IF(F25 &gt;= 0.1, 50, 0)))</f>
        <v>200</v>
      </c>
      <c r="H25" s="46" t="s">
        <v>156</v>
      </c>
      <c r="I25" s="20"/>
      <c r="J25" s="20"/>
      <c r="K25" s="20"/>
      <c r="L25" s="20"/>
      <c r="M25" s="20"/>
      <c r="N25" s="20"/>
      <c r="O25" s="20"/>
      <c r="P25" s="20"/>
      <c r="Q25" s="20"/>
      <c r="R25" s="20"/>
      <c r="S25" s="20"/>
      <c r="T25" s="20"/>
      <c r="U25" s="20"/>
      <c r="V25" s="20"/>
    </row>
    <row r="26" spans="1:22" x14ac:dyDescent="0.2">
      <c r="A26" s="20"/>
      <c r="B26" s="38" t="s">
        <v>74</v>
      </c>
      <c r="C26" s="49">
        <f>C8/C6</f>
        <v>0.51840963180736388</v>
      </c>
      <c r="D26" s="49">
        <f>D8/D6</f>
        <v>0.4927973199329983</v>
      </c>
      <c r="E26" s="49">
        <f>E8/E6</f>
        <v>0.54381294964028781</v>
      </c>
      <c r="F26" s="50">
        <f>F8/F6</f>
        <v>0.56330369608347419</v>
      </c>
      <c r="G26" s="45">
        <f>(IF(C26 &lt; 0.5, 100, 0)) +
  (IF(D26 &lt; 0.5, 100, 0)) +
  (IF(E26 &lt; 0.5, 100, 0)) +
  (IF(F26 &lt; 0.5, 100, 0))</f>
        <v>100</v>
      </c>
      <c r="H26" s="46" t="s">
        <v>157</v>
      </c>
      <c r="I26" s="20"/>
      <c r="J26" s="20"/>
      <c r="K26" s="20"/>
      <c r="L26" s="20"/>
      <c r="M26" s="20"/>
      <c r="N26" s="20"/>
      <c r="O26" s="20"/>
      <c r="P26" s="20"/>
      <c r="Q26" s="20"/>
      <c r="R26" s="20"/>
      <c r="S26" s="20"/>
      <c r="T26" s="20"/>
      <c r="U26" s="20"/>
      <c r="V26" s="20"/>
    </row>
    <row r="27" spans="1:22" x14ac:dyDescent="0.2">
      <c r="A27" s="20"/>
      <c r="B27" s="38" t="s">
        <v>158</v>
      </c>
      <c r="C27" s="49">
        <f>C9/(C13+C10)</f>
        <v>0.87788061956932373</v>
      </c>
      <c r="D27" s="49">
        <f>D9/(D13+D10)</f>
        <v>1.1766942518452248</v>
      </c>
      <c r="E27" s="49">
        <f>E9/(E13+E10)</f>
        <v>1.2481323372465314</v>
      </c>
      <c r="F27" s="50">
        <f>F9/(F13+F10)</f>
        <v>1.6385140762951858</v>
      </c>
      <c r="G27" s="45">
        <f>(IF(C27 &lt; 0.8, 100, IF(C27 &lt; 1, 50, 0))) +
  (IF(D27 &lt; 0.8, 100, IF(D27 &lt; 1, 50, 0))) +
  (IF(E27 &lt; 0.8, 100, IF(E27 &lt; 1, 50, 0))) +
  (IF(F27 &lt; 0.8, 100, IF(F27 &lt; 1, 50, 0)))</f>
        <v>50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0.22125729886202664</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0.22223271628258406</v>
      </c>
      <c r="D31" s="49">
        <f>D17/(D13+D10)</f>
        <v>0.21382241109371505</v>
      </c>
      <c r="E31" s="49">
        <f>E17/(E13+E10)</f>
        <v>0.29522411953041622</v>
      </c>
      <c r="F31" s="50">
        <f>F17/(F13+F10)</f>
        <v>0.35415625520573046</v>
      </c>
      <c r="G31" s="45">
        <f>(IF(C31 &gt; 0.23, 100, 0)) +
  (IF(D31 &gt; 0.23, 100, 0)) +
  (IF(E31 &gt; 0.23, 100, 0)) +
  (IF(F31 &gt; 0.23, 100, 0))</f>
        <v>200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0.30583333333333335</v>
      </c>
      <c r="J2" s="20"/>
      <c r="K2" s="20"/>
      <c r="L2" s="20"/>
      <c r="M2" s="20"/>
      <c r="N2" s="20"/>
      <c r="O2" s="20"/>
      <c r="P2" s="20"/>
      <c r="Q2" s="20"/>
      <c r="R2" s="20"/>
      <c r="S2" s="20"/>
      <c r="T2" s="20"/>
      <c r="U2" s="20"/>
      <c r="V2" s="20"/>
    </row>
    <row r="3" spans="1:22" ht="19" x14ac:dyDescent="0.25">
      <c r="A3" s="20"/>
      <c r="B3" s="25" t="s">
        <v>129</v>
      </c>
      <c r="C3" s="26">
        <v>18025000000</v>
      </c>
      <c r="D3" s="26">
        <v>19090000000</v>
      </c>
      <c r="E3" s="26">
        <v>17760000000</v>
      </c>
      <c r="F3" s="27">
        <v>18496000000</v>
      </c>
      <c r="G3" s="20"/>
      <c r="H3" s="20"/>
      <c r="I3" s="20"/>
      <c r="J3" s="20"/>
      <c r="K3" s="20"/>
      <c r="L3" s="20"/>
      <c r="M3" s="20"/>
      <c r="N3" s="20"/>
      <c r="O3" s="20"/>
      <c r="P3" s="20"/>
      <c r="Q3" s="20"/>
      <c r="R3" s="20"/>
      <c r="S3" s="20"/>
      <c r="T3" s="20"/>
      <c r="U3" s="20"/>
      <c r="V3" s="20"/>
    </row>
    <row r="4" spans="1:22" ht="19" x14ac:dyDescent="0.25">
      <c r="A4" s="20"/>
      <c r="B4" s="28" t="s">
        <v>130</v>
      </c>
      <c r="C4" s="26">
        <v>30435000000</v>
      </c>
      <c r="D4" s="26">
        <v>30745000000</v>
      </c>
      <c r="E4" s="26">
        <v>32018000000</v>
      </c>
      <c r="F4" s="27">
        <v>33335000000</v>
      </c>
      <c r="G4" s="20"/>
      <c r="H4" s="20"/>
      <c r="I4" s="20"/>
      <c r="J4" s="20"/>
      <c r="K4" s="20"/>
      <c r="L4" s="20"/>
      <c r="M4" s="20"/>
      <c r="N4" s="20"/>
      <c r="O4" s="20"/>
      <c r="P4" s="20"/>
      <c r="Q4" s="20"/>
      <c r="R4" s="20"/>
      <c r="S4" s="20"/>
      <c r="T4" s="20"/>
      <c r="U4" s="20"/>
      <c r="V4" s="20"/>
    </row>
    <row r="5" spans="1:22" ht="19" x14ac:dyDescent="0.25">
      <c r="A5" s="20"/>
      <c r="B5" s="28" t="s">
        <v>131</v>
      </c>
      <c r="C5" s="26">
        <v>91272000000</v>
      </c>
      <c r="D5" s="26">
        <v>78150000000</v>
      </c>
      <c r="E5" s="26">
        <v>79121000000</v>
      </c>
      <c r="F5" s="27">
        <v>79552000000</v>
      </c>
      <c r="G5" s="20"/>
      <c r="H5" s="20"/>
      <c r="I5" s="20"/>
      <c r="J5" s="20"/>
      <c r="K5" s="20"/>
      <c r="L5" s="20"/>
      <c r="M5" s="20"/>
      <c r="N5" s="20"/>
      <c r="O5" s="20"/>
      <c r="P5" s="20"/>
      <c r="Q5" s="20"/>
      <c r="R5" s="20"/>
      <c r="S5" s="20"/>
      <c r="T5" s="20"/>
      <c r="U5" s="20"/>
      <c r="V5" s="20"/>
    </row>
    <row r="6" spans="1:22" ht="19" x14ac:dyDescent="0.25">
      <c r="A6" s="20"/>
      <c r="B6" s="28" t="s">
        <v>132</v>
      </c>
      <c r="C6" s="26">
        <v>249728000000</v>
      </c>
      <c r="D6" s="26">
        <v>228275000000</v>
      </c>
      <c r="E6" s="26">
        <v>232999000000</v>
      </c>
      <c r="F6" s="27">
        <v>230715000000</v>
      </c>
      <c r="G6" s="20"/>
      <c r="H6" s="20"/>
      <c r="I6" s="20"/>
      <c r="J6" s="20"/>
      <c r="K6" s="20"/>
      <c r="L6" s="20"/>
      <c r="M6" s="20"/>
      <c r="N6" s="20"/>
      <c r="O6" s="20"/>
      <c r="P6" s="20"/>
      <c r="Q6" s="20"/>
      <c r="R6" s="20"/>
      <c r="S6" s="20"/>
      <c r="T6" s="20"/>
      <c r="U6" s="20"/>
      <c r="V6" s="20"/>
    </row>
    <row r="7" spans="1:22" ht="19" x14ac:dyDescent="0.25">
      <c r="A7" s="20"/>
      <c r="B7" s="28" t="s">
        <v>133</v>
      </c>
      <c r="C7" s="26">
        <v>79189000000</v>
      </c>
      <c r="D7" s="26">
        <v>69421000000</v>
      </c>
      <c r="E7" s="26">
        <v>67807000000</v>
      </c>
      <c r="F7" s="27">
        <v>62017000000</v>
      </c>
      <c r="G7" s="20"/>
      <c r="H7" s="20"/>
      <c r="I7" s="20"/>
      <c r="J7" s="20"/>
      <c r="K7" s="20"/>
      <c r="L7" s="20"/>
      <c r="M7" s="20"/>
      <c r="N7" s="20"/>
      <c r="O7" s="20"/>
      <c r="P7" s="20"/>
      <c r="Q7" s="20"/>
      <c r="R7" s="20"/>
      <c r="S7" s="20"/>
      <c r="T7" s="20"/>
      <c r="U7" s="20"/>
      <c r="V7" s="20"/>
    </row>
    <row r="8" spans="1:22" ht="19" x14ac:dyDescent="0.25">
      <c r="A8" s="20"/>
      <c r="B8" s="28" t="s">
        <v>134</v>
      </c>
      <c r="C8" s="26">
        <v>93903000000</v>
      </c>
      <c r="D8" s="26">
        <v>87085000000</v>
      </c>
      <c r="E8" s="26">
        <v>89811000000</v>
      </c>
      <c r="F8" s="27">
        <v>98997000000</v>
      </c>
      <c r="G8" s="20"/>
      <c r="H8" s="20"/>
      <c r="I8" s="20"/>
      <c r="J8" s="20"/>
      <c r="K8" s="20"/>
      <c r="L8" s="20"/>
      <c r="M8" s="20"/>
      <c r="N8" s="20"/>
      <c r="O8" s="20"/>
      <c r="P8" s="20"/>
      <c r="Q8" s="20"/>
      <c r="R8" s="20"/>
      <c r="S8" s="20"/>
      <c r="T8" s="20"/>
      <c r="U8" s="20"/>
      <c r="V8" s="20"/>
    </row>
    <row r="9" spans="1:22" ht="19" x14ac:dyDescent="0.25">
      <c r="A9" s="20"/>
      <c r="B9" s="28" t="s">
        <v>135</v>
      </c>
      <c r="C9" s="26">
        <v>173092000000</v>
      </c>
      <c r="D9" s="26">
        <v>156506000000</v>
      </c>
      <c r="E9" s="26">
        <v>157618000000</v>
      </c>
      <c r="F9" s="27">
        <v>161014000000</v>
      </c>
      <c r="G9" s="20"/>
      <c r="H9" s="20"/>
      <c r="I9" s="20"/>
      <c r="J9" s="20"/>
      <c r="K9" s="20"/>
      <c r="L9" s="20"/>
      <c r="M9" s="20"/>
      <c r="N9" s="20"/>
      <c r="O9" s="20"/>
      <c r="P9" s="20"/>
      <c r="Q9" s="20"/>
      <c r="R9" s="20"/>
      <c r="S9" s="20"/>
      <c r="T9" s="20"/>
      <c r="U9" s="20"/>
      <c r="V9" s="20"/>
    </row>
    <row r="10" spans="1:22" ht="19" x14ac:dyDescent="0.25">
      <c r="A10" s="20"/>
      <c r="B10" s="28" t="s">
        <v>136</v>
      </c>
      <c r="C10" s="26">
        <v>33838000000</v>
      </c>
      <c r="D10" s="26">
        <v>31858000000</v>
      </c>
      <c r="E10" s="26">
        <v>28173000000</v>
      </c>
      <c r="F10" s="27">
        <v>28178000000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61604000000</v>
      </c>
      <c r="D12" s="26">
        <v>56398000000</v>
      </c>
      <c r="E12" s="26">
        <v>54906000000</v>
      </c>
      <c r="F12" s="27">
        <v>49640000000</v>
      </c>
      <c r="G12" s="20"/>
      <c r="H12" s="20"/>
      <c r="I12" s="20"/>
      <c r="J12" s="20"/>
      <c r="K12" s="20"/>
      <c r="L12" s="20"/>
      <c r="M12" s="20"/>
      <c r="N12" s="20"/>
      <c r="O12" s="20"/>
      <c r="P12" s="20"/>
      <c r="Q12" s="20"/>
      <c r="R12" s="20"/>
      <c r="S12" s="20"/>
      <c r="T12" s="20"/>
      <c r="U12" s="20"/>
      <c r="V12" s="20"/>
    </row>
    <row r="13" spans="1:22" ht="19" x14ac:dyDescent="0.25">
      <c r="A13" s="20"/>
      <c r="B13" s="28" t="s">
        <v>139</v>
      </c>
      <c r="C13" s="26">
        <v>76636000000</v>
      </c>
      <c r="D13" s="26">
        <v>71769000000</v>
      </c>
      <c r="E13" s="26">
        <v>75381000000</v>
      </c>
      <c r="F13" s="27">
        <v>69701000000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13426000000</v>
      </c>
      <c r="D17" s="33">
        <v>16177000000</v>
      </c>
      <c r="E17" s="33">
        <v>18265000000</v>
      </c>
      <c r="F17" s="34">
        <v>15865000000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Pass</v>
      </c>
      <c r="E21" s="43" t="str">
        <f>IF(E3&gt;F3, "Pass", "Fail")</f>
        <v>Fail</v>
      </c>
      <c r="F21" s="44"/>
      <c r="G21" s="45">
        <f>(((COUNTIF(C21:E21, "Pass") * 100) + (COUNTIF(C21:E21, "Fail") * 0)) * (400/300)) / 2</f>
        <v>66.666666666666657</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Fail</v>
      </c>
      <c r="E22" s="43" t="str">
        <f>IF(E17&gt;F17, "Pass", "Fail")</f>
        <v>Pass</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0.44113684902250699</v>
      </c>
      <c r="D24" s="49">
        <f>D17/(D4)</f>
        <v>0.52616685639941452</v>
      </c>
      <c r="E24" s="49">
        <f>E17/(E4)</f>
        <v>0.57046036604410022</v>
      </c>
      <c r="F24" s="50">
        <f>F17/(F4)</f>
        <v>0.47592620368981553</v>
      </c>
      <c r="G24" s="45">
        <f>(IF(C24 &gt; 0.5, 100, IF(C24 &gt;= 0.2, 50, 0))) +
  (IF(D24 &gt; 0.5, 100, IF(D24 &gt;= 0.2, 50, 0))) +
  (IF(E24 &gt; 0.5, 100, IF(E24 &gt;= 0.2, 50, 0))) +
  (IF(F24 &gt; 0.5, 100, IF(F24 &gt;= 0.2, 50, 0)))</f>
        <v>300</v>
      </c>
      <c r="H24" s="46" t="s">
        <v>155</v>
      </c>
      <c r="I24" s="20"/>
      <c r="J24" s="20"/>
      <c r="K24" s="20"/>
      <c r="L24" s="20"/>
      <c r="M24" s="20"/>
      <c r="N24" s="20"/>
      <c r="O24" s="20"/>
      <c r="P24" s="20"/>
      <c r="Q24" s="20"/>
      <c r="R24" s="20"/>
      <c r="S24" s="20"/>
      <c r="T24" s="20"/>
      <c r="U24" s="20"/>
      <c r="V24" s="20"/>
    </row>
    <row r="25" spans="1:22" x14ac:dyDescent="0.2">
      <c r="A25" s="20"/>
      <c r="B25" s="38" t="s">
        <v>72</v>
      </c>
      <c r="C25" s="49">
        <f>C17/C6</f>
        <v>5.3762493593029217E-2</v>
      </c>
      <c r="D25" s="49">
        <f>D17/D6</f>
        <v>7.0866279706494353E-2</v>
      </c>
      <c r="E25" s="49">
        <f>E17/E6</f>
        <v>7.8390894381520956E-2</v>
      </c>
      <c r="F25" s="50">
        <f>F17/F6</f>
        <v>6.8764492989185785E-2</v>
      </c>
      <c r="G25" s="45">
        <f>(IF(C25 &gt; 0.17, 100, IF(C25 &gt;= 0.1, 50, 0))) +
  (IF(D25 &gt; 0.17, 100, IF(D25 &gt;= 0.1, 50, 0))) +
  (IF(E25 &gt; 0.17, 100, IF(E25 &gt;= 0.1, 50, 0))) +
  (IF(F25 &gt; 0.17, 100, IF(F25 &gt;= 0.1, 50, 0)))</f>
        <v>0</v>
      </c>
      <c r="H25" s="46" t="s">
        <v>156</v>
      </c>
      <c r="I25" s="20"/>
      <c r="J25" s="20"/>
      <c r="K25" s="20"/>
      <c r="L25" s="20"/>
      <c r="M25" s="20"/>
      <c r="N25" s="20"/>
      <c r="O25" s="20"/>
      <c r="P25" s="20"/>
      <c r="Q25" s="20"/>
      <c r="R25" s="20"/>
      <c r="S25" s="20"/>
      <c r="T25" s="20"/>
      <c r="U25" s="20"/>
      <c r="V25" s="20"/>
    </row>
    <row r="26" spans="1:22" x14ac:dyDescent="0.2">
      <c r="A26" s="20"/>
      <c r="B26" s="38" t="s">
        <v>74</v>
      </c>
      <c r="C26" s="49">
        <f>C8/C6</f>
        <v>0.37602111096873397</v>
      </c>
      <c r="D26" s="49">
        <f>D8/D6</f>
        <v>0.38149162194721281</v>
      </c>
      <c r="E26" s="49">
        <f>E8/E6</f>
        <v>0.38545658994244608</v>
      </c>
      <c r="F26" s="50">
        <f>F8/F6</f>
        <v>0.4290878356413757</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1.5668121005847531</v>
      </c>
      <c r="D27" s="49">
        <f>D9/(D13+D10)</f>
        <v>1.5102820693448618</v>
      </c>
      <c r="E27" s="49">
        <f>E9/(E13+E10)</f>
        <v>1.5220850956988625</v>
      </c>
      <c r="F27" s="50">
        <f>F9/(F13+F10)</f>
        <v>1.6450311098397001</v>
      </c>
      <c r="G27" s="45">
        <f>(IF(C27 &lt; 0.8, 100, IF(C27 &lt; 1, 50, 0))) +
  (IF(D27 &lt; 0.8, 100, IF(D27 &lt; 1, 50, 0))) +
  (IF(E27 &lt; 0.8, 100, IF(E27 &lt; 1, 50, 0))) +
  (IF(F27 &lt; 0.8, 100, IF(F27 &lt; 1, 50, 0)))</f>
        <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7.518858544727329E-2</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0.12153085793942466</v>
      </c>
      <c r="D31" s="49">
        <f>D17/(D13+D10)</f>
        <v>0.15610796414061973</v>
      </c>
      <c r="E31" s="49">
        <f>E17/(E13+E10)</f>
        <v>0.17638140487088863</v>
      </c>
      <c r="F31" s="50">
        <f>F17/(F13+F10)</f>
        <v>0.1620878840200656</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175</v>
      </c>
      <c r="D2" s="22" t="s">
        <v>176</v>
      </c>
      <c r="E2" s="22" t="s">
        <v>177</v>
      </c>
      <c r="F2" s="22" t="s">
        <v>178</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0.36666666666666664</v>
      </c>
      <c r="J2" s="20"/>
      <c r="K2" s="20"/>
      <c r="L2" s="20"/>
      <c r="M2" s="20"/>
      <c r="N2" s="20"/>
      <c r="O2" s="20"/>
      <c r="P2" s="20"/>
      <c r="Q2" s="20"/>
      <c r="R2" s="20"/>
      <c r="S2" s="20"/>
      <c r="T2" s="20"/>
      <c r="U2" s="20"/>
      <c r="V2" s="20"/>
    </row>
    <row r="3" spans="1:22" ht="19" x14ac:dyDescent="0.25">
      <c r="A3" s="20"/>
      <c r="B3" s="25" t="s">
        <v>129</v>
      </c>
      <c r="C3" s="26">
        <v>3273000000</v>
      </c>
      <c r="D3" s="26">
        <v>3224000000</v>
      </c>
      <c r="E3" s="26">
        <v>2743000000</v>
      </c>
      <c r="F3" s="27">
        <v>2743000000</v>
      </c>
      <c r="G3" s="20"/>
      <c r="H3" s="20"/>
      <c r="I3" s="20"/>
      <c r="J3" s="20"/>
      <c r="K3" s="20"/>
      <c r="L3" s="20"/>
      <c r="M3" s="20"/>
      <c r="N3" s="20"/>
      <c r="O3" s="20"/>
      <c r="P3" s="20"/>
      <c r="Q3" s="20"/>
      <c r="R3" s="20"/>
      <c r="S3" s="20"/>
      <c r="T3" s="20"/>
      <c r="U3" s="20"/>
      <c r="V3" s="20"/>
    </row>
    <row r="4" spans="1:22" ht="19" x14ac:dyDescent="0.25">
      <c r="A4" s="20"/>
      <c r="B4" s="28" t="s">
        <v>130</v>
      </c>
      <c r="C4" s="26">
        <v>6557000000</v>
      </c>
      <c r="D4" s="26">
        <v>6012000000</v>
      </c>
      <c r="E4" s="26">
        <v>6003000000</v>
      </c>
      <c r="F4" s="27">
        <v>5923000000</v>
      </c>
      <c r="G4" s="20"/>
      <c r="H4" s="20"/>
      <c r="I4" s="20"/>
      <c r="J4" s="20"/>
      <c r="K4" s="20"/>
      <c r="L4" s="20"/>
      <c r="M4" s="20"/>
      <c r="N4" s="20"/>
      <c r="O4" s="20"/>
      <c r="P4" s="20"/>
      <c r="Q4" s="20"/>
      <c r="R4" s="20"/>
      <c r="S4" s="20"/>
      <c r="T4" s="20"/>
      <c r="U4" s="20"/>
      <c r="V4" s="20"/>
    </row>
    <row r="5" spans="1:22" ht="19" x14ac:dyDescent="0.25">
      <c r="A5" s="20"/>
      <c r="B5" s="28" t="s">
        <v>131</v>
      </c>
      <c r="C5" s="26">
        <v>24522000000</v>
      </c>
      <c r="D5" s="26">
        <v>24621000000</v>
      </c>
      <c r="E5" s="26">
        <v>23886000000</v>
      </c>
      <c r="F5" s="27">
        <v>23620000000</v>
      </c>
      <c r="G5" s="20"/>
      <c r="H5" s="20"/>
      <c r="I5" s="20"/>
      <c r="J5" s="20"/>
      <c r="K5" s="20"/>
      <c r="L5" s="20"/>
      <c r="M5" s="20"/>
      <c r="N5" s="20"/>
      <c r="O5" s="20"/>
      <c r="P5" s="20"/>
      <c r="Q5" s="20"/>
      <c r="R5" s="20"/>
      <c r="S5" s="20"/>
      <c r="T5" s="20"/>
      <c r="U5" s="20"/>
      <c r="V5" s="20"/>
    </row>
    <row r="6" spans="1:22" ht="19" x14ac:dyDescent="0.25">
      <c r="A6" s="20"/>
      <c r="B6" s="28" t="s">
        <v>132</v>
      </c>
      <c r="C6" s="26">
        <v>52780000000</v>
      </c>
      <c r="D6" s="26">
        <v>52934000000</v>
      </c>
      <c r="E6" s="26">
        <v>53880000000</v>
      </c>
      <c r="F6" s="27">
        <v>54012000000</v>
      </c>
      <c r="G6" s="20"/>
      <c r="H6" s="20"/>
      <c r="I6" s="20"/>
      <c r="J6" s="20"/>
      <c r="K6" s="20"/>
      <c r="L6" s="20"/>
      <c r="M6" s="20"/>
      <c r="N6" s="20"/>
      <c r="O6" s="20"/>
      <c r="P6" s="20"/>
      <c r="Q6" s="20"/>
      <c r="R6" s="20"/>
      <c r="S6" s="20"/>
      <c r="T6" s="20"/>
      <c r="U6" s="20"/>
      <c r="V6" s="20"/>
    </row>
    <row r="7" spans="1:22" ht="19" x14ac:dyDescent="0.25">
      <c r="A7" s="20"/>
      <c r="B7" s="28" t="s">
        <v>133</v>
      </c>
      <c r="C7" s="26">
        <v>6641000000</v>
      </c>
      <c r="D7" s="26">
        <v>7811000000</v>
      </c>
      <c r="E7" s="26">
        <v>6626000000</v>
      </c>
      <c r="F7" s="27">
        <v>5836000000</v>
      </c>
      <c r="G7" s="20"/>
      <c r="H7" s="20"/>
      <c r="I7" s="20"/>
      <c r="J7" s="20"/>
      <c r="K7" s="20"/>
      <c r="L7" s="20"/>
      <c r="M7" s="20"/>
      <c r="N7" s="20"/>
      <c r="O7" s="20"/>
      <c r="P7" s="20"/>
      <c r="Q7" s="20"/>
      <c r="R7" s="20"/>
      <c r="S7" s="20"/>
      <c r="T7" s="20"/>
      <c r="U7" s="20"/>
      <c r="V7" s="20"/>
    </row>
    <row r="8" spans="1:22" ht="19" x14ac:dyDescent="0.25">
      <c r="A8" s="20"/>
      <c r="B8" s="28" t="s">
        <v>134</v>
      </c>
      <c r="C8" s="26">
        <v>20342000000</v>
      </c>
      <c r="D8" s="26">
        <v>19841000000</v>
      </c>
      <c r="E8" s="26">
        <v>23577000000</v>
      </c>
      <c r="F8" s="27">
        <v>24411000000</v>
      </c>
      <c r="G8" s="20"/>
      <c r="H8" s="20"/>
      <c r="I8" s="20"/>
      <c r="J8" s="20"/>
      <c r="K8" s="20"/>
      <c r="L8" s="20"/>
      <c r="M8" s="20"/>
      <c r="N8" s="20"/>
      <c r="O8" s="20"/>
      <c r="P8" s="20"/>
      <c r="Q8" s="20"/>
      <c r="R8" s="20"/>
      <c r="S8" s="20"/>
      <c r="T8" s="20"/>
      <c r="U8" s="20"/>
      <c r="V8" s="20"/>
    </row>
    <row r="9" spans="1:22" ht="19" x14ac:dyDescent="0.25">
      <c r="A9" s="20"/>
      <c r="B9" s="28" t="s">
        <v>135</v>
      </c>
      <c r="C9" s="26">
        <v>26983000000</v>
      </c>
      <c r="D9" s="26">
        <v>27652000000</v>
      </c>
      <c r="E9" s="26">
        <v>30203000000</v>
      </c>
      <c r="F9" s="27">
        <v>30247000000</v>
      </c>
      <c r="G9" s="20"/>
      <c r="H9" s="20"/>
      <c r="I9" s="20"/>
      <c r="J9" s="20"/>
      <c r="K9" s="20"/>
      <c r="L9" s="20"/>
      <c r="M9" s="20"/>
      <c r="N9" s="20"/>
      <c r="O9" s="20"/>
      <c r="P9" s="20"/>
      <c r="Q9" s="20"/>
      <c r="R9" s="20"/>
      <c r="S9" s="20"/>
      <c r="T9" s="20"/>
      <c r="U9" s="20"/>
      <c r="V9" s="20"/>
    </row>
    <row r="10" spans="1:22" ht="19" x14ac:dyDescent="0.25">
      <c r="A10" s="20"/>
      <c r="B10" s="28" t="s">
        <v>136</v>
      </c>
      <c r="C10" s="26">
        <v>8305000000</v>
      </c>
      <c r="D10" s="26">
        <v>8330000000</v>
      </c>
      <c r="E10" s="26">
        <v>7723000000</v>
      </c>
      <c r="F10" s="27">
        <v>6138000000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2000000</v>
      </c>
      <c r="E11" s="26">
        <v>2000000</v>
      </c>
      <c r="F11" s="27">
        <v>2000000</v>
      </c>
      <c r="G11" s="20"/>
      <c r="H11" s="20"/>
      <c r="I11" s="20"/>
      <c r="J11" s="20"/>
      <c r="K11" s="20"/>
      <c r="L11" s="20"/>
      <c r="M11" s="20"/>
      <c r="N11" s="20"/>
      <c r="O11" s="20"/>
      <c r="P11" s="20"/>
      <c r="Q11" s="20"/>
      <c r="R11" s="20"/>
      <c r="S11" s="20"/>
      <c r="T11" s="20"/>
      <c r="U11" s="20"/>
      <c r="V11" s="20"/>
    </row>
    <row r="12" spans="1:22" ht="19" x14ac:dyDescent="0.25">
      <c r="A12" s="20"/>
      <c r="B12" s="28" t="s">
        <v>138</v>
      </c>
      <c r="C12" s="26">
        <v>15535000000</v>
      </c>
      <c r="D12" s="26">
        <v>15157000000</v>
      </c>
      <c r="E12" s="26">
        <v>13826000000</v>
      </c>
      <c r="F12" s="27">
        <v>12791000000</v>
      </c>
      <c r="G12" s="20"/>
      <c r="H12" s="20"/>
      <c r="I12" s="20"/>
      <c r="J12" s="20"/>
      <c r="K12" s="20"/>
      <c r="L12" s="20"/>
      <c r="M12" s="20"/>
      <c r="N12" s="20"/>
      <c r="O12" s="20"/>
      <c r="P12" s="20"/>
      <c r="Q12" s="20"/>
      <c r="R12" s="20"/>
      <c r="S12" s="20"/>
      <c r="T12" s="20"/>
      <c r="U12" s="20"/>
      <c r="V12" s="20"/>
    </row>
    <row r="13" spans="1:22" ht="19" x14ac:dyDescent="0.25">
      <c r="A13" s="20"/>
      <c r="B13" s="28" t="s">
        <v>139</v>
      </c>
      <c r="C13" s="26">
        <v>25797000000</v>
      </c>
      <c r="D13" s="26">
        <v>25282000000</v>
      </c>
      <c r="E13" s="26">
        <v>23677000000</v>
      </c>
      <c r="F13" s="27">
        <v>23765000000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1237000000</v>
      </c>
      <c r="D15" s="26">
        <v>1256000000</v>
      </c>
      <c r="E15" s="26">
        <v>1279000000</v>
      </c>
      <c r="F15" s="27">
        <v>1039000000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2989000000</v>
      </c>
      <c r="D17" s="33">
        <v>2634000000</v>
      </c>
      <c r="E17" s="33">
        <v>4648000000</v>
      </c>
      <c r="F17" s="34">
        <v>3539000000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Fail</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0.45584871130089982</v>
      </c>
      <c r="D24" s="49">
        <f>D17/(D4)</f>
        <v>0.43812375249500995</v>
      </c>
      <c r="E24" s="49">
        <f>E17/(E4)</f>
        <v>0.77427952690321511</v>
      </c>
      <c r="F24" s="50">
        <f>F17/(F4)</f>
        <v>0.59750126625021105</v>
      </c>
      <c r="G24" s="45">
        <f>(IF(C24 &gt; 0.5, 100, IF(C24 &gt;= 0.2, 50, 0))) +
  (IF(D24 &gt; 0.5, 100, IF(D24 &gt;= 0.2, 50, 0))) +
  (IF(E24 &gt; 0.5, 100, IF(E24 &gt;= 0.2, 50, 0))) +
  (IF(F24 &gt; 0.5, 100, IF(F24 &gt;= 0.2, 50, 0)))</f>
        <v>300</v>
      </c>
      <c r="H24" s="46" t="s">
        <v>155</v>
      </c>
      <c r="I24" s="20"/>
      <c r="J24" s="20"/>
      <c r="K24" s="20"/>
      <c r="L24" s="20"/>
      <c r="M24" s="20"/>
      <c r="N24" s="20"/>
      <c r="O24" s="20"/>
      <c r="P24" s="20"/>
      <c r="Q24" s="20"/>
      <c r="R24" s="20"/>
      <c r="S24" s="20"/>
      <c r="T24" s="20"/>
      <c r="U24" s="20"/>
      <c r="V24" s="20"/>
    </row>
    <row r="25" spans="1:22" x14ac:dyDescent="0.2">
      <c r="A25" s="20"/>
      <c r="B25" s="38" t="s">
        <v>72</v>
      </c>
      <c r="C25" s="49">
        <f>C17/C6</f>
        <v>5.6631299734748008E-2</v>
      </c>
      <c r="D25" s="49">
        <f>D17/D6</f>
        <v>4.9760078588430873E-2</v>
      </c>
      <c r="E25" s="49">
        <f>E17/E6</f>
        <v>8.626577579806978E-2</v>
      </c>
      <c r="F25" s="50">
        <f>F17/F6</f>
        <v>6.5522476486706657E-2</v>
      </c>
      <c r="G25" s="45">
        <f>(IF(C25 &gt; 0.17, 100, IF(C25 &gt;= 0.1, 50, 0))) +
  (IF(D25 &gt; 0.17, 100, IF(D25 &gt;= 0.1, 50, 0))) +
  (IF(E25 &gt; 0.17, 100, IF(E25 &gt;= 0.1, 50, 0))) +
  (IF(F25 &gt; 0.17, 100, IF(F25 &gt;= 0.1, 50, 0)))</f>
        <v>0</v>
      </c>
      <c r="H25" s="46" t="s">
        <v>156</v>
      </c>
      <c r="I25" s="20"/>
      <c r="J25" s="20"/>
      <c r="K25" s="20"/>
      <c r="L25" s="20"/>
      <c r="M25" s="20"/>
      <c r="N25" s="20"/>
      <c r="O25" s="20"/>
      <c r="P25" s="20"/>
      <c r="Q25" s="20"/>
      <c r="R25" s="20"/>
      <c r="S25" s="20"/>
      <c r="T25" s="20"/>
      <c r="U25" s="20"/>
      <c r="V25" s="20"/>
    </row>
    <row r="26" spans="1:22" x14ac:dyDescent="0.2">
      <c r="A26" s="20"/>
      <c r="B26" s="38" t="s">
        <v>74</v>
      </c>
      <c r="C26" s="49">
        <f>C8/C6</f>
        <v>0.38541114058355436</v>
      </c>
      <c r="D26" s="49">
        <f>D8/D6</f>
        <v>0.37482525408999889</v>
      </c>
      <c r="E26" s="49">
        <f>E8/E6</f>
        <v>0.4375835189309577</v>
      </c>
      <c r="F26" s="50">
        <f>F8/F6</f>
        <v>0.45195512108420349</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0.79124391531288485</v>
      </c>
      <c r="D27" s="49">
        <f>D9/(D13+D10)</f>
        <v>0.82268237534213973</v>
      </c>
      <c r="E27" s="49">
        <f>E9/(E13+E10)</f>
        <v>0.96187898089171975</v>
      </c>
      <c r="F27" s="50">
        <f>F9/(F13+F10)</f>
        <v>1.0115038624887136</v>
      </c>
      <c r="G27" s="45">
        <f>(IF(C27 &lt; 0.8, 100, IF(C27 &lt; 1, 50, 0))) +
  (IF(D27 &lt; 0.8, 100, IF(D27 &lt; 1, 50, 0))) +
  (IF(E27 &lt; 0.8, 100, IF(E27 &lt; 1, 50, 0))) +
  (IF(F27 &lt; 0.8, 100, IF(F27 &lt; 1, 50, 0)))</f>
        <v>200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Fail</v>
      </c>
      <c r="E28" s="51" t="str">
        <f>IF(E11=0, "Pass", "Fail")</f>
        <v>Fail</v>
      </c>
      <c r="F28" s="52" t="str">
        <f>IF(F11=0, "Pass", "Fail")</f>
        <v>Fail</v>
      </c>
      <c r="G28" s="45">
        <f>(COUNTIF(C28:F28, "Pass") * 100) + (COUNTIF(C28:F28, "Fail") * 0)</f>
        <v>100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6.7374380799967284E-2</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8.7648818251128968E-2</v>
      </c>
      <c r="D31" s="49">
        <f>D17/(D13+D10)</f>
        <v>7.8364869689396641E-2</v>
      </c>
      <c r="E31" s="49">
        <f>E17/(E13+E10)</f>
        <v>0.14802547770700636</v>
      </c>
      <c r="F31" s="50">
        <f>F17/(F13+F10)</f>
        <v>0.1183493294987125</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179</v>
      </c>
      <c r="D2" s="22" t="s">
        <v>180</v>
      </c>
      <c r="E2" s="22" t="s">
        <v>181</v>
      </c>
      <c r="F2" s="22" t="s">
        <v>182</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0.47749999999999998</v>
      </c>
      <c r="J2" s="20"/>
      <c r="K2" s="20"/>
      <c r="L2" s="20"/>
      <c r="M2" s="20"/>
      <c r="N2" s="20"/>
      <c r="O2" s="20"/>
      <c r="P2" s="20"/>
      <c r="Q2" s="20"/>
      <c r="R2" s="20"/>
      <c r="S2" s="20"/>
      <c r="T2" s="20"/>
      <c r="U2" s="20"/>
      <c r="V2" s="20"/>
    </row>
    <row r="3" spans="1:22" ht="19" x14ac:dyDescent="0.25">
      <c r="A3" s="20"/>
      <c r="B3" s="25" t="s">
        <v>129</v>
      </c>
      <c r="C3" s="26">
        <v>21139000000</v>
      </c>
      <c r="D3" s="26">
        <v>19691000000</v>
      </c>
      <c r="E3" s="26">
        <v>18702000000</v>
      </c>
      <c r="F3" s="27">
        <v>19246000000</v>
      </c>
      <c r="G3" s="20"/>
      <c r="H3" s="20"/>
      <c r="I3" s="20"/>
      <c r="J3" s="20"/>
      <c r="K3" s="20"/>
      <c r="L3" s="20"/>
      <c r="M3" s="20"/>
      <c r="N3" s="20"/>
      <c r="O3" s="20"/>
      <c r="P3" s="20"/>
      <c r="Q3" s="20"/>
      <c r="R3" s="20"/>
      <c r="S3" s="20"/>
      <c r="T3" s="20"/>
      <c r="U3" s="20"/>
      <c r="V3" s="20"/>
    </row>
    <row r="4" spans="1:22" ht="19" x14ac:dyDescent="0.25">
      <c r="A4" s="20"/>
      <c r="B4" s="28" t="s">
        <v>130</v>
      </c>
      <c r="C4" s="26">
        <v>4045000000</v>
      </c>
      <c r="D4" s="26">
        <v>3812000000</v>
      </c>
      <c r="E4" s="26">
        <v>3640000000</v>
      </c>
      <c r="F4" s="27">
        <v>4681000000</v>
      </c>
      <c r="G4" s="20"/>
      <c r="H4" s="20"/>
      <c r="I4" s="20"/>
      <c r="J4" s="20"/>
      <c r="K4" s="20"/>
      <c r="L4" s="20"/>
      <c r="M4" s="20"/>
      <c r="N4" s="20"/>
      <c r="O4" s="20"/>
      <c r="P4" s="20"/>
      <c r="Q4" s="20"/>
      <c r="R4" s="20"/>
      <c r="S4" s="20"/>
      <c r="T4" s="20"/>
      <c r="U4" s="20"/>
      <c r="V4" s="20"/>
    </row>
    <row r="5" spans="1:22" ht="19" x14ac:dyDescent="0.25">
      <c r="A5" s="20"/>
      <c r="B5" s="28" t="s">
        <v>131</v>
      </c>
      <c r="C5" s="26">
        <v>10132000000</v>
      </c>
      <c r="D5" s="26">
        <v>9947000000</v>
      </c>
      <c r="E5" s="26">
        <v>9451000000</v>
      </c>
      <c r="F5" s="27">
        <v>9493000000</v>
      </c>
      <c r="G5" s="20"/>
      <c r="H5" s="20"/>
      <c r="I5" s="20"/>
      <c r="J5" s="20"/>
      <c r="K5" s="20"/>
      <c r="L5" s="20"/>
      <c r="M5" s="20"/>
      <c r="N5" s="20"/>
      <c r="O5" s="20"/>
      <c r="P5" s="20"/>
      <c r="Q5" s="20"/>
      <c r="R5" s="20"/>
      <c r="S5" s="20"/>
      <c r="T5" s="20"/>
      <c r="U5" s="20"/>
      <c r="V5" s="20"/>
    </row>
    <row r="6" spans="1:22" ht="19" x14ac:dyDescent="0.25">
      <c r="A6" s="20"/>
      <c r="B6" s="28" t="s">
        <v>132</v>
      </c>
      <c r="C6" s="26">
        <v>67443000000</v>
      </c>
      <c r="D6" s="26">
        <v>62320000000</v>
      </c>
      <c r="E6" s="26">
        <v>63298000000</v>
      </c>
      <c r="F6" s="27">
        <v>65015000000</v>
      </c>
      <c r="G6" s="20"/>
      <c r="H6" s="20"/>
      <c r="I6" s="20"/>
      <c r="J6" s="20"/>
      <c r="K6" s="20"/>
      <c r="L6" s="20"/>
      <c r="M6" s="20"/>
      <c r="N6" s="20"/>
      <c r="O6" s="20"/>
      <c r="P6" s="20"/>
      <c r="Q6" s="20"/>
      <c r="R6" s="20"/>
      <c r="S6" s="20"/>
      <c r="T6" s="20"/>
      <c r="U6" s="20"/>
      <c r="V6" s="20"/>
    </row>
    <row r="7" spans="1:22" ht="19" x14ac:dyDescent="0.25">
      <c r="A7" s="20"/>
      <c r="B7" s="28" t="s">
        <v>133</v>
      </c>
      <c r="C7" s="26">
        <v>52357000000</v>
      </c>
      <c r="D7" s="26">
        <v>47957000000</v>
      </c>
      <c r="E7" s="26">
        <v>48466000000</v>
      </c>
      <c r="F7" s="27">
        <v>44103000000</v>
      </c>
      <c r="G7" s="20"/>
      <c r="H7" s="20"/>
      <c r="I7" s="20"/>
      <c r="J7" s="20"/>
      <c r="K7" s="20"/>
      <c r="L7" s="20"/>
      <c r="M7" s="20"/>
      <c r="N7" s="20"/>
      <c r="O7" s="20"/>
      <c r="P7" s="20"/>
      <c r="Q7" s="20"/>
      <c r="R7" s="20"/>
      <c r="S7" s="20"/>
      <c r="T7" s="20"/>
      <c r="U7" s="20"/>
      <c r="V7" s="20"/>
    </row>
    <row r="8" spans="1:22" ht="19" x14ac:dyDescent="0.25">
      <c r="A8" s="20"/>
      <c r="B8" s="28" t="s">
        <v>134</v>
      </c>
      <c r="C8" s="26">
        <v>16685000000</v>
      </c>
      <c r="D8" s="26">
        <v>15853000000</v>
      </c>
      <c r="E8" s="26">
        <v>16624000000</v>
      </c>
      <c r="F8" s="27">
        <v>19466000000</v>
      </c>
      <c r="G8" s="20"/>
      <c r="H8" s="20"/>
      <c r="I8" s="20"/>
      <c r="J8" s="20"/>
      <c r="K8" s="20"/>
      <c r="L8" s="20"/>
      <c r="M8" s="20"/>
      <c r="N8" s="20"/>
      <c r="O8" s="20"/>
      <c r="P8" s="20"/>
      <c r="Q8" s="20"/>
      <c r="R8" s="20"/>
      <c r="S8" s="20"/>
      <c r="T8" s="20"/>
      <c r="U8" s="20"/>
      <c r="V8" s="20"/>
    </row>
    <row r="9" spans="1:22" ht="19" x14ac:dyDescent="0.25">
      <c r="A9" s="20"/>
      <c r="B9" s="28" t="s">
        <v>135</v>
      </c>
      <c r="C9" s="26">
        <v>69042000000</v>
      </c>
      <c r="D9" s="26">
        <v>63810000000</v>
      </c>
      <c r="E9" s="26">
        <v>65090000000</v>
      </c>
      <c r="F9" s="27">
        <v>63569000000</v>
      </c>
      <c r="G9" s="20"/>
      <c r="H9" s="20"/>
      <c r="I9" s="20"/>
      <c r="J9" s="20"/>
      <c r="K9" s="20"/>
      <c r="L9" s="20"/>
      <c r="M9" s="20"/>
      <c r="N9" s="20"/>
      <c r="O9" s="20"/>
      <c r="P9" s="20"/>
      <c r="Q9" s="20"/>
      <c r="R9" s="20"/>
      <c r="S9" s="20"/>
      <c r="T9" s="20"/>
      <c r="U9" s="20"/>
      <c r="V9" s="20"/>
    </row>
    <row r="10" spans="1:22" ht="19" x14ac:dyDescent="0.25">
      <c r="A10" s="20"/>
      <c r="B10" s="28" t="s">
        <v>136</v>
      </c>
      <c r="C10" s="26">
        <v>24119000000</v>
      </c>
      <c r="D10" s="26">
        <v>20997000000</v>
      </c>
      <c r="E10" s="26">
        <v>17045000000</v>
      </c>
      <c r="F10" s="27">
        <v>13670000000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14978000000</v>
      </c>
      <c r="D12" s="26">
        <v>12295000000</v>
      </c>
      <c r="E12" s="26">
        <v>9030000000</v>
      </c>
      <c r="F12" s="27">
        <v>8202000000</v>
      </c>
      <c r="G12" s="20"/>
      <c r="H12" s="20"/>
      <c r="I12" s="20"/>
      <c r="J12" s="20"/>
      <c r="K12" s="20"/>
      <c r="L12" s="20"/>
      <c r="M12" s="20"/>
      <c r="N12" s="20"/>
      <c r="O12" s="20"/>
      <c r="P12" s="20"/>
      <c r="Q12" s="20"/>
      <c r="R12" s="20"/>
      <c r="S12" s="20"/>
      <c r="T12" s="20"/>
      <c r="U12" s="20"/>
      <c r="V12" s="20"/>
    </row>
    <row r="13" spans="1:22" ht="19" x14ac:dyDescent="0.25">
      <c r="A13" s="20"/>
      <c r="B13" s="28" t="s">
        <v>139</v>
      </c>
      <c r="C13" s="26">
        <v>-1599000000</v>
      </c>
      <c r="D13" s="26">
        <v>-1490000000</v>
      </c>
      <c r="E13" s="26">
        <v>-1792000000</v>
      </c>
      <c r="F13" s="27">
        <v>1446000000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4314000000</v>
      </c>
      <c r="D17" s="33">
        <v>5159000000</v>
      </c>
      <c r="E17" s="33">
        <v>4434000000</v>
      </c>
      <c r="F17" s="34">
        <v>4542000000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Fail</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Pass</v>
      </c>
      <c r="E22" s="43" t="str">
        <f>IF(E17&gt;F17, "Pass", "Fail")</f>
        <v>Fail</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1.0665018541409148</v>
      </c>
      <c r="D24" s="49">
        <f>D17/(D4)</f>
        <v>1.3533578174186778</v>
      </c>
      <c r="E24" s="49">
        <f>E17/(E4)</f>
        <v>1.218131868131868</v>
      </c>
      <c r="F24" s="50">
        <f>F17/(F4)</f>
        <v>0.97030549027985469</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6.3965126106489925E-2</v>
      </c>
      <c r="D25" s="49">
        <f>D17/D6</f>
        <v>8.2782413350449294E-2</v>
      </c>
      <c r="E25" s="49">
        <f>E17/E6</f>
        <v>7.0049606622642105E-2</v>
      </c>
      <c r="F25" s="50">
        <f>F17/F6</f>
        <v>6.98608013535338E-2</v>
      </c>
      <c r="G25" s="45">
        <f>(IF(C25 &gt; 0.17, 100, IF(C25 &gt;= 0.1, 50, 0))) +
  (IF(D25 &gt; 0.17, 100, IF(D25 &gt;= 0.1, 50, 0))) +
  (IF(E25 &gt; 0.17, 100, IF(E25 &gt;= 0.1, 50, 0))) +
  (IF(F25 &gt; 0.17, 100, IF(F25 &gt;= 0.1, 50, 0)))</f>
        <v>0</v>
      </c>
      <c r="H25" s="46" t="s">
        <v>156</v>
      </c>
      <c r="I25" s="20"/>
      <c r="J25" s="20"/>
      <c r="K25" s="20"/>
      <c r="L25" s="20"/>
      <c r="M25" s="20"/>
      <c r="N25" s="20"/>
      <c r="O25" s="20"/>
      <c r="P25" s="20"/>
      <c r="Q25" s="20"/>
      <c r="R25" s="20"/>
      <c r="S25" s="20"/>
      <c r="T25" s="20"/>
      <c r="U25" s="20"/>
      <c r="V25" s="20"/>
    </row>
    <row r="26" spans="1:22" x14ac:dyDescent="0.2">
      <c r="A26" s="20"/>
      <c r="B26" s="38" t="s">
        <v>74</v>
      </c>
      <c r="C26" s="49">
        <f>C8/C6</f>
        <v>0.24739409575493379</v>
      </c>
      <c r="D26" s="49">
        <f>D8/D6</f>
        <v>0.2543806161745828</v>
      </c>
      <c r="E26" s="49">
        <f>E8/E6</f>
        <v>0.26263073082877814</v>
      </c>
      <c r="F26" s="50">
        <f>F8/F6</f>
        <v>0.29940782896254708</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3.0658081705150977</v>
      </c>
      <c r="D27" s="49">
        <f>D9/(D13+D10)</f>
        <v>3.2711334392782079</v>
      </c>
      <c r="E27" s="49">
        <f>E9/(E13+E10)</f>
        <v>4.2673572411984528</v>
      </c>
      <c r="F27" s="50">
        <f>F9/(F13+F10)</f>
        <v>4.2054114845197139</v>
      </c>
      <c r="G27" s="45">
        <f>(IF(C27 &lt; 0.8, 100, IF(C27 &lt; 1, 50, 0))) +
  (IF(D27 &lt; 0.8, 100, IF(D27 &lt; 1, 50, 0))) +
  (IF(E27 &lt; 0.8, 100, IF(E27 &lt; 1, 50, 0))) +
  (IF(F27 &lt; 0.8, 100, IF(F27 &lt; 1, 50, 0)))</f>
        <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0.22691410389346786</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0.19156305506216698</v>
      </c>
      <c r="D31" s="49">
        <f>D17/(D13+D10)</f>
        <v>0.26446916491515865</v>
      </c>
      <c r="E31" s="49">
        <f>E17/(E13+E10)</f>
        <v>0.29069691208286896</v>
      </c>
      <c r="F31" s="50">
        <f>F17/(F13+F10)</f>
        <v>0.30047631648584283</v>
      </c>
      <c r="G31" s="45">
        <f>(IF(C31 &gt; 0.23, 100, 0)) +
  (IF(D31 &gt; 0.23, 100, 0)) +
  (IF(E31 &gt; 0.23, 100, 0)) +
  (IF(F31 &gt; 0.23, 100, 0))</f>
        <v>300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175</v>
      </c>
      <c r="D2" s="22" t="s">
        <v>176</v>
      </c>
      <c r="E2" s="22" t="s">
        <v>177</v>
      </c>
      <c r="F2" s="22" t="s">
        <v>178</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0.55000000000000004</v>
      </c>
      <c r="J2" s="20"/>
      <c r="K2" s="20"/>
      <c r="L2" s="20"/>
      <c r="M2" s="20"/>
      <c r="N2" s="20"/>
      <c r="O2" s="20"/>
      <c r="P2" s="20"/>
      <c r="Q2" s="20"/>
      <c r="R2" s="20"/>
      <c r="S2" s="20"/>
      <c r="T2" s="20"/>
      <c r="U2" s="20"/>
      <c r="V2" s="20"/>
    </row>
    <row r="3" spans="1:22" ht="19" x14ac:dyDescent="0.25">
      <c r="A3" s="20"/>
      <c r="B3" s="25" t="s">
        <v>129</v>
      </c>
      <c r="C3" s="26">
        <v>17454768000</v>
      </c>
      <c r="D3" s="26">
        <v>15556394000</v>
      </c>
      <c r="E3" s="26">
        <v>15368352000</v>
      </c>
      <c r="F3" s="27">
        <v>12589278000</v>
      </c>
      <c r="G3" s="20"/>
      <c r="H3" s="20"/>
      <c r="I3" s="20"/>
      <c r="J3" s="20"/>
      <c r="K3" s="20"/>
      <c r="L3" s="20"/>
      <c r="M3" s="20"/>
      <c r="N3" s="20"/>
      <c r="O3" s="20"/>
      <c r="P3" s="20"/>
      <c r="Q3" s="20"/>
      <c r="R3" s="20"/>
      <c r="S3" s="20"/>
      <c r="T3" s="20"/>
      <c r="U3" s="20"/>
      <c r="V3" s="20"/>
    </row>
    <row r="4" spans="1:22" ht="19" x14ac:dyDescent="0.25">
      <c r="A4" s="20"/>
      <c r="B4" s="28" t="s">
        <v>130</v>
      </c>
      <c r="C4" s="26">
        <v>2135171000</v>
      </c>
      <c r="D4" s="26">
        <v>2135003000</v>
      </c>
      <c r="E4" s="26">
        <v>2162961000</v>
      </c>
      <c r="F4" s="27">
        <v>1484808000</v>
      </c>
      <c r="G4" s="20"/>
      <c r="H4" s="20"/>
      <c r="I4" s="20"/>
      <c r="J4" s="20"/>
      <c r="K4" s="20"/>
      <c r="L4" s="20"/>
      <c r="M4" s="20"/>
      <c r="N4" s="20"/>
      <c r="O4" s="20"/>
      <c r="P4" s="20"/>
      <c r="Q4" s="20"/>
      <c r="R4" s="20"/>
      <c r="S4" s="20"/>
      <c r="T4" s="20"/>
      <c r="U4" s="20"/>
      <c r="V4" s="20"/>
    </row>
    <row r="5" spans="1:22" ht="19" x14ac:dyDescent="0.25">
      <c r="A5" s="20"/>
      <c r="B5" s="28" t="s">
        <v>131</v>
      </c>
      <c r="C5" s="26">
        <v>9574117000</v>
      </c>
      <c r="D5" s="26">
        <v>8503886000</v>
      </c>
      <c r="E5" s="26">
        <v>9030531000</v>
      </c>
      <c r="F5" s="27">
        <v>6706719000</v>
      </c>
      <c r="G5" s="20"/>
      <c r="H5" s="20"/>
      <c r="I5" s="20"/>
      <c r="J5" s="20"/>
      <c r="K5" s="20"/>
      <c r="L5" s="20"/>
      <c r="M5" s="20"/>
      <c r="N5" s="20"/>
      <c r="O5" s="20"/>
      <c r="P5" s="20"/>
      <c r="Q5" s="20"/>
      <c r="R5" s="20"/>
      <c r="S5" s="20"/>
      <c r="T5" s="20"/>
      <c r="U5" s="20"/>
      <c r="V5" s="20"/>
    </row>
    <row r="6" spans="1:22" ht="19" x14ac:dyDescent="0.25">
      <c r="A6" s="20"/>
      <c r="B6" s="28" t="s">
        <v>132</v>
      </c>
      <c r="C6" s="26">
        <v>62558746000</v>
      </c>
      <c r="D6" s="26">
        <v>56560616000</v>
      </c>
      <c r="E6" s="26">
        <v>57337805000</v>
      </c>
      <c r="F6" s="27">
        <v>44274830000</v>
      </c>
      <c r="G6" s="20"/>
      <c r="H6" s="20"/>
      <c r="I6" s="20"/>
      <c r="J6" s="20"/>
      <c r="K6" s="20"/>
      <c r="L6" s="20"/>
      <c r="M6" s="20"/>
      <c r="N6" s="20"/>
      <c r="O6" s="20"/>
      <c r="P6" s="20"/>
      <c r="Q6" s="20"/>
      <c r="R6" s="20"/>
      <c r="S6" s="20"/>
      <c r="T6" s="20"/>
      <c r="U6" s="20"/>
      <c r="V6" s="20"/>
    </row>
    <row r="7" spans="1:22" ht="19" x14ac:dyDescent="0.25">
      <c r="A7" s="20"/>
      <c r="B7" s="28" t="s">
        <v>133</v>
      </c>
      <c r="C7" s="26">
        <v>48831198000</v>
      </c>
      <c r="D7" s="26">
        <v>43477955000</v>
      </c>
      <c r="E7" s="26">
        <v>41358641000</v>
      </c>
      <c r="F7" s="27">
        <v>33853077000</v>
      </c>
      <c r="G7" s="20"/>
      <c r="H7" s="20"/>
      <c r="I7" s="20"/>
      <c r="J7" s="20"/>
      <c r="K7" s="20"/>
      <c r="L7" s="20"/>
      <c r="M7" s="20"/>
      <c r="N7" s="20"/>
      <c r="O7" s="20"/>
      <c r="P7" s="20"/>
      <c r="Q7" s="20"/>
      <c r="R7" s="20"/>
      <c r="S7" s="20"/>
      <c r="T7" s="20"/>
      <c r="U7" s="20"/>
      <c r="V7" s="20"/>
    </row>
    <row r="8" spans="1:22" ht="19" x14ac:dyDescent="0.25">
      <c r="A8" s="20"/>
      <c r="B8" s="28" t="s">
        <v>134</v>
      </c>
      <c r="C8" s="26">
        <v>13061261000</v>
      </c>
      <c r="D8" s="26">
        <v>13011388000</v>
      </c>
      <c r="E8" s="26">
        <v>15394753000</v>
      </c>
      <c r="F8" s="27">
        <v>11261389000</v>
      </c>
      <c r="G8" s="20"/>
      <c r="H8" s="20"/>
      <c r="I8" s="20"/>
      <c r="J8" s="20"/>
      <c r="K8" s="20"/>
      <c r="L8" s="20"/>
      <c r="M8" s="20"/>
      <c r="N8" s="20"/>
      <c r="O8" s="20"/>
      <c r="P8" s="20"/>
      <c r="Q8" s="20"/>
      <c r="R8" s="20"/>
      <c r="S8" s="20"/>
      <c r="T8" s="20"/>
      <c r="U8" s="20"/>
      <c r="V8" s="20"/>
    </row>
    <row r="9" spans="1:22" ht="19" x14ac:dyDescent="0.25">
      <c r="A9" s="20"/>
      <c r="B9" s="28" t="s">
        <v>135</v>
      </c>
      <c r="C9" s="26">
        <v>61892459000</v>
      </c>
      <c r="D9" s="26">
        <v>56489343000</v>
      </c>
      <c r="E9" s="26">
        <v>56753394000</v>
      </c>
      <c r="F9" s="27">
        <v>45114466000</v>
      </c>
      <c r="G9" s="20"/>
      <c r="H9" s="20"/>
      <c r="I9" s="20"/>
      <c r="J9" s="20"/>
      <c r="K9" s="20"/>
      <c r="L9" s="20"/>
      <c r="M9" s="20"/>
      <c r="N9" s="20"/>
      <c r="O9" s="20"/>
      <c r="P9" s="20"/>
      <c r="Q9" s="20"/>
      <c r="R9" s="20"/>
      <c r="S9" s="20"/>
      <c r="T9" s="20"/>
      <c r="U9" s="20"/>
      <c r="V9" s="20"/>
    </row>
    <row r="10" spans="1:22" ht="19" x14ac:dyDescent="0.25">
      <c r="A10" s="20"/>
      <c r="B10" s="28" t="s">
        <v>136</v>
      </c>
      <c r="C10" s="26">
        <v>8247103000</v>
      </c>
      <c r="D10" s="26">
        <v>7019895000</v>
      </c>
      <c r="E10" s="26">
        <v>6469728000</v>
      </c>
      <c r="F10" s="27">
        <v>6513083000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4324187000</v>
      </c>
      <c r="D12" s="26">
        <v>2977646000</v>
      </c>
      <c r="E12" s="26">
        <v>1670513000</v>
      </c>
      <c r="F12" s="27">
        <v>518335000</v>
      </c>
      <c r="G12" s="20"/>
      <c r="H12" s="20"/>
      <c r="I12" s="20"/>
      <c r="J12" s="20"/>
      <c r="K12" s="20"/>
      <c r="L12" s="20"/>
      <c r="M12" s="20"/>
      <c r="N12" s="20"/>
      <c r="O12" s="20"/>
      <c r="P12" s="20"/>
      <c r="Q12" s="20"/>
      <c r="R12" s="20"/>
      <c r="S12" s="20"/>
      <c r="T12" s="20"/>
      <c r="U12" s="20"/>
      <c r="V12" s="20"/>
    </row>
    <row r="13" spans="1:22" ht="19" x14ac:dyDescent="0.25">
      <c r="A13" s="20"/>
      <c r="B13" s="28" t="s">
        <v>139</v>
      </c>
      <c r="C13" s="26">
        <v>666287000</v>
      </c>
      <c r="D13" s="26">
        <v>71273000</v>
      </c>
      <c r="E13" s="26">
        <v>584411000</v>
      </c>
      <c r="F13" s="27">
        <v>-839636000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3911334000</v>
      </c>
      <c r="D17" s="33">
        <v>2703088000</v>
      </c>
      <c r="E17" s="33">
        <v>2666586000</v>
      </c>
      <c r="F17" s="34">
        <v>2207040000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Pass</v>
      </c>
      <c r="F21" s="44"/>
      <c r="G21" s="45">
        <f>(((COUNTIF(C21:E21, "Pass") * 100) + (COUNTIF(C21:E21, "Fail") * 0)) * (400/300)) / 2</f>
        <v>200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Pass</v>
      </c>
      <c r="E22" s="43" t="str">
        <f>IF(E17&gt;F17, "Pass", "Fail")</f>
        <v>Pass</v>
      </c>
      <c r="F22" s="39"/>
      <c r="G22" s="45">
        <f>(((COUNTIF(C22:F22, "Pass") * 100) + (COUNTIF(C22:F22, "Fail") * 0)) * (400/300)) / 2</f>
        <v>200</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1.8318598369872952</v>
      </c>
      <c r="D24" s="49">
        <f>D17/(D4)</f>
        <v>1.2660815933279719</v>
      </c>
      <c r="E24" s="49">
        <f>E17/(E4)</f>
        <v>1.2328405366532267</v>
      </c>
      <c r="F24" s="50">
        <f>F17/(F4)</f>
        <v>1.4864144050948001</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6.2522576779272393E-2</v>
      </c>
      <c r="D25" s="49">
        <f>D17/D6</f>
        <v>4.7790992941095269E-2</v>
      </c>
      <c r="E25" s="49">
        <f>E17/E6</f>
        <v>4.65065936863122E-2</v>
      </c>
      <c r="F25" s="50">
        <f>F17/F6</f>
        <v>4.9848638605727004E-2</v>
      </c>
      <c r="G25" s="45">
        <f>(IF(C25 &gt; 0.17, 100, IF(C25 &gt;= 0.1, 50, 0))) +
  (IF(D25 &gt; 0.17, 100, IF(D25 &gt;= 0.1, 50, 0))) +
  (IF(E25 &gt; 0.17, 100, IF(E25 &gt;= 0.1, 50, 0))) +
  (IF(F25 &gt; 0.17, 100, IF(F25 &gt;= 0.1, 50, 0)))</f>
        <v>0</v>
      </c>
      <c r="H25" s="46" t="s">
        <v>156</v>
      </c>
      <c r="I25" s="20"/>
      <c r="J25" s="20"/>
      <c r="K25" s="20"/>
      <c r="L25" s="20"/>
      <c r="M25" s="20"/>
      <c r="N25" s="20"/>
      <c r="O25" s="20"/>
      <c r="P25" s="20"/>
      <c r="Q25" s="20"/>
      <c r="R25" s="20"/>
      <c r="S25" s="20"/>
      <c r="T25" s="20"/>
      <c r="U25" s="20"/>
      <c r="V25" s="20"/>
    </row>
    <row r="26" spans="1:22" x14ac:dyDescent="0.2">
      <c r="A26" s="20"/>
      <c r="B26" s="38" t="s">
        <v>74</v>
      </c>
      <c r="C26" s="49">
        <f>C8/C6</f>
        <v>0.20878393246565397</v>
      </c>
      <c r="D26" s="49">
        <f>D8/D6</f>
        <v>0.23004325129698022</v>
      </c>
      <c r="E26" s="49">
        <f>E8/E6</f>
        <v>0.26849219289088588</v>
      </c>
      <c r="F26" s="50">
        <f>F8/F6</f>
        <v>0.25435194217572377</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6.943762025447108</v>
      </c>
      <c r="D27" s="49">
        <f>D9/(D13+D10)</f>
        <v>7.9661549409067733</v>
      </c>
      <c r="E27" s="49">
        <f>E9/(E13+E10)</f>
        <v>8.0454034149312914</v>
      </c>
      <c r="F27" s="50">
        <f>F9/(F13+F10)</f>
        <v>7.9518617165190753</v>
      </c>
      <c r="G27" s="45">
        <f>(IF(C27 &lt; 0.8, 100, IF(C27 &lt; 1, 50, 0))) +
  (IF(D27 &lt; 0.8, 100, IF(D27 &lt; 1, 50, 0))) +
  (IF(E27 &lt; 0.8, 100, IF(E27 &lt; 1, 50, 0))) +
  (IF(F27 &lt; 0.8, 100, IF(F27 &lt; 1, 50, 0)))</f>
        <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1.1525116409247069</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0.43881553483018243</v>
      </c>
      <c r="D31" s="49">
        <f>D17/(D13+D10)</f>
        <v>0.3811907995974711</v>
      </c>
      <c r="E31" s="49">
        <f>E17/(E13+E10)</f>
        <v>0.37801721797656668</v>
      </c>
      <c r="F31" s="50">
        <f>F17/(F13+F10)</f>
        <v>0.3890121825408786</v>
      </c>
      <c r="G31" s="45">
        <f>(IF(C31 &gt; 0.23, 100, 0)) +
  (IF(D31 &gt; 0.23, 100, 0)) +
  (IF(E31 &gt; 0.23, 100, 0)) +
  (IF(F31 &gt; 0.23, 100, 0))</f>
        <v>400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59"/>
  <sheetViews>
    <sheetView zoomScale="214" zoomScaleNormal="100" workbookViewId="0">
      <selection activeCell="C3" sqref="C3"/>
    </sheetView>
  </sheetViews>
  <sheetFormatPr baseColWidth="10" defaultColWidth="8.83203125" defaultRowHeight="15" x14ac:dyDescent="0.2"/>
  <cols>
    <col min="1" max="1" width="2.1640625" customWidth="1"/>
    <col min="2" max="2" width="35.6640625" customWidth="1"/>
    <col min="3" max="6" width="19" customWidth="1"/>
    <col min="7" max="7" width="10.5" customWidth="1"/>
    <col min="8" max="8" width="12" customWidth="1"/>
    <col min="9" max="9" width="13.33203125" customWidth="1"/>
    <col min="10" max="12" width="12.83203125" customWidth="1"/>
    <col min="13" max="13" width="9.1640625" customWidth="1"/>
    <col min="14" max="14" width="13.1640625" customWidth="1"/>
    <col min="22" max="22" width="140.5" customWidth="1"/>
  </cols>
  <sheetData>
    <row r="1" spans="1:22" ht="10.5" customHeight="1" x14ac:dyDescent="0.2">
      <c r="A1" s="20"/>
      <c r="B1" s="20"/>
      <c r="C1" s="20"/>
      <c r="D1" s="20"/>
      <c r="E1" s="20"/>
      <c r="F1" s="20"/>
      <c r="G1" s="20"/>
      <c r="H1" s="20"/>
      <c r="I1" s="20"/>
      <c r="J1" s="20"/>
      <c r="K1" s="20"/>
      <c r="L1" s="20"/>
      <c r="M1" s="20"/>
      <c r="N1" s="20"/>
      <c r="O1" s="20"/>
      <c r="P1" s="20"/>
      <c r="Q1" s="20"/>
      <c r="R1" s="20"/>
      <c r="S1" s="20"/>
      <c r="T1" s="20"/>
      <c r="U1" s="20"/>
      <c r="V1" s="20"/>
    </row>
    <row r="2" spans="1:22" ht="16" customHeight="1" x14ac:dyDescent="0.2">
      <c r="A2" s="20"/>
      <c r="B2" s="21" t="s">
        <v>123</v>
      </c>
      <c r="C2" s="22" t="s">
        <v>124</v>
      </c>
      <c r="D2" s="22" t="s">
        <v>125</v>
      </c>
      <c r="E2" s="22" t="s">
        <v>126</v>
      </c>
      <c r="F2" s="22" t="s">
        <v>127</v>
      </c>
      <c r="G2" s="20"/>
      <c r="H2" s="23" t="s">
        <v>128</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customHeight="1" x14ac:dyDescent="0.25">
      <c r="A3" s="20"/>
      <c r="B3" s="25" t="s">
        <v>129</v>
      </c>
      <c r="C3" s="26"/>
      <c r="D3" s="26"/>
      <c r="E3" s="26"/>
      <c r="F3" s="27"/>
      <c r="G3" s="20"/>
      <c r="H3" s="20"/>
      <c r="I3" s="20"/>
      <c r="J3" s="20"/>
      <c r="K3" s="20"/>
      <c r="L3" s="20"/>
      <c r="M3" s="20"/>
      <c r="N3" s="20"/>
      <c r="O3" s="20"/>
      <c r="P3" s="20"/>
      <c r="Q3" s="20"/>
      <c r="R3" s="20"/>
      <c r="S3" s="20"/>
      <c r="T3" s="20"/>
      <c r="U3" s="20"/>
      <c r="V3" s="20"/>
    </row>
    <row r="4" spans="1:22" ht="19" customHeight="1" x14ac:dyDescent="0.25">
      <c r="A4" s="20"/>
      <c r="B4" s="28" t="s">
        <v>130</v>
      </c>
      <c r="C4" s="26"/>
      <c r="D4" s="26"/>
      <c r="E4" s="26"/>
      <c r="F4" s="27"/>
      <c r="G4" s="20"/>
      <c r="H4" s="20"/>
      <c r="I4" s="20"/>
      <c r="J4" s="20"/>
      <c r="K4" s="20"/>
      <c r="L4" s="20"/>
      <c r="M4" s="20"/>
      <c r="N4" s="20"/>
      <c r="O4" s="20"/>
      <c r="P4" s="20"/>
      <c r="Q4" s="20"/>
      <c r="R4" s="20"/>
      <c r="S4" s="20"/>
      <c r="T4" s="20"/>
      <c r="U4" s="20"/>
      <c r="V4" s="20"/>
    </row>
    <row r="5" spans="1:22" ht="19" customHeight="1" x14ac:dyDescent="0.25">
      <c r="A5" s="20"/>
      <c r="B5" s="28" t="s">
        <v>131</v>
      </c>
      <c r="C5" s="26"/>
      <c r="D5" s="26"/>
      <c r="E5" s="26"/>
      <c r="F5" s="27"/>
      <c r="G5" s="20"/>
      <c r="H5" s="20"/>
      <c r="I5" s="20"/>
      <c r="J5" s="20"/>
      <c r="K5" s="20"/>
      <c r="L5" s="20"/>
      <c r="M5" s="20"/>
      <c r="N5" s="20"/>
      <c r="O5" s="20"/>
      <c r="P5" s="20"/>
      <c r="Q5" s="20"/>
      <c r="R5" s="20"/>
      <c r="S5" s="20"/>
      <c r="T5" s="20"/>
      <c r="U5" s="20"/>
      <c r="V5" s="20"/>
    </row>
    <row r="6" spans="1:22" ht="19" customHeight="1" x14ac:dyDescent="0.25">
      <c r="A6" s="20"/>
      <c r="B6" s="28" t="s">
        <v>132</v>
      </c>
      <c r="C6" s="26"/>
      <c r="D6" s="26"/>
      <c r="E6" s="26"/>
      <c r="F6" s="27"/>
      <c r="G6" s="20"/>
      <c r="H6" s="20"/>
      <c r="I6" s="20"/>
      <c r="J6" s="20"/>
      <c r="K6" s="20"/>
      <c r="L6" s="20"/>
      <c r="M6" s="20"/>
      <c r="N6" s="20"/>
      <c r="O6" s="20"/>
      <c r="P6" s="20"/>
      <c r="Q6" s="20"/>
      <c r="R6" s="20"/>
      <c r="S6" s="20"/>
      <c r="T6" s="20"/>
      <c r="U6" s="20"/>
      <c r="V6" s="20"/>
    </row>
    <row r="7" spans="1:22" ht="19" customHeight="1" x14ac:dyDescent="0.25">
      <c r="A7" s="20"/>
      <c r="B7" s="28" t="s">
        <v>133</v>
      </c>
      <c r="C7" s="26"/>
      <c r="D7" s="26"/>
      <c r="E7" s="26"/>
      <c r="F7" s="27"/>
      <c r="G7" s="20"/>
      <c r="H7" s="20"/>
      <c r="I7" s="20"/>
      <c r="J7" s="20"/>
      <c r="K7" s="20"/>
      <c r="L7" s="20"/>
      <c r="M7" s="20"/>
      <c r="N7" s="20"/>
      <c r="O7" s="20"/>
      <c r="P7" s="20"/>
      <c r="Q7" s="20"/>
      <c r="R7" s="20"/>
      <c r="S7" s="20"/>
      <c r="T7" s="20"/>
      <c r="U7" s="20"/>
      <c r="V7" s="20"/>
    </row>
    <row r="8" spans="1:22" ht="19" customHeight="1" x14ac:dyDescent="0.25">
      <c r="A8" s="20"/>
      <c r="B8" s="28" t="s">
        <v>134</v>
      </c>
      <c r="C8" s="26"/>
      <c r="D8" s="26"/>
      <c r="E8" s="26"/>
      <c r="F8" s="27"/>
      <c r="G8" s="20"/>
      <c r="H8" s="20"/>
      <c r="I8" s="20"/>
      <c r="J8" s="20"/>
      <c r="K8" s="20"/>
      <c r="L8" s="20"/>
      <c r="M8" s="20"/>
      <c r="N8" s="20"/>
      <c r="O8" s="20"/>
      <c r="P8" s="20"/>
      <c r="Q8" s="20"/>
      <c r="R8" s="20"/>
      <c r="S8" s="20"/>
      <c r="T8" s="20"/>
      <c r="U8" s="20"/>
      <c r="V8" s="20"/>
    </row>
    <row r="9" spans="1:22" ht="19" customHeight="1" x14ac:dyDescent="0.25">
      <c r="A9" s="20"/>
      <c r="B9" s="28" t="s">
        <v>135</v>
      </c>
      <c r="C9" s="26"/>
      <c r="D9" s="26"/>
      <c r="E9" s="26"/>
      <c r="F9" s="27"/>
      <c r="G9" s="20"/>
      <c r="H9" s="20"/>
      <c r="I9" s="20"/>
      <c r="J9" s="20"/>
      <c r="K9" s="20"/>
      <c r="L9" s="20"/>
      <c r="M9" s="20"/>
      <c r="N9" s="20"/>
      <c r="O9" s="20"/>
      <c r="P9" s="20"/>
      <c r="Q9" s="20"/>
      <c r="R9" s="20"/>
      <c r="S9" s="20"/>
      <c r="T9" s="20"/>
      <c r="U9" s="20"/>
      <c r="V9" s="20"/>
    </row>
    <row r="10" spans="1:22" ht="19" customHeight="1" x14ac:dyDescent="0.25">
      <c r="A10" s="20"/>
      <c r="B10" s="28" t="s">
        <v>136</v>
      </c>
      <c r="C10" s="26"/>
      <c r="D10" s="26"/>
      <c r="E10" s="26"/>
      <c r="F10" s="27"/>
      <c r="G10" s="20"/>
      <c r="H10" s="20"/>
      <c r="I10" s="20"/>
      <c r="J10" s="20"/>
      <c r="K10" s="20"/>
      <c r="L10" s="20"/>
      <c r="M10" s="20"/>
      <c r="N10" s="20"/>
      <c r="O10" s="20"/>
      <c r="P10" s="20"/>
      <c r="Q10" s="20"/>
      <c r="R10" s="20"/>
      <c r="S10" s="20"/>
      <c r="T10" s="20"/>
      <c r="U10" s="20"/>
      <c r="V10" s="20"/>
    </row>
    <row r="11" spans="1:22" ht="19" customHeight="1" x14ac:dyDescent="0.25">
      <c r="A11" s="20"/>
      <c r="B11" s="28" t="s">
        <v>137</v>
      </c>
      <c r="C11" s="26"/>
      <c r="D11" s="26"/>
      <c r="E11" s="26"/>
      <c r="F11" s="27"/>
      <c r="G11" s="20"/>
      <c r="H11" s="20"/>
      <c r="I11" s="20"/>
      <c r="J11" s="20"/>
      <c r="K11" s="20"/>
      <c r="L11" s="20"/>
      <c r="M11" s="20"/>
      <c r="N11" s="20"/>
      <c r="O11" s="20"/>
      <c r="P11" s="20"/>
      <c r="Q11" s="20"/>
      <c r="R11" s="20"/>
      <c r="S11" s="20"/>
      <c r="T11" s="20"/>
      <c r="U11" s="20"/>
      <c r="V11" s="20"/>
    </row>
    <row r="12" spans="1:22" ht="19" customHeight="1" x14ac:dyDescent="0.25">
      <c r="A12" s="20"/>
      <c r="B12" s="28" t="s">
        <v>138</v>
      </c>
      <c r="C12" s="26"/>
      <c r="D12" s="26"/>
      <c r="E12" s="26"/>
      <c r="F12" s="27"/>
      <c r="G12" s="20"/>
      <c r="H12" s="20"/>
      <c r="I12" s="20"/>
      <c r="J12" s="20"/>
      <c r="K12" s="20"/>
      <c r="L12" s="20"/>
      <c r="M12" s="20"/>
      <c r="N12" s="20"/>
      <c r="O12" s="20"/>
      <c r="P12" s="20"/>
      <c r="Q12" s="20"/>
      <c r="R12" s="20"/>
      <c r="S12" s="20"/>
      <c r="T12" s="20"/>
      <c r="U12" s="20"/>
      <c r="V12" s="20"/>
    </row>
    <row r="13" spans="1:22" ht="19" customHeight="1" x14ac:dyDescent="0.25">
      <c r="A13" s="20"/>
      <c r="B13" s="28" t="s">
        <v>139</v>
      </c>
      <c r="C13" s="26"/>
      <c r="D13" s="26"/>
      <c r="E13" s="26"/>
      <c r="F13" s="27"/>
      <c r="G13" s="20"/>
      <c r="H13" s="20"/>
      <c r="I13" s="20"/>
      <c r="J13" s="20"/>
      <c r="K13" s="20"/>
      <c r="L13" s="20"/>
      <c r="M13" s="20"/>
      <c r="N13" s="20"/>
      <c r="O13" s="20"/>
      <c r="P13" s="20"/>
      <c r="Q13" s="20"/>
      <c r="R13" s="20"/>
      <c r="S13" s="20"/>
      <c r="T13" s="20"/>
      <c r="U13" s="20"/>
      <c r="V13" s="20"/>
    </row>
    <row r="14" spans="1:22" ht="19" customHeight="1"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customHeight="1" x14ac:dyDescent="0.25">
      <c r="A15" s="20"/>
      <c r="B15" s="25" t="s">
        <v>141</v>
      </c>
      <c r="C15" s="26"/>
      <c r="D15" s="26"/>
      <c r="E15" s="26"/>
      <c r="F15" s="27"/>
      <c r="G15" s="20"/>
      <c r="H15" s="20"/>
      <c r="I15" s="20"/>
      <c r="J15" s="20"/>
      <c r="K15" s="20"/>
      <c r="L15" s="20"/>
      <c r="M15" s="20"/>
      <c r="N15" s="20"/>
      <c r="O15" s="20"/>
      <c r="P15" s="20"/>
      <c r="Q15" s="20"/>
      <c r="R15" s="20"/>
      <c r="S15" s="20"/>
      <c r="T15" s="20"/>
      <c r="U15" s="20"/>
      <c r="V15" s="20"/>
    </row>
    <row r="16" spans="1:22" ht="19" customHeight="1"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20" customHeight="1" x14ac:dyDescent="0.25">
      <c r="A17" s="20"/>
      <c r="B17" s="32" t="s">
        <v>143</v>
      </c>
      <c r="C17" s="33"/>
      <c r="D17" s="33"/>
      <c r="E17" s="33"/>
      <c r="F17" s="34"/>
      <c r="G17" s="20"/>
      <c r="H17" s="20"/>
      <c r="I17" s="20"/>
      <c r="J17" s="20"/>
      <c r="K17" s="20"/>
      <c r="L17" s="20"/>
      <c r="M17" s="20"/>
      <c r="N17" s="20"/>
      <c r="O17" s="20"/>
      <c r="P17" s="20"/>
      <c r="Q17" s="20"/>
      <c r="R17" s="20"/>
      <c r="S17" s="20"/>
      <c r="T17" s="20"/>
      <c r="U17" s="20"/>
      <c r="V17" s="20"/>
    </row>
    <row r="18" spans="1:22" ht="16" customHeight="1" x14ac:dyDescent="0.2">
      <c r="A18" s="20"/>
      <c r="B18" s="20"/>
      <c r="C18" s="20"/>
      <c r="D18" s="20"/>
      <c r="E18" s="20"/>
      <c r="F18" s="20"/>
      <c r="G18" s="20"/>
      <c r="H18" s="20"/>
      <c r="I18" s="20"/>
      <c r="J18" s="20"/>
      <c r="K18" s="20"/>
      <c r="L18" s="20"/>
      <c r="M18" s="20"/>
      <c r="N18" s="20"/>
      <c r="O18" s="20"/>
      <c r="P18" s="20"/>
      <c r="Q18" s="20"/>
      <c r="R18" s="20"/>
      <c r="S18" s="20"/>
      <c r="T18" s="20"/>
      <c r="U18" s="20"/>
      <c r="V18"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Fail</v>
      </c>
      <c r="E21" s="43" t="str">
        <f>IF(E3&gt;F3, "Pass", "Fail")</f>
        <v>Fail</v>
      </c>
      <c r="F21" s="44"/>
      <c r="G21" s="45">
        <f>(((COUNTIF(C21:E21, "Pass") * 100) + (COUNTIF(C21:E21, "Fail") * 0)) * (400/300)) / 2</f>
        <v>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Fail</v>
      </c>
      <c r="E22" s="43" t="str">
        <f>IF(E17&gt;F17, "Pass", "Fail")</f>
        <v>Fail</v>
      </c>
      <c r="F22" s="39"/>
      <c r="G22" s="45">
        <f>(((COUNTIF(C22:F22, "Pass") * 100) + (COUNTIF(C22:F22, "Fail") * 0)) * (400/300)) / 2</f>
        <v>0</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 t="shared" ref="G23:G30" si="0">(COUNTIF(C23:F23,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t="e">
        <f>C17/(C4)</f>
        <v>#DIV/0!</v>
      </c>
      <c r="D24" s="49" t="e">
        <f>D17/(D4)</f>
        <v>#DIV/0!</v>
      </c>
      <c r="E24" s="49" t="e">
        <f t="shared" ref="E24:F24" si="1">E17/(E4)</f>
        <v>#DIV/0!</v>
      </c>
      <c r="F24" s="50" t="e">
        <f t="shared" si="1"/>
        <v>#DIV/0!</v>
      </c>
      <c r="G24" s="45" t="e">
        <f>(IF(C24 &gt; 0.5, 100, IF(C24 &gt;= 0.2, 50, 0))) +
  (IF(D24 &gt; 0.5, 100, IF(D24 &gt;= 0.2, 50, 0))) +
  (IF(E24 &gt; 0.5, 100, IF(E24 &gt;= 0.2, 50, 0))) +
  (IF(F24 &gt; 0.5, 100, IF(F24 &gt;= 0.2, 50, 0)))</f>
        <v>#DIV/0!</v>
      </c>
      <c r="H24" s="46" t="s">
        <v>155</v>
      </c>
      <c r="I24" s="20"/>
      <c r="J24" s="20"/>
      <c r="K24" s="20"/>
      <c r="L24" s="20"/>
      <c r="M24" s="20"/>
      <c r="N24" s="20"/>
      <c r="O24" s="20"/>
      <c r="P24" s="20"/>
      <c r="Q24" s="20"/>
      <c r="R24" s="20"/>
      <c r="S24" s="20"/>
      <c r="T24" s="20"/>
      <c r="U24" s="20"/>
      <c r="V24" s="20"/>
    </row>
    <row r="25" spans="1:22" x14ac:dyDescent="0.2">
      <c r="A25" s="20"/>
      <c r="B25" s="38" t="s">
        <v>72</v>
      </c>
      <c r="C25" s="49" t="e">
        <f>C17/C6</f>
        <v>#DIV/0!</v>
      </c>
      <c r="D25" s="49" t="e">
        <f>D17/D6</f>
        <v>#DIV/0!</v>
      </c>
      <c r="E25" s="49" t="e">
        <f>E17/E6</f>
        <v>#DIV/0!</v>
      </c>
      <c r="F25" s="50" t="e">
        <f>F17/F6</f>
        <v>#DIV/0!</v>
      </c>
      <c r="G25" s="45" t="e">
        <f>(IF(C25 &gt; 0.17, 100, IF(C25 &gt;= 0.1, 50, 0))) +
  (IF(D25 &gt; 0.17, 100, IF(D25 &gt;= 0.1, 50, 0))) +
  (IF(E25 &gt; 0.17, 100, IF(E25 &gt;= 0.1, 50, 0))) +
  (IF(F25 &gt; 0.17, 100, IF(F25 &gt;= 0.1, 50, 0)))</f>
        <v>#DIV/0!</v>
      </c>
      <c r="H25" s="46" t="s">
        <v>156</v>
      </c>
      <c r="I25" s="20"/>
      <c r="J25" s="20"/>
      <c r="K25" s="20"/>
      <c r="L25" s="20"/>
      <c r="M25" s="20"/>
      <c r="N25" s="20"/>
      <c r="O25" s="20"/>
      <c r="P25" s="20"/>
      <c r="Q25" s="20"/>
      <c r="R25" s="20"/>
      <c r="S25" s="20"/>
      <c r="T25" s="20"/>
      <c r="U25" s="20"/>
      <c r="V25" s="20"/>
    </row>
    <row r="26" spans="1:22" x14ac:dyDescent="0.2">
      <c r="A26" s="20"/>
      <c r="B26" s="38" t="s">
        <v>74</v>
      </c>
      <c r="C26" s="49" t="e">
        <f>C8/C6</f>
        <v>#DIV/0!</v>
      </c>
      <c r="D26" s="49" t="e">
        <f>D8/D6</f>
        <v>#DIV/0!</v>
      </c>
      <c r="E26" s="49" t="e">
        <f>E8/E6</f>
        <v>#DIV/0!</v>
      </c>
      <c r="F26" s="50" t="e">
        <f>F8/F6</f>
        <v>#DIV/0!</v>
      </c>
      <c r="G26" s="45" t="e">
        <f>(IF(C26 &lt; 0.5, 100, 0)) +
  (IF(D26 &lt; 0.5, 100, 0)) +
  (IF(E26 &lt; 0.5, 100, 0)) +
  (IF(F26 &lt; 0.5, 100, 0))</f>
        <v>#DIV/0!</v>
      </c>
      <c r="H26" s="46" t="s">
        <v>157</v>
      </c>
      <c r="I26" s="20"/>
      <c r="J26" s="20"/>
      <c r="K26" s="20"/>
      <c r="L26" s="20"/>
      <c r="M26" s="20"/>
      <c r="N26" s="20"/>
      <c r="O26" s="20"/>
      <c r="P26" s="20"/>
      <c r="Q26" s="20"/>
      <c r="R26" s="20"/>
      <c r="S26" s="20"/>
      <c r="T26" s="20"/>
      <c r="U26" s="20"/>
      <c r="V26" s="20"/>
    </row>
    <row r="27" spans="1:22" x14ac:dyDescent="0.2">
      <c r="A27" s="20"/>
      <c r="B27" s="38" t="s">
        <v>158</v>
      </c>
      <c r="C27" s="49" t="e">
        <f>C9/(C13+C10)</f>
        <v>#DIV/0!</v>
      </c>
      <c r="D27" s="49" t="e">
        <f>D9/(D13+D10)</f>
        <v>#DIV/0!</v>
      </c>
      <c r="E27" s="49" t="e">
        <f>E9/(E13+E10)</f>
        <v>#DIV/0!</v>
      </c>
      <c r="F27" s="50" t="e">
        <f>F9/(F13+F10)</f>
        <v>#DIV/0!</v>
      </c>
      <c r="G27" s="45" t="e">
        <f>(IF(C27 &lt; 0.8, 100, IF(C27 &lt; 1, 50, 0))) +
  (IF(D27 &lt; 0.8, 100, IF(D27 &lt; 1, 50, 0))) +
  (IF(E27 &lt; 0.8, 100, IF(E27 &lt; 1, 50, 0))) +
  (IF(F27 &lt; 0.8, 100, IF(F27 &lt; 1, 50, 0)))</f>
        <v>#DIV/0!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 t="shared" si="0"/>
        <v>400</v>
      </c>
      <c r="H28" s="46" t="s">
        <v>161</v>
      </c>
      <c r="I28" s="20"/>
      <c r="J28" s="20"/>
      <c r="K28" s="20"/>
      <c r="L28" s="20"/>
      <c r="M28" s="20"/>
      <c r="N28" s="20"/>
      <c r="O28" s="20"/>
      <c r="P28" s="20"/>
      <c r="Q28" s="20"/>
      <c r="R28" s="20"/>
      <c r="S28" s="20"/>
      <c r="T28" s="20"/>
      <c r="U28" s="20"/>
      <c r="V28" s="20"/>
    </row>
    <row r="29" spans="1:22" x14ac:dyDescent="0.2">
      <c r="A29" s="20"/>
      <c r="B29" s="38" t="s">
        <v>76</v>
      </c>
      <c r="C29" s="50" t="e">
        <f>(((C12-D12)/D12)+((D12-E12)/E12)+((E12-F12)/F12))/3</f>
        <v>#DIV/0!</v>
      </c>
      <c r="D29" s="53"/>
      <c r="E29" s="54"/>
      <c r="F29" s="55"/>
      <c r="G29" s="45" t="e">
        <f>(IF(C29 &gt;= 0.17, 100, IF(C29 &gt;= 0, 50, 0))) * (400/100)</f>
        <v>#DIV/0!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 t="shared" si="0"/>
        <v>0</v>
      </c>
      <c r="H30" s="46" t="s">
        <v>163</v>
      </c>
      <c r="I30" s="20"/>
      <c r="J30" s="20"/>
      <c r="K30" s="20"/>
      <c r="L30" s="20"/>
      <c r="M30" s="20"/>
      <c r="N30" s="20"/>
      <c r="O30" s="20"/>
      <c r="P30" s="20"/>
      <c r="Q30" s="20"/>
      <c r="R30" s="20"/>
      <c r="S30" s="20"/>
      <c r="T30" s="20"/>
      <c r="U30" s="20"/>
      <c r="V30" s="20"/>
    </row>
    <row r="31" spans="1:22" x14ac:dyDescent="0.2">
      <c r="A31" s="20"/>
      <c r="B31" s="38" t="s">
        <v>164</v>
      </c>
      <c r="C31" s="49" t="e">
        <f>C17/(C13+C10)</f>
        <v>#DIV/0!</v>
      </c>
      <c r="D31" s="49" t="e">
        <f>D17/(D13+D10)</f>
        <v>#DIV/0!</v>
      </c>
      <c r="E31" s="49" t="e">
        <f>E17/(E13+E10)</f>
        <v>#DIV/0!</v>
      </c>
      <c r="F31" s="50" t="e">
        <f>F17/(F13+F10)</f>
        <v>#DIV/0!</v>
      </c>
      <c r="G31" s="45" t="e">
        <f>(IF(C31 &gt; 0.23, 100, 0)) +
  (IF(D31 &gt; 0.23, 100, 0)) +
  (IF(E31 &gt; 0.23, 100, 0)) +
  (IF(F31 &gt; 0.23, 100, 0))</f>
        <v>#DIV/0!</v>
      </c>
      <c r="H31" s="46" t="s">
        <v>165</v>
      </c>
      <c r="I31" s="20"/>
      <c r="J31" s="20"/>
      <c r="K31" s="20"/>
      <c r="L31" s="20"/>
      <c r="M31" s="20"/>
      <c r="N31" s="20"/>
      <c r="O31" s="20"/>
      <c r="P31" s="20"/>
      <c r="Q31" s="20"/>
      <c r="R31" s="20"/>
      <c r="S31" s="20"/>
      <c r="T31" s="20"/>
      <c r="U31" s="20"/>
      <c r="V31" s="20"/>
    </row>
    <row r="32" spans="1:22" ht="16" customHeight="1" x14ac:dyDescent="0.2">
      <c r="A32" s="20"/>
      <c r="B32" s="58" t="s">
        <v>86</v>
      </c>
      <c r="C32" s="59" t="str">
        <f>IF(C5&gt;F5, "Pass", "Fail")</f>
        <v>Fail</v>
      </c>
      <c r="D32" s="60"/>
      <c r="E32" s="61"/>
      <c r="F32" s="61"/>
      <c r="G32" s="62">
        <f>((COUNTIF(C32, "Pass") * 100) + (COUNTIF(C32, "Fail") * 0)) * (400/100)</f>
        <v>0</v>
      </c>
      <c r="H32" s="63" t="s">
        <v>166</v>
      </c>
      <c r="I32" s="20"/>
      <c r="J32" s="20"/>
      <c r="K32" s="20"/>
      <c r="L32" s="20"/>
      <c r="M32" s="20"/>
      <c r="N32" s="20"/>
      <c r="O32" s="20"/>
      <c r="P32" s="20"/>
      <c r="Q32" s="20"/>
      <c r="R32" s="20"/>
      <c r="S32" s="20"/>
      <c r="T32" s="20"/>
      <c r="U32" s="20"/>
      <c r="V32" s="20"/>
    </row>
    <row r="33" spans="1:22" x14ac:dyDescent="0.2">
      <c r="A33" s="20"/>
      <c r="B33" s="20"/>
      <c r="C33" s="20"/>
      <c r="D33" s="20"/>
      <c r="E33" s="20"/>
      <c r="F33" s="20"/>
      <c r="G33" s="20"/>
      <c r="H33" s="20"/>
      <c r="I33" s="20"/>
      <c r="J33" s="20"/>
      <c r="K33" s="20"/>
      <c r="L33" s="20"/>
      <c r="M33" s="20"/>
      <c r="N33" s="20"/>
      <c r="O33" s="20"/>
      <c r="P33" s="20"/>
      <c r="Q33" s="20"/>
      <c r="R33" s="20"/>
      <c r="S33" s="20"/>
      <c r="T33" s="20"/>
      <c r="U33" s="20"/>
      <c r="V33" s="20"/>
    </row>
    <row r="34" spans="1:22" x14ac:dyDescent="0.2">
      <c r="A34" s="20"/>
      <c r="B34" s="20"/>
      <c r="C34" s="20"/>
      <c r="D34" s="20"/>
      <c r="E34" s="20"/>
      <c r="F34" s="20"/>
      <c r="G34" s="20"/>
      <c r="H34" s="20"/>
      <c r="I34" s="20"/>
      <c r="J34" s="20"/>
      <c r="K34" s="20"/>
      <c r="L34" s="20"/>
      <c r="M34" s="20"/>
      <c r="N34" s="20"/>
      <c r="O34" s="20"/>
      <c r="P34" s="20"/>
      <c r="Q34" s="20"/>
      <c r="R34" s="20"/>
      <c r="S34" s="20"/>
      <c r="T34" s="20"/>
      <c r="U34" s="20"/>
      <c r="V34" s="20"/>
    </row>
    <row r="35" spans="1:22" x14ac:dyDescent="0.2">
      <c r="A35" s="20"/>
      <c r="B35" s="20"/>
      <c r="C35" s="20"/>
      <c r="D35" s="20"/>
      <c r="E35" s="20"/>
      <c r="F35" s="20"/>
      <c r="G35" s="20"/>
      <c r="H35" s="20"/>
      <c r="I35" s="20"/>
      <c r="J35" s="20"/>
      <c r="K35" s="20"/>
      <c r="L35" s="20"/>
      <c r="M35" s="20"/>
      <c r="N35" s="20"/>
      <c r="O35" s="20"/>
      <c r="P35" s="20"/>
      <c r="Q35" s="20"/>
      <c r="R35" s="20"/>
      <c r="S35" s="20"/>
      <c r="T35" s="20"/>
      <c r="U35" s="20"/>
      <c r="V35" s="20"/>
    </row>
    <row r="36" spans="1:22" x14ac:dyDescent="0.2">
      <c r="A36" s="20"/>
      <c r="B36" s="20"/>
      <c r="C36" s="20"/>
      <c r="D36" s="20"/>
      <c r="E36" s="20"/>
      <c r="F36" s="20"/>
      <c r="G36" s="20"/>
      <c r="H36" s="20"/>
      <c r="I36" s="20"/>
      <c r="J36" s="20"/>
      <c r="K36" s="20"/>
      <c r="L36" s="20"/>
      <c r="M36" s="20"/>
      <c r="N36" s="20"/>
      <c r="O36" s="20"/>
      <c r="P36" s="20"/>
      <c r="Q36" s="20"/>
      <c r="R36" s="20"/>
      <c r="S36" s="20"/>
      <c r="T36" s="20"/>
      <c r="U36" s="20"/>
      <c r="V36" s="20"/>
    </row>
    <row r="37" spans="1:22" x14ac:dyDescent="0.2">
      <c r="A37" s="20"/>
      <c r="B37" s="20"/>
      <c r="C37" s="20"/>
      <c r="D37" s="20"/>
      <c r="E37" s="20"/>
      <c r="F37" s="20"/>
      <c r="G37" s="20"/>
      <c r="H37" s="20"/>
      <c r="I37" s="20"/>
      <c r="J37" s="20"/>
      <c r="K37" s="20"/>
      <c r="L37" s="20"/>
      <c r="M37" s="20"/>
      <c r="N37" s="20"/>
      <c r="O37" s="20"/>
      <c r="P37" s="20"/>
      <c r="Q37" s="20"/>
      <c r="R37" s="20"/>
      <c r="S37" s="20"/>
      <c r="T37" s="20"/>
      <c r="U37" s="20"/>
      <c r="V37" s="20"/>
    </row>
    <row r="38" spans="1:22" x14ac:dyDescent="0.2">
      <c r="A38" s="20"/>
      <c r="B38" s="20"/>
      <c r="C38" s="20"/>
      <c r="D38" s="20"/>
      <c r="E38" s="20"/>
      <c r="F38" s="20"/>
      <c r="G38" s="20"/>
      <c r="H38" s="20"/>
      <c r="I38" s="20"/>
      <c r="J38" s="20"/>
      <c r="K38" s="20"/>
      <c r="L38" s="20"/>
      <c r="M38" s="20"/>
      <c r="N38" s="20"/>
      <c r="O38" s="20"/>
      <c r="P38" s="20"/>
      <c r="Q38" s="20"/>
      <c r="R38" s="20"/>
      <c r="S38" s="20"/>
      <c r="T38" s="20"/>
      <c r="U38" s="20"/>
      <c r="V38" s="20"/>
    </row>
    <row r="39" spans="1:22" x14ac:dyDescent="0.2">
      <c r="A39" s="20"/>
      <c r="B39" s="20"/>
      <c r="C39" s="20"/>
      <c r="D39" s="20"/>
      <c r="E39" s="20"/>
      <c r="F39" s="20"/>
      <c r="G39" s="20"/>
      <c r="H39" s="20"/>
      <c r="I39" s="20"/>
      <c r="J39" s="20"/>
      <c r="K39" s="20"/>
      <c r="L39" s="20"/>
      <c r="M39" s="20"/>
      <c r="N39" s="20"/>
      <c r="O39" s="20"/>
      <c r="P39" s="20"/>
      <c r="Q39" s="20"/>
      <c r="R39" s="20"/>
      <c r="S39" s="20"/>
      <c r="T39" s="20"/>
      <c r="U39" s="20"/>
      <c r="V39" s="20"/>
    </row>
    <row r="40" spans="1:22" x14ac:dyDescent="0.2">
      <c r="A40" s="20"/>
      <c r="B40" s="20"/>
      <c r="C40" s="20"/>
      <c r="D40" s="20"/>
      <c r="E40" s="20"/>
      <c r="F40" s="20"/>
      <c r="G40" s="20"/>
      <c r="H40" s="20"/>
      <c r="I40" s="20"/>
      <c r="J40" s="20"/>
      <c r="K40" s="20"/>
      <c r="L40" s="20"/>
      <c r="M40" s="20"/>
      <c r="N40" s="20"/>
      <c r="O40" s="20"/>
      <c r="P40" s="20"/>
      <c r="Q40" s="20"/>
      <c r="R40" s="20"/>
      <c r="S40" s="20"/>
      <c r="T40" s="20"/>
      <c r="U40" s="20"/>
      <c r="V40" s="20"/>
    </row>
    <row r="41" spans="1:22" x14ac:dyDescent="0.2">
      <c r="A41" s="20"/>
      <c r="B41" s="20"/>
      <c r="C41" s="20"/>
      <c r="D41" s="20"/>
      <c r="E41" s="20"/>
      <c r="F41" s="20"/>
      <c r="G41" s="20"/>
      <c r="H41" s="20"/>
      <c r="I41" s="20"/>
      <c r="J41" s="20"/>
      <c r="K41" s="20"/>
      <c r="L41" s="20"/>
      <c r="M41" s="20"/>
      <c r="N41" s="20"/>
      <c r="O41" s="20"/>
      <c r="P41" s="20"/>
      <c r="Q41" s="20"/>
      <c r="R41" s="20"/>
      <c r="S41" s="20"/>
      <c r="T41" s="20"/>
      <c r="U41" s="20"/>
      <c r="V41" s="20"/>
    </row>
    <row r="42" spans="1:22" x14ac:dyDescent="0.2">
      <c r="A42" s="20"/>
      <c r="B42" s="20"/>
      <c r="C42" s="20"/>
      <c r="D42" s="20"/>
      <c r="E42" s="20"/>
      <c r="F42" s="20"/>
      <c r="G42" s="20"/>
      <c r="H42" s="20"/>
      <c r="I42" s="20"/>
      <c r="J42" s="20"/>
      <c r="K42" s="20"/>
      <c r="L42" s="20"/>
      <c r="M42" s="20"/>
      <c r="N42" s="20"/>
      <c r="O42" s="20"/>
      <c r="P42" s="20"/>
      <c r="Q42" s="20"/>
      <c r="R42" s="20"/>
      <c r="S42" s="20"/>
      <c r="T42" s="20"/>
      <c r="U42" s="20"/>
      <c r="V42" s="20"/>
    </row>
    <row r="43" spans="1:22" x14ac:dyDescent="0.2">
      <c r="A43" s="20"/>
      <c r="B43" s="20"/>
      <c r="C43" s="20"/>
      <c r="D43" s="20"/>
      <c r="E43" s="20"/>
      <c r="F43" s="20"/>
      <c r="G43" s="20"/>
      <c r="H43" s="20"/>
      <c r="I43" s="20"/>
      <c r="J43" s="20"/>
      <c r="K43" s="20"/>
      <c r="L43" s="20"/>
      <c r="M43" s="20"/>
      <c r="N43" s="20"/>
      <c r="O43" s="20"/>
      <c r="P43" s="20"/>
      <c r="Q43" s="20"/>
      <c r="R43" s="20"/>
      <c r="S43" s="20"/>
      <c r="T43" s="20"/>
      <c r="U43" s="20"/>
      <c r="V43" s="20"/>
    </row>
    <row r="44" spans="1:22" x14ac:dyDescent="0.2">
      <c r="A44" s="20"/>
      <c r="B44" s="20"/>
      <c r="C44" s="20"/>
      <c r="D44" s="20"/>
      <c r="E44" s="20"/>
      <c r="F44" s="20"/>
      <c r="G44" s="20"/>
      <c r="H44" s="20"/>
      <c r="I44" s="20"/>
      <c r="J44" s="20"/>
      <c r="K44" s="20"/>
      <c r="L44" s="20"/>
      <c r="M44" s="20"/>
      <c r="N44" s="20"/>
      <c r="O44" s="20"/>
      <c r="P44" s="20"/>
      <c r="Q44" s="20"/>
      <c r="R44" s="20"/>
      <c r="S44" s="20"/>
      <c r="T44" s="20"/>
      <c r="U44" s="20"/>
      <c r="V44" s="20"/>
    </row>
    <row r="45" spans="1:22" x14ac:dyDescent="0.2">
      <c r="A45" s="20"/>
      <c r="B45" s="20"/>
      <c r="C45" s="20"/>
      <c r="D45" s="20"/>
      <c r="E45" s="20"/>
      <c r="F45" s="20"/>
      <c r="G45" s="20"/>
      <c r="H45" s="20"/>
      <c r="I45" s="20"/>
      <c r="J45" s="20"/>
      <c r="K45" s="20"/>
      <c r="L45" s="20"/>
      <c r="M45" s="20"/>
      <c r="N45" s="20"/>
      <c r="O45" s="20"/>
      <c r="P45" s="20"/>
      <c r="Q45" s="20"/>
      <c r="R45" s="20"/>
      <c r="S45" s="20"/>
      <c r="T45" s="20"/>
      <c r="U45" s="20"/>
      <c r="V45" s="20"/>
    </row>
    <row r="46" spans="1:22" x14ac:dyDescent="0.2">
      <c r="A46" s="20"/>
      <c r="B46" s="20"/>
      <c r="C46" s="20"/>
      <c r="D46" s="20"/>
      <c r="E46" s="20"/>
      <c r="F46" s="20"/>
      <c r="G46" s="20"/>
      <c r="H46" s="20"/>
      <c r="I46" s="20"/>
      <c r="J46" s="20"/>
      <c r="K46" s="20"/>
      <c r="L46" s="20"/>
      <c r="M46" s="20"/>
      <c r="N46" s="20"/>
      <c r="O46" s="20"/>
      <c r="P46" s="20"/>
      <c r="Q46" s="20"/>
      <c r="R46" s="20"/>
      <c r="S46" s="20"/>
      <c r="T46" s="20"/>
      <c r="U46" s="20"/>
      <c r="V46" s="20"/>
    </row>
    <row r="47" spans="1:22" x14ac:dyDescent="0.2">
      <c r="A47" s="20"/>
      <c r="B47" s="20"/>
      <c r="C47" s="20"/>
      <c r="D47" s="20"/>
      <c r="E47" s="20"/>
      <c r="F47" s="20"/>
      <c r="G47" s="20"/>
      <c r="H47" s="20"/>
      <c r="I47" s="20"/>
      <c r="J47" s="20"/>
      <c r="K47" s="20"/>
      <c r="L47" s="20"/>
      <c r="M47" s="20"/>
      <c r="N47" s="20"/>
      <c r="O47" s="20"/>
      <c r="P47" s="20"/>
      <c r="Q47" s="20"/>
      <c r="R47" s="20"/>
      <c r="S47" s="20"/>
      <c r="T47" s="20"/>
      <c r="U47" s="20"/>
      <c r="V47" s="20"/>
    </row>
    <row r="48" spans="1:22" x14ac:dyDescent="0.2">
      <c r="A48" s="20"/>
      <c r="B48" s="20"/>
      <c r="C48" s="20"/>
      <c r="D48" s="20"/>
      <c r="E48" s="20"/>
      <c r="F48" s="20"/>
      <c r="G48" s="20"/>
      <c r="H48" s="20"/>
      <c r="I48" s="20"/>
      <c r="J48" s="20"/>
      <c r="K48" s="20"/>
      <c r="L48" s="20"/>
      <c r="M48" s="20"/>
      <c r="N48" s="20"/>
      <c r="O48" s="20"/>
      <c r="P48" s="20"/>
      <c r="Q48" s="20"/>
      <c r="R48" s="20"/>
      <c r="S48" s="20"/>
      <c r="T48" s="20"/>
      <c r="U48" s="20"/>
      <c r="V48" s="20"/>
    </row>
    <row r="49" spans="1:22" x14ac:dyDescent="0.2">
      <c r="A49" s="20"/>
      <c r="B49" s="20"/>
      <c r="C49" s="20"/>
      <c r="D49" s="20"/>
      <c r="E49" s="20"/>
      <c r="F49" s="20"/>
      <c r="G49" s="20"/>
      <c r="H49" s="20"/>
      <c r="I49" s="20"/>
      <c r="J49" s="20"/>
      <c r="K49" s="20"/>
      <c r="L49" s="20"/>
      <c r="M49" s="20"/>
      <c r="N49" s="20"/>
      <c r="O49" s="20"/>
      <c r="P49" s="20"/>
      <c r="Q49" s="20"/>
      <c r="R49" s="20"/>
      <c r="S49" s="20"/>
      <c r="T49" s="20"/>
      <c r="U49" s="20"/>
      <c r="V49" s="20"/>
    </row>
    <row r="50" spans="1:22" x14ac:dyDescent="0.2">
      <c r="A50" s="20"/>
      <c r="B50" s="20"/>
      <c r="C50" s="20"/>
      <c r="D50" s="20"/>
      <c r="E50" s="20"/>
      <c r="F50" s="20"/>
      <c r="G50" s="20"/>
      <c r="H50" s="20"/>
      <c r="I50" s="20"/>
      <c r="J50" s="20"/>
      <c r="K50" s="20"/>
      <c r="L50" s="20"/>
      <c r="M50" s="20"/>
      <c r="N50" s="20"/>
      <c r="O50" s="20"/>
      <c r="P50" s="20"/>
      <c r="Q50" s="20"/>
      <c r="R50" s="20"/>
      <c r="S50" s="20"/>
      <c r="T50" s="20"/>
      <c r="U50" s="20"/>
      <c r="V50" s="20"/>
    </row>
    <row r="51" spans="1:22" x14ac:dyDescent="0.2">
      <c r="A51" s="20"/>
      <c r="B51" s="20"/>
      <c r="C51" s="20"/>
      <c r="D51" s="20"/>
      <c r="E51" s="20"/>
      <c r="F51" s="20"/>
      <c r="G51" s="20"/>
      <c r="H51" s="20"/>
      <c r="I51" s="20"/>
      <c r="J51" s="20"/>
      <c r="K51" s="20"/>
      <c r="L51" s="20"/>
      <c r="M51" s="20"/>
      <c r="N51" s="20"/>
      <c r="O51" s="20"/>
      <c r="P51" s="20"/>
      <c r="Q51" s="20"/>
      <c r="R51" s="20"/>
      <c r="S51" s="20"/>
      <c r="T51" s="20"/>
      <c r="U51" s="20"/>
      <c r="V51" s="20"/>
    </row>
    <row r="52" spans="1:22" x14ac:dyDescent="0.2">
      <c r="A52" s="20"/>
      <c r="B52" s="20"/>
      <c r="C52" s="20"/>
      <c r="D52" s="20"/>
      <c r="E52" s="20"/>
      <c r="F52" s="20"/>
      <c r="G52" s="20"/>
      <c r="H52" s="20"/>
      <c r="I52" s="20"/>
      <c r="J52" s="20"/>
      <c r="K52" s="20"/>
      <c r="L52" s="20"/>
      <c r="M52" s="20"/>
      <c r="N52" s="20"/>
      <c r="O52" s="20"/>
      <c r="P52" s="20"/>
      <c r="Q52" s="20"/>
      <c r="R52" s="20"/>
      <c r="S52" s="20"/>
      <c r="T52" s="20"/>
      <c r="U52" s="20"/>
      <c r="V52" s="20"/>
    </row>
    <row r="53" spans="1:22" x14ac:dyDescent="0.2">
      <c r="A53" s="20"/>
      <c r="B53" s="20"/>
      <c r="C53" s="20"/>
      <c r="D53" s="20"/>
      <c r="E53" s="20"/>
      <c r="F53" s="20"/>
      <c r="G53" s="20"/>
      <c r="H53" s="20"/>
      <c r="I53" s="20"/>
      <c r="J53" s="20"/>
      <c r="K53" s="20"/>
      <c r="L53" s="20"/>
      <c r="M53" s="20"/>
      <c r="N53" s="20"/>
      <c r="O53" s="20"/>
      <c r="P53" s="20"/>
      <c r="Q53" s="20"/>
      <c r="R53" s="20"/>
      <c r="S53" s="20"/>
      <c r="T53" s="20"/>
      <c r="U53" s="20"/>
      <c r="V53" s="20"/>
    </row>
    <row r="54" spans="1:22" x14ac:dyDescent="0.2">
      <c r="A54" s="20"/>
      <c r="B54" s="20"/>
      <c r="C54" s="20"/>
      <c r="D54" s="20"/>
      <c r="E54" s="20"/>
      <c r="F54" s="20"/>
      <c r="G54" s="20"/>
      <c r="H54" s="20"/>
      <c r="I54" s="20"/>
      <c r="J54" s="20"/>
      <c r="K54" s="20"/>
      <c r="L54" s="20"/>
      <c r="M54" s="20"/>
      <c r="N54" s="20"/>
      <c r="O54" s="20"/>
      <c r="P54" s="20"/>
      <c r="Q54" s="20"/>
      <c r="R54" s="20"/>
      <c r="S54" s="20"/>
      <c r="T54" s="20"/>
      <c r="U54" s="20"/>
      <c r="V54" s="20"/>
    </row>
    <row r="55" spans="1:22" x14ac:dyDescent="0.2">
      <c r="A55" s="20"/>
      <c r="B55" s="20"/>
      <c r="C55" s="20"/>
      <c r="D55" s="20"/>
      <c r="E55" s="20"/>
      <c r="F55" s="20"/>
      <c r="G55" s="20"/>
      <c r="H55" s="20"/>
      <c r="I55" s="20"/>
      <c r="J55" s="20"/>
      <c r="K55" s="20"/>
      <c r="L55" s="20"/>
      <c r="M55" s="20"/>
      <c r="N55" s="20"/>
      <c r="O55" s="20"/>
      <c r="P55" s="20"/>
      <c r="Q55" s="20"/>
      <c r="R55" s="20"/>
      <c r="S55" s="20"/>
      <c r="T55" s="20"/>
      <c r="U55" s="20"/>
      <c r="V55" s="20"/>
    </row>
    <row r="56" spans="1:22" x14ac:dyDescent="0.2">
      <c r="A56" s="20"/>
      <c r="B56" s="20"/>
      <c r="C56" s="20"/>
      <c r="D56" s="20"/>
      <c r="E56" s="20"/>
      <c r="F56" s="20"/>
      <c r="G56" s="20"/>
      <c r="H56" s="20"/>
      <c r="I56" s="20"/>
      <c r="J56" s="20"/>
      <c r="K56" s="20"/>
      <c r="L56" s="20"/>
      <c r="M56" s="20"/>
      <c r="N56" s="20"/>
      <c r="O56" s="20"/>
      <c r="P56" s="20"/>
      <c r="Q56" s="20"/>
      <c r="R56" s="20"/>
      <c r="S56" s="20"/>
      <c r="T56" s="20"/>
      <c r="U56" s="20"/>
      <c r="V56" s="20"/>
    </row>
    <row r="57" spans="1:22" x14ac:dyDescent="0.2">
      <c r="A57" s="20"/>
      <c r="B57" s="20"/>
      <c r="C57" s="20"/>
      <c r="D57" s="20"/>
      <c r="E57" s="20"/>
      <c r="F57" s="20"/>
      <c r="G57" s="20"/>
      <c r="H57" s="20"/>
      <c r="I57" s="20"/>
      <c r="J57" s="20"/>
      <c r="K57" s="20"/>
      <c r="L57" s="20"/>
      <c r="M57" s="20"/>
      <c r="N57" s="20"/>
      <c r="O57" s="20"/>
      <c r="P57" s="20"/>
      <c r="Q57" s="20"/>
      <c r="R57" s="20"/>
      <c r="S57" s="20"/>
      <c r="T57" s="20"/>
      <c r="U57" s="20"/>
      <c r="V57" s="20"/>
    </row>
    <row r="58" spans="1:22" x14ac:dyDescent="0.2">
      <c r="A58" s="20"/>
      <c r="B58" s="20"/>
      <c r="C58" s="20"/>
      <c r="D58" s="20"/>
      <c r="E58" s="20"/>
      <c r="F58" s="20"/>
      <c r="G58" s="20"/>
      <c r="H58" s="20"/>
      <c r="I58" s="20"/>
      <c r="J58" s="20"/>
      <c r="K58" s="20"/>
      <c r="L58" s="20"/>
      <c r="M58" s="20"/>
      <c r="N58" s="20"/>
      <c r="O58" s="20"/>
      <c r="P58" s="20"/>
      <c r="Q58" s="20"/>
      <c r="R58" s="20"/>
      <c r="S58" s="20"/>
      <c r="T58" s="20"/>
      <c r="U58" s="20"/>
      <c r="V58" s="20"/>
    </row>
    <row r="59" spans="1:22" x14ac:dyDescent="0.2">
      <c r="A59" s="20"/>
      <c r="B59" s="20"/>
      <c r="C59" s="20"/>
      <c r="D59" s="20"/>
      <c r="E59" s="20"/>
      <c r="F59" s="20"/>
      <c r="G59" s="20"/>
      <c r="H59" s="20"/>
      <c r="I59" s="20"/>
      <c r="J59" s="20"/>
      <c r="K59" s="20"/>
      <c r="L59" s="20"/>
      <c r="M59" s="20"/>
      <c r="N59" s="20"/>
      <c r="O59" s="20"/>
      <c r="P59" s="20"/>
      <c r="Q59" s="20"/>
      <c r="R59" s="20"/>
      <c r="S59" s="20"/>
      <c r="T59" s="20"/>
      <c r="U59" s="20"/>
      <c r="V59" s="20"/>
    </row>
  </sheetData>
  <conditionalFormatting sqref="C29">
    <cfRule type="cellIs" dxfId="19" priority="17" operator="lessThan">
      <formula>0</formula>
    </cfRule>
    <cfRule type="cellIs" dxfId="18" priority="18" operator="between">
      <formula>0</formula>
      <formula>0.135</formula>
    </cfRule>
    <cfRule type="cellIs" dxfId="17" priority="19" operator="greaterThan">
      <formula>0.17</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14" priority="1" operator="greaterThan">
      <formula>0.5</formula>
    </cfRule>
    <cfRule type="cellIs" dxfId="13" priority="2" operator="between">
      <formula>0.2</formula>
      <formula>0.5</formula>
    </cfRule>
    <cfRule type="cellIs" dxfId="12" priority="3" operator="lessThan">
      <formula>0.2</formula>
    </cfRule>
  </conditionalFormatting>
  <conditionalFormatting sqref="C25:F25">
    <cfRule type="cellIs" dxfId="11" priority="27" operator="greaterThan">
      <formula>0.17</formula>
    </cfRule>
    <cfRule type="cellIs" dxfId="10" priority="28" operator="between">
      <formula>0.1</formula>
      <formula>0.17</formula>
    </cfRule>
    <cfRule type="cellIs" dxfId="9" priority="29" operator="lessThan">
      <formula>0.1</formula>
    </cfRule>
  </conditionalFormatting>
  <conditionalFormatting sqref="C26:F26">
    <cfRule type="cellIs" dxfId="8" priority="25" operator="lessThan">
      <formula>0.5</formula>
    </cfRule>
    <cfRule type="cellIs" dxfId="7" priority="26" operator="greaterThan">
      <formula>0.5</formula>
    </cfRule>
  </conditionalFormatting>
  <conditionalFormatting sqref="C27:F27">
    <cfRule type="cellIs" dxfId="6" priority="20" operator="greaterThan">
      <formula>1</formula>
    </cfRule>
    <cfRule type="cellIs" dxfId="5" priority="23" operator="between">
      <formula>0.8</formula>
      <formula>1</formula>
    </cfRule>
    <cfRule type="cellIs" dxfId="4" priority="24" operator="lessThan">
      <formula>0.8</formula>
    </cfRule>
  </conditionalFormatting>
  <conditionalFormatting sqref="C31:F31">
    <cfRule type="cellIs" dxfId="1" priority="21" operator="lessThan">
      <formula>0.23</formula>
    </cfRule>
    <cfRule type="cellIs" dxfId="0" priority="22" operator="greaterThan">
      <formula>0.23</formula>
    </cfRule>
  </conditionalFormatting>
  <pageMargins left="0.7" right="0.7" top="0.75" bottom="0.75" header="0.3" footer="0.3"/>
  <pageSetup orientation="portrait" useFirstPageNumber="1" horizontalDpi="0" verticalDpi="0"/>
  <extLst>
    <ext xmlns:x14="http://schemas.microsoft.com/office/spreadsheetml/2009/9/main" uri="{78C0D931-6437-407d-A8EE-F0AAD7539E65}">
      <x14:conditionalFormattings>
        <x14:conditionalFormatting xmlns:xm="http://schemas.microsoft.com/office/excel/2006/main">
          <x14:cfRule type="containsText" priority="32" operator="containsText" id="{00000000-000E-0000-0200-000020000000}">
            <xm:f>NOT(ISERROR(SEARCH("Fail",C21)))</xm:f>
            <x14:dxf>
              <font>
                <color rgb="FF9C0006"/>
              </font>
              <fill>
                <patternFill>
                  <bgColor rgb="FFFFC7CE"/>
                </patternFill>
              </fill>
            </x14:dxf>
          </x14:cfRule>
          <x14:cfRule type="containsText" priority="33" operator="containsText" id="{00000000-000E-0000-0200-000021000000}">
            <xm:f>NOT(ISERROR(SEARCH("Pass",C21)))</xm:f>
            <x14:dxf>
              <font>
                <color rgb="FF006100"/>
              </font>
              <fill>
                <patternFill>
                  <bgColor rgb="FFC6EFCE"/>
                </patternFill>
              </fill>
            </x14:dxf>
          </x14:cfRule>
          <xm:sqref>C21:E23 F23 C28:F28 C32</xm:sqref>
        </x14:conditionalFormatting>
        <x14:conditionalFormatting xmlns:xm="http://schemas.microsoft.com/office/excel/2006/main">
          <x14:cfRule type="containsText" priority="30" operator="containsText" id="{00000000-000E-0000-0200-00001E000000}">
            <xm:f>NOT(ISERROR(SEARCH("Fail",C30)))</xm:f>
            <x14:dxf>
              <font>
                <color rgb="FF9C0006"/>
              </font>
              <fill>
                <patternFill>
                  <bgColor rgb="FFFFC7CE"/>
                </patternFill>
              </fill>
            </x14:dxf>
          </x14:cfRule>
          <x14:cfRule type="containsText" priority="31" operator="containsText" id="{00000000-000E-0000-0200-00001F000000}">
            <xm:f>NOT(ISERROR(SEARCH("Pass",C30)))</xm:f>
            <x14:dxf>
              <font>
                <color rgb="FF006100"/>
              </font>
              <fill>
                <patternFill>
                  <bgColor rgb="FFC6EFCE"/>
                </patternFill>
              </fill>
            </x14:dxf>
          </x14:cfRule>
          <xm:sqref>C30:F31</xm:sqref>
        </x14:conditionalFormatting>
      </x14:conditionalFormatting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0.29166666666666663</v>
      </c>
      <c r="J2" s="20"/>
      <c r="K2" s="20"/>
      <c r="L2" s="20"/>
      <c r="M2" s="20"/>
      <c r="N2" s="20"/>
      <c r="O2" s="20"/>
      <c r="P2" s="20"/>
      <c r="Q2" s="20"/>
      <c r="R2" s="20"/>
      <c r="S2" s="20"/>
      <c r="T2" s="20"/>
      <c r="U2" s="20"/>
      <c r="V2" s="20"/>
    </row>
    <row r="3" spans="1:22" ht="19" x14ac:dyDescent="0.25">
      <c r="A3" s="20"/>
      <c r="B3" s="25" t="s">
        <v>129</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130</v>
      </c>
      <c r="C4" s="26">
        <v>819000000</v>
      </c>
      <c r="D4" s="26">
        <v>863000000</v>
      </c>
      <c r="E4" s="26">
        <v>903000000</v>
      </c>
      <c r="F4" s="27">
        <v>953000000</v>
      </c>
      <c r="G4" s="20"/>
      <c r="H4" s="20"/>
      <c r="I4" s="20"/>
      <c r="J4" s="20"/>
      <c r="K4" s="20"/>
      <c r="L4" s="20"/>
      <c r="M4" s="20"/>
      <c r="N4" s="20"/>
      <c r="O4" s="20"/>
      <c r="P4" s="20"/>
      <c r="Q4" s="20"/>
      <c r="R4" s="20"/>
      <c r="S4" s="20"/>
      <c r="T4" s="20"/>
      <c r="U4" s="20"/>
      <c r="V4" s="20"/>
    </row>
    <row r="5" spans="1:22" ht="19" x14ac:dyDescent="0.25">
      <c r="A5" s="20"/>
      <c r="B5" s="28" t="s">
        <v>131</v>
      </c>
      <c r="C5" s="26">
        <v>14567000000</v>
      </c>
      <c r="D5" s="26">
        <v>13921000000</v>
      </c>
      <c r="E5" s="26">
        <v>13301000000</v>
      </c>
      <c r="F5" s="27">
        <v>12654000000</v>
      </c>
      <c r="G5" s="20"/>
      <c r="H5" s="20"/>
      <c r="I5" s="20"/>
      <c r="J5" s="20"/>
      <c r="K5" s="20"/>
      <c r="L5" s="20"/>
      <c r="M5" s="20"/>
      <c r="N5" s="20"/>
      <c r="O5" s="20"/>
      <c r="P5" s="20"/>
      <c r="Q5" s="20"/>
      <c r="R5" s="20"/>
      <c r="S5" s="20"/>
      <c r="T5" s="20"/>
      <c r="U5" s="20"/>
      <c r="V5" s="20"/>
    </row>
    <row r="6" spans="1:22" ht="19" x14ac:dyDescent="0.25">
      <c r="A6" s="20"/>
      <c r="B6" s="28" t="s">
        <v>132</v>
      </c>
      <c r="C6" s="26">
        <v>26681000000</v>
      </c>
      <c r="D6" s="26">
        <v>25337000000</v>
      </c>
      <c r="E6" s="26">
        <v>24689000000</v>
      </c>
      <c r="F6" s="27">
        <v>24564000000</v>
      </c>
      <c r="G6" s="20"/>
      <c r="H6" s="20"/>
      <c r="I6" s="20"/>
      <c r="J6" s="20"/>
      <c r="K6" s="20"/>
      <c r="L6" s="20"/>
      <c r="M6" s="20"/>
      <c r="N6" s="20"/>
      <c r="O6" s="20"/>
      <c r="P6" s="20"/>
      <c r="Q6" s="20"/>
      <c r="R6" s="20"/>
      <c r="S6" s="20"/>
      <c r="T6" s="20"/>
      <c r="U6" s="20"/>
      <c r="V6" s="20"/>
    </row>
    <row r="7" spans="1:22" ht="19" x14ac:dyDescent="0.25">
      <c r="A7" s="20"/>
      <c r="B7" s="28" t="s">
        <v>133</v>
      </c>
      <c r="C7" s="26">
        <v>6491000000</v>
      </c>
      <c r="D7" s="26">
        <v>5578000000</v>
      </c>
      <c r="E7" s="26">
        <v>5241000000</v>
      </c>
      <c r="F7" s="27">
        <v>4558000000</v>
      </c>
      <c r="G7" s="20"/>
      <c r="H7" s="20"/>
      <c r="I7" s="20"/>
      <c r="J7" s="20"/>
      <c r="K7" s="20"/>
      <c r="L7" s="20"/>
      <c r="M7" s="20"/>
      <c r="N7" s="20"/>
      <c r="O7" s="20"/>
      <c r="P7" s="20"/>
      <c r="Q7" s="20"/>
      <c r="R7" s="20"/>
      <c r="S7" s="20"/>
      <c r="T7" s="20"/>
      <c r="U7" s="20"/>
      <c r="V7" s="20"/>
    </row>
    <row r="8" spans="1:22" ht="19" x14ac:dyDescent="0.25">
      <c r="A8" s="20"/>
      <c r="B8" s="28" t="s">
        <v>134</v>
      </c>
      <c r="C8" s="26">
        <v>14078000000</v>
      </c>
      <c r="D8" s="26">
        <v>13994000000</v>
      </c>
      <c r="E8" s="26">
        <v>13406000000</v>
      </c>
      <c r="F8" s="27">
        <v>13726000000</v>
      </c>
      <c r="G8" s="20"/>
      <c r="H8" s="20"/>
      <c r="I8" s="20"/>
      <c r="J8" s="20"/>
      <c r="K8" s="20"/>
      <c r="L8" s="20"/>
      <c r="M8" s="20"/>
      <c r="N8" s="20"/>
      <c r="O8" s="20"/>
      <c r="P8" s="20"/>
      <c r="Q8" s="20"/>
      <c r="R8" s="20"/>
      <c r="S8" s="20"/>
      <c r="T8" s="20"/>
      <c r="U8" s="20"/>
      <c r="V8" s="20"/>
    </row>
    <row r="9" spans="1:22" ht="19" x14ac:dyDescent="0.25">
      <c r="A9" s="20"/>
      <c r="B9" s="28" t="s">
        <v>135</v>
      </c>
      <c r="C9" s="26">
        <v>20569000000</v>
      </c>
      <c r="D9" s="26">
        <v>19572000000</v>
      </c>
      <c r="E9" s="26">
        <v>18647000000</v>
      </c>
      <c r="F9" s="27">
        <v>18284000000</v>
      </c>
      <c r="G9" s="20"/>
      <c r="H9" s="20"/>
      <c r="I9" s="20"/>
      <c r="J9" s="20"/>
      <c r="K9" s="20"/>
      <c r="L9" s="20"/>
      <c r="M9" s="20"/>
      <c r="N9" s="20"/>
      <c r="O9" s="20"/>
      <c r="P9" s="20"/>
      <c r="Q9" s="20"/>
      <c r="R9" s="20"/>
      <c r="S9" s="20"/>
      <c r="T9" s="20"/>
      <c r="U9" s="20"/>
      <c r="V9" s="20"/>
    </row>
    <row r="10" spans="1:22" ht="19" x14ac:dyDescent="0.25">
      <c r="A10" s="20"/>
      <c r="B10" s="28" t="s">
        <v>136</v>
      </c>
      <c r="C10" s="26">
        <v>8741000000</v>
      </c>
      <c r="D10" s="26">
        <v>7740000000</v>
      </c>
      <c r="E10" s="26">
        <v>6572000000</v>
      </c>
      <c r="F10" s="27">
        <v>6166000000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4692000000</v>
      </c>
      <c r="D12" s="26">
        <v>3334000000</v>
      </c>
      <c r="E12" s="26">
        <v>2243000000</v>
      </c>
      <c r="F12" s="27">
        <v>1277000000</v>
      </c>
      <c r="G12" s="20"/>
      <c r="H12" s="20"/>
      <c r="I12" s="20"/>
      <c r="J12" s="20"/>
      <c r="K12" s="20"/>
      <c r="L12" s="20"/>
      <c r="M12" s="20"/>
      <c r="N12" s="20"/>
      <c r="O12" s="20"/>
      <c r="P12" s="20"/>
      <c r="Q12" s="20"/>
      <c r="R12" s="20"/>
      <c r="S12" s="20"/>
      <c r="T12" s="20"/>
      <c r="U12" s="20"/>
      <c r="V12" s="20"/>
    </row>
    <row r="13" spans="1:22" ht="19" x14ac:dyDescent="0.25">
      <c r="A13" s="20"/>
      <c r="B13" s="28" t="s">
        <v>139</v>
      </c>
      <c r="C13" s="26">
        <v>6112000000</v>
      </c>
      <c r="D13" s="26">
        <v>5765000000</v>
      </c>
      <c r="E13" s="26">
        <v>6042000000</v>
      </c>
      <c r="F13" s="27">
        <v>6280000000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2149000000</v>
      </c>
      <c r="D17" s="33">
        <v>2260000000</v>
      </c>
      <c r="E17" s="33">
        <v>2942000000</v>
      </c>
      <c r="F17" s="34">
        <v>1959000000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Fail</v>
      </c>
      <c r="E21" s="43" t="str">
        <f>IF(E3&gt;F3, "Pass", "Fail")</f>
        <v>Fail</v>
      </c>
      <c r="F21" s="44"/>
      <c r="G21" s="45">
        <f>(((COUNTIF(C21:E21, "Pass") * 100) + (COUNTIF(C21:E21, "Fail") * 0)) * (400/300)) / 2</f>
        <v>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Fail</v>
      </c>
      <c r="E22" s="43" t="str">
        <f>IF(E17&gt;F17, "Pass", "Fail")</f>
        <v>Pass</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2.6239316239316239</v>
      </c>
      <c r="D24" s="49">
        <f>D17/(D4)</f>
        <v>2.6187717265353418</v>
      </c>
      <c r="E24" s="49">
        <f>E17/(E4)</f>
        <v>3.2580287929125138</v>
      </c>
      <c r="F24" s="50">
        <f>F17/(F4)</f>
        <v>2.0556138509968522</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8.0544207488474948E-2</v>
      </c>
      <c r="D25" s="49">
        <f>D17/D6</f>
        <v>8.9197616134506844E-2</v>
      </c>
      <c r="E25" s="49">
        <f>E17/E6</f>
        <v>0.11916238000729069</v>
      </c>
      <c r="F25" s="50">
        <f>F17/F6</f>
        <v>7.9750854909623844E-2</v>
      </c>
      <c r="G25" s="45">
        <f>(IF(C25 &gt; 0.17, 100, IF(C25 &gt;= 0.1, 50, 0))) +
  (IF(D25 &gt; 0.17, 100, IF(D25 &gt;= 0.1, 50, 0))) +
  (IF(E25 &gt; 0.17, 100, IF(E25 &gt;= 0.1, 50, 0))) +
  (IF(F25 &gt; 0.17, 100, IF(F25 &gt;= 0.1, 50, 0)))</f>
        <v>50</v>
      </c>
      <c r="H25" s="46" t="s">
        <v>156</v>
      </c>
      <c r="I25" s="20"/>
      <c r="J25" s="20"/>
      <c r="K25" s="20"/>
      <c r="L25" s="20"/>
      <c r="M25" s="20"/>
      <c r="N25" s="20"/>
      <c r="O25" s="20"/>
      <c r="P25" s="20"/>
      <c r="Q25" s="20"/>
      <c r="R25" s="20"/>
      <c r="S25" s="20"/>
      <c r="T25" s="20"/>
      <c r="U25" s="20"/>
      <c r="V25" s="20"/>
    </row>
    <row r="26" spans="1:22" x14ac:dyDescent="0.2">
      <c r="A26" s="20"/>
      <c r="B26" s="38" t="s">
        <v>74</v>
      </c>
      <c r="C26" s="49">
        <f>C8/C6</f>
        <v>0.5276413927513961</v>
      </c>
      <c r="D26" s="49">
        <f>D8/D6</f>
        <v>0.55231479654260562</v>
      </c>
      <c r="E26" s="49">
        <f>E8/E6</f>
        <v>0.54299485600874886</v>
      </c>
      <c r="F26" s="50">
        <f>F8/F6</f>
        <v>0.55878521413450577</v>
      </c>
      <c r="G26" s="45">
        <f>(IF(C26 &lt; 0.5, 100, 0)) +
  (IF(D26 &lt; 0.5, 100, 0)) +
  (IF(E26 &lt; 0.5, 100, 0)) +
  (IF(F26 &lt; 0.5, 100, 0))</f>
        <v>0</v>
      </c>
      <c r="H26" s="46" t="s">
        <v>157</v>
      </c>
      <c r="I26" s="20"/>
      <c r="J26" s="20"/>
      <c r="K26" s="20"/>
      <c r="L26" s="20"/>
      <c r="M26" s="20"/>
      <c r="N26" s="20"/>
      <c r="O26" s="20"/>
      <c r="P26" s="20"/>
      <c r="Q26" s="20"/>
      <c r="R26" s="20"/>
      <c r="S26" s="20"/>
      <c r="T26" s="20"/>
      <c r="U26" s="20"/>
      <c r="V26" s="20"/>
    </row>
    <row r="27" spans="1:22" x14ac:dyDescent="0.2">
      <c r="A27" s="20"/>
      <c r="B27" s="38" t="s">
        <v>158</v>
      </c>
      <c r="C27" s="49">
        <f>C9/(C13+C10)</f>
        <v>1.3848380798491886</v>
      </c>
      <c r="D27" s="49">
        <f>D9/(D13+D10)</f>
        <v>1.4492410218437615</v>
      </c>
      <c r="E27" s="49">
        <f>E9/(E13+E10)</f>
        <v>1.478278103694308</v>
      </c>
      <c r="F27" s="50">
        <f>F9/(F13+F10)</f>
        <v>1.4690663667041619</v>
      </c>
      <c r="G27" s="45">
        <f>(IF(C27 &lt; 0.8, 100, IF(C27 &lt; 1, 50, 0))) +
  (IF(D27 &lt; 0.8, 100, IF(D27 &lt; 1, 50, 0))) +
  (IF(E27 &lt; 0.8, 100, IF(E27 &lt; 1, 50, 0))) +
  (IF(F27 &lt; 0.8, 100, IF(F27 &lt; 1, 50, 0)))</f>
        <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0.55006037682444386</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0.14468457550663166</v>
      </c>
      <c r="D31" s="49">
        <f>D17/(D13+D10)</f>
        <v>0.16734542761940022</v>
      </c>
      <c r="E31" s="49">
        <f>E17/(E13+E10)</f>
        <v>0.23323291580783256</v>
      </c>
      <c r="F31" s="50">
        <f>F17/(F13+F10)</f>
        <v>0.1573999678611602</v>
      </c>
      <c r="G31" s="45">
        <f>(IF(C31 &gt; 0.23, 100, 0)) +
  (IF(D31 &gt; 0.23, 100, 0)) +
  (IF(E31 &gt; 0.23, 100, 0)) +
  (IF(F31 &gt; 0.23, 100, 0))</f>
        <v>100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0.58291666666666675</v>
      </c>
      <c r="J2" s="20"/>
      <c r="K2" s="20"/>
      <c r="L2" s="20"/>
      <c r="M2" s="20"/>
      <c r="N2" s="20"/>
      <c r="O2" s="20"/>
      <c r="P2" s="20"/>
      <c r="Q2" s="20"/>
      <c r="R2" s="20"/>
      <c r="S2" s="20"/>
      <c r="T2" s="20"/>
      <c r="U2" s="20"/>
      <c r="V2" s="20"/>
    </row>
    <row r="3" spans="1:22" ht="19" x14ac:dyDescent="0.25">
      <c r="A3" s="20"/>
      <c r="B3" s="25" t="s">
        <v>129</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130</v>
      </c>
      <c r="C4" s="26">
        <v>3030000000</v>
      </c>
      <c r="D4" s="26">
        <v>3221000000</v>
      </c>
      <c r="E4" s="26">
        <v>3073000000</v>
      </c>
      <c r="F4" s="27">
        <v>2371000000</v>
      </c>
      <c r="G4" s="20"/>
      <c r="H4" s="20"/>
      <c r="I4" s="20"/>
      <c r="J4" s="20"/>
      <c r="K4" s="20"/>
      <c r="L4" s="20"/>
      <c r="M4" s="20"/>
      <c r="N4" s="20"/>
      <c r="O4" s="20"/>
      <c r="P4" s="20"/>
      <c r="Q4" s="20"/>
      <c r="R4" s="20"/>
      <c r="S4" s="20"/>
      <c r="T4" s="20"/>
      <c r="U4" s="20"/>
      <c r="V4" s="20"/>
    </row>
    <row r="5" spans="1:22" ht="19" x14ac:dyDescent="0.25">
      <c r="A5" s="20"/>
      <c r="B5" s="28" t="s">
        <v>131</v>
      </c>
      <c r="C5" s="26">
        <v>9550000000</v>
      </c>
      <c r="D5" s="26">
        <v>9142000000</v>
      </c>
      <c r="E5" s="26">
        <v>11092000000</v>
      </c>
      <c r="F5" s="27">
        <v>4447000000</v>
      </c>
      <c r="G5" s="20"/>
      <c r="H5" s="20"/>
      <c r="I5" s="20"/>
      <c r="J5" s="20"/>
      <c r="K5" s="20"/>
      <c r="L5" s="20"/>
      <c r="M5" s="20"/>
      <c r="N5" s="20"/>
      <c r="O5" s="20"/>
      <c r="P5" s="20"/>
      <c r="Q5" s="20"/>
      <c r="R5" s="20"/>
      <c r="S5" s="20"/>
      <c r="T5" s="20"/>
      <c r="U5" s="20"/>
      <c r="V5" s="20"/>
    </row>
    <row r="6" spans="1:22" ht="19" x14ac:dyDescent="0.25">
      <c r="A6" s="20"/>
      <c r="B6" s="28" t="s">
        <v>132</v>
      </c>
      <c r="C6" s="26">
        <v>47065000000</v>
      </c>
      <c r="D6" s="26">
        <v>43055000000</v>
      </c>
      <c r="E6" s="26">
        <v>44358000000</v>
      </c>
      <c r="F6" s="27">
        <v>34969000000</v>
      </c>
      <c r="G6" s="20"/>
      <c r="H6" s="20"/>
      <c r="I6" s="20"/>
      <c r="J6" s="20"/>
      <c r="K6" s="20"/>
      <c r="L6" s="20"/>
      <c r="M6" s="20"/>
      <c r="N6" s="20"/>
      <c r="O6" s="20"/>
      <c r="P6" s="20"/>
      <c r="Q6" s="20"/>
      <c r="R6" s="20"/>
      <c r="S6" s="20"/>
      <c r="T6" s="20"/>
      <c r="U6" s="20"/>
      <c r="V6" s="20"/>
    </row>
    <row r="7" spans="1:22" ht="19" x14ac:dyDescent="0.25">
      <c r="A7" s="20"/>
      <c r="B7" s="28" t="s">
        <v>133</v>
      </c>
      <c r="C7" s="26">
        <v>0</v>
      </c>
      <c r="D7" s="26">
        <v>0</v>
      </c>
      <c r="E7" s="26">
        <v>0</v>
      </c>
      <c r="F7" s="27">
        <v>0</v>
      </c>
      <c r="G7" s="20"/>
      <c r="H7" s="20"/>
      <c r="I7" s="20"/>
      <c r="J7" s="20"/>
      <c r="K7" s="20"/>
      <c r="L7" s="20"/>
      <c r="M7" s="20"/>
      <c r="N7" s="20"/>
      <c r="O7" s="20"/>
      <c r="P7" s="20"/>
      <c r="Q7" s="20"/>
      <c r="R7" s="20"/>
      <c r="S7" s="20"/>
      <c r="T7" s="20"/>
      <c r="U7" s="20"/>
      <c r="V7" s="20"/>
    </row>
    <row r="8" spans="1:22" ht="19" x14ac:dyDescent="0.25">
      <c r="A8" s="20"/>
      <c r="B8" s="28" t="s">
        <v>134</v>
      </c>
      <c r="C8" s="26">
        <v>0</v>
      </c>
      <c r="D8" s="26">
        <v>0</v>
      </c>
      <c r="E8" s="26">
        <v>0</v>
      </c>
      <c r="F8" s="27">
        <v>0</v>
      </c>
      <c r="G8" s="20"/>
      <c r="H8" s="20"/>
      <c r="I8" s="20"/>
      <c r="J8" s="20"/>
      <c r="K8" s="20"/>
      <c r="L8" s="20"/>
      <c r="M8" s="20"/>
      <c r="N8" s="20"/>
      <c r="O8" s="20"/>
      <c r="P8" s="20"/>
      <c r="Q8" s="20"/>
      <c r="R8" s="20"/>
      <c r="S8" s="20"/>
      <c r="T8" s="20"/>
      <c r="U8" s="20"/>
      <c r="V8" s="20"/>
    </row>
    <row r="9" spans="1:22" ht="19" x14ac:dyDescent="0.25">
      <c r="A9" s="20"/>
      <c r="B9" s="28" t="s">
        <v>135</v>
      </c>
      <c r="C9" s="26">
        <v>30747000000</v>
      </c>
      <c r="D9" s="26">
        <v>27685000000</v>
      </c>
      <c r="E9" s="26">
        <v>28255000000</v>
      </c>
      <c r="F9" s="27">
        <v>21241000000</v>
      </c>
      <c r="G9" s="20"/>
      <c r="H9" s="20"/>
      <c r="I9" s="20"/>
      <c r="J9" s="20"/>
      <c r="K9" s="20"/>
      <c r="L9" s="20"/>
      <c r="M9" s="20"/>
      <c r="N9" s="20"/>
      <c r="O9" s="20"/>
      <c r="P9" s="20"/>
      <c r="Q9" s="20"/>
      <c r="R9" s="20"/>
      <c r="S9" s="20"/>
      <c r="T9" s="20"/>
      <c r="U9" s="20"/>
      <c r="V9" s="20"/>
    </row>
    <row r="10" spans="1:22" ht="19" x14ac:dyDescent="0.25">
      <c r="A10" s="20"/>
      <c r="B10" s="28" t="s">
        <v>136</v>
      </c>
      <c r="C10" s="26">
        <v>13658000000</v>
      </c>
      <c r="D10" s="26">
        <v>12156000000</v>
      </c>
      <c r="E10" s="26">
        <v>10163000000</v>
      </c>
      <c r="F10" s="27">
        <v>9918000000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27540000000</v>
      </c>
      <c r="D12" s="26">
        <v>25492000000</v>
      </c>
      <c r="E12" s="26">
        <v>23086000000</v>
      </c>
      <c r="F12" s="27">
        <v>20517000000</v>
      </c>
      <c r="G12" s="20"/>
      <c r="H12" s="20"/>
      <c r="I12" s="20"/>
      <c r="J12" s="20"/>
      <c r="K12" s="20"/>
      <c r="L12" s="20"/>
      <c r="M12" s="20"/>
      <c r="N12" s="20"/>
      <c r="O12" s="20"/>
      <c r="P12" s="20"/>
      <c r="Q12" s="20"/>
      <c r="R12" s="20"/>
      <c r="S12" s="20"/>
      <c r="T12" s="20"/>
      <c r="U12" s="20"/>
      <c r="V12" s="20"/>
    </row>
    <row r="13" spans="1:22" ht="19" x14ac:dyDescent="0.25">
      <c r="A13" s="20"/>
      <c r="B13" s="28" t="s">
        <v>139</v>
      </c>
      <c r="C13" s="26">
        <v>16318000000</v>
      </c>
      <c r="D13" s="26">
        <v>15370000000</v>
      </c>
      <c r="E13" s="26">
        <v>16103000000</v>
      </c>
      <c r="F13" s="27">
        <v>13728000000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3981000000</v>
      </c>
      <c r="D17" s="33">
        <v>4587000000</v>
      </c>
      <c r="E17" s="33">
        <v>2262000000</v>
      </c>
      <c r="F17" s="34">
        <v>5639000000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Fail</v>
      </c>
      <c r="E21" s="43" t="str">
        <f>IF(E3&gt;F3, "Pass", "Fail")</f>
        <v>Fail</v>
      </c>
      <c r="F21" s="44"/>
      <c r="G21" s="45">
        <f>(((COUNTIF(C21:E21, "Pass") * 100) + (COUNTIF(C21:E21, "Fail") * 0)) * (400/300)) / 2</f>
        <v>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Pass</v>
      </c>
      <c r="E22" s="43" t="str">
        <f>IF(E17&gt;F17, "Pass", "Fail")</f>
        <v>Fail</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Pass</v>
      </c>
      <c r="D23" s="43" t="str">
        <f>IF(D17&gt;D7, "Pass", "Fail")</f>
        <v>Pass</v>
      </c>
      <c r="E23" s="43" t="str">
        <f>IF(E17&gt;E7, "Pass", "Fail")</f>
        <v>Pass</v>
      </c>
      <c r="F23" s="48" t="str">
        <f>IF(F17&gt;F7, "Pass", "Fail")</f>
        <v>Pass</v>
      </c>
      <c r="G23" s="45">
        <f>(COUNTIF(C23:F23, "Pass") * 100) + (COUNTIF(C23:F23, "Fail") * 0)</f>
        <v>400</v>
      </c>
      <c r="H23" s="46" t="s">
        <v>154</v>
      </c>
      <c r="I23" s="20"/>
      <c r="J23" s="20"/>
      <c r="K23" s="20"/>
      <c r="L23" s="20"/>
      <c r="M23" s="20"/>
      <c r="N23" s="20"/>
      <c r="O23" s="20"/>
      <c r="P23" s="20"/>
      <c r="Q23" s="20"/>
      <c r="R23" s="20"/>
      <c r="S23" s="20"/>
      <c r="T23" s="20"/>
      <c r="U23" s="20"/>
      <c r="V23" s="20"/>
    </row>
    <row r="24" spans="1:22" x14ac:dyDescent="0.2">
      <c r="A24" s="20"/>
      <c r="B24" s="38" t="s">
        <v>84</v>
      </c>
      <c r="C24" s="49">
        <f>C17/(C4)</f>
        <v>1.3138613861386139</v>
      </c>
      <c r="D24" s="49">
        <f>D17/(D4)</f>
        <v>1.4240918969264205</v>
      </c>
      <c r="E24" s="49">
        <f>E17/(E4)</f>
        <v>0.73608851285388865</v>
      </c>
      <c r="F24" s="50">
        <f>F17/(F4)</f>
        <v>2.3783213833825392</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8.458514819929884E-2</v>
      </c>
      <c r="D25" s="49">
        <f>D17/D6</f>
        <v>0.10653814887934038</v>
      </c>
      <c r="E25" s="49">
        <f>E17/E6</f>
        <v>5.0994183687271745E-2</v>
      </c>
      <c r="F25" s="50">
        <f>F17/F6</f>
        <v>0.16125711344333551</v>
      </c>
      <c r="G25" s="45">
        <f>(IF(C25 &gt; 0.17, 100, IF(C25 &gt;= 0.1, 50, 0))) +
  (IF(D25 &gt; 0.17, 100, IF(D25 &gt;= 0.1, 50, 0))) +
  (IF(E25 &gt; 0.17, 100, IF(E25 &gt;= 0.1, 50, 0))) +
  (IF(F25 &gt; 0.17, 100, IF(F25 &gt;= 0.1, 50, 0)))</f>
        <v>100</v>
      </c>
      <c r="H25" s="46" t="s">
        <v>156</v>
      </c>
      <c r="I25" s="20"/>
      <c r="J25" s="20"/>
      <c r="K25" s="20"/>
      <c r="L25" s="20"/>
      <c r="M25" s="20"/>
      <c r="N25" s="20"/>
      <c r="O25" s="20"/>
      <c r="P25" s="20"/>
      <c r="Q25" s="20"/>
      <c r="R25" s="20"/>
      <c r="S25" s="20"/>
      <c r="T25" s="20"/>
      <c r="U25" s="20"/>
      <c r="V25" s="20"/>
    </row>
    <row r="26" spans="1:22" x14ac:dyDescent="0.2">
      <c r="A26" s="20"/>
      <c r="B26" s="38" t="s">
        <v>74</v>
      </c>
      <c r="C26" s="49">
        <f>C8/C6</f>
        <v>0</v>
      </c>
      <c r="D26" s="49">
        <f>D8/D6</f>
        <v>0</v>
      </c>
      <c r="E26" s="49">
        <f>E8/E6</f>
        <v>0</v>
      </c>
      <c r="F26" s="50">
        <f>F8/F6</f>
        <v>0</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1.025720576461169</v>
      </c>
      <c r="D27" s="49">
        <f>D9/(D13+D10)</f>
        <v>1.005776356898932</v>
      </c>
      <c r="E27" s="49">
        <f>E9/(E13+E10)</f>
        <v>1.0757252722150308</v>
      </c>
      <c r="F27" s="50">
        <f>F9/(F13+F10)</f>
        <v>0.89829146578702534</v>
      </c>
      <c r="G27" s="45">
        <f>(IF(C27 &lt; 0.8, 100, IF(C27 &lt; 1, 50, 0))) +
  (IF(D27 &lt; 0.8, 100, IF(D27 &lt; 1, 50, 0))) +
  (IF(E27 &lt; 0.8, 100, IF(E27 &lt; 1, 50, 0))) +
  (IF(F27 &lt; 0.8, 100, IF(F27 &lt; 1, 50, 0)))</f>
        <v>50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0.10325705828455038</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0.1328062449959968</v>
      </c>
      <c r="D31" s="49">
        <f>D17/(D13+D10)</f>
        <v>0.16664244714088497</v>
      </c>
      <c r="E31" s="49">
        <f>E17/(E13+E10)</f>
        <v>8.6118937028858603E-2</v>
      </c>
      <c r="F31" s="50">
        <f>F17/(F13+F10)</f>
        <v>0.23847585215258393</v>
      </c>
      <c r="G31" s="45">
        <f>(IF(C31 &gt; 0.23, 100, 0)) +
  (IF(D31 &gt; 0.23, 100, 0)) +
  (IF(E31 &gt; 0.23, 100, 0)) +
  (IF(F31 &gt; 0.23, 100, 0))</f>
        <v>100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0.71125000000000005</v>
      </c>
      <c r="J2" s="20"/>
      <c r="K2" s="20"/>
      <c r="L2" s="20"/>
      <c r="M2" s="20"/>
      <c r="N2" s="20"/>
      <c r="O2" s="20"/>
      <c r="P2" s="20"/>
      <c r="Q2" s="20"/>
      <c r="R2" s="20"/>
      <c r="S2" s="20"/>
      <c r="T2" s="20"/>
      <c r="U2" s="20"/>
      <c r="V2" s="20"/>
    </row>
    <row r="3" spans="1:22" ht="19" x14ac:dyDescent="0.25">
      <c r="A3" s="20"/>
      <c r="B3" s="25" t="s">
        <v>129</v>
      </c>
      <c r="C3" s="26">
        <v>1168200000</v>
      </c>
      <c r="D3" s="26">
        <v>875500000</v>
      </c>
      <c r="E3" s="26">
        <v>726700000</v>
      </c>
      <c r="F3" s="27">
        <v>802300000</v>
      </c>
      <c r="G3" s="20"/>
      <c r="H3" s="20"/>
      <c r="I3" s="20"/>
      <c r="J3" s="20"/>
      <c r="K3" s="20"/>
      <c r="L3" s="20"/>
      <c r="M3" s="20"/>
      <c r="N3" s="20"/>
      <c r="O3" s="20"/>
      <c r="P3" s="20"/>
      <c r="Q3" s="20"/>
      <c r="R3" s="20"/>
      <c r="S3" s="20"/>
      <c r="T3" s="20"/>
      <c r="U3" s="20"/>
      <c r="V3" s="20"/>
    </row>
    <row r="4" spans="1:22" ht="19" x14ac:dyDescent="0.25">
      <c r="A4" s="20"/>
      <c r="B4" s="28" t="s">
        <v>130</v>
      </c>
      <c r="C4" s="26">
        <v>1843400000</v>
      </c>
      <c r="D4" s="26">
        <v>1725100000</v>
      </c>
      <c r="E4" s="26">
        <v>1638700000</v>
      </c>
      <c r="F4" s="27">
        <v>1489400000</v>
      </c>
      <c r="G4" s="20"/>
      <c r="H4" s="20"/>
      <c r="I4" s="20"/>
      <c r="J4" s="20"/>
      <c r="K4" s="20"/>
      <c r="L4" s="20"/>
      <c r="M4" s="20"/>
      <c r="N4" s="20"/>
      <c r="O4" s="20"/>
      <c r="P4" s="20"/>
      <c r="Q4" s="20"/>
      <c r="R4" s="20"/>
      <c r="S4" s="20"/>
      <c r="T4" s="20"/>
      <c r="U4" s="20"/>
      <c r="V4" s="20"/>
    </row>
    <row r="5" spans="1:22" ht="19" x14ac:dyDescent="0.25">
      <c r="A5" s="20"/>
      <c r="B5" s="28" t="s">
        <v>131</v>
      </c>
      <c r="C5" s="26">
        <v>1253500000</v>
      </c>
      <c r="D5" s="26">
        <v>1164300000</v>
      </c>
      <c r="E5" s="26">
        <v>1167900000</v>
      </c>
      <c r="F5" s="27">
        <v>1173200000</v>
      </c>
      <c r="G5" s="20"/>
      <c r="H5" s="20"/>
      <c r="I5" s="20"/>
      <c r="J5" s="20"/>
      <c r="K5" s="20"/>
      <c r="L5" s="20"/>
      <c r="M5" s="20"/>
      <c r="N5" s="20"/>
      <c r="O5" s="20"/>
      <c r="P5" s="20"/>
      <c r="Q5" s="20"/>
      <c r="R5" s="20"/>
      <c r="S5" s="20"/>
      <c r="T5" s="20"/>
      <c r="U5" s="20"/>
      <c r="V5" s="20"/>
    </row>
    <row r="6" spans="1:22" ht="19" x14ac:dyDescent="0.25">
      <c r="A6" s="20"/>
      <c r="B6" s="28" t="s">
        <v>132</v>
      </c>
      <c r="C6" s="26">
        <v>9363200000</v>
      </c>
      <c r="D6" s="26">
        <v>8292500000</v>
      </c>
      <c r="E6" s="26">
        <v>8502600000</v>
      </c>
      <c r="F6" s="27">
        <v>7237100000</v>
      </c>
      <c r="G6" s="20"/>
      <c r="H6" s="20"/>
      <c r="I6" s="20"/>
      <c r="J6" s="20"/>
      <c r="K6" s="20"/>
      <c r="L6" s="20"/>
      <c r="M6" s="20"/>
      <c r="N6" s="20"/>
      <c r="O6" s="20"/>
      <c r="P6" s="20"/>
      <c r="Q6" s="20"/>
      <c r="R6" s="20"/>
      <c r="S6" s="20"/>
      <c r="T6" s="20"/>
      <c r="U6" s="20"/>
      <c r="V6" s="20"/>
    </row>
    <row r="7" spans="1:22" ht="19" x14ac:dyDescent="0.25">
      <c r="A7" s="20"/>
      <c r="B7" s="28" t="s">
        <v>133</v>
      </c>
      <c r="C7" s="26">
        <v>1195400000</v>
      </c>
      <c r="D7" s="26">
        <v>1022400000</v>
      </c>
      <c r="E7" s="26">
        <v>1032300000</v>
      </c>
      <c r="F7" s="27">
        <v>893900000</v>
      </c>
      <c r="G7" s="20"/>
      <c r="H7" s="20"/>
      <c r="I7" s="20"/>
      <c r="J7" s="20"/>
      <c r="K7" s="20"/>
      <c r="L7" s="20"/>
      <c r="M7" s="20"/>
      <c r="N7" s="20"/>
      <c r="O7" s="20"/>
      <c r="P7" s="20"/>
      <c r="Q7" s="20"/>
      <c r="R7" s="20"/>
      <c r="S7" s="20"/>
      <c r="T7" s="20"/>
      <c r="U7" s="20"/>
      <c r="V7" s="20"/>
    </row>
    <row r="8" spans="1:22" ht="19" x14ac:dyDescent="0.25">
      <c r="A8" s="20"/>
      <c r="B8" s="28" t="s">
        <v>134</v>
      </c>
      <c r="C8" s="26">
        <v>1448400000</v>
      </c>
      <c r="D8" s="26">
        <v>1463400000</v>
      </c>
      <c r="E8" s="26">
        <v>1634400000</v>
      </c>
      <c r="F8" s="27">
        <v>1768900000</v>
      </c>
      <c r="G8" s="20"/>
      <c r="H8" s="20"/>
      <c r="I8" s="20"/>
      <c r="J8" s="20"/>
      <c r="K8" s="20"/>
      <c r="L8" s="20"/>
      <c r="M8" s="20"/>
      <c r="N8" s="20"/>
      <c r="O8" s="20"/>
      <c r="P8" s="20"/>
      <c r="Q8" s="20"/>
      <c r="R8" s="20"/>
      <c r="S8" s="20"/>
      <c r="T8" s="20"/>
      <c r="U8" s="20"/>
      <c r="V8" s="20"/>
    </row>
    <row r="9" spans="1:22" ht="19" x14ac:dyDescent="0.25">
      <c r="A9" s="20"/>
      <c r="B9" s="28" t="s">
        <v>135</v>
      </c>
      <c r="C9" s="26">
        <v>2643800000</v>
      </c>
      <c r="D9" s="26">
        <v>2485800000</v>
      </c>
      <c r="E9" s="26">
        <v>2666700000</v>
      </c>
      <c r="F9" s="27">
        <v>2662800000</v>
      </c>
      <c r="G9" s="20"/>
      <c r="H9" s="20"/>
      <c r="I9" s="20"/>
      <c r="J9" s="20"/>
      <c r="K9" s="20"/>
      <c r="L9" s="20"/>
      <c r="M9" s="20"/>
      <c r="N9" s="20"/>
      <c r="O9" s="20"/>
      <c r="P9" s="20"/>
      <c r="Q9" s="20"/>
      <c r="R9" s="20"/>
      <c r="S9" s="20"/>
      <c r="T9" s="20"/>
      <c r="U9" s="20"/>
      <c r="V9" s="20"/>
    </row>
    <row r="10" spans="1:22" ht="19" x14ac:dyDescent="0.25">
      <c r="A10" s="20"/>
      <c r="B10" s="28" t="s">
        <v>136</v>
      </c>
      <c r="C10" s="26">
        <v>5024500000</v>
      </c>
      <c r="D10" s="26">
        <v>4144000000</v>
      </c>
      <c r="E10" s="26">
        <v>2416900000</v>
      </c>
      <c r="F10" s="27">
        <v>1904100000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8992400000</v>
      </c>
      <c r="D12" s="26">
        <v>7590000000</v>
      </c>
      <c r="E12" s="26">
        <v>6068100000</v>
      </c>
      <c r="F12" s="27">
        <v>4565000000</v>
      </c>
      <c r="G12" s="20"/>
      <c r="H12" s="20"/>
      <c r="I12" s="20"/>
      <c r="J12" s="20"/>
      <c r="K12" s="20"/>
      <c r="L12" s="20"/>
      <c r="M12" s="20"/>
      <c r="N12" s="20"/>
      <c r="O12" s="20"/>
      <c r="P12" s="20"/>
      <c r="Q12" s="20"/>
      <c r="R12" s="20"/>
      <c r="S12" s="20"/>
      <c r="T12" s="20"/>
      <c r="U12" s="20"/>
      <c r="V12" s="20"/>
    </row>
    <row r="13" spans="1:22" ht="19" x14ac:dyDescent="0.25">
      <c r="A13" s="20"/>
      <c r="B13" s="28" t="s">
        <v>139</v>
      </c>
      <c r="C13" s="26">
        <v>6719400000</v>
      </c>
      <c r="D13" s="26">
        <v>5806700000</v>
      </c>
      <c r="E13" s="26">
        <v>5835900000</v>
      </c>
      <c r="F13" s="27">
        <v>4574300000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1071800000</v>
      </c>
      <c r="D15" s="26">
        <v>945200000</v>
      </c>
      <c r="E15" s="26">
        <v>903100000</v>
      </c>
      <c r="F15" s="27">
        <v>760700000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895800000</v>
      </c>
      <c r="D17" s="33">
        <v>1218200000</v>
      </c>
      <c r="E17" s="33">
        <v>1732100000</v>
      </c>
      <c r="F17" s="34">
        <v>1054300000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Fail</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Fail</v>
      </c>
      <c r="E22" s="43" t="str">
        <f>IF(E17&gt;F17, "Pass", "Fail")</f>
        <v>Pass</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Pass</v>
      </c>
      <c r="E23" s="43" t="str">
        <f>IF(E17&gt;E7, "Pass", "Fail")</f>
        <v>Pass</v>
      </c>
      <c r="F23" s="48" t="str">
        <f>IF(F17&gt;F7, "Pass", "Fail")</f>
        <v>Pass</v>
      </c>
      <c r="G23" s="45">
        <f>(COUNTIF(C23:F23, "Pass") * 100) + (COUNTIF(C23:F23, "Fail") * 0)</f>
        <v>300</v>
      </c>
      <c r="H23" s="46" t="s">
        <v>154</v>
      </c>
      <c r="I23" s="20"/>
      <c r="J23" s="20"/>
      <c r="K23" s="20"/>
      <c r="L23" s="20"/>
      <c r="M23" s="20"/>
      <c r="N23" s="20"/>
      <c r="O23" s="20"/>
      <c r="P23" s="20"/>
      <c r="Q23" s="20"/>
      <c r="R23" s="20"/>
      <c r="S23" s="20"/>
      <c r="T23" s="20"/>
      <c r="U23" s="20"/>
      <c r="V23" s="20"/>
    </row>
    <row r="24" spans="1:22" x14ac:dyDescent="0.2">
      <c r="A24" s="20"/>
      <c r="B24" s="38" t="s">
        <v>84</v>
      </c>
      <c r="C24" s="49">
        <f>C17/(C4)</f>
        <v>0.48594987523055222</v>
      </c>
      <c r="D24" s="49">
        <f>D17/(D4)</f>
        <v>0.706161961625413</v>
      </c>
      <c r="E24" s="49">
        <f>E17/(E4)</f>
        <v>1.0569963995850369</v>
      </c>
      <c r="F24" s="50">
        <f>F17/(F4)</f>
        <v>0.70786894051295823</v>
      </c>
      <c r="G24" s="45">
        <f>(IF(C24 &gt; 0.5, 100, IF(C24 &gt;= 0.2, 50, 0))) +
  (IF(D24 &gt; 0.5, 100, IF(D24 &gt;= 0.2, 50, 0))) +
  (IF(E24 &gt; 0.5, 100, IF(E24 &gt;= 0.2, 50, 0))) +
  (IF(F24 &gt; 0.5, 100, IF(F24 &gt;= 0.2, 50, 0)))</f>
        <v>350</v>
      </c>
      <c r="H24" s="46" t="s">
        <v>155</v>
      </c>
      <c r="I24" s="20"/>
      <c r="J24" s="20"/>
      <c r="K24" s="20"/>
      <c r="L24" s="20"/>
      <c r="M24" s="20"/>
      <c r="N24" s="20"/>
      <c r="O24" s="20"/>
      <c r="P24" s="20"/>
      <c r="Q24" s="20"/>
      <c r="R24" s="20"/>
      <c r="S24" s="20"/>
      <c r="T24" s="20"/>
      <c r="U24" s="20"/>
      <c r="V24" s="20"/>
    </row>
    <row r="25" spans="1:22" x14ac:dyDescent="0.2">
      <c r="A25" s="20"/>
      <c r="B25" s="38" t="s">
        <v>72</v>
      </c>
      <c r="C25" s="49">
        <f>C17/C6</f>
        <v>9.5672419685577575E-2</v>
      </c>
      <c r="D25" s="49">
        <f>D17/D6</f>
        <v>0.14690382876092856</v>
      </c>
      <c r="E25" s="49">
        <f>E17/E6</f>
        <v>0.20371415802225201</v>
      </c>
      <c r="F25" s="50">
        <f>F17/F6</f>
        <v>0.14567989940722112</v>
      </c>
      <c r="G25" s="45">
        <f>(IF(C25 &gt; 0.17, 100, IF(C25 &gt;= 0.1, 50, 0))) +
  (IF(D25 &gt; 0.17, 100, IF(D25 &gt;= 0.1, 50, 0))) +
  (IF(E25 &gt; 0.17, 100, IF(E25 &gt;= 0.1, 50, 0))) +
  (IF(F25 &gt; 0.17, 100, IF(F25 &gt;= 0.1, 50, 0)))</f>
        <v>200</v>
      </c>
      <c r="H25" s="46" t="s">
        <v>156</v>
      </c>
      <c r="I25" s="20"/>
      <c r="J25" s="20"/>
      <c r="K25" s="20"/>
      <c r="L25" s="20"/>
      <c r="M25" s="20"/>
      <c r="N25" s="20"/>
      <c r="O25" s="20"/>
      <c r="P25" s="20"/>
      <c r="Q25" s="20"/>
      <c r="R25" s="20"/>
      <c r="S25" s="20"/>
      <c r="T25" s="20"/>
      <c r="U25" s="20"/>
      <c r="V25" s="20"/>
    </row>
    <row r="26" spans="1:22" x14ac:dyDescent="0.2">
      <c r="A26" s="20"/>
      <c r="B26" s="38" t="s">
        <v>74</v>
      </c>
      <c r="C26" s="49">
        <f>C8/C6</f>
        <v>0.1546907040328093</v>
      </c>
      <c r="D26" s="49">
        <f>D8/D6</f>
        <v>0.17647271630991859</v>
      </c>
      <c r="E26" s="49">
        <f>E8/E6</f>
        <v>0.19222355514783712</v>
      </c>
      <c r="F26" s="50">
        <f>F8/F6</f>
        <v>0.24442110790233657</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0.22512112671259121</v>
      </c>
      <c r="D27" s="49">
        <f>D9/(D13+D10)</f>
        <v>0.24981157104525309</v>
      </c>
      <c r="E27" s="49">
        <f>E9/(E13+E10)</f>
        <v>0.32312669639395114</v>
      </c>
      <c r="F27" s="50">
        <f>F9/(F13+F10)</f>
        <v>0.41102741417633981</v>
      </c>
      <c r="G27" s="45">
        <f>(IF(C27 &lt; 0.8, 100, IF(C27 &lt; 1, 50, 0))) +
  (IF(D27 &lt; 0.8, 100, IF(D27 &lt; 1, 50, 0))) +
  (IF(E27 &lt; 0.8, 100, IF(E27 &lt; 1, 50, 0))) +
  (IF(F27 &lt; 0.8, 100, IF(F27 &lt; 1, 50, 0)))</f>
        <v>400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0.25494632353831004</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7.6277897461660943E-2</v>
      </c>
      <c r="D31" s="49">
        <f>D17/(D13+D10)</f>
        <v>0.12242354809209402</v>
      </c>
      <c r="E31" s="49">
        <f>E17/(E13+E10)</f>
        <v>0.20988028305544784</v>
      </c>
      <c r="F31" s="50">
        <f>F17/(F13+F10)</f>
        <v>0.16274080019757964</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183</v>
      </c>
      <c r="D2" s="22" t="s">
        <v>184</v>
      </c>
      <c r="E2" s="22" t="s">
        <v>185</v>
      </c>
      <c r="F2" s="22" t="s">
        <v>186</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0.60166666666666668</v>
      </c>
      <c r="J2" s="20"/>
      <c r="K2" s="20"/>
      <c r="L2" s="20"/>
      <c r="M2" s="20"/>
      <c r="N2" s="20"/>
      <c r="O2" s="20"/>
      <c r="P2" s="20"/>
      <c r="Q2" s="20"/>
      <c r="R2" s="20"/>
      <c r="S2" s="20"/>
      <c r="T2" s="20"/>
      <c r="U2" s="20"/>
      <c r="V2" s="20"/>
    </row>
    <row r="3" spans="1:22" ht="19" x14ac:dyDescent="0.25">
      <c r="A3" s="20"/>
      <c r="B3" s="25" t="s">
        <v>129</v>
      </c>
      <c r="C3" s="26">
        <v>1031000000</v>
      </c>
      <c r="D3" s="26">
        <v>1038000000</v>
      </c>
      <c r="E3" s="26">
        <v>830000000</v>
      </c>
      <c r="F3" s="27">
        <v>720000000</v>
      </c>
      <c r="G3" s="20"/>
      <c r="H3" s="20"/>
      <c r="I3" s="20"/>
      <c r="J3" s="20"/>
      <c r="K3" s="20"/>
      <c r="L3" s="20"/>
      <c r="M3" s="20"/>
      <c r="N3" s="20"/>
      <c r="O3" s="20"/>
      <c r="P3" s="20"/>
      <c r="Q3" s="20"/>
      <c r="R3" s="20"/>
      <c r="S3" s="20"/>
      <c r="T3" s="20"/>
      <c r="U3" s="20"/>
      <c r="V3" s="20"/>
    </row>
    <row r="4" spans="1:22" ht="19" x14ac:dyDescent="0.25">
      <c r="A4" s="20"/>
      <c r="B4" s="28" t="s">
        <v>130</v>
      </c>
      <c r="C4" s="26">
        <v>1270000000</v>
      </c>
      <c r="D4" s="26">
        <v>1100000000</v>
      </c>
      <c r="E4" s="26">
        <v>945000000</v>
      </c>
      <c r="F4" s="27">
        <v>845000000</v>
      </c>
      <c r="G4" s="20"/>
      <c r="H4" s="20"/>
      <c r="I4" s="20"/>
      <c r="J4" s="20"/>
      <c r="K4" s="20"/>
      <c r="L4" s="20"/>
      <c r="M4" s="20"/>
      <c r="N4" s="20"/>
      <c r="O4" s="20"/>
      <c r="P4" s="20"/>
      <c r="Q4" s="20"/>
      <c r="R4" s="20"/>
      <c r="S4" s="20"/>
      <c r="T4" s="20"/>
      <c r="U4" s="20"/>
      <c r="V4" s="20"/>
    </row>
    <row r="5" spans="1:22" ht="19" x14ac:dyDescent="0.25">
      <c r="A5" s="20"/>
      <c r="B5" s="28" t="s">
        <v>131</v>
      </c>
      <c r="C5" s="26">
        <v>3960000000</v>
      </c>
      <c r="D5" s="26">
        <v>3952000000</v>
      </c>
      <c r="E5" s="26">
        <v>3975000000</v>
      </c>
      <c r="F5" s="27">
        <v>3602000000</v>
      </c>
      <c r="G5" s="20"/>
      <c r="H5" s="20"/>
      <c r="I5" s="20"/>
      <c r="J5" s="20"/>
      <c r="K5" s="20"/>
      <c r="L5" s="20"/>
      <c r="M5" s="20"/>
      <c r="N5" s="20"/>
      <c r="O5" s="20"/>
      <c r="P5" s="20"/>
      <c r="Q5" s="20"/>
      <c r="R5" s="20"/>
      <c r="S5" s="20"/>
      <c r="T5" s="20"/>
      <c r="U5" s="20"/>
      <c r="V5" s="20"/>
    </row>
    <row r="6" spans="1:22" ht="19" x14ac:dyDescent="0.25">
      <c r="A6" s="20"/>
      <c r="B6" s="28" t="s">
        <v>132</v>
      </c>
      <c r="C6" s="26">
        <v>10763000000</v>
      </c>
      <c r="D6" s="26">
        <v>10532000000</v>
      </c>
      <c r="E6" s="26">
        <v>10705000000</v>
      </c>
      <c r="F6" s="27">
        <v>9627000000</v>
      </c>
      <c r="G6" s="20"/>
      <c r="H6" s="20"/>
      <c r="I6" s="20"/>
      <c r="J6" s="20"/>
      <c r="K6" s="20"/>
      <c r="L6" s="20"/>
      <c r="M6" s="20"/>
      <c r="N6" s="20"/>
      <c r="O6" s="20"/>
      <c r="P6" s="20"/>
      <c r="Q6" s="20"/>
      <c r="R6" s="20"/>
      <c r="S6" s="20"/>
      <c r="T6" s="20"/>
      <c r="U6" s="20"/>
      <c r="V6" s="20"/>
    </row>
    <row r="7" spans="1:22" ht="19" x14ac:dyDescent="0.25">
      <c r="A7" s="20"/>
      <c r="B7" s="28" t="s">
        <v>133</v>
      </c>
      <c r="C7" s="26">
        <v>1603000000</v>
      </c>
      <c r="D7" s="26">
        <v>1861000000</v>
      </c>
      <c r="E7" s="26">
        <v>1708000000</v>
      </c>
      <c r="F7" s="27">
        <v>1467000000</v>
      </c>
      <c r="G7" s="20"/>
      <c r="H7" s="20"/>
      <c r="I7" s="20"/>
      <c r="J7" s="20"/>
      <c r="K7" s="20"/>
      <c r="L7" s="20"/>
      <c r="M7" s="20"/>
      <c r="N7" s="20"/>
      <c r="O7" s="20"/>
      <c r="P7" s="20"/>
      <c r="Q7" s="20"/>
      <c r="R7" s="20"/>
      <c r="S7" s="20"/>
      <c r="T7" s="20"/>
      <c r="U7" s="20"/>
      <c r="V7" s="20"/>
    </row>
    <row r="8" spans="1:22" ht="19" x14ac:dyDescent="0.25">
      <c r="A8" s="20"/>
      <c r="B8" s="28" t="s">
        <v>134</v>
      </c>
      <c r="C8" s="26">
        <v>3315000000</v>
      </c>
      <c r="D8" s="26">
        <v>3366000000</v>
      </c>
      <c r="E8" s="26">
        <v>3608000000</v>
      </c>
      <c r="F8" s="27">
        <v>3287000000</v>
      </c>
      <c r="G8" s="20"/>
      <c r="H8" s="20"/>
      <c r="I8" s="20"/>
      <c r="J8" s="20"/>
      <c r="K8" s="20"/>
      <c r="L8" s="20"/>
      <c r="M8" s="20"/>
      <c r="N8" s="20"/>
      <c r="O8" s="20"/>
      <c r="P8" s="20"/>
      <c r="Q8" s="20"/>
      <c r="R8" s="20"/>
      <c r="S8" s="20"/>
      <c r="T8" s="20"/>
      <c r="U8" s="20"/>
      <c r="V8" s="20"/>
    </row>
    <row r="9" spans="1:22" ht="19" x14ac:dyDescent="0.25">
      <c r="A9" s="20"/>
      <c r="B9" s="28" t="s">
        <v>135</v>
      </c>
      <c r="C9" s="26">
        <v>4918000000</v>
      </c>
      <c r="D9" s="26">
        <v>5227000000</v>
      </c>
      <c r="E9" s="26">
        <v>5316000000</v>
      </c>
      <c r="F9" s="27">
        <v>4754000000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782000000</v>
      </c>
      <c r="D12" s="26">
        <v>324000000</v>
      </c>
      <c r="E12" s="26">
        <v>348000000</v>
      </c>
      <c r="F12" s="27">
        <v>81000000</v>
      </c>
      <c r="G12" s="20"/>
      <c r="H12" s="20"/>
      <c r="I12" s="20"/>
      <c r="J12" s="20"/>
      <c r="K12" s="20"/>
      <c r="L12" s="20"/>
      <c r="M12" s="20"/>
      <c r="N12" s="20"/>
      <c r="O12" s="20"/>
      <c r="P12" s="20"/>
      <c r="Q12" s="20"/>
      <c r="R12" s="20"/>
      <c r="S12" s="20"/>
      <c r="T12" s="20"/>
      <c r="U12" s="20"/>
      <c r="V12" s="20"/>
    </row>
    <row r="13" spans="1:22" ht="19" x14ac:dyDescent="0.25">
      <c r="A13" s="20"/>
      <c r="B13" s="28" t="s">
        <v>139</v>
      </c>
      <c r="C13" s="26">
        <v>5845000000</v>
      </c>
      <c r="D13" s="26">
        <v>5305000000</v>
      </c>
      <c r="E13" s="26">
        <v>5389000000</v>
      </c>
      <c r="F13" s="27">
        <v>4873000000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481000000</v>
      </c>
      <c r="D15" s="26">
        <v>467000000</v>
      </c>
      <c r="E15" s="26">
        <v>441000000</v>
      </c>
      <c r="F15" s="27">
        <v>495000000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1772000000</v>
      </c>
      <c r="D17" s="33">
        <v>1312000000</v>
      </c>
      <c r="E17" s="33">
        <v>1485000000</v>
      </c>
      <c r="F17" s="34">
        <v>921000000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Pass</v>
      </c>
      <c r="E21" s="43" t="str">
        <f>IF(E3&gt;F3, "Pass", "Fail")</f>
        <v>Pass</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Pass</v>
      </c>
      <c r="D23" s="43" t="str">
        <f>IF(D17&gt;D7, "Pass", "Fail")</f>
        <v>Fail</v>
      </c>
      <c r="E23" s="43" t="str">
        <f>IF(E17&gt;E7, "Pass", "Fail")</f>
        <v>Fail</v>
      </c>
      <c r="F23" s="48" t="str">
        <f>IF(F17&gt;F7, "Pass", "Fail")</f>
        <v>Fail</v>
      </c>
      <c r="G23" s="45">
        <f>(COUNTIF(C23:F23, "Pass") * 100) + (COUNTIF(C23:F23, "Fail") * 0)</f>
        <v>100</v>
      </c>
      <c r="H23" s="46" t="s">
        <v>154</v>
      </c>
      <c r="I23" s="20"/>
      <c r="J23" s="20"/>
      <c r="K23" s="20"/>
      <c r="L23" s="20"/>
      <c r="M23" s="20"/>
      <c r="N23" s="20"/>
      <c r="O23" s="20"/>
      <c r="P23" s="20"/>
      <c r="Q23" s="20"/>
      <c r="R23" s="20"/>
      <c r="S23" s="20"/>
      <c r="T23" s="20"/>
      <c r="U23" s="20"/>
      <c r="V23" s="20"/>
    </row>
    <row r="24" spans="1:22" x14ac:dyDescent="0.2">
      <c r="A24" s="20"/>
      <c r="B24" s="38" t="s">
        <v>84</v>
      </c>
      <c r="C24" s="49">
        <f>C17/(C4)</f>
        <v>1.3952755905511811</v>
      </c>
      <c r="D24" s="49">
        <f>D17/(D4)</f>
        <v>1.1927272727272726</v>
      </c>
      <c r="E24" s="49">
        <f>E17/(E4)</f>
        <v>1.5714285714285714</v>
      </c>
      <c r="F24" s="50">
        <f>F17/(F4)</f>
        <v>1.0899408284023668</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0.16463811205054352</v>
      </c>
      <c r="D25" s="49">
        <f>D17/D6</f>
        <v>0.12457273072540828</v>
      </c>
      <c r="E25" s="49">
        <f>E17/E6</f>
        <v>0.13872022419430172</v>
      </c>
      <c r="F25" s="50">
        <f>F17/F6</f>
        <v>9.5668432533499534E-2</v>
      </c>
      <c r="G25" s="45">
        <f>(IF(C25 &gt; 0.17, 100, IF(C25 &gt;= 0.1, 50, 0))) +
  (IF(D25 &gt; 0.17, 100, IF(D25 &gt;= 0.1, 50, 0))) +
  (IF(E25 &gt; 0.17, 100, IF(E25 &gt;= 0.1, 50, 0))) +
  (IF(F25 &gt; 0.17, 100, IF(F25 &gt;= 0.1, 50, 0)))</f>
        <v>150</v>
      </c>
      <c r="H25" s="46" t="s">
        <v>156</v>
      </c>
      <c r="I25" s="20"/>
      <c r="J25" s="20"/>
      <c r="K25" s="20"/>
      <c r="L25" s="20"/>
      <c r="M25" s="20"/>
      <c r="N25" s="20"/>
      <c r="O25" s="20"/>
      <c r="P25" s="20"/>
      <c r="Q25" s="20"/>
      <c r="R25" s="20"/>
      <c r="S25" s="20"/>
      <c r="T25" s="20"/>
      <c r="U25" s="20"/>
      <c r="V25" s="20"/>
    </row>
    <row r="26" spans="1:22" x14ac:dyDescent="0.2">
      <c r="A26" s="20"/>
      <c r="B26" s="38" t="s">
        <v>74</v>
      </c>
      <c r="C26" s="49">
        <f>C8/C6</f>
        <v>0.30799962835640621</v>
      </c>
      <c r="D26" s="49">
        <f>D8/D6</f>
        <v>0.3195974173946069</v>
      </c>
      <c r="E26" s="49">
        <f>E8/E6</f>
        <v>0.33703876693134049</v>
      </c>
      <c r="F26" s="50">
        <f>F8/F6</f>
        <v>0.34143554586060038</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0.84140290846877674</v>
      </c>
      <c r="D27" s="49">
        <f>D9/(D13+D10)</f>
        <v>0.98529688972667295</v>
      </c>
      <c r="E27" s="49">
        <f>E9/(E13+E10)</f>
        <v>0.98645388754871033</v>
      </c>
      <c r="F27" s="50">
        <f>F9/(F13+F10)</f>
        <v>0.97557972501539092</v>
      </c>
      <c r="G27" s="45">
        <f>(IF(C27 &lt; 0.8, 100, IF(C27 &lt; 1, 50, 0))) +
  (IF(D27 &lt; 0.8, 100, IF(D27 &lt; 1, 50, 0))) +
  (IF(E27 &lt; 0.8, 100, IF(E27 &lt; 1, 50, 0))) +
  (IF(F27 &lt; 0.8, 100, IF(F27 &lt; 1, 50, 0)))</f>
        <v>200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1.5469703419894991</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0.3031650983746792</v>
      </c>
      <c r="D31" s="49">
        <f>D17/(D13+D10)</f>
        <v>0.24731385485391141</v>
      </c>
      <c r="E31" s="49">
        <f>E17/(E13+E10)</f>
        <v>0.27556132863239935</v>
      </c>
      <c r="F31" s="50">
        <f>F17/(F13+F10)</f>
        <v>0.18900061563718448</v>
      </c>
      <c r="G31" s="45">
        <f>(IF(C31 &gt; 0.23, 100, 0)) +
  (IF(D31 &gt; 0.23, 100, 0)) +
  (IF(E31 &gt; 0.23, 100, 0)) +
  (IF(F31 &gt; 0.23, 100, 0))</f>
        <v>300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0.68833333333333346</v>
      </c>
      <c r="J2" s="20"/>
      <c r="K2" s="20"/>
      <c r="L2" s="20"/>
      <c r="M2" s="20"/>
      <c r="N2" s="20"/>
      <c r="O2" s="20"/>
      <c r="P2" s="20"/>
      <c r="Q2" s="20"/>
      <c r="R2" s="20"/>
      <c r="S2" s="20"/>
      <c r="T2" s="20"/>
      <c r="U2" s="20"/>
      <c r="V2" s="20"/>
    </row>
    <row r="3" spans="1:22" ht="19" x14ac:dyDescent="0.25">
      <c r="A3" s="20"/>
      <c r="B3" s="25" t="s">
        <v>129</v>
      </c>
      <c r="C3" s="26">
        <v>380282000</v>
      </c>
      <c r="D3" s="26">
        <v>367823000</v>
      </c>
      <c r="E3" s="26">
        <v>269030000</v>
      </c>
      <c r="F3" s="27">
        <v>209873000</v>
      </c>
      <c r="G3" s="20"/>
      <c r="H3" s="20"/>
      <c r="I3" s="20"/>
      <c r="J3" s="20"/>
      <c r="K3" s="20"/>
      <c r="L3" s="20"/>
      <c r="M3" s="20"/>
      <c r="N3" s="20"/>
      <c r="O3" s="20"/>
      <c r="P3" s="20"/>
      <c r="Q3" s="20"/>
      <c r="R3" s="20"/>
      <c r="S3" s="20"/>
      <c r="T3" s="20"/>
      <c r="U3" s="20"/>
      <c r="V3" s="20"/>
    </row>
    <row r="4" spans="1:22" ht="19" x14ac:dyDescent="0.25">
      <c r="A4" s="20"/>
      <c r="B4" s="28" t="s">
        <v>130</v>
      </c>
      <c r="C4" s="26">
        <v>817676000</v>
      </c>
      <c r="D4" s="26">
        <v>768092000</v>
      </c>
      <c r="E4" s="26">
        <v>692768000</v>
      </c>
      <c r="F4" s="27">
        <v>646338000</v>
      </c>
      <c r="G4" s="20"/>
      <c r="H4" s="20"/>
      <c r="I4" s="20"/>
      <c r="J4" s="20"/>
      <c r="K4" s="20"/>
      <c r="L4" s="20"/>
      <c r="M4" s="20"/>
      <c r="N4" s="20"/>
      <c r="O4" s="20"/>
      <c r="P4" s="20"/>
      <c r="Q4" s="20"/>
      <c r="R4" s="20"/>
      <c r="S4" s="20"/>
      <c r="T4" s="20"/>
      <c r="U4" s="20"/>
      <c r="V4" s="20"/>
    </row>
    <row r="5" spans="1:22" ht="19" x14ac:dyDescent="0.25">
      <c r="A5" s="20"/>
      <c r="B5" s="28" t="s">
        <v>131</v>
      </c>
      <c r="C5" s="26">
        <v>365961000</v>
      </c>
      <c r="D5" s="26">
        <v>361795000</v>
      </c>
      <c r="E5" s="26">
        <v>359345000</v>
      </c>
      <c r="F5" s="27">
        <v>243347000</v>
      </c>
      <c r="G5" s="20"/>
      <c r="H5" s="20"/>
      <c r="I5" s="20"/>
      <c r="J5" s="20"/>
      <c r="K5" s="20"/>
      <c r="L5" s="20"/>
      <c r="M5" s="20"/>
      <c r="N5" s="20"/>
      <c r="O5" s="20"/>
      <c r="P5" s="20"/>
      <c r="Q5" s="20"/>
      <c r="R5" s="20"/>
      <c r="S5" s="20"/>
      <c r="T5" s="20"/>
      <c r="U5" s="20"/>
      <c r="V5" s="20"/>
    </row>
    <row r="6" spans="1:22" ht="19" x14ac:dyDescent="0.25">
      <c r="A6" s="20"/>
      <c r="B6" s="28" t="s">
        <v>132</v>
      </c>
      <c r="C6" s="26">
        <v>3259925000</v>
      </c>
      <c r="D6" s="26">
        <v>2746765000</v>
      </c>
      <c r="E6" s="26">
        <v>2437203000</v>
      </c>
      <c r="F6" s="27">
        <v>2294561000</v>
      </c>
      <c r="G6" s="20"/>
      <c r="H6" s="20"/>
      <c r="I6" s="20"/>
      <c r="J6" s="20"/>
      <c r="K6" s="20"/>
      <c r="L6" s="20"/>
      <c r="M6" s="20"/>
      <c r="N6" s="20"/>
      <c r="O6" s="20"/>
      <c r="P6" s="20"/>
      <c r="Q6" s="20"/>
      <c r="R6" s="20"/>
      <c r="S6" s="20"/>
      <c r="T6" s="20"/>
      <c r="U6" s="20"/>
      <c r="V6" s="20"/>
    </row>
    <row r="7" spans="1:22" ht="19" x14ac:dyDescent="0.25">
      <c r="A7" s="20"/>
      <c r="B7" s="28" t="s">
        <v>133</v>
      </c>
      <c r="C7" s="26">
        <v>951547000</v>
      </c>
      <c r="D7" s="26">
        <v>1235803000</v>
      </c>
      <c r="E7" s="26">
        <v>763579000</v>
      </c>
      <c r="F7" s="27">
        <v>582761000</v>
      </c>
      <c r="G7" s="20"/>
      <c r="H7" s="20"/>
      <c r="I7" s="20"/>
      <c r="J7" s="20"/>
      <c r="K7" s="20"/>
      <c r="L7" s="20"/>
      <c r="M7" s="20"/>
      <c r="N7" s="20"/>
      <c r="O7" s="20"/>
      <c r="P7" s="20"/>
      <c r="Q7" s="20"/>
      <c r="R7" s="20"/>
      <c r="S7" s="20"/>
      <c r="T7" s="20"/>
      <c r="U7" s="20"/>
      <c r="V7" s="20"/>
    </row>
    <row r="8" spans="1:22" ht="19" x14ac:dyDescent="0.25">
      <c r="A8" s="20"/>
      <c r="B8" s="28" t="s">
        <v>134</v>
      </c>
      <c r="C8" s="26">
        <v>823848000</v>
      </c>
      <c r="D8" s="26">
        <v>902225000</v>
      </c>
      <c r="E8" s="26">
        <v>983632000</v>
      </c>
      <c r="F8" s="27">
        <v>1079005000</v>
      </c>
      <c r="G8" s="20"/>
      <c r="H8" s="20"/>
      <c r="I8" s="20"/>
      <c r="J8" s="20"/>
      <c r="K8" s="20"/>
      <c r="L8" s="20"/>
      <c r="M8" s="20"/>
      <c r="N8" s="20"/>
      <c r="O8" s="20"/>
      <c r="P8" s="20"/>
      <c r="Q8" s="20"/>
      <c r="R8" s="20"/>
      <c r="S8" s="20"/>
      <c r="T8" s="20"/>
      <c r="U8" s="20"/>
      <c r="V8" s="20"/>
    </row>
    <row r="9" spans="1:22" ht="19" x14ac:dyDescent="0.25">
      <c r="A9" s="20"/>
      <c r="B9" s="28" t="s">
        <v>135</v>
      </c>
      <c r="C9" s="26">
        <v>1775395000</v>
      </c>
      <c r="D9" s="26">
        <v>2138028000</v>
      </c>
      <c r="E9" s="26">
        <v>1747211000</v>
      </c>
      <c r="F9" s="27">
        <v>1661766000</v>
      </c>
      <c r="G9" s="20"/>
      <c r="H9" s="20"/>
      <c r="I9" s="20"/>
      <c r="J9" s="20"/>
      <c r="K9" s="20"/>
      <c r="L9" s="20"/>
      <c r="M9" s="20"/>
      <c r="N9" s="20"/>
      <c r="O9" s="20"/>
      <c r="P9" s="20"/>
      <c r="Q9" s="20"/>
      <c r="R9" s="20"/>
      <c r="S9" s="20"/>
      <c r="T9" s="20"/>
      <c r="U9" s="20"/>
      <c r="V9" s="20"/>
    </row>
    <row r="10" spans="1:22" ht="19" x14ac:dyDescent="0.25">
      <c r="A10" s="20"/>
      <c r="B10" s="28" t="s">
        <v>136</v>
      </c>
      <c r="C10" s="26">
        <v>4474681000</v>
      </c>
      <c r="D10" s="26">
        <v>4392112000</v>
      </c>
      <c r="E10" s="26">
        <v>3570691000</v>
      </c>
      <c r="F10" s="27">
        <v>2799890000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4444571000</v>
      </c>
      <c r="D12" s="26">
        <v>3599529000</v>
      </c>
      <c r="E12" s="26">
        <v>2920440000</v>
      </c>
      <c r="F12" s="27">
        <v>2175595000</v>
      </c>
      <c r="G12" s="20"/>
      <c r="H12" s="20"/>
      <c r="I12" s="20"/>
      <c r="J12" s="20"/>
      <c r="K12" s="20"/>
      <c r="L12" s="20"/>
      <c r="M12" s="20"/>
      <c r="N12" s="20"/>
      <c r="O12" s="20"/>
      <c r="P12" s="20"/>
      <c r="Q12" s="20"/>
      <c r="R12" s="20"/>
      <c r="S12" s="20"/>
      <c r="T12" s="20"/>
      <c r="U12" s="20"/>
      <c r="V12" s="20"/>
    </row>
    <row r="13" spans="1:22" ht="19" x14ac:dyDescent="0.25">
      <c r="A13" s="20"/>
      <c r="B13" s="28" t="s">
        <v>139</v>
      </c>
      <c r="C13" s="26">
        <v>1484530000</v>
      </c>
      <c r="D13" s="26">
        <v>608737000</v>
      </c>
      <c r="E13" s="26">
        <v>689992000</v>
      </c>
      <c r="F13" s="27">
        <v>632795000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190951000</v>
      </c>
      <c r="D15" s="26">
        <v>254820000</v>
      </c>
      <c r="E15" s="26">
        <v>161009000</v>
      </c>
      <c r="F15" s="27">
        <v>141249000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906510000</v>
      </c>
      <c r="D17" s="33">
        <v>542984000</v>
      </c>
      <c r="E17" s="33">
        <v>755546000</v>
      </c>
      <c r="F17" s="34">
        <v>648063000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Pass</v>
      </c>
      <c r="F21" s="44"/>
      <c r="G21" s="45">
        <f>(((COUNTIF(C21:E21, "Pass") * 100) + (COUNTIF(C21:E21, "Fail") * 0)) * (400/300)) / 2</f>
        <v>200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Pass</v>
      </c>
      <c r="G23" s="45">
        <f>(COUNTIF(C23:F23, "Pass") * 100) + (COUNTIF(C23:F23, "Fail") * 0)</f>
        <v>100</v>
      </c>
      <c r="H23" s="46" t="s">
        <v>154</v>
      </c>
      <c r="I23" s="20"/>
      <c r="J23" s="20"/>
      <c r="K23" s="20"/>
      <c r="L23" s="20"/>
      <c r="M23" s="20"/>
      <c r="N23" s="20"/>
      <c r="O23" s="20"/>
      <c r="P23" s="20"/>
      <c r="Q23" s="20"/>
      <c r="R23" s="20"/>
      <c r="S23" s="20"/>
      <c r="T23" s="20"/>
      <c r="U23" s="20"/>
      <c r="V23" s="20"/>
    </row>
    <row r="24" spans="1:22" x14ac:dyDescent="0.2">
      <c r="A24" s="20"/>
      <c r="B24" s="38" t="s">
        <v>84</v>
      </c>
      <c r="C24" s="49">
        <f>C17/(C4)</f>
        <v>1.1086420538208288</v>
      </c>
      <c r="D24" s="49">
        <f>D17/(D4)</f>
        <v>0.70692573285491844</v>
      </c>
      <c r="E24" s="49">
        <f>E17/(E4)</f>
        <v>1.0906190817127812</v>
      </c>
      <c r="F24" s="50">
        <f>F17/(F4)</f>
        <v>1.0026688822257086</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0.27807694962307417</v>
      </c>
      <c r="D25" s="49">
        <f>D17/D6</f>
        <v>0.19768127233309002</v>
      </c>
      <c r="E25" s="49">
        <f>E17/E6</f>
        <v>0.31000536270470702</v>
      </c>
      <c r="F25" s="50">
        <f>F17/F6</f>
        <v>0.28243441773829503</v>
      </c>
      <c r="G25" s="45">
        <f>(IF(C25 &gt; 0.17, 100, IF(C25 &gt;= 0.1, 50, 0))) +
  (IF(D25 &gt; 0.17, 100, IF(D25 &gt;= 0.1, 50, 0))) +
  (IF(E25 &gt; 0.17, 100, IF(E25 &gt;= 0.1, 50, 0))) +
  (IF(F25 &gt; 0.17, 100, IF(F25 &gt;= 0.1, 50, 0)))</f>
        <v>400</v>
      </c>
      <c r="H25" s="46" t="s">
        <v>156</v>
      </c>
      <c r="I25" s="20"/>
      <c r="J25" s="20"/>
      <c r="K25" s="20"/>
      <c r="L25" s="20"/>
      <c r="M25" s="20"/>
      <c r="N25" s="20"/>
      <c r="O25" s="20"/>
      <c r="P25" s="20"/>
      <c r="Q25" s="20"/>
      <c r="R25" s="20"/>
      <c r="S25" s="20"/>
      <c r="T25" s="20"/>
      <c r="U25" s="20"/>
      <c r="V25" s="20"/>
    </row>
    <row r="26" spans="1:22" x14ac:dyDescent="0.2">
      <c r="A26" s="20"/>
      <c r="B26" s="38" t="s">
        <v>74</v>
      </c>
      <c r="C26" s="49">
        <f>C8/C6</f>
        <v>0.25271992453814124</v>
      </c>
      <c r="D26" s="49">
        <f>D8/D6</f>
        <v>0.32846821624711253</v>
      </c>
      <c r="E26" s="49">
        <f>E8/E6</f>
        <v>0.40359050928461848</v>
      </c>
      <c r="F26" s="50">
        <f>F8/F6</f>
        <v>0.47024463503040453</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0.297924507120154</v>
      </c>
      <c r="D27" s="49">
        <f>D9/(D13+D10)</f>
        <v>0.42753300489576868</v>
      </c>
      <c r="E27" s="49">
        <f>E9/(E13+E10)</f>
        <v>0.41007768003392886</v>
      </c>
      <c r="F27" s="50">
        <f>F9/(F13+F10)</f>
        <v>0.48410092973867397</v>
      </c>
      <c r="G27" s="45">
        <f>(IF(C27 &lt; 0.8, 100, IF(C27 &lt; 1, 50, 0))) +
  (IF(D27 &lt; 0.8, 100, IF(D27 &lt; 1, 50, 0))) +
  (IF(E27 &lt; 0.8, 100, IF(E27 &lt; 1, 50, 0))) +
  (IF(F27 &lt; 0.8, 100, IF(F27 &lt; 1, 50, 0)))</f>
        <v>400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0.26988603478325063</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0.15211913120713463</v>
      </c>
      <c r="D31" s="49">
        <f>D17/(D13+D10)</f>
        <v>0.10857836339389572</v>
      </c>
      <c r="E31" s="49">
        <f>E17/(E13+E10)</f>
        <v>0.17732978491946011</v>
      </c>
      <c r="F31" s="50">
        <f>F17/(F13+F10)</f>
        <v>0.18879186409472468</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25" t="s">
        <v>129</v>
      </c>
      <c r="C3" s="26">
        <v>1960000000</v>
      </c>
      <c r="D3" s="26">
        <v>2155000000</v>
      </c>
      <c r="E3" s="26">
        <v>1946000000</v>
      </c>
      <c r="F3" s="27">
        <v>1594000000</v>
      </c>
      <c r="G3" s="20"/>
      <c r="H3" s="20"/>
      <c r="I3" s="20"/>
      <c r="J3" s="20"/>
      <c r="K3" s="20"/>
      <c r="L3" s="20"/>
      <c r="M3" s="20"/>
      <c r="N3" s="20"/>
      <c r="O3" s="20"/>
      <c r="P3" s="20"/>
      <c r="Q3" s="20"/>
      <c r="R3" s="20"/>
      <c r="S3" s="20"/>
      <c r="T3" s="20"/>
      <c r="U3" s="20"/>
      <c r="V3" s="20"/>
    </row>
    <row r="4" spans="1:22" ht="19" x14ac:dyDescent="0.25">
      <c r="A4" s="20"/>
      <c r="B4" s="28" t="s">
        <v>130</v>
      </c>
      <c r="C4" s="26">
        <v>2500000000</v>
      </c>
      <c r="D4" s="26">
        <v>2314000000</v>
      </c>
      <c r="E4" s="26">
        <v>2235000000</v>
      </c>
      <c r="F4" s="27">
        <v>2202000000</v>
      </c>
      <c r="G4" s="20"/>
      <c r="H4" s="20"/>
      <c r="I4" s="20"/>
      <c r="J4" s="20"/>
      <c r="K4" s="20"/>
      <c r="L4" s="20"/>
      <c r="M4" s="20"/>
      <c r="N4" s="20"/>
      <c r="O4" s="20"/>
      <c r="P4" s="20"/>
      <c r="Q4" s="20"/>
      <c r="R4" s="20"/>
      <c r="S4" s="20"/>
      <c r="T4" s="20"/>
      <c r="U4" s="20"/>
      <c r="V4" s="20"/>
    </row>
    <row r="5" spans="1:22" ht="19" x14ac:dyDescent="0.25">
      <c r="A5" s="20"/>
      <c r="B5" s="28" t="s">
        <v>131</v>
      </c>
      <c r="C5" s="26">
        <v>12936000000</v>
      </c>
      <c r="D5" s="26">
        <v>12813000000</v>
      </c>
      <c r="E5" s="26">
        <v>12892000000</v>
      </c>
      <c r="F5" s="27">
        <v>11868000000</v>
      </c>
      <c r="G5" s="20"/>
      <c r="H5" s="20"/>
      <c r="I5" s="20"/>
      <c r="J5" s="20"/>
      <c r="K5" s="20"/>
      <c r="L5" s="20"/>
      <c r="M5" s="20"/>
      <c r="N5" s="20"/>
      <c r="O5" s="20"/>
      <c r="P5" s="20"/>
      <c r="Q5" s="20"/>
      <c r="R5" s="20"/>
      <c r="S5" s="20"/>
      <c r="T5" s="20"/>
      <c r="U5" s="20"/>
      <c r="V5" s="20"/>
    </row>
    <row r="6" spans="1:22" ht="19" x14ac:dyDescent="0.25">
      <c r="A6" s="20"/>
      <c r="B6" s="28" t="s">
        <v>132</v>
      </c>
      <c r="C6" s="26">
        <v>32454000000</v>
      </c>
      <c r="D6" s="26">
        <v>27539000000</v>
      </c>
      <c r="E6" s="26">
        <v>26308000000</v>
      </c>
      <c r="F6" s="27">
        <v>24228000000</v>
      </c>
      <c r="G6" s="20"/>
      <c r="H6" s="20"/>
      <c r="I6" s="20"/>
      <c r="J6" s="20"/>
      <c r="K6" s="20"/>
      <c r="L6" s="20"/>
      <c r="M6" s="20"/>
      <c r="N6" s="20"/>
      <c r="O6" s="20"/>
      <c r="P6" s="20"/>
      <c r="Q6" s="20"/>
      <c r="R6" s="20"/>
      <c r="S6" s="20"/>
      <c r="T6" s="20"/>
      <c r="U6" s="20"/>
      <c r="V6" s="20"/>
    </row>
    <row r="7" spans="1:22" ht="19" x14ac:dyDescent="0.25">
      <c r="A7" s="20"/>
      <c r="B7" s="28" t="s">
        <v>133</v>
      </c>
      <c r="C7" s="26">
        <v>8981000000</v>
      </c>
      <c r="D7" s="26">
        <v>7191000000</v>
      </c>
      <c r="E7" s="26">
        <v>6761000000</v>
      </c>
      <c r="F7" s="27">
        <v>6524000000</v>
      </c>
      <c r="G7" s="20"/>
      <c r="H7" s="20"/>
      <c r="I7" s="20"/>
      <c r="J7" s="20"/>
      <c r="K7" s="20"/>
      <c r="L7" s="20"/>
      <c r="M7" s="20"/>
      <c r="N7" s="20"/>
      <c r="O7" s="20"/>
      <c r="P7" s="20"/>
      <c r="Q7" s="20"/>
      <c r="R7" s="20"/>
      <c r="S7" s="20"/>
      <c r="T7" s="20"/>
      <c r="U7" s="20"/>
      <c r="V7" s="20"/>
    </row>
    <row r="8" spans="1:22" ht="19" x14ac:dyDescent="0.25">
      <c r="A8" s="20"/>
      <c r="B8" s="28" t="s">
        <v>134</v>
      </c>
      <c r="C8" s="26">
        <v>16163000000</v>
      </c>
      <c r="D8" s="26">
        <v>10756000000</v>
      </c>
      <c r="E8" s="26">
        <v>2651000000</v>
      </c>
      <c r="F8" s="27">
        <v>2953000000</v>
      </c>
      <c r="G8" s="20"/>
      <c r="H8" s="20"/>
      <c r="I8" s="20"/>
      <c r="J8" s="20"/>
      <c r="K8" s="20"/>
      <c r="L8" s="20"/>
      <c r="M8" s="20"/>
      <c r="N8" s="20"/>
      <c r="O8" s="20"/>
      <c r="P8" s="20"/>
      <c r="Q8" s="20"/>
      <c r="R8" s="20"/>
      <c r="S8" s="20"/>
      <c r="T8" s="20"/>
      <c r="U8" s="20"/>
      <c r="V8" s="20"/>
    </row>
    <row r="9" spans="1:22" ht="19" x14ac:dyDescent="0.25">
      <c r="A9" s="20"/>
      <c r="B9" s="28" t="s">
        <v>135</v>
      </c>
      <c r="C9" s="26">
        <v>25144000000</v>
      </c>
      <c r="D9" s="26">
        <v>17947000000</v>
      </c>
      <c r="E9" s="26">
        <v>9412000000</v>
      </c>
      <c r="F9" s="27">
        <v>9477000000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1326000000</v>
      </c>
      <c r="D12" s="26">
        <v>0</v>
      </c>
      <c r="E12" s="26">
        <v>0</v>
      </c>
      <c r="F12" s="27">
        <v>0</v>
      </c>
      <c r="G12" s="20"/>
      <c r="H12" s="20"/>
      <c r="I12" s="20"/>
      <c r="J12" s="20"/>
      <c r="K12" s="20"/>
      <c r="L12" s="20"/>
      <c r="M12" s="20"/>
      <c r="N12" s="20"/>
      <c r="O12" s="20"/>
      <c r="P12" s="20"/>
      <c r="Q12" s="20"/>
      <c r="R12" s="20"/>
      <c r="S12" s="20"/>
      <c r="T12" s="20"/>
      <c r="U12" s="20"/>
      <c r="V12" s="20"/>
    </row>
    <row r="13" spans="1:22" ht="19" x14ac:dyDescent="0.25">
      <c r="A13" s="20"/>
      <c r="B13" s="28" t="s">
        <v>139</v>
      </c>
      <c r="C13" s="26">
        <v>7310000000</v>
      </c>
      <c r="D13" s="26">
        <v>9592000000</v>
      </c>
      <c r="E13" s="26">
        <v>16896000000</v>
      </c>
      <c r="F13" s="27">
        <v>14751000000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1205000000</v>
      </c>
      <c r="D15" s="26">
        <v>1026000000</v>
      </c>
      <c r="E15" s="26">
        <v>816000000</v>
      </c>
      <c r="F15" s="27">
        <v>810000000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2101000000</v>
      </c>
      <c r="D17" s="33">
        <v>2113000000</v>
      </c>
      <c r="E17" s="33">
        <v>1607000000</v>
      </c>
      <c r="F17" s="34">
        <v>1687000000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Pass</v>
      </c>
      <c r="E21" s="43" t="str">
        <f>IF(E3&gt;F3, "Pass", "Fail")</f>
        <v>Pass</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Pass</v>
      </c>
      <c r="E22" s="43" t="str">
        <f>IF(E17&gt;F17, "Pass", "Fail")</f>
        <v>Fail</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0.84040000000000004</v>
      </c>
      <c r="D24" s="49">
        <f>D17/(D4)</f>
        <v>0.91313742437337941</v>
      </c>
      <c r="E24" s="49">
        <f>E17/(E4)</f>
        <v>0.71901565995525729</v>
      </c>
      <c r="F24" s="50">
        <f>F17/(F4)</f>
        <v>0.76612170753860132</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6.473778270783262E-2</v>
      </c>
      <c r="D25" s="49">
        <f>D17/D6</f>
        <v>7.6727550019971683E-2</v>
      </c>
      <c r="E25" s="49">
        <f>E17/E6</f>
        <v>6.1084080887942829E-2</v>
      </c>
      <c r="F25" s="50">
        <f>F17/F6</f>
        <v>6.9630179957074462E-2</v>
      </c>
      <c r="G25" s="45">
        <f>(IF(C25 &gt; 0.17, 100, IF(C25 &gt;= 0.1, 50, 0))) +
  (IF(D25 &gt; 0.17, 100, IF(D25 &gt;= 0.1, 50, 0))) +
  (IF(E25 &gt; 0.17, 100, IF(E25 &gt;= 0.1, 50, 0))) +
  (IF(F25 &gt; 0.17, 100, IF(F25 &gt;= 0.1, 50, 0)))</f>
        <v>0</v>
      </c>
      <c r="H25" s="46" t="s">
        <v>156</v>
      </c>
      <c r="I25" s="20"/>
      <c r="J25" s="20"/>
      <c r="K25" s="20"/>
      <c r="L25" s="20"/>
      <c r="M25" s="20"/>
      <c r="N25" s="20"/>
      <c r="O25" s="20"/>
      <c r="P25" s="20"/>
      <c r="Q25" s="20"/>
      <c r="R25" s="20"/>
      <c r="S25" s="20"/>
      <c r="T25" s="20"/>
      <c r="U25" s="20"/>
      <c r="V25" s="20"/>
    </row>
    <row r="26" spans="1:22" x14ac:dyDescent="0.2">
      <c r="A26" s="20"/>
      <c r="B26" s="38" t="s">
        <v>74</v>
      </c>
      <c r="C26" s="49">
        <f>C8/C6</f>
        <v>0.49802797806125593</v>
      </c>
      <c r="D26" s="49">
        <f>D8/D6</f>
        <v>0.39057336867714876</v>
      </c>
      <c r="E26" s="49">
        <f>E8/E6</f>
        <v>0.10076782727687396</v>
      </c>
      <c r="F26" s="50">
        <f>F8/F6</f>
        <v>0.12188377084365197</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3.439671682626539</v>
      </c>
      <c r="D27" s="49">
        <f>D9/(D13+D10)</f>
        <v>1.8710383653044202</v>
      </c>
      <c r="E27" s="49">
        <f>E9/(E13+E10)</f>
        <v>0.5570549242424242</v>
      </c>
      <c r="F27" s="50">
        <f>F9/(F13+F10)</f>
        <v>0.64246491763270286</v>
      </c>
      <c r="G27" s="45">
        <f>(IF(C27 &lt; 0.8, 100, IF(C27 &lt; 1, 50, 0))) +
  (IF(D27 &lt; 0.8, 100, IF(D27 &lt; 1, 50, 0))) +
  (IF(E27 &lt; 0.8, 100, IF(E27 &lt; 1, 50, 0))) +
  (IF(F27 &lt; 0.8, 100, IF(F27 &lt; 1, 50, 0)))</f>
        <v>200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t="e">
        <f>(((C12-D12)/D12)+((D12-E12)/E12)+((E12-F12)/F12))/3</f>
        <v>#DIV/0!</v>
      </c>
      <c r="D29" s="53"/>
      <c r="E29" s="54"/>
      <c r="F29" s="55"/>
      <c r="G29" s="45" t="e">
        <f>(IF(C29 &gt;= 0.17, 100, IF(C29 &gt;= 0, 50, 0))) * (400/100)</f>
        <v>#DIV/0!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0.28741450068399454</v>
      </c>
      <c r="D31" s="49">
        <f>D17/(D13+D10)</f>
        <v>0.22028773978315264</v>
      </c>
      <c r="E31" s="49">
        <f>E17/(E13+E10)</f>
        <v>9.5111268939393936E-2</v>
      </c>
      <c r="F31" s="50">
        <f>F17/(F13+F10)</f>
        <v>0.11436512778794658</v>
      </c>
      <c r="G31" s="45">
        <f>(IF(C31 &gt; 0.23, 100, 0)) +
  (IF(D31 &gt; 0.23, 100, 0)) +
  (IF(E31 &gt; 0.23, 100, 0)) +
  (IF(F31 &gt; 0.23, 100, 0))</f>
        <v>100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0.37083333333333329</v>
      </c>
      <c r="J2" s="20"/>
      <c r="K2" s="20"/>
      <c r="L2" s="20"/>
      <c r="M2" s="20"/>
      <c r="N2" s="20"/>
      <c r="O2" s="20"/>
      <c r="P2" s="20"/>
      <c r="Q2" s="20"/>
      <c r="R2" s="20"/>
      <c r="S2" s="20"/>
      <c r="T2" s="20"/>
      <c r="U2" s="20"/>
      <c r="V2" s="20"/>
    </row>
    <row r="3" spans="1:22" ht="19" x14ac:dyDescent="0.25">
      <c r="A3" s="20"/>
      <c r="B3" s="25" t="s">
        <v>129</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130</v>
      </c>
      <c r="C4" s="26">
        <v>2415000000</v>
      </c>
      <c r="D4" s="26">
        <v>4986000000</v>
      </c>
      <c r="E4" s="26">
        <v>6957000000</v>
      </c>
      <c r="F4" s="27">
        <v>2774000000</v>
      </c>
      <c r="G4" s="20"/>
      <c r="H4" s="20"/>
      <c r="I4" s="20"/>
      <c r="J4" s="20"/>
      <c r="K4" s="20"/>
      <c r="L4" s="20"/>
      <c r="M4" s="20"/>
      <c r="N4" s="20"/>
      <c r="O4" s="20"/>
      <c r="P4" s="20"/>
      <c r="Q4" s="20"/>
      <c r="R4" s="20"/>
      <c r="S4" s="20"/>
      <c r="T4" s="20"/>
      <c r="U4" s="20"/>
      <c r="V4" s="20"/>
    </row>
    <row r="5" spans="1:22" ht="19" x14ac:dyDescent="0.25">
      <c r="A5" s="20"/>
      <c r="B5" s="28" t="s">
        <v>131</v>
      </c>
      <c r="C5" s="26">
        <v>17558000000</v>
      </c>
      <c r="D5" s="26">
        <v>18812000000</v>
      </c>
      <c r="E5" s="26">
        <v>19771000000</v>
      </c>
      <c r="F5" s="27">
        <v>18652000000</v>
      </c>
      <c r="G5" s="20"/>
      <c r="H5" s="20"/>
      <c r="I5" s="20"/>
      <c r="J5" s="20"/>
      <c r="K5" s="20"/>
      <c r="L5" s="20"/>
      <c r="M5" s="20"/>
      <c r="N5" s="20"/>
      <c r="O5" s="20"/>
      <c r="P5" s="20"/>
      <c r="Q5" s="20"/>
      <c r="R5" s="20"/>
      <c r="S5" s="20"/>
      <c r="T5" s="20"/>
      <c r="U5" s="20"/>
      <c r="V5" s="20"/>
    </row>
    <row r="6" spans="1:22" ht="19" x14ac:dyDescent="0.25">
      <c r="A6" s="20"/>
      <c r="B6" s="28" t="s">
        <v>132</v>
      </c>
      <c r="C6" s="26">
        <v>84641000000</v>
      </c>
      <c r="D6" s="26">
        <v>76870000000</v>
      </c>
      <c r="E6" s="26">
        <v>78375000000</v>
      </c>
      <c r="F6" s="27">
        <v>68719000000</v>
      </c>
      <c r="G6" s="20"/>
      <c r="H6" s="20"/>
      <c r="I6" s="20"/>
      <c r="J6" s="20"/>
      <c r="K6" s="20"/>
      <c r="L6" s="20"/>
      <c r="M6" s="20"/>
      <c r="N6" s="20"/>
      <c r="O6" s="20"/>
      <c r="P6" s="20"/>
      <c r="Q6" s="20"/>
      <c r="R6" s="20"/>
      <c r="S6" s="20"/>
      <c r="T6" s="20"/>
      <c r="U6" s="20"/>
      <c r="V6" s="20"/>
    </row>
    <row r="7" spans="1:22" ht="19" x14ac:dyDescent="0.25">
      <c r="A7" s="20"/>
      <c r="B7" s="28" t="s">
        <v>133</v>
      </c>
      <c r="C7" s="26">
        <v>36716000000</v>
      </c>
      <c r="D7" s="26">
        <v>28464000000</v>
      </c>
      <c r="E7" s="26">
        <v>25765000000</v>
      </c>
      <c r="F7" s="27">
        <v>21585000000</v>
      </c>
      <c r="G7" s="20"/>
      <c r="H7" s="20"/>
      <c r="I7" s="20"/>
      <c r="J7" s="20"/>
      <c r="K7" s="20"/>
      <c r="L7" s="20"/>
      <c r="M7" s="20"/>
      <c r="N7" s="20"/>
      <c r="O7" s="20"/>
      <c r="P7" s="20"/>
      <c r="Q7" s="20"/>
      <c r="R7" s="20"/>
      <c r="S7" s="20"/>
      <c r="T7" s="20"/>
      <c r="U7" s="20"/>
      <c r="V7" s="20"/>
    </row>
    <row r="8" spans="1:22" ht="19" x14ac:dyDescent="0.25">
      <c r="A8" s="20"/>
      <c r="B8" s="28" t="s">
        <v>134</v>
      </c>
      <c r="C8" s="26">
        <v>21969000000</v>
      </c>
      <c r="D8" s="26">
        <v>24169000000</v>
      </c>
      <c r="E8" s="26">
        <v>25588000000</v>
      </c>
      <c r="F8" s="27">
        <v>21172000000</v>
      </c>
      <c r="G8" s="20"/>
      <c r="H8" s="20"/>
      <c r="I8" s="20"/>
      <c r="J8" s="20"/>
      <c r="K8" s="20"/>
      <c r="L8" s="20"/>
      <c r="M8" s="20"/>
      <c r="N8" s="20"/>
      <c r="O8" s="20"/>
      <c r="P8" s="20"/>
      <c r="Q8" s="20"/>
      <c r="R8" s="20"/>
      <c r="S8" s="20"/>
      <c r="T8" s="20"/>
      <c r="U8" s="20"/>
      <c r="V8" s="20"/>
    </row>
    <row r="9" spans="1:22" ht="19" x14ac:dyDescent="0.25">
      <c r="A9" s="20"/>
      <c r="B9" s="28" t="s">
        <v>135</v>
      </c>
      <c r="C9" s="26">
        <v>58685000000</v>
      </c>
      <c r="D9" s="26">
        <v>52633000000</v>
      </c>
      <c r="E9" s="26">
        <v>51353000000</v>
      </c>
      <c r="F9" s="27">
        <v>42757000000</v>
      </c>
      <c r="G9" s="20"/>
      <c r="H9" s="20"/>
      <c r="I9" s="20"/>
      <c r="J9" s="20"/>
      <c r="K9" s="20"/>
      <c r="L9" s="20"/>
      <c r="M9" s="20"/>
      <c r="N9" s="20"/>
      <c r="O9" s="20"/>
      <c r="P9" s="20"/>
      <c r="Q9" s="20"/>
      <c r="R9" s="20"/>
      <c r="S9" s="20"/>
      <c r="T9" s="20"/>
      <c r="U9" s="20"/>
      <c r="V9" s="20"/>
    </row>
    <row r="10" spans="1:22" ht="19" x14ac:dyDescent="0.25">
      <c r="A10" s="20"/>
      <c r="B10" s="28" t="s">
        <v>136</v>
      </c>
      <c r="C10" s="26">
        <v>5856000000</v>
      </c>
      <c r="D10" s="26">
        <v>4213000000</v>
      </c>
      <c r="E10" s="26">
        <v>1094000000</v>
      </c>
      <c r="F10" s="27">
        <v>816000000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12043000000</v>
      </c>
      <c r="D12" s="26">
        <v>9341000000</v>
      </c>
      <c r="E12" s="26">
        <v>8139000000</v>
      </c>
      <c r="F12" s="27">
        <v>6792000000</v>
      </c>
      <c r="G12" s="20"/>
      <c r="H12" s="20"/>
      <c r="I12" s="20"/>
      <c r="J12" s="20"/>
      <c r="K12" s="20"/>
      <c r="L12" s="20"/>
      <c r="M12" s="20"/>
      <c r="N12" s="20"/>
      <c r="O12" s="20"/>
      <c r="P12" s="20"/>
      <c r="Q12" s="20"/>
      <c r="R12" s="20"/>
      <c r="S12" s="20"/>
      <c r="T12" s="20"/>
      <c r="U12" s="20"/>
      <c r="V12" s="20"/>
    </row>
    <row r="13" spans="1:22" ht="19" x14ac:dyDescent="0.25">
      <c r="A13" s="20"/>
      <c r="B13" s="28" t="s">
        <v>139</v>
      </c>
      <c r="C13" s="26">
        <v>25956000000</v>
      </c>
      <c r="D13" s="26">
        <v>24237000000</v>
      </c>
      <c r="E13" s="26">
        <v>27022000000</v>
      </c>
      <c r="F13" s="27">
        <v>25962000000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8053000000</v>
      </c>
      <c r="D17" s="33">
        <v>6261000000</v>
      </c>
      <c r="E17" s="33">
        <v>4205000000</v>
      </c>
      <c r="F17" s="34">
        <v>5503000000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Fail</v>
      </c>
      <c r="E21" s="43" t="str">
        <f>IF(E3&gt;F3, "Pass", "Fail")</f>
        <v>Fail</v>
      </c>
      <c r="F21" s="44"/>
      <c r="G21" s="45">
        <f>(((COUNTIF(C21:E21, "Pass") * 100) + (COUNTIF(C21:E21, "Fail") * 0)) * (400/300)) / 2</f>
        <v>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Pass</v>
      </c>
      <c r="E22" s="43" t="str">
        <f>IF(E17&gt;F17, "Pass", "Fail")</f>
        <v>Fail</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3.334575569358178</v>
      </c>
      <c r="D24" s="49">
        <f>D17/(D4)</f>
        <v>1.2557160048134777</v>
      </c>
      <c r="E24" s="49">
        <f>E17/(E4)</f>
        <v>0.60442719563030045</v>
      </c>
      <c r="F24" s="50">
        <f>F17/(F4)</f>
        <v>1.9837779379956741</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9.5143015796127176E-2</v>
      </c>
      <c r="D25" s="49">
        <f>D17/D6</f>
        <v>8.1449199947964096E-2</v>
      </c>
      <c r="E25" s="49">
        <f>E17/E6</f>
        <v>5.3652312599681021E-2</v>
      </c>
      <c r="F25" s="50">
        <f>F17/F6</f>
        <v>8.0079745048676487E-2</v>
      </c>
      <c r="G25" s="45">
        <f>(IF(C25 &gt; 0.17, 100, IF(C25 &gt;= 0.1, 50, 0))) +
  (IF(D25 &gt; 0.17, 100, IF(D25 &gt;= 0.1, 50, 0))) +
  (IF(E25 &gt; 0.17, 100, IF(E25 &gt;= 0.1, 50, 0))) +
  (IF(F25 &gt; 0.17, 100, IF(F25 &gt;= 0.1, 50, 0)))</f>
        <v>0</v>
      </c>
      <c r="H25" s="46" t="s">
        <v>156</v>
      </c>
      <c r="I25" s="20"/>
      <c r="J25" s="20"/>
      <c r="K25" s="20"/>
      <c r="L25" s="20"/>
      <c r="M25" s="20"/>
      <c r="N25" s="20"/>
      <c r="O25" s="20"/>
      <c r="P25" s="20"/>
      <c r="Q25" s="20"/>
      <c r="R25" s="20"/>
      <c r="S25" s="20"/>
      <c r="T25" s="20"/>
      <c r="U25" s="20"/>
      <c r="V25" s="20"/>
    </row>
    <row r="26" spans="1:22" x14ac:dyDescent="0.2">
      <c r="A26" s="20"/>
      <c r="B26" s="38" t="s">
        <v>74</v>
      </c>
      <c r="C26" s="49">
        <f>C8/C6</f>
        <v>0.25955506196760436</v>
      </c>
      <c r="D26" s="49">
        <f>D8/D6</f>
        <v>0.31441394562247948</v>
      </c>
      <c r="E26" s="49">
        <f>E8/E6</f>
        <v>0.32648165869218498</v>
      </c>
      <c r="F26" s="50">
        <f>F8/F6</f>
        <v>0.30809528660195873</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1.8447441217150762</v>
      </c>
      <c r="D27" s="49">
        <f>D9/(D13+D10)</f>
        <v>1.850017574692443</v>
      </c>
      <c r="E27" s="49">
        <f>E9/(E13+E10)</f>
        <v>1.8264689144970836</v>
      </c>
      <c r="F27" s="50">
        <f>F9/(F13+F10)</f>
        <v>1.5967211890357755</v>
      </c>
      <c r="G27" s="45">
        <f>(IF(C27 &lt; 0.8, 100, IF(C27 &lt; 1, 50, 0))) +
  (IF(D27 &lt; 0.8, 100, IF(D27 &lt; 1, 50, 0))) +
  (IF(E27 &lt; 0.8, 100, IF(E27 &lt; 1, 50, 0))) +
  (IF(F27 &lt; 0.8, 100, IF(F27 &lt; 1, 50, 0)))</f>
        <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0.21175597901315193</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0.25314346787375835</v>
      </c>
      <c r="D31" s="49">
        <f>D17/(D13+D10)</f>
        <v>0.22007029876977152</v>
      </c>
      <c r="E31" s="49">
        <f>E17/(E13+E10)</f>
        <v>0.1495589699815052</v>
      </c>
      <c r="F31" s="50">
        <f>F17/(F13+F10)</f>
        <v>0.20550451863470012</v>
      </c>
      <c r="G31" s="45">
        <f>(IF(C31 &gt; 0.23, 100, 0)) +
  (IF(D31 &gt; 0.23, 100, 0)) +
  (IF(E31 &gt; 0.23, 100, 0)) +
  (IF(F31 &gt; 0.23, 100, 0))</f>
        <v>100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Fail</v>
      </c>
      <c r="D32" s="60"/>
      <c r="E32" s="61"/>
      <c r="F32" s="61"/>
      <c r="G32" s="62">
        <f>((COUNTIF(C32, "Pass") * 100) + (COUNTIF(C32, "Fail") * 0)) * (400/100)</f>
        <v>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187</v>
      </c>
      <c r="D2" s="22" t="s">
        <v>188</v>
      </c>
      <c r="E2" s="22" t="s">
        <v>189</v>
      </c>
      <c r="F2" s="22" t="s">
        <v>190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0.62666666666666659</v>
      </c>
      <c r="J2" s="20"/>
      <c r="K2" s="20"/>
      <c r="L2" s="20"/>
      <c r="M2" s="20"/>
      <c r="N2" s="20"/>
      <c r="O2" s="20"/>
      <c r="P2" s="20"/>
      <c r="Q2" s="20"/>
      <c r="R2" s="20"/>
      <c r="S2" s="20"/>
      <c r="T2" s="20"/>
      <c r="U2" s="20"/>
      <c r="V2" s="20"/>
    </row>
    <row r="3" spans="1:22" ht="19" x14ac:dyDescent="0.25">
      <c r="A3" s="20"/>
      <c r="B3" s="25" t="s">
        <v>129</v>
      </c>
      <c r="C3" s="26">
        <v>822250000</v>
      </c>
      <c r="D3" s="26">
        <v>998012000</v>
      </c>
      <c r="E3" s="26">
        <v>743910000</v>
      </c>
      <c r="F3" s="27">
        <v>457033000</v>
      </c>
      <c r="G3" s="20"/>
      <c r="H3" s="20"/>
      <c r="I3" s="20"/>
      <c r="J3" s="20"/>
      <c r="K3" s="20"/>
      <c r="L3" s="20"/>
      <c r="M3" s="20"/>
      <c r="N3" s="20"/>
      <c r="O3" s="20"/>
      <c r="P3" s="20"/>
      <c r="Q3" s="20"/>
      <c r="R3" s="20"/>
      <c r="S3" s="20"/>
      <c r="T3" s="20"/>
      <c r="U3" s="20"/>
      <c r="V3" s="20"/>
    </row>
    <row r="4" spans="1:22" ht="19" x14ac:dyDescent="0.25">
      <c r="A4" s="20"/>
      <c r="B4" s="28" t="s">
        <v>130</v>
      </c>
      <c r="C4" s="26">
        <v>699146000</v>
      </c>
      <c r="D4" s="26">
        <v>665811000</v>
      </c>
      <c r="E4" s="26">
        <v>630495000</v>
      </c>
      <c r="F4" s="27">
        <v>592065000</v>
      </c>
      <c r="G4" s="20"/>
      <c r="H4" s="20"/>
      <c r="I4" s="20"/>
      <c r="J4" s="20"/>
      <c r="K4" s="20"/>
      <c r="L4" s="20"/>
      <c r="M4" s="20"/>
      <c r="N4" s="20"/>
      <c r="O4" s="20"/>
      <c r="P4" s="20"/>
      <c r="Q4" s="20"/>
      <c r="R4" s="20"/>
      <c r="S4" s="20"/>
      <c r="T4" s="20"/>
      <c r="U4" s="20"/>
      <c r="V4" s="20"/>
    </row>
    <row r="5" spans="1:22" ht="19" x14ac:dyDescent="0.25">
      <c r="A5" s="20"/>
      <c r="B5" s="28" t="s">
        <v>131</v>
      </c>
      <c r="C5" s="26">
        <v>2842055000</v>
      </c>
      <c r="D5" s="26">
        <v>2770299000</v>
      </c>
      <c r="E5" s="26">
        <v>1936442000</v>
      </c>
      <c r="F5" s="27">
        <v>1927901000</v>
      </c>
      <c r="G5" s="20"/>
      <c r="H5" s="20"/>
      <c r="I5" s="20"/>
      <c r="J5" s="20"/>
      <c r="K5" s="20"/>
      <c r="L5" s="20"/>
      <c r="M5" s="20"/>
      <c r="N5" s="20"/>
      <c r="O5" s="20"/>
      <c r="P5" s="20"/>
      <c r="Q5" s="20"/>
      <c r="R5" s="20"/>
      <c r="S5" s="20"/>
      <c r="T5" s="20"/>
      <c r="U5" s="20"/>
      <c r="V5" s="20"/>
    </row>
    <row r="6" spans="1:22" ht="19" x14ac:dyDescent="0.25">
      <c r="A6" s="20"/>
      <c r="B6" s="28" t="s">
        <v>132</v>
      </c>
      <c r="C6" s="26">
        <v>6872394000</v>
      </c>
      <c r="D6" s="26">
        <v>6751708000</v>
      </c>
      <c r="E6" s="26">
        <v>5095853000</v>
      </c>
      <c r="F6" s="27">
        <v>4728125000</v>
      </c>
      <c r="G6" s="20"/>
      <c r="H6" s="20"/>
      <c r="I6" s="20"/>
      <c r="J6" s="20"/>
      <c r="K6" s="20"/>
      <c r="L6" s="20"/>
      <c r="M6" s="20"/>
      <c r="N6" s="20"/>
      <c r="O6" s="20"/>
      <c r="P6" s="20"/>
      <c r="Q6" s="20"/>
      <c r="R6" s="20"/>
      <c r="S6" s="20"/>
      <c r="T6" s="20"/>
      <c r="U6" s="20"/>
      <c r="V6" s="20"/>
    </row>
    <row r="7" spans="1:22" ht="19" x14ac:dyDescent="0.25">
      <c r="A7" s="20"/>
      <c r="B7" s="28" t="s">
        <v>133</v>
      </c>
      <c r="C7" s="26">
        <v>910655000</v>
      </c>
      <c r="D7" s="26">
        <v>758533000</v>
      </c>
      <c r="E7" s="26">
        <v>689299000</v>
      </c>
      <c r="F7" s="27">
        <v>911766000</v>
      </c>
      <c r="G7" s="20"/>
      <c r="H7" s="20"/>
      <c r="I7" s="20"/>
      <c r="J7" s="20"/>
      <c r="K7" s="20"/>
      <c r="L7" s="20"/>
      <c r="M7" s="20"/>
      <c r="N7" s="20"/>
      <c r="O7" s="20"/>
      <c r="P7" s="20"/>
      <c r="Q7" s="20"/>
      <c r="R7" s="20"/>
      <c r="S7" s="20"/>
      <c r="T7" s="20"/>
      <c r="U7" s="20"/>
      <c r="V7" s="20"/>
    </row>
    <row r="8" spans="1:22" ht="19" x14ac:dyDescent="0.25">
      <c r="A8" s="20"/>
      <c r="B8" s="28" t="s">
        <v>134</v>
      </c>
      <c r="C8" s="26">
        <v>1097696000</v>
      </c>
      <c r="D8" s="26">
        <v>1863272000</v>
      </c>
      <c r="E8" s="26">
        <v>1045803000</v>
      </c>
      <c r="F8" s="27">
        <v>930680000</v>
      </c>
      <c r="G8" s="20"/>
      <c r="H8" s="20"/>
      <c r="I8" s="20"/>
      <c r="J8" s="20"/>
      <c r="K8" s="20"/>
      <c r="L8" s="20"/>
      <c r="M8" s="20"/>
      <c r="N8" s="20"/>
      <c r="O8" s="20"/>
      <c r="P8" s="20"/>
      <c r="Q8" s="20"/>
      <c r="R8" s="20"/>
      <c r="S8" s="20"/>
      <c r="T8" s="20"/>
      <c r="U8" s="20"/>
      <c r="V8" s="20"/>
    </row>
    <row r="9" spans="1:22" ht="19" x14ac:dyDescent="0.25">
      <c r="A9" s="20"/>
      <c r="B9" s="28" t="s">
        <v>135</v>
      </c>
      <c r="C9" s="26">
        <v>2008351000</v>
      </c>
      <c r="D9" s="26">
        <v>2621805000</v>
      </c>
      <c r="E9" s="26">
        <v>1735102000</v>
      </c>
      <c r="F9" s="27">
        <v>1842446000</v>
      </c>
      <c r="G9" s="20"/>
      <c r="H9" s="20"/>
      <c r="I9" s="20"/>
      <c r="J9" s="20"/>
      <c r="K9" s="20"/>
      <c r="L9" s="20"/>
      <c r="M9" s="20"/>
      <c r="N9" s="20"/>
      <c r="O9" s="20"/>
      <c r="P9" s="20"/>
      <c r="Q9" s="20"/>
      <c r="R9" s="20"/>
      <c r="S9" s="20"/>
      <c r="T9" s="20"/>
      <c r="U9" s="20"/>
      <c r="V9" s="20"/>
    </row>
    <row r="10" spans="1:22" ht="19" x14ac:dyDescent="0.25">
      <c r="A10" s="20"/>
      <c r="B10" s="28" t="s">
        <v>136</v>
      </c>
      <c r="C10" s="26">
        <v>1773267000</v>
      </c>
      <c r="D10" s="26">
        <v>1623256000</v>
      </c>
      <c r="E10" s="26">
        <v>1623256000</v>
      </c>
      <c r="F10" s="27">
        <v>1623256000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4991647000</v>
      </c>
      <c r="D12" s="26">
        <v>4253016000</v>
      </c>
      <c r="E12" s="26">
        <v>3613736000</v>
      </c>
      <c r="F12" s="27">
        <v>3079640000</v>
      </c>
      <c r="G12" s="20"/>
      <c r="H12" s="20"/>
      <c r="I12" s="20"/>
      <c r="J12" s="20"/>
      <c r="K12" s="20"/>
      <c r="L12" s="20"/>
      <c r="M12" s="20"/>
      <c r="N12" s="20"/>
      <c r="O12" s="20"/>
      <c r="P12" s="20"/>
      <c r="Q12" s="20"/>
      <c r="R12" s="20"/>
      <c r="S12" s="20"/>
      <c r="T12" s="20"/>
      <c r="U12" s="20"/>
      <c r="V12" s="20"/>
    </row>
    <row r="13" spans="1:22" ht="19" x14ac:dyDescent="0.25">
      <c r="A13" s="20"/>
      <c r="B13" s="28" t="s">
        <v>139</v>
      </c>
      <c r="C13" s="26">
        <v>4864043000</v>
      </c>
      <c r="D13" s="26">
        <v>4129903000</v>
      </c>
      <c r="E13" s="26">
        <v>3360751000</v>
      </c>
      <c r="F13" s="27">
        <v>2885679000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307525000</v>
      </c>
      <c r="D15" s="26">
        <v>287642000</v>
      </c>
      <c r="E15" s="26">
        <v>253575000</v>
      </c>
      <c r="F15" s="27">
        <v>225284000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1401260000</v>
      </c>
      <c r="D17" s="33">
        <v>693299000</v>
      </c>
      <c r="E17" s="33">
        <v>351147000</v>
      </c>
      <c r="F17" s="34">
        <v>736718000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Pass</v>
      </c>
      <c r="E21" s="43" t="str">
        <f>IF(E3&gt;F3, "Pass", "Fail")</f>
        <v>Pass</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Pass</v>
      </c>
      <c r="E22" s="43" t="str">
        <f>IF(E17&gt;F17, "Pass", "Fail")</f>
        <v>Fail</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Pass</v>
      </c>
      <c r="D23" s="43" t="str">
        <f>IF(D17&gt;D7, "Pass", "Fail")</f>
        <v>Fail</v>
      </c>
      <c r="E23" s="43" t="str">
        <f>IF(E17&gt;E7, "Pass", "Fail")</f>
        <v>Fail</v>
      </c>
      <c r="F23" s="48" t="str">
        <f>IF(F17&gt;F7, "Pass", "Fail")</f>
        <v>Fail</v>
      </c>
      <c r="G23" s="45">
        <f>(COUNTIF(C23:F23, "Pass") * 100) + (COUNTIF(C23:F23, "Fail") * 0)</f>
        <v>100</v>
      </c>
      <c r="H23" s="46" t="s">
        <v>154</v>
      </c>
      <c r="I23" s="20"/>
      <c r="J23" s="20"/>
      <c r="K23" s="20"/>
      <c r="L23" s="20"/>
      <c r="M23" s="20"/>
      <c r="N23" s="20"/>
      <c r="O23" s="20"/>
      <c r="P23" s="20"/>
      <c r="Q23" s="20"/>
      <c r="R23" s="20"/>
      <c r="S23" s="20"/>
      <c r="T23" s="20"/>
      <c r="U23" s="20"/>
      <c r="V23" s="20"/>
    </row>
    <row r="24" spans="1:22" x14ac:dyDescent="0.2">
      <c r="A24" s="20"/>
      <c r="B24" s="38" t="s">
        <v>84</v>
      </c>
      <c r="C24" s="49">
        <f>C17/(C4)</f>
        <v>2.0042451791185245</v>
      </c>
      <c r="D24" s="49">
        <f>D17/(D4)</f>
        <v>1.0412849892837457</v>
      </c>
      <c r="E24" s="49">
        <f>E17/(E4)</f>
        <v>0.5569385958651536</v>
      </c>
      <c r="F24" s="50">
        <f>F17/(F4)</f>
        <v>1.2443194581675998</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0.20389692441964183</v>
      </c>
      <c r="D25" s="49">
        <f>D17/D6</f>
        <v>0.102684979859911</v>
      </c>
      <c r="E25" s="49">
        <f>E17/E6</f>
        <v>6.89083849161269E-2</v>
      </c>
      <c r="F25" s="50">
        <f>F17/F6</f>
        <v>0.15581610046265698</v>
      </c>
      <c r="G25" s="45">
        <f>(IF(C25 &gt; 0.17, 100, IF(C25 &gt;= 0.1, 50, 0))) +
  (IF(D25 &gt; 0.17, 100, IF(D25 &gt;= 0.1, 50, 0))) +
  (IF(E25 &gt; 0.17, 100, IF(E25 &gt;= 0.1, 50, 0))) +
  (IF(F25 &gt; 0.17, 100, IF(F25 &gt;= 0.1, 50, 0)))</f>
        <v>200</v>
      </c>
      <c r="H25" s="46" t="s">
        <v>156</v>
      </c>
      <c r="I25" s="20"/>
      <c r="J25" s="20"/>
      <c r="K25" s="20"/>
      <c r="L25" s="20"/>
      <c r="M25" s="20"/>
      <c r="N25" s="20"/>
      <c r="O25" s="20"/>
      <c r="P25" s="20"/>
      <c r="Q25" s="20"/>
      <c r="R25" s="20"/>
      <c r="S25" s="20"/>
      <c r="T25" s="20"/>
      <c r="U25" s="20"/>
      <c r="V25" s="20"/>
    </row>
    <row r="26" spans="1:22" x14ac:dyDescent="0.2">
      <c r="A26" s="20"/>
      <c r="B26" s="38" t="s">
        <v>74</v>
      </c>
      <c r="C26" s="49">
        <f>C8/C6</f>
        <v>0.1597254173727525</v>
      </c>
      <c r="D26" s="49">
        <f>D8/D6</f>
        <v>0.27597046554738447</v>
      </c>
      <c r="E26" s="49">
        <f>E8/E6</f>
        <v>0.20522628890590056</v>
      </c>
      <c r="F26" s="50">
        <f>F8/F6</f>
        <v>0.19683912756113681</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0.30258508341481716</v>
      </c>
      <c r="D27" s="49">
        <f>D9/(D13+D10)</f>
        <v>0.45571572070231331</v>
      </c>
      <c r="E27" s="49">
        <f>E9/(E13+E10)</f>
        <v>0.34813394122440039</v>
      </c>
      <c r="F27" s="50">
        <f>F9/(F13+F10)</f>
        <v>0.40862110454020739</v>
      </c>
      <c r="G27" s="45">
        <f>(IF(C27 &lt; 0.8, 100, IF(C27 &lt; 1, 50, 0))) +
  (IF(D27 &lt; 0.8, 100, IF(D27 &lt; 1, 50, 0))) +
  (IF(E27 &lt; 0.8, 100, IF(E27 &lt; 1, 50, 0))) +
  (IF(F27 &lt; 0.8, 100, IF(F27 &lt; 1, 50, 0)))</f>
        <v>400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0.17466771391375335</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0.21111866102381838</v>
      </c>
      <c r="D31" s="49">
        <f>D17/(D13+D10)</f>
        <v>0.12050753333950966</v>
      </c>
      <c r="E31" s="49">
        <f>E17/(E13+E10)</f>
        <v>7.0454756584410902E-2</v>
      </c>
      <c r="F31" s="50">
        <f>F17/(F13+F10)</f>
        <v>0.16339068981921451</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0.48666666666666664</v>
      </c>
      <c r="J2" s="20"/>
      <c r="K2" s="20"/>
      <c r="L2" s="20"/>
      <c r="M2" s="20"/>
      <c r="N2" s="20"/>
      <c r="O2" s="20"/>
      <c r="P2" s="20"/>
      <c r="Q2" s="20"/>
      <c r="R2" s="20"/>
      <c r="S2" s="20"/>
      <c r="T2" s="20"/>
      <c r="U2" s="20"/>
      <c r="V2" s="20"/>
    </row>
    <row r="3" spans="1:22" ht="19" x14ac:dyDescent="0.25">
      <c r="A3" s="20"/>
      <c r="B3" s="25" t="s">
        <v>129</v>
      </c>
      <c r="C3" s="26">
        <v>385865000</v>
      </c>
      <c r="D3" s="26">
        <v>441694000</v>
      </c>
      <c r="E3" s="26">
        <v>414543000</v>
      </c>
      <c r="F3" s="27">
        <v>297611000</v>
      </c>
      <c r="G3" s="20"/>
      <c r="H3" s="20"/>
      <c r="I3" s="20"/>
      <c r="J3" s="20"/>
      <c r="K3" s="20"/>
      <c r="L3" s="20"/>
      <c r="M3" s="20"/>
      <c r="N3" s="20"/>
      <c r="O3" s="20"/>
      <c r="P3" s="20"/>
      <c r="Q3" s="20"/>
      <c r="R3" s="20"/>
      <c r="S3" s="20"/>
      <c r="T3" s="20"/>
      <c r="U3" s="20"/>
      <c r="V3" s="20"/>
    </row>
    <row r="4" spans="1:22" ht="19" x14ac:dyDescent="0.25">
      <c r="A4" s="20"/>
      <c r="B4" s="28" t="s">
        <v>130</v>
      </c>
      <c r="C4" s="26">
        <v>803374000</v>
      </c>
      <c r="D4" s="26">
        <v>778600000</v>
      </c>
      <c r="E4" s="26">
        <v>799365000</v>
      </c>
      <c r="F4" s="27">
        <v>798868000</v>
      </c>
      <c r="G4" s="20"/>
      <c r="H4" s="20"/>
      <c r="I4" s="20"/>
      <c r="J4" s="20"/>
      <c r="K4" s="20"/>
      <c r="L4" s="20"/>
      <c r="M4" s="20"/>
      <c r="N4" s="20"/>
      <c r="O4" s="20"/>
      <c r="P4" s="20"/>
      <c r="Q4" s="20"/>
      <c r="R4" s="20"/>
      <c r="S4" s="20"/>
      <c r="T4" s="20"/>
      <c r="U4" s="20"/>
      <c r="V4" s="20"/>
    </row>
    <row r="5" spans="1:22" ht="19" x14ac:dyDescent="0.25">
      <c r="A5" s="20"/>
      <c r="B5" s="28" t="s">
        <v>131</v>
      </c>
      <c r="C5" s="26">
        <v>670108000</v>
      </c>
      <c r="D5" s="26">
        <v>660170000</v>
      </c>
      <c r="E5" s="26">
        <v>648622000</v>
      </c>
      <c r="F5" s="27">
        <v>550270000</v>
      </c>
      <c r="G5" s="20"/>
      <c r="H5" s="20"/>
      <c r="I5" s="20"/>
      <c r="J5" s="20"/>
      <c r="K5" s="20"/>
      <c r="L5" s="20"/>
      <c r="M5" s="20"/>
      <c r="N5" s="20"/>
      <c r="O5" s="20"/>
      <c r="P5" s="20"/>
      <c r="Q5" s="20"/>
      <c r="R5" s="20"/>
      <c r="S5" s="20"/>
      <c r="T5" s="20"/>
      <c r="U5" s="20"/>
      <c r="V5" s="20"/>
    </row>
    <row r="6" spans="1:22" ht="19" x14ac:dyDescent="0.25">
      <c r="A6" s="20"/>
      <c r="B6" s="28" t="s">
        <v>132</v>
      </c>
      <c r="C6" s="26">
        <v>3355555000</v>
      </c>
      <c r="D6" s="26">
        <v>3492395000</v>
      </c>
      <c r="E6" s="26">
        <v>3326798000</v>
      </c>
      <c r="F6" s="27">
        <v>2814549000</v>
      </c>
      <c r="G6" s="20"/>
      <c r="H6" s="20"/>
      <c r="I6" s="20"/>
      <c r="J6" s="20"/>
      <c r="K6" s="20"/>
      <c r="L6" s="20"/>
      <c r="M6" s="20"/>
      <c r="N6" s="20"/>
      <c r="O6" s="20"/>
      <c r="P6" s="20"/>
      <c r="Q6" s="20"/>
      <c r="R6" s="20"/>
      <c r="S6" s="20"/>
      <c r="T6" s="20"/>
      <c r="U6" s="20"/>
      <c r="V6" s="20"/>
    </row>
    <row r="7" spans="1:22" ht="19" x14ac:dyDescent="0.25">
      <c r="A7" s="20"/>
      <c r="B7" s="28" t="s">
        <v>133</v>
      </c>
      <c r="C7" s="26">
        <v>1181082000</v>
      </c>
      <c r="D7" s="26">
        <v>1147731000</v>
      </c>
      <c r="E7" s="26">
        <v>1146538000</v>
      </c>
      <c r="F7" s="27">
        <v>840327000</v>
      </c>
      <c r="G7" s="20"/>
      <c r="H7" s="20"/>
      <c r="I7" s="20"/>
      <c r="J7" s="20"/>
      <c r="K7" s="20"/>
      <c r="L7" s="20"/>
      <c r="M7" s="20"/>
      <c r="N7" s="20"/>
      <c r="O7" s="20"/>
      <c r="P7" s="20"/>
      <c r="Q7" s="20"/>
      <c r="R7" s="20"/>
      <c r="S7" s="20"/>
      <c r="T7" s="20"/>
      <c r="U7" s="20"/>
      <c r="V7" s="20"/>
    </row>
    <row r="8" spans="1:22" ht="19" x14ac:dyDescent="0.25">
      <c r="A8" s="20"/>
      <c r="B8" s="28" t="s">
        <v>134</v>
      </c>
      <c r="C8" s="26">
        <v>2324411000</v>
      </c>
      <c r="D8" s="26">
        <v>2319871000</v>
      </c>
      <c r="E8" s="26">
        <v>2008839000</v>
      </c>
      <c r="F8" s="27">
        <v>1691547000</v>
      </c>
      <c r="G8" s="20"/>
      <c r="H8" s="20"/>
      <c r="I8" s="20"/>
      <c r="J8" s="20"/>
      <c r="K8" s="20"/>
      <c r="L8" s="20"/>
      <c r="M8" s="20"/>
      <c r="N8" s="20"/>
      <c r="O8" s="20"/>
      <c r="P8" s="20"/>
      <c r="Q8" s="20"/>
      <c r="R8" s="20"/>
      <c r="S8" s="20"/>
      <c r="T8" s="20"/>
      <c r="U8" s="20"/>
      <c r="V8" s="20"/>
    </row>
    <row r="9" spans="1:22" ht="19" x14ac:dyDescent="0.25">
      <c r="A9" s="20"/>
      <c r="B9" s="28" t="s">
        <v>135</v>
      </c>
      <c r="C9" s="26">
        <v>3505493000</v>
      </c>
      <c r="D9" s="26">
        <v>3467602000</v>
      </c>
      <c r="E9" s="26">
        <v>3155377000</v>
      </c>
      <c r="F9" s="27">
        <v>2531874000</v>
      </c>
      <c r="G9" s="20"/>
      <c r="H9" s="20"/>
      <c r="I9" s="20"/>
      <c r="J9" s="20"/>
      <c r="K9" s="20"/>
      <c r="L9" s="20"/>
      <c r="M9" s="20"/>
      <c r="N9" s="20"/>
      <c r="O9" s="20"/>
      <c r="P9" s="20"/>
      <c r="Q9" s="20"/>
      <c r="R9" s="20"/>
      <c r="S9" s="20"/>
      <c r="T9" s="20"/>
      <c r="U9" s="20"/>
      <c r="V9" s="20"/>
    </row>
    <row r="10" spans="1:22" ht="19" x14ac:dyDescent="0.25">
      <c r="A10" s="20"/>
      <c r="B10" s="28" t="s">
        <v>136</v>
      </c>
      <c r="C10" s="26">
        <v>8212437000</v>
      </c>
      <c r="D10" s="26">
        <v>7325656000</v>
      </c>
      <c r="E10" s="26">
        <v>6259049000</v>
      </c>
      <c r="F10" s="27">
        <v>5283584000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7510756000</v>
      </c>
      <c r="D12" s="26">
        <v>6726866000</v>
      </c>
      <c r="E12" s="26">
        <v>5859272000</v>
      </c>
      <c r="F12" s="27">
        <v>5095596000</v>
      </c>
      <c r="G12" s="20"/>
      <c r="H12" s="20"/>
      <c r="I12" s="20"/>
      <c r="J12" s="20"/>
      <c r="K12" s="20"/>
      <c r="L12" s="20"/>
      <c r="M12" s="20"/>
      <c r="N12" s="20"/>
      <c r="O12" s="20"/>
      <c r="P12" s="20"/>
      <c r="Q12" s="20"/>
      <c r="R12" s="20"/>
      <c r="S12" s="20"/>
      <c r="T12" s="20"/>
      <c r="U12" s="20"/>
      <c r="V12" s="20"/>
    </row>
    <row r="13" spans="1:22" ht="19" x14ac:dyDescent="0.25">
      <c r="A13" s="20"/>
      <c r="B13" s="28" t="s">
        <v>139</v>
      </c>
      <c r="C13" s="26">
        <v>-149938000</v>
      </c>
      <c r="D13" s="26">
        <v>24793000</v>
      </c>
      <c r="E13" s="26">
        <v>171421000</v>
      </c>
      <c r="F13" s="27">
        <v>282675000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185284000</v>
      </c>
      <c r="D15" s="26">
        <v>177122000</v>
      </c>
      <c r="E15" s="26">
        <v>169766000</v>
      </c>
      <c r="F15" s="27">
        <v>140102000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965874000</v>
      </c>
      <c r="D17" s="33">
        <v>859067000</v>
      </c>
      <c r="E17" s="33">
        <v>908825000</v>
      </c>
      <c r="F17" s="34">
        <v>724699000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Pass</v>
      </c>
      <c r="E21" s="43" t="str">
        <f>IF(E3&gt;F3, "Pass", "Fail")</f>
        <v>Pass</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1.2022719181850545</v>
      </c>
      <c r="D24" s="49">
        <f>D17/(D4)</f>
        <v>1.1033483174929359</v>
      </c>
      <c r="E24" s="49">
        <f>E17/(E4)</f>
        <v>1.1369336911173245</v>
      </c>
      <c r="F24" s="50">
        <f>F17/(F4)</f>
        <v>0.9071573776894305</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0.28784329268928688</v>
      </c>
      <c r="D25" s="49">
        <f>D17/D6</f>
        <v>0.24598219846265959</v>
      </c>
      <c r="E25" s="49">
        <f>E17/E6</f>
        <v>0.27318310279133268</v>
      </c>
      <c r="F25" s="50">
        <f>F17/F6</f>
        <v>0.25748317048308628</v>
      </c>
      <c r="G25" s="45">
        <f>(IF(C25 &gt; 0.17, 100, IF(C25 &gt;= 0.1, 50, 0))) +
  (IF(D25 &gt; 0.17, 100, IF(D25 &gt;= 0.1, 50, 0))) +
  (IF(E25 &gt; 0.17, 100, IF(E25 &gt;= 0.1, 50, 0))) +
  (IF(F25 &gt; 0.17, 100, IF(F25 &gt;= 0.1, 50, 0)))</f>
        <v>400</v>
      </c>
      <c r="H25" s="46" t="s">
        <v>156</v>
      </c>
      <c r="I25" s="20"/>
      <c r="J25" s="20"/>
      <c r="K25" s="20"/>
      <c r="L25" s="20"/>
      <c r="M25" s="20"/>
      <c r="N25" s="20"/>
      <c r="O25" s="20"/>
      <c r="P25" s="20"/>
      <c r="Q25" s="20"/>
      <c r="R25" s="20"/>
      <c r="S25" s="20"/>
      <c r="T25" s="20"/>
      <c r="U25" s="20"/>
      <c r="V25" s="20"/>
    </row>
    <row r="26" spans="1:22" x14ac:dyDescent="0.2">
      <c r="A26" s="20"/>
      <c r="B26" s="38" t="s">
        <v>74</v>
      </c>
      <c r="C26" s="49">
        <f>C8/C6</f>
        <v>0.69270537958698342</v>
      </c>
      <c r="D26" s="49">
        <f>D8/D6</f>
        <v>0.66426363569985636</v>
      </c>
      <c r="E26" s="49">
        <f>E8/E6</f>
        <v>0.60383558003822291</v>
      </c>
      <c r="F26" s="50">
        <f>F8/F6</f>
        <v>0.60100108401026242</v>
      </c>
      <c r="G26" s="45">
        <f>(IF(C26 &lt; 0.5, 100, 0)) +
  (IF(D26 &lt; 0.5, 100, 0)) +
  (IF(E26 &lt; 0.5, 100, 0)) +
  (IF(F26 &lt; 0.5, 100, 0))</f>
        <v>0</v>
      </c>
      <c r="H26" s="46" t="s">
        <v>157</v>
      </c>
      <c r="I26" s="20"/>
      <c r="J26" s="20"/>
      <c r="K26" s="20"/>
      <c r="L26" s="20"/>
      <c r="M26" s="20"/>
      <c r="N26" s="20"/>
      <c r="O26" s="20"/>
      <c r="P26" s="20"/>
      <c r="Q26" s="20"/>
      <c r="R26" s="20"/>
      <c r="S26" s="20"/>
      <c r="T26" s="20"/>
      <c r="U26" s="20"/>
      <c r="V26" s="20"/>
    </row>
    <row r="27" spans="1:22" x14ac:dyDescent="0.2">
      <c r="A27" s="20"/>
      <c r="B27" s="38" t="s">
        <v>158</v>
      </c>
      <c r="C27" s="49">
        <f>C9/(C13+C10)</f>
        <v>0.43478988338479174</v>
      </c>
      <c r="D27" s="49">
        <f>D9/(D13+D10)</f>
        <v>0.47175376633454635</v>
      </c>
      <c r="E27" s="49">
        <f>E9/(E13+E10)</f>
        <v>0.49069150466451128</v>
      </c>
      <c r="F27" s="50">
        <f>F9/(F13+F10)</f>
        <v>0.45486097574690648</v>
      </c>
      <c r="G27" s="45">
        <f>(IF(C27 &lt; 0.8, 100, IF(C27 &lt; 1, 50, 0))) +
  (IF(D27 &lt; 0.8, 100, IF(D27 &lt; 1, 50, 0))) +
  (IF(E27 &lt; 0.8, 100, IF(E27 &lt; 1, 50, 0))) +
  (IF(F27 &lt; 0.8, 100, IF(F27 &lt; 1, 50, 0)))</f>
        <v>400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0.13815767421919947</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0.11979834044010423</v>
      </c>
      <c r="D31" s="49">
        <f>D17/(D13+D10)</f>
        <v>0.11687272437370833</v>
      </c>
      <c r="E31" s="49">
        <f>E17/(E13+E10)</f>
        <v>0.14133103801121846</v>
      </c>
      <c r="F31" s="50">
        <f>F17/(F13+F10)</f>
        <v>0.13019498374042601</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0.57374999999999998</v>
      </c>
      <c r="J2" s="20"/>
      <c r="K2" s="20"/>
      <c r="L2" s="20"/>
      <c r="M2" s="20"/>
      <c r="N2" s="20"/>
      <c r="O2" s="20"/>
      <c r="P2" s="20"/>
      <c r="Q2" s="20"/>
      <c r="R2" s="20"/>
      <c r="S2" s="20"/>
      <c r="T2" s="20"/>
      <c r="U2" s="20"/>
      <c r="V2" s="20"/>
    </row>
    <row r="3" spans="1:22" ht="19" x14ac:dyDescent="0.25">
      <c r="A3" s="20"/>
      <c r="B3" s="25" t="s">
        <v>129</v>
      </c>
      <c r="C3" s="26">
        <v>2527400000</v>
      </c>
      <c r="D3" s="26">
        <v>1344400000</v>
      </c>
      <c r="E3" s="26">
        <v>1351500000</v>
      </c>
      <c r="F3" s="27">
        <v>1068600000</v>
      </c>
      <c r="G3" s="20"/>
      <c r="H3" s="20"/>
      <c r="I3" s="20"/>
      <c r="J3" s="20"/>
      <c r="K3" s="20"/>
      <c r="L3" s="20"/>
      <c r="M3" s="20"/>
      <c r="N3" s="20"/>
      <c r="O3" s="20"/>
      <c r="P3" s="20"/>
      <c r="Q3" s="20"/>
      <c r="R3" s="20"/>
      <c r="S3" s="20"/>
      <c r="T3" s="20"/>
      <c r="U3" s="20"/>
      <c r="V3" s="20"/>
    </row>
    <row r="4" spans="1:22" ht="19" x14ac:dyDescent="0.25">
      <c r="A4" s="20"/>
      <c r="B4" s="28" t="s">
        <v>130</v>
      </c>
      <c r="C4" s="26">
        <v>3729700000</v>
      </c>
      <c r="D4" s="26">
        <v>3702500000</v>
      </c>
      <c r="E4" s="26">
        <v>3791800000</v>
      </c>
      <c r="F4" s="27">
        <v>3844800000</v>
      </c>
      <c r="G4" s="20"/>
      <c r="H4" s="20"/>
      <c r="I4" s="20"/>
      <c r="J4" s="20"/>
      <c r="K4" s="20"/>
      <c r="L4" s="20"/>
      <c r="M4" s="20"/>
      <c r="N4" s="20"/>
      <c r="O4" s="20"/>
      <c r="P4" s="20"/>
      <c r="Q4" s="20"/>
      <c r="R4" s="20"/>
      <c r="S4" s="20"/>
      <c r="T4" s="20"/>
      <c r="U4" s="20"/>
      <c r="V4" s="20"/>
    </row>
    <row r="5" spans="1:22" ht="19" x14ac:dyDescent="0.25">
      <c r="A5" s="20"/>
      <c r="B5" s="28" t="s">
        <v>131</v>
      </c>
      <c r="C5" s="26">
        <v>6219200000</v>
      </c>
      <c r="D5" s="26">
        <v>5749000000</v>
      </c>
      <c r="E5" s="26">
        <v>5761100000</v>
      </c>
      <c r="F5" s="27">
        <v>5762100000</v>
      </c>
      <c r="G5" s="20"/>
      <c r="H5" s="20"/>
      <c r="I5" s="20"/>
      <c r="J5" s="20"/>
      <c r="K5" s="20"/>
      <c r="L5" s="20"/>
      <c r="M5" s="20"/>
      <c r="N5" s="20"/>
      <c r="O5" s="20"/>
      <c r="P5" s="20"/>
      <c r="Q5" s="20"/>
      <c r="R5" s="20"/>
      <c r="S5" s="20"/>
      <c r="T5" s="20"/>
      <c r="U5" s="20"/>
      <c r="V5" s="20"/>
    </row>
    <row r="6" spans="1:22" ht="19" x14ac:dyDescent="0.25">
      <c r="A6" s="20"/>
      <c r="B6" s="28" t="s">
        <v>132</v>
      </c>
      <c r="C6" s="26">
        <v>26844800000</v>
      </c>
      <c r="D6" s="26">
        <v>24554100000</v>
      </c>
      <c r="E6" s="26">
        <v>23877300000</v>
      </c>
      <c r="F6" s="27">
        <v>24618900000</v>
      </c>
      <c r="G6" s="20"/>
      <c r="H6" s="20"/>
      <c r="I6" s="20"/>
      <c r="J6" s="20"/>
      <c r="K6" s="20"/>
      <c r="L6" s="20"/>
      <c r="M6" s="20"/>
      <c r="N6" s="20"/>
      <c r="O6" s="20"/>
      <c r="P6" s="20"/>
      <c r="Q6" s="20"/>
      <c r="R6" s="20"/>
      <c r="S6" s="20"/>
      <c r="T6" s="20"/>
      <c r="U6" s="20"/>
      <c r="V6" s="20"/>
    </row>
    <row r="7" spans="1:22" ht="19" x14ac:dyDescent="0.25">
      <c r="A7" s="20"/>
      <c r="B7" s="28" t="s">
        <v>133</v>
      </c>
      <c r="C7" s="26">
        <v>3434300000</v>
      </c>
      <c r="D7" s="26">
        <v>3272800000</v>
      </c>
      <c r="E7" s="26">
        <v>4298200000</v>
      </c>
      <c r="F7" s="27">
        <v>3742200000</v>
      </c>
      <c r="G7" s="20"/>
      <c r="H7" s="20"/>
      <c r="I7" s="20"/>
      <c r="J7" s="20"/>
      <c r="K7" s="20"/>
      <c r="L7" s="20"/>
      <c r="M7" s="20"/>
      <c r="N7" s="20"/>
      <c r="O7" s="20"/>
      <c r="P7" s="20"/>
      <c r="Q7" s="20"/>
      <c r="R7" s="20"/>
      <c r="S7" s="20"/>
      <c r="T7" s="20"/>
      <c r="U7" s="20"/>
      <c r="V7" s="20"/>
    </row>
    <row r="8" spans="1:22" ht="19" x14ac:dyDescent="0.25">
      <c r="A8" s="20"/>
      <c r="B8" s="28" t="s">
        <v>134</v>
      </c>
      <c r="C8" s="26">
        <v>8611100000</v>
      </c>
      <c r="D8" s="26">
        <v>7892900000</v>
      </c>
      <c r="E8" s="26">
        <v>8619400000</v>
      </c>
      <c r="F8" s="27">
        <v>10190600000</v>
      </c>
      <c r="G8" s="20"/>
      <c r="H8" s="20"/>
      <c r="I8" s="20"/>
      <c r="J8" s="20"/>
      <c r="K8" s="20"/>
      <c r="L8" s="20"/>
      <c r="M8" s="20"/>
      <c r="N8" s="20"/>
      <c r="O8" s="20"/>
      <c r="P8" s="20"/>
      <c r="Q8" s="20"/>
      <c r="R8" s="20"/>
      <c r="S8" s="20"/>
      <c r="T8" s="20"/>
      <c r="U8" s="20"/>
      <c r="V8" s="20"/>
    </row>
    <row r="9" spans="1:22" ht="19" x14ac:dyDescent="0.25">
      <c r="A9" s="20"/>
      <c r="B9" s="28" t="s">
        <v>135</v>
      </c>
      <c r="C9" s="26">
        <v>12045400000</v>
      </c>
      <c r="D9" s="26">
        <v>11165700000</v>
      </c>
      <c r="E9" s="26">
        <v>12917600000</v>
      </c>
      <c r="F9" s="27">
        <v>13932800000</v>
      </c>
      <c r="G9" s="20"/>
      <c r="H9" s="20"/>
      <c r="I9" s="20"/>
      <c r="J9" s="20"/>
      <c r="K9" s="20"/>
      <c r="L9" s="20"/>
      <c r="M9" s="20"/>
      <c r="N9" s="20"/>
      <c r="O9" s="20"/>
      <c r="P9" s="20"/>
      <c r="Q9" s="20"/>
      <c r="R9" s="20"/>
      <c r="S9" s="20"/>
      <c r="T9" s="20"/>
      <c r="U9" s="20"/>
      <c r="V9" s="20"/>
    </row>
    <row r="10" spans="1:22" ht="19" x14ac:dyDescent="0.25">
      <c r="A10" s="20"/>
      <c r="B10" s="28" t="s">
        <v>136</v>
      </c>
      <c r="C10" s="26">
        <v>2977100000</v>
      </c>
      <c r="D10" s="26">
        <v>2977100000</v>
      </c>
      <c r="E10" s="26">
        <v>2977100000</v>
      </c>
      <c r="F10" s="27">
        <v>2977100000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17627600000</v>
      </c>
      <c r="D12" s="26">
        <v>16466500000</v>
      </c>
      <c r="E12" s="26">
        <v>13911700000</v>
      </c>
      <c r="F12" s="27">
        <v>13976300000</v>
      </c>
      <c r="G12" s="20"/>
      <c r="H12" s="20"/>
      <c r="I12" s="20"/>
      <c r="J12" s="20"/>
      <c r="K12" s="20"/>
      <c r="L12" s="20"/>
      <c r="M12" s="20"/>
      <c r="N12" s="20"/>
      <c r="O12" s="20"/>
      <c r="P12" s="20"/>
      <c r="Q12" s="20"/>
      <c r="R12" s="20"/>
      <c r="S12" s="20"/>
      <c r="T12" s="20"/>
      <c r="U12" s="20"/>
      <c r="V12" s="20"/>
    </row>
    <row r="13" spans="1:22" ht="19" x14ac:dyDescent="0.25">
      <c r="A13" s="20"/>
      <c r="B13" s="28" t="s">
        <v>139</v>
      </c>
      <c r="C13" s="26">
        <v>14799400000</v>
      </c>
      <c r="D13" s="26">
        <v>13388400000</v>
      </c>
      <c r="E13" s="26">
        <v>10959700000</v>
      </c>
      <c r="F13" s="27">
        <v>10686100000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2462000000</v>
      </c>
      <c r="D15" s="26">
        <v>2231100000</v>
      </c>
      <c r="E15" s="26">
        <v>2501200000</v>
      </c>
      <c r="F15" s="27">
        <v>3990900000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1547200000</v>
      </c>
      <c r="D17" s="33">
        <v>1384300000</v>
      </c>
      <c r="E17" s="33">
        <v>3639900000</v>
      </c>
      <c r="F17" s="34">
        <v>4229800000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Fail</v>
      </c>
      <c r="E21" s="43" t="str">
        <f>IF(E3&gt;F3, "Pass", "Fail")</f>
        <v>Pass</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Fail</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Pass</v>
      </c>
      <c r="G23" s="45">
        <f>(COUNTIF(C23:F23, "Pass") * 100) + (COUNTIF(C23:F23, "Fail") * 0)</f>
        <v>100</v>
      </c>
      <c r="H23" s="46" t="s">
        <v>154</v>
      </c>
      <c r="I23" s="20"/>
      <c r="J23" s="20"/>
      <c r="K23" s="20"/>
      <c r="L23" s="20"/>
      <c r="M23" s="20"/>
      <c r="N23" s="20"/>
      <c r="O23" s="20"/>
      <c r="P23" s="20"/>
      <c r="Q23" s="20"/>
      <c r="R23" s="20"/>
      <c r="S23" s="20"/>
      <c r="T23" s="20"/>
      <c r="U23" s="20"/>
      <c r="V23" s="20"/>
    </row>
    <row r="24" spans="1:22" x14ac:dyDescent="0.2">
      <c r="A24" s="20"/>
      <c r="B24" s="38" t="s">
        <v>84</v>
      </c>
      <c r="C24" s="49">
        <f>C17/(C4)</f>
        <v>0.41483229214145911</v>
      </c>
      <c r="D24" s="49">
        <f>D17/(D4)</f>
        <v>0.3738825118163403</v>
      </c>
      <c r="E24" s="49">
        <f>E17/(E4)</f>
        <v>0.95993987024632099</v>
      </c>
      <c r="F24" s="50">
        <f>F17/(F4)</f>
        <v>1.1001352476071578</v>
      </c>
      <c r="G24" s="45">
        <f>(IF(C24 &gt; 0.5, 100, IF(C24 &gt;= 0.2, 50, 0))) +
  (IF(D24 &gt; 0.5, 100, IF(D24 &gt;= 0.2, 50, 0))) +
  (IF(E24 &gt; 0.5, 100, IF(E24 &gt;= 0.2, 50, 0))) +
  (IF(F24 &gt; 0.5, 100, IF(F24 &gt;= 0.2, 50, 0)))</f>
        <v>300</v>
      </c>
      <c r="H24" s="46" t="s">
        <v>155</v>
      </c>
      <c r="I24" s="20"/>
      <c r="J24" s="20"/>
      <c r="K24" s="20"/>
      <c r="L24" s="20"/>
      <c r="M24" s="20"/>
      <c r="N24" s="20"/>
      <c r="O24" s="20"/>
      <c r="P24" s="20"/>
      <c r="Q24" s="20"/>
      <c r="R24" s="20"/>
      <c r="S24" s="20"/>
      <c r="T24" s="20"/>
      <c r="U24" s="20"/>
      <c r="V24" s="20"/>
    </row>
    <row r="25" spans="1:22" x14ac:dyDescent="0.2">
      <c r="A25" s="20"/>
      <c r="B25" s="38" t="s">
        <v>72</v>
      </c>
      <c r="C25" s="49">
        <f>C17/C6</f>
        <v>5.7634998211944212E-2</v>
      </c>
      <c r="D25" s="49">
        <f>D17/D6</f>
        <v>5.6377549981469488E-2</v>
      </c>
      <c r="E25" s="49">
        <f>E17/E6</f>
        <v>0.15244185900415877</v>
      </c>
      <c r="F25" s="50">
        <f>F17/F6</f>
        <v>0.17181108822896229</v>
      </c>
      <c r="G25" s="45">
        <f>(IF(C25 &gt; 0.17, 100, IF(C25 &gt;= 0.1, 50, 0))) +
  (IF(D25 &gt; 0.17, 100, IF(D25 &gt;= 0.1, 50, 0))) +
  (IF(E25 &gt; 0.17, 100, IF(E25 &gt;= 0.1, 50, 0))) +
  (IF(F25 &gt; 0.17, 100, IF(F25 &gt;= 0.1, 50, 0)))</f>
        <v>150</v>
      </c>
      <c r="H25" s="46" t="s">
        <v>156</v>
      </c>
      <c r="I25" s="20"/>
      <c r="J25" s="20"/>
      <c r="K25" s="20"/>
      <c r="L25" s="20"/>
      <c r="M25" s="20"/>
      <c r="N25" s="20"/>
      <c r="O25" s="20"/>
      <c r="P25" s="20"/>
      <c r="Q25" s="20"/>
      <c r="R25" s="20"/>
      <c r="S25" s="20"/>
      <c r="T25" s="20"/>
      <c r="U25" s="20"/>
      <c r="V25" s="20"/>
    </row>
    <row r="26" spans="1:22" x14ac:dyDescent="0.2">
      <c r="A26" s="20"/>
      <c r="B26" s="38" t="s">
        <v>74</v>
      </c>
      <c r="C26" s="49">
        <f>C8/C6</f>
        <v>0.32077348313267373</v>
      </c>
      <c r="D26" s="49">
        <f>D8/D6</f>
        <v>0.32144937098081378</v>
      </c>
      <c r="E26" s="49">
        <f>E8/E6</f>
        <v>0.36098721379720489</v>
      </c>
      <c r="F26" s="50">
        <f>F8/F6</f>
        <v>0.41393401004918984</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0.67760245267628616</v>
      </c>
      <c r="D27" s="49">
        <f>D9/(D13+D10)</f>
        <v>0.68227063028932811</v>
      </c>
      <c r="E27" s="49">
        <f>E9/(E13+E10)</f>
        <v>0.92686986969749152</v>
      </c>
      <c r="F27" s="50">
        <f>F9/(F13+F10)</f>
        <v>1.0197318344165349</v>
      </c>
      <c r="G27" s="45">
        <f>(IF(C27 &lt; 0.8, 100, IF(C27 &lt; 1, 50, 0))) +
  (IF(D27 &lt; 0.8, 100, IF(D27 &lt; 1, 50, 0))) +
  (IF(E27 &lt; 0.8, 100, IF(E27 &lt; 1, 50, 0))) +
  (IF(F27 &lt; 0.8, 100, IF(F27 &lt; 1, 50, 0)))</f>
        <v>250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8.3178244092439277E-2</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8.7036255730880654E-2</v>
      </c>
      <c r="D31" s="49">
        <f>D17/(D13+D10)</f>
        <v>8.45864776511564E-2</v>
      </c>
      <c r="E31" s="49">
        <f>E17/(E13+E10)</f>
        <v>0.26117186154640948</v>
      </c>
      <c r="F31" s="50">
        <f>F17/(F13+F10)</f>
        <v>0.30957608759295041</v>
      </c>
      <c r="G31" s="45">
        <f>(IF(C31 &gt; 0.23, 100, 0)) +
  (IF(D31 &gt; 0.23, 100, 0)) +
  (IF(E31 &gt; 0.23, 100, 0)) +
  (IF(F31 &gt; 0.23, 100, 0))</f>
        <v>200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0.47041666666666665</v>
      </c>
      <c r="J2" s="20"/>
      <c r="K2" s="20"/>
      <c r="L2" s="20"/>
      <c r="M2" s="20"/>
      <c r="N2" s="20"/>
      <c r="O2" s="20"/>
      <c r="P2" s="20"/>
      <c r="Q2" s="20"/>
      <c r="R2" s="20"/>
      <c r="S2" s="20"/>
      <c r="T2" s="20"/>
      <c r="U2" s="20"/>
      <c r="V2" s="20"/>
    </row>
    <row r="3" spans="1:22" ht="19" x14ac:dyDescent="0.25">
      <c r="A3" s="20"/>
      <c r="B3" s="25" t="s">
        <v>129</v>
      </c>
      <c r="C3" s="26">
        <v>5772800000</v>
      </c>
      <c r="D3" s="26">
        <v>4309700000</v>
      </c>
      <c r="E3" s="26">
        <v>3886000000</v>
      </c>
      <c r="F3" s="27">
        <v>3980300000</v>
      </c>
      <c r="G3" s="20"/>
      <c r="H3" s="20"/>
      <c r="I3" s="20"/>
      <c r="J3" s="20"/>
      <c r="K3" s="20"/>
      <c r="L3" s="20"/>
      <c r="M3" s="20"/>
      <c r="N3" s="20"/>
      <c r="O3" s="20"/>
      <c r="P3" s="20"/>
      <c r="Q3" s="20"/>
      <c r="R3" s="20"/>
      <c r="S3" s="20"/>
      <c r="T3" s="20"/>
      <c r="U3" s="20"/>
      <c r="V3" s="20"/>
    </row>
    <row r="4" spans="1:22" ht="19" x14ac:dyDescent="0.25">
      <c r="A4" s="20"/>
      <c r="B4" s="28" t="s">
        <v>130</v>
      </c>
      <c r="C4" s="26">
        <v>12913600000</v>
      </c>
      <c r="D4" s="26">
        <v>10144000000</v>
      </c>
      <c r="E4" s="26">
        <v>8985100000</v>
      </c>
      <c r="F4" s="27">
        <v>8681900000</v>
      </c>
      <c r="G4" s="20"/>
      <c r="H4" s="20"/>
      <c r="I4" s="20"/>
      <c r="J4" s="20"/>
      <c r="K4" s="20"/>
      <c r="L4" s="20"/>
      <c r="M4" s="20"/>
      <c r="N4" s="20"/>
      <c r="O4" s="20"/>
      <c r="P4" s="20"/>
      <c r="Q4" s="20"/>
      <c r="R4" s="20"/>
      <c r="S4" s="20"/>
      <c r="T4" s="20"/>
      <c r="U4" s="20"/>
      <c r="V4" s="20"/>
    </row>
    <row r="5" spans="1:22" ht="19" x14ac:dyDescent="0.25">
      <c r="A5" s="20"/>
      <c r="B5" s="28" t="s">
        <v>131</v>
      </c>
      <c r="C5" s="26">
        <v>4939700000</v>
      </c>
      <c r="D5" s="26">
        <v>4073000000</v>
      </c>
      <c r="E5" s="26">
        <v>3892000000</v>
      </c>
      <c r="F5" s="27">
        <v>3766500000</v>
      </c>
      <c r="G5" s="20"/>
      <c r="H5" s="20"/>
      <c r="I5" s="20"/>
      <c r="J5" s="20"/>
      <c r="K5" s="20"/>
      <c r="L5" s="20"/>
      <c r="M5" s="20"/>
      <c r="N5" s="20"/>
      <c r="O5" s="20"/>
      <c r="P5" s="20"/>
      <c r="Q5" s="20"/>
      <c r="R5" s="20"/>
      <c r="S5" s="20"/>
      <c r="T5" s="20"/>
      <c r="U5" s="20"/>
      <c r="V5" s="20"/>
    </row>
    <row r="6" spans="1:22" ht="19" x14ac:dyDescent="0.25">
      <c r="A6" s="20"/>
      <c r="B6" s="28" t="s">
        <v>132</v>
      </c>
      <c r="C6" s="26">
        <v>64006300000</v>
      </c>
      <c r="D6" s="26">
        <v>49489800000</v>
      </c>
      <c r="E6" s="26">
        <v>48806000000</v>
      </c>
      <c r="F6" s="27">
        <v>46633100000</v>
      </c>
      <c r="G6" s="20"/>
      <c r="H6" s="20"/>
      <c r="I6" s="20"/>
      <c r="J6" s="20"/>
      <c r="K6" s="20"/>
      <c r="L6" s="20"/>
      <c r="M6" s="20"/>
      <c r="N6" s="20"/>
      <c r="O6" s="20"/>
      <c r="P6" s="20"/>
      <c r="Q6" s="20"/>
      <c r="R6" s="20"/>
      <c r="S6" s="20"/>
      <c r="T6" s="20"/>
      <c r="U6" s="20"/>
      <c r="V6" s="20"/>
    </row>
    <row r="7" spans="1:22" ht="19" x14ac:dyDescent="0.25">
      <c r="A7" s="20"/>
      <c r="B7" s="28" t="s">
        <v>133</v>
      </c>
      <c r="C7" s="26">
        <v>27293200000</v>
      </c>
      <c r="D7" s="26">
        <v>17138200000</v>
      </c>
      <c r="E7" s="26">
        <v>15052700000</v>
      </c>
      <c r="F7" s="27">
        <v>12481600000</v>
      </c>
      <c r="G7" s="20"/>
      <c r="H7" s="20"/>
      <c r="I7" s="20"/>
      <c r="J7" s="20"/>
      <c r="K7" s="20"/>
      <c r="L7" s="20"/>
      <c r="M7" s="20"/>
      <c r="N7" s="20"/>
      <c r="O7" s="20"/>
      <c r="P7" s="20"/>
      <c r="Q7" s="20"/>
      <c r="R7" s="20"/>
      <c r="S7" s="20"/>
      <c r="T7" s="20"/>
      <c r="U7" s="20"/>
      <c r="V7" s="20"/>
    </row>
    <row r="8" spans="1:22" ht="19" x14ac:dyDescent="0.25">
      <c r="A8" s="20"/>
      <c r="B8" s="28" t="s">
        <v>134</v>
      </c>
      <c r="C8" s="26">
        <v>25849400000</v>
      </c>
      <c r="D8" s="26">
        <v>21576200000</v>
      </c>
      <c r="E8" s="26">
        <v>24598500000</v>
      </c>
      <c r="F8" s="27">
        <v>28326300000</v>
      </c>
      <c r="G8" s="20"/>
      <c r="H8" s="20"/>
      <c r="I8" s="20"/>
      <c r="J8" s="20"/>
      <c r="K8" s="20"/>
      <c r="L8" s="20"/>
      <c r="M8" s="20"/>
      <c r="N8" s="20"/>
      <c r="O8" s="20"/>
      <c r="P8" s="20"/>
      <c r="Q8" s="20"/>
      <c r="R8" s="20"/>
      <c r="S8" s="20"/>
      <c r="T8" s="20"/>
      <c r="U8" s="20"/>
      <c r="V8" s="20"/>
    </row>
    <row r="9" spans="1:22" ht="19" x14ac:dyDescent="0.25">
      <c r="A9" s="20"/>
      <c r="B9" s="28" t="s">
        <v>135</v>
      </c>
      <c r="C9" s="26">
        <v>53142600000</v>
      </c>
      <c r="D9" s="26">
        <v>38714400000</v>
      </c>
      <c r="E9" s="26">
        <v>39651200000</v>
      </c>
      <c r="F9" s="27">
        <v>40807900000</v>
      </c>
      <c r="G9" s="20"/>
      <c r="H9" s="20"/>
      <c r="I9" s="20"/>
      <c r="J9" s="20"/>
      <c r="K9" s="20"/>
      <c r="L9" s="20"/>
      <c r="M9" s="20"/>
      <c r="N9" s="20"/>
      <c r="O9" s="20"/>
      <c r="P9" s="20"/>
      <c r="Q9" s="20"/>
      <c r="R9" s="20"/>
      <c r="S9" s="20"/>
      <c r="T9" s="20"/>
      <c r="U9" s="20"/>
      <c r="V9" s="20"/>
    </row>
    <row r="10" spans="1:22" ht="19" x14ac:dyDescent="0.25">
      <c r="A10" s="20"/>
      <c r="B10" s="28" t="s">
        <v>136</v>
      </c>
      <c r="C10" s="26">
        <v>44200000</v>
      </c>
      <c r="D10" s="26">
        <v>50500000</v>
      </c>
      <c r="E10" s="26">
        <v>52700000</v>
      </c>
      <c r="F10" s="27">
        <v>55700000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10312300000</v>
      </c>
      <c r="D12" s="26">
        <v>10042600000</v>
      </c>
      <c r="E12" s="26">
        <v>8958500000</v>
      </c>
      <c r="F12" s="27">
        <v>7830200000</v>
      </c>
      <c r="G12" s="20"/>
      <c r="H12" s="20"/>
      <c r="I12" s="20"/>
      <c r="J12" s="20"/>
      <c r="K12" s="20"/>
      <c r="L12" s="20"/>
      <c r="M12" s="20"/>
      <c r="N12" s="20"/>
      <c r="O12" s="20"/>
      <c r="P12" s="20"/>
      <c r="Q12" s="20"/>
      <c r="R12" s="20"/>
      <c r="S12" s="20"/>
      <c r="T12" s="20"/>
      <c r="U12" s="20"/>
      <c r="V12" s="20"/>
    </row>
    <row r="13" spans="1:22" ht="19" x14ac:dyDescent="0.25">
      <c r="A13" s="20"/>
      <c r="B13" s="28" t="s">
        <v>139</v>
      </c>
      <c r="C13" s="26">
        <v>10863700000</v>
      </c>
      <c r="D13" s="26">
        <v>10775400000</v>
      </c>
      <c r="E13" s="26">
        <v>9154800000</v>
      </c>
      <c r="F13" s="27">
        <v>5825200000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9313400000</v>
      </c>
      <c r="D15" s="26">
        <v>7190800000</v>
      </c>
      <c r="E15" s="26">
        <v>6930700000</v>
      </c>
      <c r="F15" s="27">
        <v>6085700000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4240100000</v>
      </c>
      <c r="D17" s="33">
        <v>7585700000</v>
      </c>
      <c r="E17" s="33">
        <v>7365900000</v>
      </c>
      <c r="F17" s="34">
        <v>6499600000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Fail</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Pass</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0.32834376161566103</v>
      </c>
      <c r="D24" s="49">
        <f>D17/(D4)</f>
        <v>0.74780165615141958</v>
      </c>
      <c r="E24" s="49">
        <f>E17/(E4)</f>
        <v>0.81979054211973157</v>
      </c>
      <c r="F24" s="50">
        <f>F17/(F4)</f>
        <v>0.74863797095105911</v>
      </c>
      <c r="G24" s="45">
        <f>(IF(C24 &gt; 0.5, 100, IF(C24 &gt;= 0.2, 50, 0))) +
  (IF(D24 &gt; 0.5, 100, IF(D24 &gt;= 0.2, 50, 0))) +
  (IF(E24 &gt; 0.5, 100, IF(E24 &gt;= 0.2, 50, 0))) +
  (IF(F24 &gt; 0.5, 100, IF(F24 &gt;= 0.2, 50, 0)))</f>
        <v>350</v>
      </c>
      <c r="H24" s="46" t="s">
        <v>155</v>
      </c>
      <c r="I24" s="20"/>
      <c r="J24" s="20"/>
      <c r="K24" s="20"/>
      <c r="L24" s="20"/>
      <c r="M24" s="20"/>
      <c r="N24" s="20"/>
      <c r="O24" s="20"/>
      <c r="P24" s="20"/>
      <c r="Q24" s="20"/>
      <c r="R24" s="20"/>
      <c r="S24" s="20"/>
      <c r="T24" s="20"/>
      <c r="U24" s="20"/>
      <c r="V24" s="20"/>
    </row>
    <row r="25" spans="1:22" x14ac:dyDescent="0.2">
      <c r="A25" s="20"/>
      <c r="B25" s="38" t="s">
        <v>72</v>
      </c>
      <c r="C25" s="49">
        <f>C17/C6</f>
        <v>6.6245041503726981E-2</v>
      </c>
      <c r="D25" s="49">
        <f>D17/D6</f>
        <v>0.15327804921418151</v>
      </c>
      <c r="E25" s="49">
        <f>E17/E6</f>
        <v>0.1509220177846986</v>
      </c>
      <c r="F25" s="50">
        <f>F17/F6</f>
        <v>0.1393773950262796</v>
      </c>
      <c r="G25" s="45">
        <f>(IF(C25 &gt; 0.17, 100, IF(C25 &gt;= 0.1, 50, 0))) +
  (IF(D25 &gt; 0.17, 100, IF(D25 &gt;= 0.1, 50, 0))) +
  (IF(E25 &gt; 0.17, 100, IF(E25 &gt;= 0.1, 50, 0))) +
  (IF(F25 &gt; 0.17, 100, IF(F25 &gt;= 0.1, 50, 0)))</f>
        <v>150</v>
      </c>
      <c r="H25" s="46" t="s">
        <v>156</v>
      </c>
      <c r="I25" s="20"/>
      <c r="J25" s="20"/>
      <c r="K25" s="20"/>
      <c r="L25" s="20"/>
      <c r="M25" s="20"/>
      <c r="N25" s="20"/>
      <c r="O25" s="20"/>
      <c r="P25" s="20"/>
      <c r="Q25" s="20"/>
      <c r="R25" s="20"/>
      <c r="S25" s="20"/>
      <c r="T25" s="20"/>
      <c r="U25" s="20"/>
      <c r="V25" s="20"/>
    </row>
    <row r="26" spans="1:22" x14ac:dyDescent="0.2">
      <c r="A26" s="20"/>
      <c r="B26" s="38" t="s">
        <v>74</v>
      </c>
      <c r="C26" s="49">
        <f>C8/C6</f>
        <v>0.40385712031471904</v>
      </c>
      <c r="D26" s="49">
        <f>D8/D6</f>
        <v>0.4359726650744194</v>
      </c>
      <c r="E26" s="49">
        <f>E8/E6</f>
        <v>0.50400565504241279</v>
      </c>
      <c r="F26" s="50">
        <f>F8/F6</f>
        <v>0.60742905790093304</v>
      </c>
      <c r="G26" s="45">
        <f>(IF(C26 &lt; 0.5, 100, 0)) +
  (IF(D26 &lt; 0.5, 100, 0)) +
  (IF(E26 &lt; 0.5, 100, 0)) +
  (IF(F26 &lt; 0.5, 100, 0))</f>
        <v>200</v>
      </c>
      <c r="H26" s="46" t="s">
        <v>157</v>
      </c>
      <c r="I26" s="20"/>
      <c r="J26" s="20"/>
      <c r="K26" s="20"/>
      <c r="L26" s="20"/>
      <c r="M26" s="20"/>
      <c r="N26" s="20"/>
      <c r="O26" s="20"/>
      <c r="P26" s="20"/>
      <c r="Q26" s="20"/>
      <c r="R26" s="20"/>
      <c r="S26" s="20"/>
      <c r="T26" s="20"/>
      <c r="U26" s="20"/>
      <c r="V26" s="20"/>
    </row>
    <row r="27" spans="1:22" x14ac:dyDescent="0.2">
      <c r="A27" s="20"/>
      <c r="B27" s="38" t="s">
        <v>158</v>
      </c>
      <c r="C27" s="49">
        <f>C9/(C13+C10)</f>
        <v>4.8719368531064644</v>
      </c>
      <c r="D27" s="49">
        <f>D9/(D13+D10)</f>
        <v>3.5760906714453302</v>
      </c>
      <c r="E27" s="49">
        <f>E9/(E13+E10)</f>
        <v>4.3064023893565029</v>
      </c>
      <c r="F27" s="50">
        <f>F9/(F13+F10)</f>
        <v>6.9390569470659251</v>
      </c>
      <c r="G27" s="45">
        <f>(IF(C27 &lt; 0.8, 100, IF(C27 &lt; 1, 50, 0))) +
  (IF(D27 &lt; 0.8, 100, IF(D27 &lt; 1, 50, 0))) +
  (IF(E27 &lt; 0.8, 100, IF(E27 &lt; 1, 50, 0))) +
  (IF(F27 &lt; 0.8, 100, IF(F27 &lt; 1, 50, 0)))</f>
        <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9.7321697983269784E-2</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0.38871826841096818</v>
      </c>
      <c r="D31" s="49">
        <f>D17/(D13+D10)</f>
        <v>0.70069924902317593</v>
      </c>
      <c r="E31" s="49">
        <f>E17/(E13+E10)</f>
        <v>0.79998913928862336</v>
      </c>
      <c r="F31" s="50">
        <f>F17/(F13+F10)</f>
        <v>1.105204985631451</v>
      </c>
      <c r="G31" s="45">
        <f>(IF(C31 &gt; 0.23, 100, 0)) +
  (IF(D31 &gt; 0.23, 100, 0)) +
  (IF(E31 &gt; 0.23, 100, 0)) +
  (IF(F31 &gt; 0.23, 100, 0))</f>
        <v>400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0.61583333333333323</v>
      </c>
      <c r="J2" s="20"/>
      <c r="K2" s="20"/>
      <c r="L2" s="20"/>
      <c r="M2" s="20"/>
      <c r="N2" s="20"/>
      <c r="O2" s="20"/>
      <c r="P2" s="20"/>
      <c r="Q2" s="20"/>
      <c r="R2" s="20"/>
      <c r="S2" s="20"/>
      <c r="T2" s="20"/>
      <c r="U2" s="20"/>
      <c r="V2" s="20"/>
    </row>
    <row r="3" spans="1:22" ht="19" x14ac:dyDescent="0.25">
      <c r="A3" s="20"/>
      <c r="B3" s="25" t="s">
        <v>129</v>
      </c>
      <c r="C3" s="26">
        <v>202000000</v>
      </c>
      <c r="D3" s="26">
        <v>949000000</v>
      </c>
      <c r="E3" s="26">
        <v>1441000000</v>
      </c>
      <c r="F3" s="27">
        <v>47000000</v>
      </c>
      <c r="G3" s="20"/>
      <c r="H3" s="20"/>
      <c r="I3" s="20"/>
      <c r="J3" s="20"/>
      <c r="K3" s="20"/>
      <c r="L3" s="20"/>
      <c r="M3" s="20"/>
      <c r="N3" s="20"/>
      <c r="O3" s="20"/>
      <c r="P3" s="20"/>
      <c r="Q3" s="20"/>
      <c r="R3" s="20"/>
      <c r="S3" s="20"/>
      <c r="T3" s="20"/>
      <c r="U3" s="20"/>
      <c r="V3" s="20"/>
    </row>
    <row r="4" spans="1:22" ht="19" x14ac:dyDescent="0.25">
      <c r="A4" s="20"/>
      <c r="B4" s="28" t="s">
        <v>130</v>
      </c>
      <c r="C4" s="26">
        <v>2658000000</v>
      </c>
      <c r="D4" s="26">
        <v>2139000000</v>
      </c>
      <c r="E4" s="26">
        <v>1383000000</v>
      </c>
      <c r="F4" s="27">
        <v>387000000</v>
      </c>
      <c r="G4" s="20"/>
      <c r="H4" s="20"/>
      <c r="I4" s="20"/>
      <c r="J4" s="20"/>
      <c r="K4" s="20"/>
      <c r="L4" s="20"/>
      <c r="M4" s="20"/>
      <c r="N4" s="20"/>
      <c r="O4" s="20"/>
      <c r="P4" s="20"/>
      <c r="Q4" s="20"/>
      <c r="R4" s="20"/>
      <c r="S4" s="20"/>
      <c r="T4" s="20"/>
      <c r="U4" s="20"/>
      <c r="V4" s="20"/>
    </row>
    <row r="5" spans="1:22" ht="19" x14ac:dyDescent="0.25">
      <c r="A5" s="20"/>
      <c r="B5" s="28" t="s">
        <v>131</v>
      </c>
      <c r="C5" s="26">
        <v>52000000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132</v>
      </c>
      <c r="C6" s="26">
        <v>18426000000</v>
      </c>
      <c r="D6" s="26">
        <v>25858000000</v>
      </c>
      <c r="E6" s="26">
        <v>24669000000</v>
      </c>
      <c r="F6" s="27">
        <v>7337000000</v>
      </c>
      <c r="G6" s="20"/>
      <c r="H6" s="20"/>
      <c r="I6" s="20"/>
      <c r="J6" s="20"/>
      <c r="K6" s="20"/>
      <c r="L6" s="20"/>
      <c r="M6" s="20"/>
      <c r="N6" s="20"/>
      <c r="O6" s="20"/>
      <c r="P6" s="20"/>
      <c r="Q6" s="20"/>
      <c r="R6" s="20"/>
      <c r="S6" s="20"/>
      <c r="T6" s="20"/>
      <c r="U6" s="20"/>
      <c r="V6" s="20"/>
    </row>
    <row r="7" spans="1:22" ht="19" x14ac:dyDescent="0.25">
      <c r="A7" s="20"/>
      <c r="B7" s="28" t="s">
        <v>133</v>
      </c>
      <c r="C7" s="26">
        <v>3015000000</v>
      </c>
      <c r="D7" s="26">
        <v>4923000000</v>
      </c>
      <c r="E7" s="26">
        <v>9128000000</v>
      </c>
      <c r="F7" s="27">
        <v>4389000000</v>
      </c>
      <c r="G7" s="20"/>
      <c r="H7" s="20"/>
      <c r="I7" s="20"/>
      <c r="J7" s="20"/>
      <c r="K7" s="20"/>
      <c r="L7" s="20"/>
      <c r="M7" s="20"/>
      <c r="N7" s="20"/>
      <c r="O7" s="20"/>
      <c r="P7" s="20"/>
      <c r="Q7" s="20"/>
      <c r="R7" s="20"/>
      <c r="S7" s="20"/>
      <c r="T7" s="20"/>
      <c r="U7" s="20"/>
      <c r="V7" s="20"/>
    </row>
    <row r="8" spans="1:22" ht="19" x14ac:dyDescent="0.25">
      <c r="A8" s="20"/>
      <c r="B8" s="28" t="s">
        <v>134</v>
      </c>
      <c r="C8" s="26">
        <v>1557000000</v>
      </c>
      <c r="D8" s="26">
        <v>1812000000</v>
      </c>
      <c r="E8" s="26">
        <v>1396000000</v>
      </c>
      <c r="F8" s="27">
        <v>387000000</v>
      </c>
      <c r="G8" s="20"/>
      <c r="H8" s="20"/>
      <c r="I8" s="20"/>
      <c r="J8" s="20"/>
      <c r="K8" s="20"/>
      <c r="L8" s="20"/>
      <c r="M8" s="20"/>
      <c r="N8" s="20"/>
      <c r="O8" s="20"/>
      <c r="P8" s="20"/>
      <c r="Q8" s="20"/>
      <c r="R8" s="20"/>
      <c r="S8" s="20"/>
      <c r="T8" s="20"/>
      <c r="U8" s="20"/>
      <c r="V8" s="20"/>
    </row>
    <row r="9" spans="1:22" ht="19" x14ac:dyDescent="0.25">
      <c r="A9" s="20"/>
      <c r="B9" s="28" t="s">
        <v>135</v>
      </c>
      <c r="C9" s="26">
        <v>4572000000</v>
      </c>
      <c r="D9" s="26">
        <v>6735000000</v>
      </c>
      <c r="E9" s="26">
        <v>10524000000</v>
      </c>
      <c r="F9" s="27">
        <v>4776000000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13606000000</v>
      </c>
      <c r="D12" s="26">
        <v>18320000000</v>
      </c>
      <c r="E12" s="26">
        <v>9958000000</v>
      </c>
      <c r="F12" s="27">
        <v>-2244000000</v>
      </c>
      <c r="G12" s="20"/>
      <c r="H12" s="20"/>
      <c r="I12" s="20"/>
      <c r="J12" s="20"/>
      <c r="K12" s="20"/>
      <c r="L12" s="20"/>
      <c r="M12" s="20"/>
      <c r="N12" s="20"/>
      <c r="O12" s="20"/>
      <c r="P12" s="20"/>
      <c r="Q12" s="20"/>
      <c r="R12" s="20"/>
      <c r="S12" s="20"/>
      <c r="T12" s="20"/>
      <c r="U12" s="20"/>
      <c r="V12" s="20"/>
    </row>
    <row r="13" spans="1:22" ht="19" x14ac:dyDescent="0.25">
      <c r="A13" s="20"/>
      <c r="B13" s="28" t="s">
        <v>139</v>
      </c>
      <c r="C13" s="26">
        <v>13854000000</v>
      </c>
      <c r="D13" s="26">
        <v>19123000000</v>
      </c>
      <c r="E13" s="26">
        <v>14145000000</v>
      </c>
      <c r="F13" s="27">
        <v>2561000000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4845000000</v>
      </c>
      <c r="D15" s="26">
        <v>3295000000</v>
      </c>
      <c r="E15" s="26">
        <v>1991000000</v>
      </c>
      <c r="F15" s="27">
        <v>1370000000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-3118000000</v>
      </c>
      <c r="D17" s="33">
        <v>4981000000</v>
      </c>
      <c r="E17" s="33">
        <v>13620000000</v>
      </c>
      <c r="F17" s="34">
        <v>2027000000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Fail</v>
      </c>
      <c r="E21" s="43" t="str">
        <f>IF(E3&gt;F3, "Pass", "Fail")</f>
        <v>Pass</v>
      </c>
      <c r="F21" s="44"/>
      <c r="G21" s="45">
        <f>(((COUNTIF(C21:E21, "Pass") * 100) + (COUNTIF(C21:E21, "Fail") * 0)) * (400/300)) / 2</f>
        <v>66.666666666666657</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Fail</v>
      </c>
      <c r="E22" s="43" t="str">
        <f>IF(E17&gt;F17, "Pass", "Fail")</f>
        <v>Pass</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Pass</v>
      </c>
      <c r="E23" s="43" t="str">
        <f>IF(E17&gt;E7, "Pass", "Fail")</f>
        <v>Pass</v>
      </c>
      <c r="F23" s="48" t="str">
        <f>IF(F17&gt;F7, "Pass", "Fail")</f>
        <v>Fail</v>
      </c>
      <c r="G23" s="45">
        <f>(COUNTIF(C23:F23, "Pass") * 100) + (COUNTIF(C23:F23, "Fail") * 0)</f>
        <v>200</v>
      </c>
      <c r="H23" s="46" t="s">
        <v>154</v>
      </c>
      <c r="I23" s="20"/>
      <c r="J23" s="20"/>
      <c r="K23" s="20"/>
      <c r="L23" s="20"/>
      <c r="M23" s="20"/>
      <c r="N23" s="20"/>
      <c r="O23" s="20"/>
      <c r="P23" s="20"/>
      <c r="Q23" s="20"/>
      <c r="R23" s="20"/>
      <c r="S23" s="20"/>
      <c r="T23" s="20"/>
      <c r="U23" s="20"/>
      <c r="V23" s="20"/>
    </row>
    <row r="24" spans="1:22" x14ac:dyDescent="0.2">
      <c r="A24" s="20"/>
      <c r="B24" s="38" t="s">
        <v>84</v>
      </c>
      <c r="C24" s="49">
        <f>C17/(C4)</f>
        <v>-1.1730624529721596</v>
      </c>
      <c r="D24" s="49">
        <f>D17/(D4)</f>
        <v>2.3286582515194016</v>
      </c>
      <c r="E24" s="49">
        <f>E17/(E4)</f>
        <v>9.8481561822125805</v>
      </c>
      <c r="F24" s="50">
        <f>F17/(F4)</f>
        <v>5.2377260981912146</v>
      </c>
      <c r="G24" s="45">
        <f>(IF(C24 &gt; 0.5, 100, IF(C24 &gt;= 0.2, 50, 0))) +
  (IF(D24 &gt; 0.5, 100, IF(D24 &gt;= 0.2, 50, 0))) +
  (IF(E24 &gt; 0.5, 100, IF(E24 &gt;= 0.2, 50, 0))) +
  (IF(F24 &gt; 0.5, 100, IF(F24 &gt;= 0.2, 50, 0)))</f>
        <v>300</v>
      </c>
      <c r="H24" s="46" t="s">
        <v>155</v>
      </c>
      <c r="I24" s="20"/>
      <c r="J24" s="20"/>
      <c r="K24" s="20"/>
      <c r="L24" s="20"/>
      <c r="M24" s="20"/>
      <c r="N24" s="20"/>
      <c r="O24" s="20"/>
      <c r="P24" s="20"/>
      <c r="Q24" s="20"/>
      <c r="R24" s="20"/>
      <c r="S24" s="20"/>
      <c r="T24" s="20"/>
      <c r="U24" s="20"/>
      <c r="V24" s="20"/>
    </row>
    <row r="25" spans="1:22" x14ac:dyDescent="0.2">
      <c r="A25" s="20"/>
      <c r="B25" s="38" t="s">
        <v>72</v>
      </c>
      <c r="C25" s="49">
        <f>C17/C6</f>
        <v>-0.1692174101812656</v>
      </c>
      <c r="D25" s="49">
        <f>D17/D6</f>
        <v>0.19262897362518369</v>
      </c>
      <c r="E25" s="49">
        <f>E17/E6</f>
        <v>0.55210993554663745</v>
      </c>
      <c r="F25" s="50">
        <f>F17/F6</f>
        <v>0.2762709554313752</v>
      </c>
      <c r="G25" s="45">
        <f>(IF(C25 &gt; 0.17, 100, IF(C25 &gt;= 0.1, 50, 0))) +
  (IF(D25 &gt; 0.17, 100, IF(D25 &gt;= 0.1, 50, 0))) +
  (IF(E25 &gt; 0.17, 100, IF(E25 &gt;= 0.1, 50, 0))) +
  (IF(F25 &gt; 0.17, 100, IF(F25 &gt;= 0.1, 50, 0)))</f>
        <v>300</v>
      </c>
      <c r="H25" s="46" t="s">
        <v>156</v>
      </c>
      <c r="I25" s="20"/>
      <c r="J25" s="20"/>
      <c r="K25" s="20"/>
      <c r="L25" s="20"/>
      <c r="M25" s="20"/>
      <c r="N25" s="20"/>
      <c r="O25" s="20"/>
      <c r="P25" s="20"/>
      <c r="Q25" s="20"/>
      <c r="R25" s="20"/>
      <c r="S25" s="20"/>
      <c r="T25" s="20"/>
      <c r="U25" s="20"/>
      <c r="V25" s="20"/>
    </row>
    <row r="26" spans="1:22" x14ac:dyDescent="0.2">
      <c r="A26" s="20"/>
      <c r="B26" s="38" t="s">
        <v>74</v>
      </c>
      <c r="C26" s="49">
        <f>C8/C6</f>
        <v>8.4500162813415824E-2</v>
      </c>
      <c r="D26" s="49">
        <f>D8/D6</f>
        <v>7.0075025137288263E-2</v>
      </c>
      <c r="E26" s="49">
        <f>E8/E6</f>
        <v>5.6589241558230981E-2</v>
      </c>
      <c r="F26" s="50">
        <f>F8/F6</f>
        <v>5.2746354095679432E-2</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0.33001299263750539</v>
      </c>
      <c r="D27" s="49">
        <f>D9/(D13+D10)</f>
        <v>0.35219369345813939</v>
      </c>
      <c r="E27" s="49">
        <f>E9/(E13+E10)</f>
        <v>0.74400848356309646</v>
      </c>
      <c r="F27" s="50">
        <f>F9/(F13+F10)</f>
        <v>1.864896524795002</v>
      </c>
      <c r="G27" s="45">
        <f>(IF(C27 &lt; 0.8, 100, IF(C27 &lt; 1, 50, 0))) +
  (IF(D27 &lt; 0.8, 100, IF(D27 &lt; 1, 50, 0))) +
  (IF(E27 &lt; 0.8, 100, IF(E27 &lt; 1, 50, 0))) +
  (IF(F27 &lt; 0.8, 100, IF(F27 &lt; 1, 50, 0)))</f>
        <v>300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-1.6183996552994364</v>
      </c>
      <c r="D29" s="53"/>
      <c r="E29" s="54"/>
      <c r="F29" s="55"/>
      <c r="G29" s="45">
        <f>(IF(C29 &gt;= 0.17, 100, IF(C29 &gt;= 0, 50, 0))) * (400/100)</f>
        <v>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-0.22506135412155334</v>
      </c>
      <c r="D31" s="49">
        <f>D17/(D13+D10)</f>
        <v>0.26047168331328768</v>
      </c>
      <c r="E31" s="49">
        <f>E17/(E13+E10)</f>
        <v>0.96288441145281023</v>
      </c>
      <c r="F31" s="50">
        <f>F17/(F13+F10)</f>
        <v>0.79148770011714176</v>
      </c>
      <c r="G31" s="45">
        <f>(IF(C31 &gt; 0.23, 100, 0)) +
  (IF(D31 &gt; 0.23, 100, 0)) +
  (IF(E31 &gt; 0.23, 100, 0)) +
  (IF(F31 &gt; 0.23, 100, 0))</f>
        <v>300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0.50416666666666665</v>
      </c>
      <c r="J2" s="20"/>
      <c r="K2" s="20"/>
      <c r="L2" s="20"/>
      <c r="M2" s="20"/>
      <c r="N2" s="20"/>
      <c r="O2" s="20"/>
      <c r="P2" s="20"/>
      <c r="Q2" s="20"/>
      <c r="R2" s="20"/>
      <c r="S2" s="20"/>
      <c r="T2" s="20"/>
      <c r="U2" s="20"/>
      <c r="V2" s="20"/>
    </row>
    <row r="3" spans="1:22" ht="19" x14ac:dyDescent="0.25">
      <c r="A3" s="20"/>
      <c r="B3" s="25" t="s">
        <v>129</v>
      </c>
      <c r="C3" s="26">
        <v>559600000</v>
      </c>
      <c r="D3" s="26">
        <v>306700000</v>
      </c>
      <c r="E3" s="26">
        <v>357300000</v>
      </c>
      <c r="F3" s="27">
        <v>234700000</v>
      </c>
      <c r="G3" s="20"/>
      <c r="H3" s="20"/>
      <c r="I3" s="20"/>
      <c r="J3" s="20"/>
      <c r="K3" s="20"/>
      <c r="L3" s="20"/>
      <c r="M3" s="20"/>
      <c r="N3" s="20"/>
      <c r="O3" s="20"/>
      <c r="P3" s="20"/>
      <c r="Q3" s="20"/>
      <c r="R3" s="20"/>
      <c r="S3" s="20"/>
      <c r="T3" s="20"/>
      <c r="U3" s="20"/>
      <c r="V3" s="20"/>
    </row>
    <row r="4" spans="1:22" ht="19" x14ac:dyDescent="0.25">
      <c r="A4" s="20"/>
      <c r="B4" s="28" t="s">
        <v>130</v>
      </c>
      <c r="C4" s="26">
        <v>1184500000</v>
      </c>
      <c r="D4" s="26">
        <v>1135600000</v>
      </c>
      <c r="E4" s="26">
        <v>889900000</v>
      </c>
      <c r="F4" s="27">
        <v>608600000</v>
      </c>
      <c r="G4" s="20"/>
      <c r="H4" s="20"/>
      <c r="I4" s="20"/>
      <c r="J4" s="20"/>
      <c r="K4" s="20"/>
      <c r="L4" s="20"/>
      <c r="M4" s="20"/>
      <c r="N4" s="20"/>
      <c r="O4" s="20"/>
      <c r="P4" s="20"/>
      <c r="Q4" s="20"/>
      <c r="R4" s="20"/>
      <c r="S4" s="20"/>
      <c r="T4" s="20"/>
      <c r="U4" s="20"/>
      <c r="V4" s="20"/>
    </row>
    <row r="5" spans="1:22" ht="19" x14ac:dyDescent="0.25">
      <c r="A5" s="20"/>
      <c r="B5" s="28" t="s">
        <v>131</v>
      </c>
      <c r="C5" s="26">
        <v>25200000</v>
      </c>
      <c r="D5" s="26">
        <v>25700000</v>
      </c>
      <c r="E5" s="26">
        <v>26500000</v>
      </c>
      <c r="F5" s="27">
        <v>19300000</v>
      </c>
      <c r="G5" s="20"/>
      <c r="H5" s="20"/>
      <c r="I5" s="20"/>
      <c r="J5" s="20"/>
      <c r="K5" s="20"/>
      <c r="L5" s="20"/>
      <c r="M5" s="20"/>
      <c r="N5" s="20"/>
      <c r="O5" s="20"/>
      <c r="P5" s="20"/>
      <c r="Q5" s="20"/>
      <c r="R5" s="20"/>
      <c r="S5" s="20"/>
      <c r="T5" s="20"/>
      <c r="U5" s="20"/>
      <c r="V5" s="20"/>
    </row>
    <row r="6" spans="1:22" ht="19" x14ac:dyDescent="0.25">
      <c r="A6" s="20"/>
      <c r="B6" s="28" t="s">
        <v>132</v>
      </c>
      <c r="C6" s="26">
        <v>6264500000</v>
      </c>
      <c r="D6" s="26">
        <v>5391700000</v>
      </c>
      <c r="E6" s="26">
        <v>4933300000</v>
      </c>
      <c r="F6" s="27">
        <v>4290500000</v>
      </c>
      <c r="G6" s="20"/>
      <c r="H6" s="20"/>
      <c r="I6" s="20"/>
      <c r="J6" s="20"/>
      <c r="K6" s="20"/>
      <c r="L6" s="20"/>
      <c r="M6" s="20"/>
      <c r="N6" s="20"/>
      <c r="O6" s="20"/>
      <c r="P6" s="20"/>
      <c r="Q6" s="20"/>
      <c r="R6" s="20"/>
      <c r="S6" s="20"/>
      <c r="T6" s="20"/>
      <c r="U6" s="20"/>
      <c r="V6" s="20"/>
    </row>
    <row r="7" spans="1:22" ht="19" x14ac:dyDescent="0.25">
      <c r="A7" s="20"/>
      <c r="B7" s="28" t="s">
        <v>133</v>
      </c>
      <c r="C7" s="26">
        <v>1556000000</v>
      </c>
      <c r="D7" s="26">
        <v>1839300000</v>
      </c>
      <c r="E7" s="26">
        <v>720800000</v>
      </c>
      <c r="F7" s="27">
        <v>614100000</v>
      </c>
      <c r="G7" s="20"/>
      <c r="H7" s="20"/>
      <c r="I7" s="20"/>
      <c r="J7" s="20"/>
      <c r="K7" s="20"/>
      <c r="L7" s="20"/>
      <c r="M7" s="20"/>
      <c r="N7" s="20"/>
      <c r="O7" s="20"/>
      <c r="P7" s="20"/>
      <c r="Q7" s="20"/>
      <c r="R7" s="20"/>
      <c r="S7" s="20"/>
      <c r="T7" s="20"/>
      <c r="U7" s="20"/>
      <c r="V7" s="20"/>
    </row>
    <row r="8" spans="1:22" ht="19" x14ac:dyDescent="0.25">
      <c r="A8" s="20"/>
      <c r="B8" s="28" t="s">
        <v>134</v>
      </c>
      <c r="C8" s="26">
        <v>2639900000</v>
      </c>
      <c r="D8" s="26">
        <v>1420600000</v>
      </c>
      <c r="E8" s="26">
        <v>2170400000</v>
      </c>
      <c r="F8" s="27">
        <v>1849900000</v>
      </c>
      <c r="G8" s="20"/>
      <c r="H8" s="20"/>
      <c r="I8" s="20"/>
      <c r="J8" s="20"/>
      <c r="K8" s="20"/>
      <c r="L8" s="20"/>
      <c r="M8" s="20"/>
      <c r="N8" s="20"/>
      <c r="O8" s="20"/>
      <c r="P8" s="20"/>
      <c r="Q8" s="20"/>
      <c r="R8" s="20"/>
      <c r="S8" s="20"/>
      <c r="T8" s="20"/>
      <c r="U8" s="20"/>
      <c r="V8" s="20"/>
    </row>
    <row r="9" spans="1:22" ht="19" x14ac:dyDescent="0.25">
      <c r="A9" s="20"/>
      <c r="B9" s="28" t="s">
        <v>135</v>
      </c>
      <c r="C9" s="26">
        <v>4195900000</v>
      </c>
      <c r="D9" s="26">
        <v>3259900000</v>
      </c>
      <c r="E9" s="26">
        <v>2891200000</v>
      </c>
      <c r="F9" s="27">
        <v>2464000000</v>
      </c>
      <c r="G9" s="20"/>
      <c r="H9" s="20"/>
      <c r="I9" s="20"/>
      <c r="J9" s="20"/>
      <c r="K9" s="20"/>
      <c r="L9" s="20"/>
      <c r="M9" s="20"/>
      <c r="N9" s="20"/>
      <c r="O9" s="20"/>
      <c r="P9" s="20"/>
      <c r="Q9" s="20"/>
      <c r="R9" s="20"/>
      <c r="S9" s="20"/>
      <c r="T9" s="20"/>
      <c r="U9" s="20"/>
      <c r="V9" s="20"/>
    </row>
    <row r="10" spans="1:22" ht="19" x14ac:dyDescent="0.25">
      <c r="A10" s="20"/>
      <c r="B10" s="28" t="s">
        <v>136</v>
      </c>
      <c r="C10" s="26">
        <v>2451100000</v>
      </c>
      <c r="D10" s="26">
        <v>595000000</v>
      </c>
      <c r="E10" s="26">
        <v>206200000</v>
      </c>
      <c r="F10" s="27">
        <v>100000000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1021400000</v>
      </c>
      <c r="D12" s="26">
        <v>479900000</v>
      </c>
      <c r="E12" s="26">
        <v>138700000</v>
      </c>
      <c r="F12" s="27">
        <v>-202100000</v>
      </c>
      <c r="G12" s="20"/>
      <c r="H12" s="20"/>
      <c r="I12" s="20"/>
      <c r="J12" s="20"/>
      <c r="K12" s="20"/>
      <c r="L12" s="20"/>
      <c r="M12" s="20"/>
      <c r="N12" s="20"/>
      <c r="O12" s="20"/>
      <c r="P12" s="20"/>
      <c r="Q12" s="20"/>
      <c r="R12" s="20"/>
      <c r="S12" s="20"/>
      <c r="T12" s="20"/>
      <c r="U12" s="20"/>
      <c r="V12" s="20"/>
    </row>
    <row r="13" spans="1:22" ht="19" x14ac:dyDescent="0.25">
      <c r="A13" s="20"/>
      <c r="B13" s="28" t="s">
        <v>139</v>
      </c>
      <c r="C13" s="26">
        <v>2068600000</v>
      </c>
      <c r="D13" s="26">
        <v>2131800000</v>
      </c>
      <c r="E13" s="26">
        <v>2042100000</v>
      </c>
      <c r="F13" s="27">
        <v>1826500000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505800000</v>
      </c>
      <c r="D15" s="26">
        <v>484200000</v>
      </c>
      <c r="E15" s="26">
        <v>604200000</v>
      </c>
      <c r="F15" s="27">
        <v>359900000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748500000</v>
      </c>
      <c r="D17" s="33">
        <v>669500000</v>
      </c>
      <c r="E17" s="33">
        <v>442500000</v>
      </c>
      <c r="F17" s="34">
        <v>475600000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Fail</v>
      </c>
      <c r="E21" s="43" t="str">
        <f>IF(E3&gt;F3, "Pass", "Fail")</f>
        <v>Pass</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Pass</v>
      </c>
      <c r="E22" s="43" t="str">
        <f>IF(E17&gt;F17, "Pass", "Fail")</f>
        <v>Fail</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0.63191219924018571</v>
      </c>
      <c r="D24" s="49">
        <f>D17/(D4)</f>
        <v>0.58955618175413882</v>
      </c>
      <c r="E24" s="49">
        <f>E17/(E4)</f>
        <v>0.49724688167209796</v>
      </c>
      <c r="F24" s="50">
        <f>F17/(F4)</f>
        <v>0.78146565888925401</v>
      </c>
      <c r="G24" s="45">
        <f>(IF(C24 &gt; 0.5, 100, IF(C24 &gt;= 0.2, 50, 0))) +
  (IF(D24 &gt; 0.5, 100, IF(D24 &gt;= 0.2, 50, 0))) +
  (IF(E24 &gt; 0.5, 100, IF(E24 &gt;= 0.2, 50, 0))) +
  (IF(F24 &gt; 0.5, 100, IF(F24 &gt;= 0.2, 50, 0)))</f>
        <v>350</v>
      </c>
      <c r="H24" s="46" t="s">
        <v>155</v>
      </c>
      <c r="I24" s="20"/>
      <c r="J24" s="20"/>
      <c r="K24" s="20"/>
      <c r="L24" s="20"/>
      <c r="M24" s="20"/>
      <c r="N24" s="20"/>
      <c r="O24" s="20"/>
      <c r="P24" s="20"/>
      <c r="Q24" s="20"/>
      <c r="R24" s="20"/>
      <c r="S24" s="20"/>
      <c r="T24" s="20"/>
      <c r="U24" s="20"/>
      <c r="V24" s="20"/>
    </row>
    <row r="25" spans="1:22" x14ac:dyDescent="0.2">
      <c r="A25" s="20"/>
      <c r="B25" s="38" t="s">
        <v>72</v>
      </c>
      <c r="C25" s="49">
        <f>C17/C6</f>
        <v>0.1194827999042222</v>
      </c>
      <c r="D25" s="49">
        <f>D17/D6</f>
        <v>0.1241723389654469</v>
      </c>
      <c r="E25" s="49">
        <f>E17/E6</f>
        <v>8.9696552003729751E-2</v>
      </c>
      <c r="F25" s="50">
        <f>F17/F6</f>
        <v>0.11084955133434332</v>
      </c>
      <c r="G25" s="45">
        <f>(IF(C25 &gt; 0.17, 100, IF(C25 &gt;= 0.1, 50, 0))) +
  (IF(D25 &gt; 0.17, 100, IF(D25 &gt;= 0.1, 50, 0))) +
  (IF(E25 &gt; 0.17, 100, IF(E25 &gt;= 0.1, 50, 0))) +
  (IF(F25 &gt; 0.17, 100, IF(F25 &gt;= 0.1, 50, 0)))</f>
        <v>150</v>
      </c>
      <c r="H25" s="46" t="s">
        <v>156</v>
      </c>
      <c r="I25" s="20"/>
      <c r="J25" s="20"/>
      <c r="K25" s="20"/>
      <c r="L25" s="20"/>
      <c r="M25" s="20"/>
      <c r="N25" s="20"/>
      <c r="O25" s="20"/>
      <c r="P25" s="20"/>
      <c r="Q25" s="20"/>
      <c r="R25" s="20"/>
      <c r="S25" s="20"/>
      <c r="T25" s="20"/>
      <c r="U25" s="20"/>
      <c r="V25" s="20"/>
    </row>
    <row r="26" spans="1:22" x14ac:dyDescent="0.2">
      <c r="A26" s="20"/>
      <c r="B26" s="38" t="s">
        <v>74</v>
      </c>
      <c r="C26" s="49">
        <f>C8/C6</f>
        <v>0.42140633729746985</v>
      </c>
      <c r="D26" s="49">
        <f>D8/D6</f>
        <v>0.26347905113415065</v>
      </c>
      <c r="E26" s="49">
        <f>E8/E6</f>
        <v>0.43994891857377416</v>
      </c>
      <c r="F26" s="50">
        <f>F8/F6</f>
        <v>0.43116186924600863</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0.92835807686350869</v>
      </c>
      <c r="D27" s="49">
        <f>D9/(D13+D10)</f>
        <v>1.1955038873404724</v>
      </c>
      <c r="E27" s="49">
        <f>E9/(E13+E10)</f>
        <v>1.2859493839790064</v>
      </c>
      <c r="F27" s="50">
        <f>F9/(F13+F10)</f>
        <v>1.2790033739942901</v>
      </c>
      <c r="G27" s="45">
        <f>(IF(C27 &lt; 0.8, 100, IF(C27 &lt; 1, 50, 0))) +
  (IF(D27 &lt; 0.8, 100, IF(D27 &lt; 1, 50, 0))) +
  (IF(E27 &lt; 0.8, 100, IF(E27 &lt; 1, 50, 0))) +
  (IF(F27 &lt; 0.8, 100, IF(F27 &lt; 1, 50, 0)))</f>
        <v>50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0.63401724716698327</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0.16560833683651568</v>
      </c>
      <c r="D31" s="49">
        <f>D17/(D13+D10)</f>
        <v>0.24552589115446677</v>
      </c>
      <c r="E31" s="49">
        <f>E17/(E13+E10)</f>
        <v>0.19681537161410845</v>
      </c>
      <c r="F31" s="50">
        <f>F17/(F13+F10)</f>
        <v>0.24687256683104075</v>
      </c>
      <c r="G31" s="45">
        <f>(IF(C31 &gt; 0.23, 100, 0)) +
  (IF(D31 &gt; 0.23, 100, 0)) +
  (IF(E31 &gt; 0.23, 100, 0)) +
  (IF(F31 &gt; 0.23, 100, 0))</f>
        <v>200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187</v>
      </c>
      <c r="D2" s="22" t="s">
        <v>188</v>
      </c>
      <c r="E2" s="22" t="s">
        <v>189</v>
      </c>
      <c r="F2" s="22" t="s">
        <v>190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0.42666666666666664</v>
      </c>
      <c r="J2" s="20"/>
      <c r="K2" s="20"/>
      <c r="L2" s="20"/>
      <c r="M2" s="20"/>
      <c r="N2" s="20"/>
      <c r="O2" s="20"/>
      <c r="P2" s="20"/>
      <c r="Q2" s="20"/>
      <c r="R2" s="20"/>
      <c r="S2" s="20"/>
      <c r="T2" s="20"/>
      <c r="U2" s="20"/>
      <c r="V2" s="20"/>
    </row>
    <row r="3" spans="1:22" ht="19" x14ac:dyDescent="0.25">
      <c r="A3" s="20"/>
      <c r="B3" s="25" t="s">
        <v>129</v>
      </c>
      <c r="C3" s="26">
        <v>14957000000</v>
      </c>
      <c r="D3" s="26">
        <v>16119000000</v>
      </c>
      <c r="E3" s="26">
        <v>15636000000</v>
      </c>
      <c r="F3" s="27">
        <v>14594000000</v>
      </c>
      <c r="G3" s="20"/>
      <c r="H3" s="20"/>
      <c r="I3" s="20"/>
      <c r="J3" s="20"/>
      <c r="K3" s="20"/>
      <c r="L3" s="20"/>
      <c r="M3" s="20"/>
      <c r="N3" s="20"/>
      <c r="O3" s="20"/>
      <c r="P3" s="20"/>
      <c r="Q3" s="20"/>
      <c r="R3" s="20"/>
      <c r="S3" s="20"/>
      <c r="T3" s="20"/>
      <c r="U3" s="20"/>
      <c r="V3" s="20"/>
    </row>
    <row r="4" spans="1:22" ht="19" x14ac:dyDescent="0.25">
      <c r="A4" s="20"/>
      <c r="B4" s="28" t="s">
        <v>130</v>
      </c>
      <c r="C4" s="26">
        <v>2529000000</v>
      </c>
      <c r="D4" s="26">
        <v>2461000000</v>
      </c>
      <c r="E4" s="26">
        <v>2361000000</v>
      </c>
      <c r="F4" s="27">
        <v>2360000000</v>
      </c>
      <c r="G4" s="20"/>
      <c r="H4" s="20"/>
      <c r="I4" s="20"/>
      <c r="J4" s="20"/>
      <c r="K4" s="20"/>
      <c r="L4" s="20"/>
      <c r="M4" s="20"/>
      <c r="N4" s="20"/>
      <c r="O4" s="20"/>
      <c r="P4" s="20"/>
      <c r="Q4" s="20"/>
      <c r="R4" s="20"/>
      <c r="S4" s="20"/>
      <c r="T4" s="20"/>
      <c r="U4" s="20"/>
      <c r="V4" s="20"/>
    </row>
    <row r="5" spans="1:22" ht="19" x14ac:dyDescent="0.25">
      <c r="A5" s="20"/>
      <c r="B5" s="28" t="s">
        <v>131</v>
      </c>
      <c r="C5" s="26">
        <v>4725000000</v>
      </c>
      <c r="D5" s="26">
        <v>4613000000</v>
      </c>
      <c r="E5" s="26">
        <v>5855000000</v>
      </c>
      <c r="F5" s="27">
        <v>7989000000</v>
      </c>
      <c r="G5" s="20"/>
      <c r="H5" s="20"/>
      <c r="I5" s="20"/>
      <c r="J5" s="20"/>
      <c r="K5" s="20"/>
      <c r="L5" s="20"/>
      <c r="M5" s="20"/>
      <c r="N5" s="20"/>
      <c r="O5" s="20"/>
      <c r="P5" s="20"/>
      <c r="Q5" s="20"/>
      <c r="R5" s="20"/>
      <c r="S5" s="20"/>
      <c r="T5" s="20"/>
      <c r="U5" s="20"/>
      <c r="V5" s="20"/>
    </row>
    <row r="6" spans="1:22" ht="19" x14ac:dyDescent="0.25">
      <c r="A6" s="20"/>
      <c r="B6" s="28" t="s">
        <v>132</v>
      </c>
      <c r="C6" s="26">
        <v>45121000000</v>
      </c>
      <c r="D6" s="26">
        <v>43349000000</v>
      </c>
      <c r="E6" s="26">
        <v>43878000000</v>
      </c>
      <c r="F6" s="27">
        <v>44453000000</v>
      </c>
      <c r="G6" s="20"/>
      <c r="H6" s="20"/>
      <c r="I6" s="20"/>
      <c r="J6" s="20"/>
      <c r="K6" s="20"/>
      <c r="L6" s="20"/>
      <c r="M6" s="20"/>
      <c r="N6" s="20"/>
      <c r="O6" s="20"/>
      <c r="P6" s="20"/>
      <c r="Q6" s="20"/>
      <c r="R6" s="20"/>
      <c r="S6" s="20"/>
      <c r="T6" s="20"/>
      <c r="U6" s="20"/>
      <c r="V6" s="20"/>
    </row>
    <row r="7" spans="1:22" ht="19" x14ac:dyDescent="0.25">
      <c r="A7" s="20"/>
      <c r="B7" s="28" t="s">
        <v>133</v>
      </c>
      <c r="C7" s="26">
        <v>35640000000</v>
      </c>
      <c r="D7" s="26">
        <v>33740000000</v>
      </c>
      <c r="E7" s="26">
        <v>30550000000</v>
      </c>
      <c r="F7" s="27">
        <v>27624000000</v>
      </c>
      <c r="G7" s="20"/>
      <c r="H7" s="20"/>
      <c r="I7" s="20"/>
      <c r="J7" s="20"/>
      <c r="K7" s="20"/>
      <c r="L7" s="20"/>
      <c r="M7" s="20"/>
      <c r="N7" s="20"/>
      <c r="O7" s="20"/>
      <c r="P7" s="20"/>
      <c r="Q7" s="20"/>
      <c r="R7" s="20"/>
      <c r="S7" s="20"/>
      <c r="T7" s="20"/>
      <c r="U7" s="20"/>
      <c r="V7" s="20"/>
    </row>
    <row r="8" spans="1:22" ht="19" x14ac:dyDescent="0.25">
      <c r="A8" s="20"/>
      <c r="B8" s="28" t="s">
        <v>134</v>
      </c>
      <c r="C8" s="26">
        <v>12693000000</v>
      </c>
      <c r="D8" s="26">
        <v>12566000000</v>
      </c>
      <c r="E8" s="26">
        <v>14034000000</v>
      </c>
      <c r="F8" s="27">
        <v>15035000000</v>
      </c>
      <c r="G8" s="20"/>
      <c r="H8" s="20"/>
      <c r="I8" s="20"/>
      <c r="J8" s="20"/>
      <c r="K8" s="20"/>
      <c r="L8" s="20"/>
      <c r="M8" s="20"/>
      <c r="N8" s="20"/>
      <c r="O8" s="20"/>
      <c r="P8" s="20"/>
      <c r="Q8" s="20"/>
      <c r="R8" s="20"/>
      <c r="S8" s="20"/>
      <c r="T8" s="20"/>
      <c r="U8" s="20"/>
      <c r="V8" s="20"/>
    </row>
    <row r="9" spans="1:22" ht="19" x14ac:dyDescent="0.25">
      <c r="A9" s="20"/>
      <c r="B9" s="28" t="s">
        <v>135</v>
      </c>
      <c r="C9" s="26">
        <v>48333000000</v>
      </c>
      <c r="D9" s="26">
        <v>46306000000</v>
      </c>
      <c r="E9" s="26">
        <v>44584000000</v>
      </c>
      <c r="F9" s="27">
        <v>42659000000</v>
      </c>
      <c r="G9" s="20"/>
      <c r="H9" s="20"/>
      <c r="I9" s="20"/>
      <c r="J9" s="20"/>
      <c r="K9" s="20"/>
      <c r="L9" s="20"/>
      <c r="M9" s="20"/>
      <c r="N9" s="20"/>
      <c r="O9" s="20"/>
      <c r="P9" s="20"/>
      <c r="Q9" s="20"/>
      <c r="R9" s="20"/>
      <c r="S9" s="20"/>
      <c r="T9" s="20"/>
      <c r="U9" s="20"/>
      <c r="V9" s="20"/>
    </row>
    <row r="10" spans="1:22" ht="19" x14ac:dyDescent="0.25">
      <c r="A10" s="20"/>
      <c r="B10" s="28" t="s">
        <v>136</v>
      </c>
      <c r="C10" s="26">
        <v>5677000000</v>
      </c>
      <c r="D10" s="26">
        <v>4911000000</v>
      </c>
      <c r="E10" s="26">
        <v>3128000000</v>
      </c>
      <c r="F10" s="27">
        <v>2186000000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-286000000</v>
      </c>
      <c r="D12" s="26">
        <v>-642000000</v>
      </c>
      <c r="E12" s="26">
        <v>-280000000</v>
      </c>
      <c r="F12" s="27">
        <v>1205000000</v>
      </c>
      <c r="G12" s="20"/>
      <c r="H12" s="20"/>
      <c r="I12" s="20"/>
      <c r="J12" s="20"/>
      <c r="K12" s="20"/>
      <c r="L12" s="20"/>
      <c r="M12" s="20"/>
      <c r="N12" s="20"/>
      <c r="O12" s="20"/>
      <c r="P12" s="20"/>
      <c r="Q12" s="20"/>
      <c r="R12" s="20"/>
      <c r="S12" s="20"/>
      <c r="T12" s="20"/>
      <c r="U12" s="20"/>
      <c r="V12" s="20"/>
    </row>
    <row r="13" spans="1:22" ht="19" x14ac:dyDescent="0.25">
      <c r="A13" s="20"/>
      <c r="B13" s="28" t="s">
        <v>139</v>
      </c>
      <c r="C13" s="26">
        <v>-3212000000</v>
      </c>
      <c r="D13" s="26">
        <v>-2957000000</v>
      </c>
      <c r="E13" s="26">
        <v>-706000000</v>
      </c>
      <c r="F13" s="27">
        <v>1794000000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3762000000</v>
      </c>
      <c r="D17" s="33">
        <v>2844000000</v>
      </c>
      <c r="E17" s="33">
        <v>3175000000</v>
      </c>
      <c r="F17" s="34">
        <v>2429000000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Pass</v>
      </c>
      <c r="E21" s="43" t="str">
        <f>IF(E3&gt;F3, "Pass", "Fail")</f>
        <v>Pass</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1.4875444839857652</v>
      </c>
      <c r="D24" s="49">
        <f>D17/(D4)</f>
        <v>1.1556277935798456</v>
      </c>
      <c r="E24" s="49">
        <f>E17/(E4)</f>
        <v>1.3447691656077934</v>
      </c>
      <c r="F24" s="50">
        <f>F17/(F4)</f>
        <v>1.0292372881355931</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8.3375811706300831E-2</v>
      </c>
      <c r="D25" s="49">
        <f>D17/D6</f>
        <v>6.5607049758933306E-2</v>
      </c>
      <c r="E25" s="49">
        <f>E17/E6</f>
        <v>7.2359724691189203E-2</v>
      </c>
      <c r="F25" s="50">
        <f>F17/F6</f>
        <v>5.4641981418576922E-2</v>
      </c>
      <c r="G25" s="45">
        <f>(IF(C25 &gt; 0.17, 100, IF(C25 &gt;= 0.1, 50, 0))) +
  (IF(D25 &gt; 0.17, 100, IF(D25 &gt;= 0.1, 50, 0))) +
  (IF(E25 &gt; 0.17, 100, IF(E25 &gt;= 0.1, 50, 0))) +
  (IF(F25 &gt; 0.17, 100, IF(F25 &gt;= 0.1, 50, 0)))</f>
        <v>0</v>
      </c>
      <c r="H25" s="46" t="s">
        <v>156</v>
      </c>
      <c r="I25" s="20"/>
      <c r="J25" s="20"/>
      <c r="K25" s="20"/>
      <c r="L25" s="20"/>
      <c r="M25" s="20"/>
      <c r="N25" s="20"/>
      <c r="O25" s="20"/>
      <c r="P25" s="20"/>
      <c r="Q25" s="20"/>
      <c r="R25" s="20"/>
      <c r="S25" s="20"/>
      <c r="T25" s="20"/>
      <c r="U25" s="20"/>
      <c r="V25" s="20"/>
    </row>
    <row r="26" spans="1:22" x14ac:dyDescent="0.2">
      <c r="A26" s="20"/>
      <c r="B26" s="38" t="s">
        <v>74</v>
      </c>
      <c r="C26" s="49">
        <f>C8/C6</f>
        <v>0.28131025464861154</v>
      </c>
      <c r="D26" s="49">
        <f>D8/D6</f>
        <v>0.28987981268310686</v>
      </c>
      <c r="E26" s="49">
        <f>E8/E6</f>
        <v>0.31984137836729115</v>
      </c>
      <c r="F26" s="50">
        <f>F8/F6</f>
        <v>0.33822239218950351</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19.607707910750506</v>
      </c>
      <c r="D27" s="49">
        <f>D9/(D13+D10)</f>
        <v>23.698055271238484</v>
      </c>
      <c r="E27" s="49">
        <f>E9/(E13+E10)</f>
        <v>18.407927332782823</v>
      </c>
      <c r="F27" s="50">
        <f>F9/(F13+F10)</f>
        <v>10.718341708542713</v>
      </c>
      <c r="G27" s="45">
        <f>(IF(C27 &lt; 0.8, 100, IF(C27 &lt; 1, 50, 0))) +
  (IF(D27 &lt; 0.8, 100, IF(D27 &lt; 1, 50, 0))) +
  (IF(E27 &lt; 0.8, 100, IF(E27 &lt; 1, 50, 0))) +
  (IF(F27 &lt; 0.8, 100, IF(F27 &lt; 1, 50, 0)))</f>
        <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-0.16467504544248637</v>
      </c>
      <c r="D29" s="53"/>
      <c r="E29" s="54"/>
      <c r="F29" s="55"/>
      <c r="G29" s="45">
        <f>(IF(C29 &gt;= 0.17, 100, IF(C29 &gt;= 0, 50, 0))) * (400/100)</f>
        <v>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1.5261663286004057</v>
      </c>
      <c r="D31" s="49">
        <f>D17/(D13+D10)</f>
        <v>1.4554759467758445</v>
      </c>
      <c r="E31" s="49">
        <f>E17/(E13+E10)</f>
        <v>1.3109000825763832</v>
      </c>
      <c r="F31" s="50">
        <f>F17/(F13+F10)</f>
        <v>0.61030150753768841</v>
      </c>
      <c r="G31" s="45">
        <f>(IF(C31 &gt; 0.23, 100, 0)) +
  (IF(D31 &gt; 0.23, 100, 0)) +
  (IF(E31 &gt; 0.23, 100, 0)) +
  (IF(F31 &gt; 0.23, 100, 0))</f>
        <v>400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Fail</v>
      </c>
      <c r="D32" s="60"/>
      <c r="E32" s="61"/>
      <c r="F32" s="61"/>
      <c r="G32" s="62">
        <f>((COUNTIF(C32, "Pass") * 100) + (COUNTIF(C32, "Fail") * 0)) * (400/100)</f>
        <v>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179</v>
      </c>
      <c r="D2" s="22" t="s">
        <v>180</v>
      </c>
      <c r="E2" s="22" t="s">
        <v>181</v>
      </c>
      <c r="F2" s="22" t="s">
        <v>182</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0.54958333333333331</v>
      </c>
      <c r="J2" s="20"/>
      <c r="K2" s="20"/>
      <c r="L2" s="20"/>
      <c r="M2" s="20"/>
      <c r="N2" s="20"/>
      <c r="O2" s="20"/>
      <c r="P2" s="20"/>
      <c r="Q2" s="20"/>
      <c r="R2" s="20"/>
      <c r="S2" s="20"/>
      <c r="T2" s="20"/>
      <c r="U2" s="20"/>
      <c r="V2" s="20"/>
    </row>
    <row r="3" spans="1:22" ht="19" x14ac:dyDescent="0.25">
      <c r="A3" s="20"/>
      <c r="B3" s="25" t="s">
        <v>129</v>
      </c>
      <c r="C3" s="26">
        <v>674535000</v>
      </c>
      <c r="D3" s="26">
        <v>604410000</v>
      </c>
      <c r="E3" s="26">
        <v>574999000</v>
      </c>
      <c r="F3" s="27">
        <v>315067000</v>
      </c>
      <c r="G3" s="20"/>
      <c r="H3" s="20"/>
      <c r="I3" s="20"/>
      <c r="J3" s="20"/>
      <c r="K3" s="20"/>
      <c r="L3" s="20"/>
      <c r="M3" s="20"/>
      <c r="N3" s="20"/>
      <c r="O3" s="20"/>
      <c r="P3" s="20"/>
      <c r="Q3" s="20"/>
      <c r="R3" s="20"/>
      <c r="S3" s="20"/>
      <c r="T3" s="20"/>
      <c r="U3" s="20"/>
      <c r="V3" s="20"/>
    </row>
    <row r="4" spans="1:22" ht="19" x14ac:dyDescent="0.25">
      <c r="A4" s="20"/>
      <c r="B4" s="28" t="s">
        <v>130</v>
      </c>
      <c r="C4" s="26">
        <v>1938381000</v>
      </c>
      <c r="D4" s="26">
        <v>1799328000</v>
      </c>
      <c r="E4" s="26">
        <v>1741056000</v>
      </c>
      <c r="F4" s="27">
        <v>1385542000</v>
      </c>
      <c r="G4" s="20"/>
      <c r="H4" s="20"/>
      <c r="I4" s="20"/>
      <c r="J4" s="20"/>
      <c r="K4" s="20"/>
      <c r="L4" s="20"/>
      <c r="M4" s="20"/>
      <c r="N4" s="20"/>
      <c r="O4" s="20"/>
      <c r="P4" s="20"/>
      <c r="Q4" s="20"/>
      <c r="R4" s="20"/>
      <c r="S4" s="20"/>
      <c r="T4" s="20"/>
      <c r="U4" s="20"/>
      <c r="V4" s="20"/>
    </row>
    <row r="5" spans="1:22" ht="19" x14ac:dyDescent="0.25">
      <c r="A5" s="20"/>
      <c r="B5" s="28" t="s">
        <v>131</v>
      </c>
      <c r="C5" s="26">
        <v>4070712000</v>
      </c>
      <c r="D5" s="26">
        <v>3879219000</v>
      </c>
      <c r="E5" s="26">
        <v>4404343000</v>
      </c>
      <c r="F5" s="27">
        <v>3026049000</v>
      </c>
      <c r="G5" s="20"/>
      <c r="H5" s="20"/>
      <c r="I5" s="20"/>
      <c r="J5" s="20"/>
      <c r="K5" s="20"/>
      <c r="L5" s="20"/>
      <c r="M5" s="20"/>
      <c r="N5" s="20"/>
      <c r="O5" s="20"/>
      <c r="P5" s="20"/>
      <c r="Q5" s="20"/>
      <c r="R5" s="20"/>
      <c r="S5" s="20"/>
      <c r="T5" s="20"/>
      <c r="U5" s="20"/>
      <c r="V5" s="20"/>
    </row>
    <row r="6" spans="1:22" ht="19" x14ac:dyDescent="0.25">
      <c r="A6" s="20"/>
      <c r="B6" s="28" t="s">
        <v>132</v>
      </c>
      <c r="C6" s="26">
        <v>11063697000</v>
      </c>
      <c r="D6" s="26">
        <v>10821839000</v>
      </c>
      <c r="E6" s="26">
        <v>11423594000</v>
      </c>
      <c r="F6" s="27">
        <v>6574471000</v>
      </c>
      <c r="G6" s="20"/>
      <c r="H6" s="20"/>
      <c r="I6" s="20"/>
      <c r="J6" s="20"/>
      <c r="K6" s="20"/>
      <c r="L6" s="20"/>
      <c r="M6" s="20"/>
      <c r="N6" s="20"/>
      <c r="O6" s="20"/>
      <c r="P6" s="20"/>
      <c r="Q6" s="20"/>
      <c r="R6" s="20"/>
      <c r="S6" s="20"/>
      <c r="T6" s="20"/>
      <c r="U6" s="20"/>
      <c r="V6" s="20"/>
    </row>
    <row r="7" spans="1:22" ht="19" x14ac:dyDescent="0.25">
      <c r="A7" s="20"/>
      <c r="B7" s="28" t="s">
        <v>133</v>
      </c>
      <c r="C7" s="26">
        <v>931127000</v>
      </c>
      <c r="D7" s="26">
        <v>861844000</v>
      </c>
      <c r="E7" s="26">
        <v>922222000</v>
      </c>
      <c r="F7" s="27">
        <v>577920000</v>
      </c>
      <c r="G7" s="20"/>
      <c r="H7" s="20"/>
      <c r="I7" s="20"/>
      <c r="J7" s="20"/>
      <c r="K7" s="20"/>
      <c r="L7" s="20"/>
      <c r="M7" s="20"/>
      <c r="N7" s="20"/>
      <c r="O7" s="20"/>
      <c r="P7" s="20"/>
      <c r="Q7" s="20"/>
      <c r="R7" s="20"/>
      <c r="S7" s="20"/>
      <c r="T7" s="20"/>
      <c r="U7" s="20"/>
      <c r="V7" s="20"/>
    </row>
    <row r="8" spans="1:22" ht="19" x14ac:dyDescent="0.25">
      <c r="A8" s="20"/>
      <c r="B8" s="28" t="s">
        <v>134</v>
      </c>
      <c r="C8" s="26">
        <v>3817224000</v>
      </c>
      <c r="D8" s="26">
        <v>3872823000</v>
      </c>
      <c r="E8" s="26">
        <v>3956735000</v>
      </c>
      <c r="F8" s="27">
        <v>2105083000</v>
      </c>
      <c r="G8" s="20"/>
      <c r="H8" s="20"/>
      <c r="I8" s="20"/>
      <c r="J8" s="20"/>
      <c r="K8" s="20"/>
      <c r="L8" s="20"/>
      <c r="M8" s="20"/>
      <c r="N8" s="20"/>
      <c r="O8" s="20"/>
      <c r="P8" s="20"/>
      <c r="Q8" s="20"/>
      <c r="R8" s="20"/>
      <c r="S8" s="20"/>
      <c r="T8" s="20"/>
      <c r="U8" s="20"/>
      <c r="V8" s="20"/>
    </row>
    <row r="9" spans="1:22" ht="19" x14ac:dyDescent="0.25">
      <c r="A9" s="20"/>
      <c r="B9" s="28" t="s">
        <v>135</v>
      </c>
      <c r="C9" s="26">
        <v>4748351000</v>
      </c>
      <c r="D9" s="26">
        <v>4734667000</v>
      </c>
      <c r="E9" s="26">
        <v>4878957000</v>
      </c>
      <c r="F9" s="27">
        <v>2683003000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2087645000</v>
      </c>
      <c r="D12" s="26">
        <v>1911533000</v>
      </c>
      <c r="E12" s="26">
        <v>1999244000</v>
      </c>
      <c r="F12" s="27">
        <v>1939408000</v>
      </c>
      <c r="G12" s="20"/>
      <c r="H12" s="20"/>
      <c r="I12" s="20"/>
      <c r="J12" s="20"/>
      <c r="K12" s="20"/>
      <c r="L12" s="20"/>
      <c r="M12" s="20"/>
      <c r="N12" s="20"/>
      <c r="O12" s="20"/>
      <c r="P12" s="20"/>
      <c r="Q12" s="20"/>
      <c r="R12" s="20"/>
      <c r="S12" s="20"/>
      <c r="T12" s="20"/>
      <c r="U12" s="20"/>
      <c r="V12" s="20"/>
    </row>
    <row r="13" spans="1:22" ht="19" x14ac:dyDescent="0.25">
      <c r="A13" s="20"/>
      <c r="B13" s="28" t="s">
        <v>139</v>
      </c>
      <c r="C13" s="26">
        <v>6315346000</v>
      </c>
      <c r="D13" s="26">
        <v>6087172000</v>
      </c>
      <c r="E13" s="26">
        <v>6544637000</v>
      </c>
      <c r="F13" s="27">
        <v>3891468000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103679000</v>
      </c>
      <c r="D15" s="26">
        <v>98477000</v>
      </c>
      <c r="E15" s="26">
        <v>86663000</v>
      </c>
      <c r="F15" s="27">
        <v>66326000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973274000</v>
      </c>
      <c r="D17" s="33">
        <v>756947000</v>
      </c>
      <c r="E17" s="33">
        <v>684811000</v>
      </c>
      <c r="F17" s="34">
        <v>689640000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Pass</v>
      </c>
      <c r="F21" s="44"/>
      <c r="G21" s="45">
        <f>(((COUNTIF(C21:E21, "Pass") * 100) + (COUNTIF(C21:E21, "Fail") * 0)) * (400/300)) / 2</f>
        <v>200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Pass</v>
      </c>
      <c r="E22" s="43" t="str">
        <f>IF(E17&gt;F17, "Pass", "Fail")</f>
        <v>Fail</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Pass</v>
      </c>
      <c r="D23" s="43" t="str">
        <f>IF(D17&gt;D7, "Pass", "Fail")</f>
        <v>Fail</v>
      </c>
      <c r="E23" s="43" t="str">
        <f>IF(E17&gt;E7, "Pass", "Fail")</f>
        <v>Fail</v>
      </c>
      <c r="F23" s="48" t="str">
        <f>IF(F17&gt;F7, "Pass", "Fail")</f>
        <v>Pass</v>
      </c>
      <c r="G23" s="45">
        <f>(COUNTIF(C23:F23, "Pass") * 100) + (COUNTIF(C23:F23, "Fail") * 0)</f>
        <v>200</v>
      </c>
      <c r="H23" s="46" t="s">
        <v>154</v>
      </c>
      <c r="I23" s="20"/>
      <c r="J23" s="20"/>
      <c r="K23" s="20"/>
      <c r="L23" s="20"/>
      <c r="M23" s="20"/>
      <c r="N23" s="20"/>
      <c r="O23" s="20"/>
      <c r="P23" s="20"/>
      <c r="Q23" s="20"/>
      <c r="R23" s="20"/>
      <c r="S23" s="20"/>
      <c r="T23" s="20"/>
      <c r="U23" s="20"/>
      <c r="V23" s="20"/>
    </row>
    <row r="24" spans="1:22" x14ac:dyDescent="0.2">
      <c r="A24" s="20"/>
      <c r="B24" s="38" t="s">
        <v>84</v>
      </c>
      <c r="C24" s="49">
        <f>C17/(C4)</f>
        <v>0.50210665498681628</v>
      </c>
      <c r="D24" s="49">
        <f>D17/(D4)</f>
        <v>0.42068316615981077</v>
      </c>
      <c r="E24" s="49">
        <f>E17/(E4)</f>
        <v>0.3933308291060138</v>
      </c>
      <c r="F24" s="50">
        <f>F17/(F4)</f>
        <v>0.49774023450750682</v>
      </c>
      <c r="G24" s="45">
        <f>(IF(C24 &gt; 0.5, 100, IF(C24 &gt;= 0.2, 50, 0))) +
  (IF(D24 &gt; 0.5, 100, IF(D24 &gt;= 0.2, 50, 0))) +
  (IF(E24 &gt; 0.5, 100, IF(E24 &gt;= 0.2, 50, 0))) +
  (IF(F24 &gt; 0.5, 100, IF(F24 &gt;= 0.2, 50, 0)))</f>
        <v>250</v>
      </c>
      <c r="H24" s="46" t="s">
        <v>155</v>
      </c>
      <c r="I24" s="20"/>
      <c r="J24" s="20"/>
      <c r="K24" s="20"/>
      <c r="L24" s="20"/>
      <c r="M24" s="20"/>
      <c r="N24" s="20"/>
      <c r="O24" s="20"/>
      <c r="P24" s="20"/>
      <c r="Q24" s="20"/>
      <c r="R24" s="20"/>
      <c r="S24" s="20"/>
      <c r="T24" s="20"/>
      <c r="U24" s="20"/>
      <c r="V24" s="20"/>
    </row>
    <row r="25" spans="1:22" x14ac:dyDescent="0.2">
      <c r="A25" s="20"/>
      <c r="B25" s="38" t="s">
        <v>72</v>
      </c>
      <c r="C25" s="49">
        <f>C17/C6</f>
        <v>8.7970051963642895E-2</v>
      </c>
      <c r="D25" s="49">
        <f>D17/D6</f>
        <v>6.9946244811071395E-2</v>
      </c>
      <c r="E25" s="49">
        <f>E17/E6</f>
        <v>5.9947070948074659E-2</v>
      </c>
      <c r="F25" s="50">
        <f>F17/F6</f>
        <v>0.10489665252154888</v>
      </c>
      <c r="G25" s="45">
        <f>(IF(C25 &gt; 0.17, 100, IF(C25 &gt;= 0.1, 50, 0))) +
  (IF(D25 &gt; 0.17, 100, IF(D25 &gt;= 0.1, 50, 0))) +
  (IF(E25 &gt; 0.17, 100, IF(E25 &gt;= 0.1, 50, 0))) +
  (IF(F25 &gt; 0.17, 100, IF(F25 &gt;= 0.1, 50, 0)))</f>
        <v>50</v>
      </c>
      <c r="H25" s="46" t="s">
        <v>156</v>
      </c>
      <c r="I25" s="20"/>
      <c r="J25" s="20"/>
      <c r="K25" s="20"/>
      <c r="L25" s="20"/>
      <c r="M25" s="20"/>
      <c r="N25" s="20"/>
      <c r="O25" s="20"/>
      <c r="P25" s="20"/>
      <c r="Q25" s="20"/>
      <c r="R25" s="20"/>
      <c r="S25" s="20"/>
      <c r="T25" s="20"/>
      <c r="U25" s="20"/>
      <c r="V25" s="20"/>
    </row>
    <row r="26" spans="1:22" x14ac:dyDescent="0.2">
      <c r="A26" s="20"/>
      <c r="B26" s="38" t="s">
        <v>74</v>
      </c>
      <c r="C26" s="49">
        <f>C8/C6</f>
        <v>0.34502246400999592</v>
      </c>
      <c r="D26" s="49">
        <f>D8/D6</f>
        <v>0.35787106054710294</v>
      </c>
      <c r="E26" s="49">
        <f>E8/E6</f>
        <v>0.34636516318769733</v>
      </c>
      <c r="F26" s="50">
        <f>F8/F6</f>
        <v>0.32019047616150409</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0.75187503582543225</v>
      </c>
      <c r="D27" s="49">
        <f>D9/(D13+D10)</f>
        <v>0.77781061550421116</v>
      </c>
      <c r="E27" s="49">
        <f>E9/(E13+E10)</f>
        <v>0.74548932202045737</v>
      </c>
      <c r="F27" s="50">
        <f>F9/(F13+F10)</f>
        <v>0.68945780872411133</v>
      </c>
      <c r="G27" s="45">
        <f>(IF(C27 &lt; 0.8, 100, IF(C27 &lt; 1, 50, 0))) +
  (IF(D27 &lt; 0.8, 100, IF(D27 &lt; 1, 50, 0))) +
  (IF(E27 &lt; 0.8, 100, IF(E27 &lt; 1, 50, 0))) +
  (IF(F27 &lt; 0.8, 100, IF(F27 &lt; 1, 50, 0)))</f>
        <v>400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2.6370639853134356E-2</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0.15411253793537202</v>
      </c>
      <c r="D31" s="49">
        <f>D17/(D13+D10)</f>
        <v>0.12435117653977906</v>
      </c>
      <c r="E31" s="49">
        <f>E17/(E13+E10)</f>
        <v>0.1046369722262671</v>
      </c>
      <c r="F31" s="50">
        <f>F17/(F13+F10)</f>
        <v>0.1772184687115505</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0.78874999999999995</v>
      </c>
      <c r="J2" s="20"/>
      <c r="K2" s="20"/>
      <c r="L2" s="20"/>
      <c r="M2" s="20"/>
      <c r="N2" s="20"/>
      <c r="O2" s="20"/>
      <c r="P2" s="20"/>
      <c r="Q2" s="20"/>
      <c r="R2" s="20"/>
      <c r="S2" s="20"/>
      <c r="T2" s="20"/>
      <c r="U2" s="20"/>
      <c r="V2" s="20"/>
    </row>
    <row r="3" spans="1:22" ht="19" x14ac:dyDescent="0.25">
      <c r="A3" s="20"/>
      <c r="B3" s="25" t="s">
        <v>129</v>
      </c>
      <c r="C3" s="26">
        <v>434700000</v>
      </c>
      <c r="D3" s="26">
        <v>414800000</v>
      </c>
      <c r="E3" s="26">
        <v>378400000</v>
      </c>
      <c r="F3" s="27">
        <v>321300000</v>
      </c>
      <c r="G3" s="20"/>
      <c r="H3" s="20"/>
      <c r="I3" s="20"/>
      <c r="J3" s="20"/>
      <c r="K3" s="20"/>
      <c r="L3" s="20"/>
      <c r="M3" s="20"/>
      <c r="N3" s="20"/>
      <c r="O3" s="20"/>
      <c r="P3" s="20"/>
      <c r="Q3" s="20"/>
      <c r="R3" s="20"/>
      <c r="S3" s="20"/>
      <c r="T3" s="20"/>
      <c r="U3" s="20"/>
      <c r="V3" s="20"/>
    </row>
    <row r="4" spans="1:22" ht="19" x14ac:dyDescent="0.25">
      <c r="A4" s="20"/>
      <c r="B4" s="28" t="s">
        <v>130</v>
      </c>
      <c r="C4" s="26">
        <v>1512500000</v>
      </c>
      <c r="D4" s="26">
        <v>1262700000</v>
      </c>
      <c r="E4" s="26">
        <v>1126800000</v>
      </c>
      <c r="F4" s="27">
        <v>1011500000</v>
      </c>
      <c r="G4" s="20"/>
      <c r="H4" s="20"/>
      <c r="I4" s="20"/>
      <c r="J4" s="20"/>
      <c r="K4" s="20"/>
      <c r="L4" s="20"/>
      <c r="M4" s="20"/>
      <c r="N4" s="20"/>
      <c r="O4" s="20"/>
      <c r="P4" s="20"/>
      <c r="Q4" s="20"/>
      <c r="R4" s="20"/>
      <c r="S4" s="20"/>
      <c r="T4" s="20"/>
      <c r="U4" s="20"/>
      <c r="V4" s="20"/>
    </row>
    <row r="5" spans="1:22" ht="19" x14ac:dyDescent="0.25">
      <c r="A5" s="20"/>
      <c r="B5" s="28" t="s">
        <v>131</v>
      </c>
      <c r="C5" s="26">
        <v>108500000</v>
      </c>
      <c r="D5" s="26">
        <v>107300000</v>
      </c>
      <c r="E5" s="26">
        <v>109900000</v>
      </c>
      <c r="F5" s="27">
        <v>111100000</v>
      </c>
      <c r="G5" s="20"/>
      <c r="H5" s="20"/>
      <c r="I5" s="20"/>
      <c r="J5" s="20"/>
      <c r="K5" s="20"/>
      <c r="L5" s="20"/>
      <c r="M5" s="20"/>
      <c r="N5" s="20"/>
      <c r="O5" s="20"/>
      <c r="P5" s="20"/>
      <c r="Q5" s="20"/>
      <c r="R5" s="20"/>
      <c r="S5" s="20"/>
      <c r="T5" s="20"/>
      <c r="U5" s="20"/>
      <c r="V5" s="20"/>
    </row>
    <row r="6" spans="1:22" ht="19" x14ac:dyDescent="0.25">
      <c r="A6" s="20"/>
      <c r="B6" s="28" t="s">
        <v>132</v>
      </c>
      <c r="C6" s="26">
        <v>3829500000</v>
      </c>
      <c r="D6" s="26">
        <v>3616800000</v>
      </c>
      <c r="E6" s="26">
        <v>3313800000</v>
      </c>
      <c r="F6" s="27">
        <v>2793800000</v>
      </c>
      <c r="G6" s="20"/>
      <c r="H6" s="20"/>
      <c r="I6" s="20"/>
      <c r="J6" s="20"/>
      <c r="K6" s="20"/>
      <c r="L6" s="20"/>
      <c r="M6" s="20"/>
      <c r="N6" s="20"/>
      <c r="O6" s="20"/>
      <c r="P6" s="20"/>
      <c r="Q6" s="20"/>
      <c r="R6" s="20"/>
      <c r="S6" s="20"/>
      <c r="T6" s="20"/>
      <c r="U6" s="20"/>
      <c r="V6" s="20"/>
    </row>
    <row r="7" spans="1:22" ht="19" x14ac:dyDescent="0.25">
      <c r="A7" s="20"/>
      <c r="B7" s="28" t="s">
        <v>133</v>
      </c>
      <c r="C7" s="26">
        <v>671800000</v>
      </c>
      <c r="D7" s="26">
        <v>519000000</v>
      </c>
      <c r="E7" s="26">
        <v>594100000</v>
      </c>
      <c r="F7" s="27">
        <v>503400000</v>
      </c>
      <c r="G7" s="20"/>
      <c r="H7" s="20"/>
      <c r="I7" s="20"/>
      <c r="J7" s="20"/>
      <c r="K7" s="20"/>
      <c r="L7" s="20"/>
      <c r="M7" s="20"/>
      <c r="N7" s="20"/>
      <c r="O7" s="20"/>
      <c r="P7" s="20"/>
      <c r="Q7" s="20"/>
      <c r="R7" s="20"/>
      <c r="S7" s="20"/>
      <c r="T7" s="20"/>
      <c r="U7" s="20"/>
      <c r="V7" s="20"/>
    </row>
    <row r="8" spans="1:22" ht="19" x14ac:dyDescent="0.25">
      <c r="A8" s="20"/>
      <c r="B8" s="28" t="s">
        <v>134</v>
      </c>
      <c r="C8" s="26">
        <v>276700000</v>
      </c>
      <c r="D8" s="26">
        <v>412900000</v>
      </c>
      <c r="E8" s="26">
        <v>384300000</v>
      </c>
      <c r="F8" s="27">
        <v>435900000</v>
      </c>
      <c r="G8" s="20"/>
      <c r="H8" s="20"/>
      <c r="I8" s="20"/>
      <c r="J8" s="20"/>
      <c r="K8" s="20"/>
      <c r="L8" s="20"/>
      <c r="M8" s="20"/>
      <c r="N8" s="20"/>
      <c r="O8" s="20"/>
      <c r="P8" s="20"/>
      <c r="Q8" s="20"/>
      <c r="R8" s="20"/>
      <c r="S8" s="20"/>
      <c r="T8" s="20"/>
      <c r="U8" s="20"/>
      <c r="V8" s="20"/>
    </row>
    <row r="9" spans="1:22" ht="19" x14ac:dyDescent="0.25">
      <c r="A9" s="20"/>
      <c r="B9" s="28" t="s">
        <v>135</v>
      </c>
      <c r="C9" s="26">
        <v>948500000</v>
      </c>
      <c r="D9" s="26">
        <v>931900000</v>
      </c>
      <c r="E9" s="26">
        <v>978400000</v>
      </c>
      <c r="F9" s="27">
        <v>939300000</v>
      </c>
      <c r="G9" s="20"/>
      <c r="H9" s="20"/>
      <c r="I9" s="20"/>
      <c r="J9" s="20"/>
      <c r="K9" s="20"/>
      <c r="L9" s="20"/>
      <c r="M9" s="20"/>
      <c r="N9" s="20"/>
      <c r="O9" s="20"/>
      <c r="P9" s="20"/>
      <c r="Q9" s="20"/>
      <c r="R9" s="20"/>
      <c r="S9" s="20"/>
      <c r="T9" s="20"/>
      <c r="U9" s="20"/>
      <c r="V9" s="20"/>
    </row>
    <row r="10" spans="1:22" ht="19" x14ac:dyDescent="0.25">
      <c r="A10" s="20"/>
      <c r="B10" s="28" t="s">
        <v>136</v>
      </c>
      <c r="C10" s="26">
        <v>637600000</v>
      </c>
      <c r="D10" s="26">
        <v>370900000</v>
      </c>
      <c r="E10" s="26">
        <v>229500000</v>
      </c>
      <c r="F10" s="27">
        <v>167700000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3523400000</v>
      </c>
      <c r="D12" s="26">
        <v>2987800000</v>
      </c>
      <c r="E12" s="26">
        <v>2456700000</v>
      </c>
      <c r="F12" s="27">
        <v>1846700000</v>
      </c>
      <c r="G12" s="20"/>
      <c r="H12" s="20"/>
      <c r="I12" s="20"/>
      <c r="J12" s="20"/>
      <c r="K12" s="20"/>
      <c r="L12" s="20"/>
      <c r="M12" s="20"/>
      <c r="N12" s="20"/>
      <c r="O12" s="20"/>
      <c r="P12" s="20"/>
      <c r="Q12" s="20"/>
      <c r="R12" s="20"/>
      <c r="S12" s="20"/>
      <c r="T12" s="20"/>
      <c r="U12" s="20"/>
      <c r="V12" s="20"/>
    </row>
    <row r="13" spans="1:22" ht="19" x14ac:dyDescent="0.25">
      <c r="A13" s="20"/>
      <c r="B13" s="28" t="s">
        <v>139</v>
      </c>
      <c r="C13" s="26">
        <v>2881000000</v>
      </c>
      <c r="D13" s="26">
        <v>2684900000</v>
      </c>
      <c r="E13" s="26">
        <v>2335400000</v>
      </c>
      <c r="F13" s="27">
        <v>1854500000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68400000</v>
      </c>
      <c r="D15" s="26">
        <v>58500000</v>
      </c>
      <c r="E15" s="26">
        <v>52800000</v>
      </c>
      <c r="F15" s="27">
        <v>46900000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776500000</v>
      </c>
      <c r="D17" s="33">
        <v>724000000</v>
      </c>
      <c r="E17" s="33">
        <v>584000000</v>
      </c>
      <c r="F17" s="34">
        <v>472500000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Pass</v>
      </c>
      <c r="F21" s="44"/>
      <c r="G21" s="45">
        <f>(((COUNTIF(C21:E21, "Pass") * 100) + (COUNTIF(C21:E21, "Fail") * 0)) * (400/300)) / 2</f>
        <v>200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Pass</v>
      </c>
      <c r="E22" s="43" t="str">
        <f>IF(E17&gt;F17, "Pass", "Fail")</f>
        <v>Pass</v>
      </c>
      <c r="F22" s="39"/>
      <c r="G22" s="45">
        <f>(((COUNTIF(C22:F22, "Pass") * 100) + (COUNTIF(C22:F22, "Fail") * 0)) * (400/300)) / 2</f>
        <v>200</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Pass</v>
      </c>
      <c r="D23" s="43" t="str">
        <f>IF(D17&gt;D7, "Pass", "Fail")</f>
        <v>Pass</v>
      </c>
      <c r="E23" s="43" t="str">
        <f>IF(E17&gt;E7, "Pass", "Fail")</f>
        <v>Fail</v>
      </c>
      <c r="F23" s="48" t="str">
        <f>IF(F17&gt;F7, "Pass", "Fail")</f>
        <v>Fail</v>
      </c>
      <c r="G23" s="45">
        <f>(COUNTIF(C23:F23, "Pass") * 100) + (COUNTIF(C23:F23, "Fail") * 0)</f>
        <v>200</v>
      </c>
      <c r="H23" s="46" t="s">
        <v>154</v>
      </c>
      <c r="I23" s="20"/>
      <c r="J23" s="20"/>
      <c r="K23" s="20"/>
      <c r="L23" s="20"/>
      <c r="M23" s="20"/>
      <c r="N23" s="20"/>
      <c r="O23" s="20"/>
      <c r="P23" s="20"/>
      <c r="Q23" s="20"/>
      <c r="R23" s="20"/>
      <c r="S23" s="20"/>
      <c r="T23" s="20"/>
      <c r="U23" s="20"/>
      <c r="V23" s="20"/>
    </row>
    <row r="24" spans="1:22" x14ac:dyDescent="0.2">
      <c r="A24" s="20"/>
      <c r="B24" s="38" t="s">
        <v>84</v>
      </c>
      <c r="C24" s="49">
        <f>C17/(C4)</f>
        <v>0.51338842975206611</v>
      </c>
      <c r="D24" s="49">
        <f>D17/(D4)</f>
        <v>0.57337451492832814</v>
      </c>
      <c r="E24" s="49">
        <f>E17/(E4)</f>
        <v>0.5182818601348953</v>
      </c>
      <c r="F24" s="50">
        <f>F17/(F4)</f>
        <v>0.4671280276816609</v>
      </c>
      <c r="G24" s="45">
        <f>(IF(C24 &gt; 0.5, 100, IF(C24 &gt;= 0.2, 50, 0))) +
  (IF(D24 &gt; 0.5, 100, IF(D24 &gt;= 0.2, 50, 0))) +
  (IF(E24 &gt; 0.5, 100, IF(E24 &gt;= 0.2, 50, 0))) +
  (IF(F24 &gt; 0.5, 100, IF(F24 &gt;= 0.2, 50, 0)))</f>
        <v>350</v>
      </c>
      <c r="H24" s="46" t="s">
        <v>155</v>
      </c>
      <c r="I24" s="20"/>
      <c r="J24" s="20"/>
      <c r="K24" s="20"/>
      <c r="L24" s="20"/>
      <c r="M24" s="20"/>
      <c r="N24" s="20"/>
      <c r="O24" s="20"/>
      <c r="P24" s="20"/>
      <c r="Q24" s="20"/>
      <c r="R24" s="20"/>
      <c r="S24" s="20"/>
      <c r="T24" s="20"/>
      <c r="U24" s="20"/>
      <c r="V24" s="20"/>
    </row>
    <row r="25" spans="1:22" x14ac:dyDescent="0.2">
      <c r="A25" s="20"/>
      <c r="B25" s="38" t="s">
        <v>72</v>
      </c>
      <c r="C25" s="49">
        <f>C17/C6</f>
        <v>0.20276798537668103</v>
      </c>
      <c r="D25" s="49">
        <f>D17/D6</f>
        <v>0.20017695200176952</v>
      </c>
      <c r="E25" s="49">
        <f>E17/E6</f>
        <v>0.17623272376124088</v>
      </c>
      <c r="F25" s="50">
        <f>F17/F6</f>
        <v>0.16912448994201446</v>
      </c>
      <c r="G25" s="45">
        <f>(IF(C25 &gt; 0.17, 100, IF(C25 &gt;= 0.1, 50, 0))) +
  (IF(D25 &gt; 0.17, 100, IF(D25 &gt;= 0.1, 50, 0))) +
  (IF(E25 &gt; 0.17, 100, IF(E25 &gt;= 0.1, 50, 0))) +
  (IF(F25 &gt; 0.17, 100, IF(F25 &gt;= 0.1, 50, 0)))</f>
        <v>350</v>
      </c>
      <c r="H25" s="46" t="s">
        <v>156</v>
      </c>
      <c r="I25" s="20"/>
      <c r="J25" s="20"/>
      <c r="K25" s="20"/>
      <c r="L25" s="20"/>
      <c r="M25" s="20"/>
      <c r="N25" s="20"/>
      <c r="O25" s="20"/>
      <c r="P25" s="20"/>
      <c r="Q25" s="20"/>
      <c r="R25" s="20"/>
      <c r="S25" s="20"/>
      <c r="T25" s="20"/>
      <c r="U25" s="20"/>
      <c r="V25" s="20"/>
    </row>
    <row r="26" spans="1:22" x14ac:dyDescent="0.2">
      <c r="A26" s="20"/>
      <c r="B26" s="38" t="s">
        <v>74</v>
      </c>
      <c r="C26" s="49">
        <f>C8/C6</f>
        <v>7.2254863559211388E-2</v>
      </c>
      <c r="D26" s="49">
        <f>D8/D6</f>
        <v>0.1141616898916169</v>
      </c>
      <c r="E26" s="49">
        <f>E8/E6</f>
        <v>0.11596958174904944</v>
      </c>
      <c r="F26" s="50">
        <f>F8/F6</f>
        <v>0.15602405326079175</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0.26956744159608936</v>
      </c>
      <c r="D27" s="49">
        <f>D9/(D13+D10)</f>
        <v>0.30496105766084169</v>
      </c>
      <c r="E27" s="49">
        <f>E9/(E13+E10)</f>
        <v>0.38145736675893799</v>
      </c>
      <c r="F27" s="50">
        <f>F9/(F13+F10)</f>
        <v>0.46449411531994855</v>
      </c>
      <c r="G27" s="45">
        <f>(IF(C27 &lt; 0.8, 100, IF(C27 &lt; 1, 50, 0))) +
  (IF(D27 &lt; 0.8, 100, IF(D27 &lt; 1, 50, 0))) +
  (IF(E27 &lt; 0.8, 100, IF(E27 &lt; 1, 50, 0))) +
  (IF(F27 &lt; 0.8, 100, IF(F27 &lt; 1, 50, 0)))</f>
        <v>400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0.24192186436326238</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0.22068436309895981</v>
      </c>
      <c r="D31" s="49">
        <f>D17/(D13+D10)</f>
        <v>0.23692650042542052</v>
      </c>
      <c r="E31" s="49">
        <f>E17/(E13+E10)</f>
        <v>0.22768918866232601</v>
      </c>
      <c r="F31" s="50">
        <f>F17/(F13+F10)</f>
        <v>0.23365641380674512</v>
      </c>
      <c r="G31" s="45">
        <f>(IF(C31 &gt; 0.23, 100, 0)) +
  (IF(D31 &gt; 0.23, 100, 0)) +
  (IF(E31 &gt; 0.23, 100, 0)) +
  (IF(F31 &gt; 0.23, 100, 0))</f>
        <v>200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Fail</v>
      </c>
      <c r="D32" s="60"/>
      <c r="E32" s="61"/>
      <c r="F32" s="61"/>
      <c r="G32" s="62">
        <f>((COUNTIF(C32, "Pass") * 100) + (COUNTIF(C32, "Fail") * 0)) * (400/100)</f>
        <v>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0.45500000000000002</v>
      </c>
      <c r="J2" s="20"/>
      <c r="K2" s="20"/>
      <c r="L2" s="20"/>
      <c r="M2" s="20"/>
      <c r="N2" s="20"/>
      <c r="O2" s="20"/>
      <c r="P2" s="20"/>
      <c r="Q2" s="20"/>
      <c r="R2" s="20"/>
      <c r="S2" s="20"/>
      <c r="T2" s="20"/>
      <c r="U2" s="20"/>
      <c r="V2" s="20"/>
    </row>
    <row r="3" spans="1:22" ht="19" x14ac:dyDescent="0.25">
      <c r="A3" s="20"/>
      <c r="B3" s="25" t="s">
        <v>129</v>
      </c>
      <c r="C3" s="26">
        <v>2385200000</v>
      </c>
      <c r="D3" s="26">
        <v>2147200000</v>
      </c>
      <c r="E3" s="26">
        <v>2148000000</v>
      </c>
      <c r="F3" s="27">
        <v>2450700000</v>
      </c>
      <c r="G3" s="20"/>
      <c r="H3" s="20"/>
      <c r="I3" s="20"/>
      <c r="J3" s="20"/>
      <c r="K3" s="20"/>
      <c r="L3" s="20"/>
      <c r="M3" s="20"/>
      <c r="N3" s="20"/>
      <c r="O3" s="20"/>
      <c r="P3" s="20"/>
      <c r="Q3" s="20"/>
      <c r="R3" s="20"/>
      <c r="S3" s="20"/>
      <c r="T3" s="20"/>
      <c r="U3" s="20"/>
      <c r="V3" s="20"/>
    </row>
    <row r="4" spans="1:22" ht="19" x14ac:dyDescent="0.25">
      <c r="A4" s="20"/>
      <c r="B4" s="28" t="s">
        <v>130</v>
      </c>
      <c r="C4" s="26">
        <v>2060400000</v>
      </c>
      <c r="D4" s="26">
        <v>1872500000</v>
      </c>
      <c r="E4" s="26">
        <v>1836600000</v>
      </c>
      <c r="F4" s="27">
        <v>2047700000</v>
      </c>
      <c r="G4" s="20"/>
      <c r="H4" s="20"/>
      <c r="I4" s="20"/>
      <c r="J4" s="20"/>
      <c r="K4" s="20"/>
      <c r="L4" s="20"/>
      <c r="M4" s="20"/>
      <c r="N4" s="20"/>
      <c r="O4" s="20"/>
      <c r="P4" s="20"/>
      <c r="Q4" s="20"/>
      <c r="R4" s="20"/>
      <c r="S4" s="20"/>
      <c r="T4" s="20"/>
      <c r="U4" s="20"/>
      <c r="V4" s="20"/>
    </row>
    <row r="5" spans="1:22" ht="19" x14ac:dyDescent="0.25">
      <c r="A5" s="20"/>
      <c r="B5" s="28" t="s">
        <v>131</v>
      </c>
      <c r="C5" s="26">
        <v>8818500000</v>
      </c>
      <c r="D5" s="26">
        <v>8580200000</v>
      </c>
      <c r="E5" s="26">
        <v>8919400000</v>
      </c>
      <c r="F5" s="27">
        <v>9261800000</v>
      </c>
      <c r="G5" s="20"/>
      <c r="H5" s="20"/>
      <c r="I5" s="20"/>
      <c r="J5" s="20"/>
      <c r="K5" s="20"/>
      <c r="L5" s="20"/>
      <c r="M5" s="20"/>
      <c r="N5" s="20"/>
      <c r="O5" s="20"/>
      <c r="P5" s="20"/>
      <c r="Q5" s="20"/>
      <c r="R5" s="20"/>
      <c r="S5" s="20"/>
      <c r="T5" s="20"/>
      <c r="U5" s="20"/>
      <c r="V5" s="20"/>
    </row>
    <row r="6" spans="1:22" ht="19" x14ac:dyDescent="0.25">
      <c r="A6" s="20"/>
      <c r="B6" s="28" t="s">
        <v>132</v>
      </c>
      <c r="C6" s="26">
        <v>21496900000</v>
      </c>
      <c r="D6" s="26">
        <v>21066000000</v>
      </c>
      <c r="E6" s="26">
        <v>23456400000</v>
      </c>
      <c r="F6" s="27">
        <v>24417700000</v>
      </c>
      <c r="G6" s="20"/>
      <c r="H6" s="20"/>
      <c r="I6" s="20"/>
      <c r="J6" s="20"/>
      <c r="K6" s="20"/>
      <c r="L6" s="20"/>
      <c r="M6" s="20"/>
      <c r="N6" s="20"/>
      <c r="O6" s="20"/>
      <c r="P6" s="20"/>
      <c r="Q6" s="20"/>
      <c r="R6" s="20"/>
      <c r="S6" s="20"/>
      <c r="T6" s="20"/>
      <c r="U6" s="20"/>
      <c r="V6" s="20"/>
    </row>
    <row r="7" spans="1:22" ht="19" x14ac:dyDescent="0.25">
      <c r="A7" s="20"/>
      <c r="B7" s="28" t="s">
        <v>133</v>
      </c>
      <c r="C7" s="26">
        <v>2857400000</v>
      </c>
      <c r="D7" s="26">
        <v>2358200000</v>
      </c>
      <c r="E7" s="26">
        <v>3467900000</v>
      </c>
      <c r="F7" s="27">
        <v>2556900000</v>
      </c>
      <c r="G7" s="20"/>
      <c r="H7" s="20"/>
      <c r="I7" s="20"/>
      <c r="J7" s="20"/>
      <c r="K7" s="20"/>
      <c r="L7" s="20"/>
      <c r="M7" s="20"/>
      <c r="N7" s="20"/>
      <c r="O7" s="20"/>
      <c r="P7" s="20"/>
      <c r="Q7" s="20"/>
      <c r="R7" s="20"/>
      <c r="S7" s="20"/>
      <c r="T7" s="20"/>
      <c r="U7" s="20"/>
      <c r="V7" s="20"/>
    </row>
    <row r="8" spans="1:22" ht="19" x14ac:dyDescent="0.25">
      <c r="A8" s="20"/>
      <c r="B8" s="28" t="s">
        <v>134</v>
      </c>
      <c r="C8" s="26">
        <v>6151400000</v>
      </c>
      <c r="D8" s="26">
        <v>6680800000</v>
      </c>
      <c r="E8" s="26">
        <v>7322100000</v>
      </c>
      <c r="F8" s="27">
        <v>9661400000</v>
      </c>
      <c r="G8" s="20"/>
      <c r="H8" s="20"/>
      <c r="I8" s="20"/>
      <c r="J8" s="20"/>
      <c r="K8" s="20"/>
      <c r="L8" s="20"/>
      <c r="M8" s="20"/>
      <c r="N8" s="20"/>
      <c r="O8" s="20"/>
      <c r="P8" s="20"/>
      <c r="Q8" s="20"/>
      <c r="R8" s="20"/>
      <c r="S8" s="20"/>
      <c r="T8" s="20"/>
      <c r="U8" s="20"/>
      <c r="V8" s="20"/>
    </row>
    <row r="9" spans="1:22" ht="19" x14ac:dyDescent="0.25">
      <c r="A9" s="20"/>
      <c r="B9" s="28" t="s">
        <v>135</v>
      </c>
      <c r="C9" s="26">
        <v>9008800000</v>
      </c>
      <c r="D9" s="26">
        <v>9039000000</v>
      </c>
      <c r="E9" s="26">
        <v>10790000000</v>
      </c>
      <c r="F9" s="27">
        <v>12218300000</v>
      </c>
      <c r="G9" s="20"/>
      <c r="H9" s="20"/>
      <c r="I9" s="20"/>
      <c r="J9" s="20"/>
      <c r="K9" s="20"/>
      <c r="L9" s="20"/>
      <c r="M9" s="20"/>
      <c r="N9" s="20"/>
      <c r="O9" s="20"/>
      <c r="P9" s="20"/>
      <c r="Q9" s="20"/>
      <c r="R9" s="20"/>
      <c r="S9" s="20"/>
      <c r="T9" s="20"/>
      <c r="U9" s="20"/>
      <c r="V9" s="20"/>
    </row>
    <row r="10" spans="1:22" ht="19" x14ac:dyDescent="0.25">
      <c r="A10" s="20"/>
      <c r="B10" s="28" t="s">
        <v>136</v>
      </c>
      <c r="C10" s="26">
        <v>7562300000</v>
      </c>
      <c r="D10" s="26">
        <v>6867200000</v>
      </c>
      <c r="E10" s="26">
        <v>6717800000</v>
      </c>
      <c r="F10" s="27">
        <v>6719600000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10384500000</v>
      </c>
      <c r="D12" s="26">
        <v>9559300000</v>
      </c>
      <c r="E12" s="26">
        <v>10292200000</v>
      </c>
      <c r="F12" s="27">
        <v>10086900000</v>
      </c>
      <c r="G12" s="20"/>
      <c r="H12" s="20"/>
      <c r="I12" s="20"/>
      <c r="J12" s="20"/>
      <c r="K12" s="20"/>
      <c r="L12" s="20"/>
      <c r="M12" s="20"/>
      <c r="N12" s="20"/>
      <c r="O12" s="20"/>
      <c r="P12" s="20"/>
      <c r="Q12" s="20"/>
      <c r="R12" s="20"/>
      <c r="S12" s="20"/>
      <c r="T12" s="20"/>
      <c r="U12" s="20"/>
      <c r="V12" s="20"/>
    </row>
    <row r="13" spans="1:22" ht="19" x14ac:dyDescent="0.25">
      <c r="A13" s="20"/>
      <c r="B13" s="28" t="s">
        <v>139</v>
      </c>
      <c r="C13" s="26">
        <v>12488100000</v>
      </c>
      <c r="D13" s="26">
        <v>12027000000</v>
      </c>
      <c r="E13" s="26">
        <v>12666400000</v>
      </c>
      <c r="F13" s="27">
        <v>12199400000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458700000</v>
      </c>
      <c r="D15" s="26">
        <v>406000000</v>
      </c>
      <c r="E15" s="26">
        <v>435800000</v>
      </c>
      <c r="F15" s="27">
        <v>322800000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1581600000</v>
      </c>
      <c r="D17" s="33">
        <v>1284700000</v>
      </c>
      <c r="E17" s="33">
        <v>1499200000</v>
      </c>
      <c r="F17" s="34">
        <v>1204500000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Fail</v>
      </c>
      <c r="E21" s="43" t="str">
        <f>IF(E3&gt;F3, "Pass", "Fail")</f>
        <v>Fail</v>
      </c>
      <c r="F21" s="44"/>
      <c r="G21" s="45">
        <f>(((COUNTIF(C21:E21, "Pass") * 100) + (COUNTIF(C21:E21, "Fail") * 0)) * (400/300)) / 2</f>
        <v>66.666666666666657</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0.76761793826441471</v>
      </c>
      <c r="D24" s="49">
        <f>D17/(D4)</f>
        <v>0.68608811748998666</v>
      </c>
      <c r="E24" s="49">
        <f>E17/(E4)</f>
        <v>0.81629097244909066</v>
      </c>
      <c r="F24" s="50">
        <f>F17/(F4)</f>
        <v>0.58822093080041027</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7.3573398955198197E-2</v>
      </c>
      <c r="D25" s="49">
        <f>D17/D6</f>
        <v>6.0984524826735026E-2</v>
      </c>
      <c r="E25" s="49">
        <f>E17/E6</f>
        <v>6.3914326154056039E-2</v>
      </c>
      <c r="F25" s="50">
        <f>F17/F6</f>
        <v>4.9328970378045435E-2</v>
      </c>
      <c r="G25" s="45">
        <f>(IF(C25 &gt; 0.17, 100, IF(C25 &gt;= 0.1, 50, 0))) +
  (IF(D25 &gt; 0.17, 100, IF(D25 &gt;= 0.1, 50, 0))) +
  (IF(E25 &gt; 0.17, 100, IF(E25 &gt;= 0.1, 50, 0))) +
  (IF(F25 &gt; 0.17, 100, IF(F25 &gt;= 0.1, 50, 0)))</f>
        <v>0</v>
      </c>
      <c r="H25" s="46" t="s">
        <v>156</v>
      </c>
      <c r="I25" s="20"/>
      <c r="J25" s="20"/>
      <c r="K25" s="20"/>
      <c r="L25" s="20"/>
      <c r="M25" s="20"/>
      <c r="N25" s="20"/>
      <c r="O25" s="20"/>
      <c r="P25" s="20"/>
      <c r="Q25" s="20"/>
      <c r="R25" s="20"/>
      <c r="S25" s="20"/>
      <c r="T25" s="20"/>
      <c r="U25" s="20"/>
      <c r="V25" s="20"/>
    </row>
    <row r="26" spans="1:22" x14ac:dyDescent="0.2">
      <c r="A26" s="20"/>
      <c r="B26" s="38" t="s">
        <v>74</v>
      </c>
      <c r="C26" s="49">
        <f>C8/C6</f>
        <v>0.28615288716047432</v>
      </c>
      <c r="D26" s="49">
        <f>D8/D6</f>
        <v>0.3171366182474129</v>
      </c>
      <c r="E26" s="49">
        <f>E8/E6</f>
        <v>0.31215787588888322</v>
      </c>
      <c r="F26" s="50">
        <f>F8/F6</f>
        <v>0.39567199203856218</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0.4493077444839006</v>
      </c>
      <c r="D27" s="49">
        <f>D9/(D13+D10)</f>
        <v>0.47840077907506007</v>
      </c>
      <c r="E27" s="49">
        <f>E9/(E13+E10)</f>
        <v>0.55663891210367211</v>
      </c>
      <c r="F27" s="50">
        <f>F9/(F13+F10)</f>
        <v>0.64582166076431102</v>
      </c>
      <c r="G27" s="45">
        <f>(IF(C27 &lt; 0.8, 100, IF(C27 &lt; 1, 50, 0))) +
  (IF(D27 &lt; 0.8, 100, IF(D27 &lt; 1, 50, 0))) +
  (IF(E27 &lt; 0.8, 100, IF(E27 &lt; 1, 50, 0))) +
  (IF(F27 &lt; 0.8, 100, IF(F27 &lt; 1, 50, 0)))</f>
        <v>400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1.1822726156636576E-2</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7.8881219327295221E-2</v>
      </c>
      <c r="D31" s="49">
        <f>D17/(D13+D10)</f>
        <v>6.7994410983264711E-2</v>
      </c>
      <c r="E31" s="49">
        <f>E17/(E13+E10)</f>
        <v>7.7341339854107988E-2</v>
      </c>
      <c r="F31" s="50">
        <f>F17/(F13+F10)</f>
        <v>6.3666155716475506E-2</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Fail</v>
      </c>
      <c r="D32" s="60"/>
      <c r="E32" s="61"/>
      <c r="F32" s="61"/>
      <c r="G32" s="62">
        <f>((COUNTIF(C32, "Pass") * 100) + (COUNTIF(C32, "Fail") * 0)) * (400/100)</f>
        <v>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183</v>
      </c>
      <c r="D2" s="22" t="s">
        <v>184</v>
      </c>
      <c r="E2" s="22" t="s">
        <v>185</v>
      </c>
      <c r="F2" s="22" t="s">
        <v>186</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0.56541666666666668</v>
      </c>
      <c r="J2" s="20"/>
      <c r="K2" s="20"/>
      <c r="L2" s="20"/>
      <c r="M2" s="20"/>
      <c r="N2" s="20"/>
      <c r="O2" s="20"/>
      <c r="P2" s="20"/>
      <c r="Q2" s="20"/>
      <c r="R2" s="20"/>
      <c r="S2" s="20"/>
      <c r="T2" s="20"/>
      <c r="U2" s="20"/>
      <c r="V2" s="20"/>
    </row>
    <row r="3" spans="1:22" ht="19" x14ac:dyDescent="0.25">
      <c r="A3" s="20"/>
      <c r="B3" s="25" t="s">
        <v>129</v>
      </c>
      <c r="C3" s="26">
        <v>735600000</v>
      </c>
      <c r="D3" s="26">
        <v>628700000</v>
      </c>
      <c r="E3" s="26">
        <v>585600000</v>
      </c>
      <c r="F3" s="27">
        <v>570400000</v>
      </c>
      <c r="G3" s="20"/>
      <c r="H3" s="20"/>
      <c r="I3" s="20"/>
      <c r="J3" s="20"/>
      <c r="K3" s="20"/>
      <c r="L3" s="20"/>
      <c r="M3" s="20"/>
      <c r="N3" s="20"/>
      <c r="O3" s="20"/>
      <c r="P3" s="20"/>
      <c r="Q3" s="20"/>
      <c r="R3" s="20"/>
      <c r="S3" s="20"/>
      <c r="T3" s="20"/>
      <c r="U3" s="20"/>
      <c r="V3" s="20"/>
    </row>
    <row r="4" spans="1:22" ht="19" x14ac:dyDescent="0.25">
      <c r="A4" s="20"/>
      <c r="B4" s="28" t="s">
        <v>130</v>
      </c>
      <c r="C4" s="26">
        <v>1632600000</v>
      </c>
      <c r="D4" s="26">
        <v>1432900000</v>
      </c>
      <c r="E4" s="26">
        <v>1347600000</v>
      </c>
      <c r="F4" s="27">
        <v>1542100000</v>
      </c>
      <c r="G4" s="20"/>
      <c r="H4" s="20"/>
      <c r="I4" s="20"/>
      <c r="J4" s="20"/>
      <c r="K4" s="20"/>
      <c r="L4" s="20"/>
      <c r="M4" s="20"/>
      <c r="N4" s="20"/>
      <c r="O4" s="20"/>
      <c r="P4" s="20"/>
      <c r="Q4" s="20"/>
      <c r="R4" s="20"/>
      <c r="S4" s="20"/>
      <c r="T4" s="20"/>
      <c r="U4" s="20"/>
      <c r="V4" s="20"/>
    </row>
    <row r="5" spans="1:22" ht="19" x14ac:dyDescent="0.25">
      <c r="A5" s="20"/>
      <c r="B5" s="28" t="s">
        <v>131</v>
      </c>
      <c r="C5" s="26">
        <v>3624500000</v>
      </c>
      <c r="D5" s="26">
        <v>3609700000</v>
      </c>
      <c r="E5" s="26">
        <v>2574000000</v>
      </c>
      <c r="F5" s="27">
        <v>2447300000</v>
      </c>
      <c r="G5" s="20"/>
      <c r="H5" s="20"/>
      <c r="I5" s="20"/>
      <c r="J5" s="20"/>
      <c r="K5" s="20"/>
      <c r="L5" s="20"/>
      <c r="M5" s="20"/>
      <c r="N5" s="20"/>
      <c r="O5" s="20"/>
      <c r="P5" s="20"/>
      <c r="Q5" s="20"/>
      <c r="R5" s="20"/>
      <c r="S5" s="20"/>
      <c r="T5" s="20"/>
      <c r="U5" s="20"/>
      <c r="V5" s="20"/>
    </row>
    <row r="6" spans="1:22" ht="19" x14ac:dyDescent="0.25">
      <c r="A6" s="20"/>
      <c r="B6" s="28" t="s">
        <v>132</v>
      </c>
      <c r="C6" s="26">
        <v>11658900000</v>
      </c>
      <c r="D6" s="26">
        <v>11492300000</v>
      </c>
      <c r="E6" s="26">
        <v>9606200000</v>
      </c>
      <c r="F6" s="27">
        <v>6737500000</v>
      </c>
      <c r="G6" s="20"/>
      <c r="H6" s="20"/>
      <c r="I6" s="20"/>
      <c r="J6" s="20"/>
      <c r="K6" s="20"/>
      <c r="L6" s="20"/>
      <c r="M6" s="20"/>
      <c r="N6" s="20"/>
      <c r="O6" s="20"/>
      <c r="P6" s="20"/>
      <c r="Q6" s="20"/>
      <c r="R6" s="20"/>
      <c r="S6" s="20"/>
      <c r="T6" s="20"/>
      <c r="U6" s="20"/>
      <c r="V6" s="20"/>
    </row>
    <row r="7" spans="1:22" ht="19" x14ac:dyDescent="0.25">
      <c r="A7" s="20"/>
      <c r="B7" s="28" t="s">
        <v>133</v>
      </c>
      <c r="C7" s="26">
        <v>969000000</v>
      </c>
      <c r="D7" s="26">
        <v>1280200000</v>
      </c>
      <c r="E7" s="26">
        <v>732100000</v>
      </c>
      <c r="F7" s="27">
        <v>1004400000</v>
      </c>
      <c r="G7" s="20"/>
      <c r="H7" s="20"/>
      <c r="I7" s="20"/>
      <c r="J7" s="20"/>
      <c r="K7" s="20"/>
      <c r="L7" s="20"/>
      <c r="M7" s="20"/>
      <c r="N7" s="20"/>
      <c r="O7" s="20"/>
      <c r="P7" s="20"/>
      <c r="Q7" s="20"/>
      <c r="R7" s="20"/>
      <c r="S7" s="20"/>
      <c r="T7" s="20"/>
      <c r="U7" s="20"/>
      <c r="V7" s="20"/>
    </row>
    <row r="8" spans="1:22" ht="19" x14ac:dyDescent="0.25">
      <c r="A8" s="20"/>
      <c r="B8" s="28" t="s">
        <v>134</v>
      </c>
      <c r="C8" s="26">
        <v>3138900000</v>
      </c>
      <c r="D8" s="26">
        <v>3037400000</v>
      </c>
      <c r="E8" s="26">
        <v>1932100000</v>
      </c>
      <c r="F8" s="27">
        <v>1908300000</v>
      </c>
      <c r="G8" s="20"/>
      <c r="H8" s="20"/>
      <c r="I8" s="20"/>
      <c r="J8" s="20"/>
      <c r="K8" s="20"/>
      <c r="L8" s="20"/>
      <c r="M8" s="20"/>
      <c r="N8" s="20"/>
      <c r="O8" s="20"/>
      <c r="P8" s="20"/>
      <c r="Q8" s="20"/>
      <c r="R8" s="20"/>
      <c r="S8" s="20"/>
      <c r="T8" s="20"/>
      <c r="U8" s="20"/>
      <c r="V8" s="20"/>
    </row>
    <row r="9" spans="1:22" ht="19" x14ac:dyDescent="0.25">
      <c r="A9" s="20"/>
      <c r="B9" s="28" t="s">
        <v>135</v>
      </c>
      <c r="C9" s="26">
        <v>4107900000</v>
      </c>
      <c r="D9" s="26">
        <v>4317600000</v>
      </c>
      <c r="E9" s="26">
        <v>2664200000</v>
      </c>
      <c r="F9" s="27">
        <v>2912700000</v>
      </c>
      <c r="G9" s="20"/>
      <c r="H9" s="20"/>
      <c r="I9" s="20"/>
      <c r="J9" s="20"/>
      <c r="K9" s="20"/>
      <c r="L9" s="20"/>
      <c r="M9" s="20"/>
      <c r="N9" s="20"/>
      <c r="O9" s="20"/>
      <c r="P9" s="20"/>
      <c r="Q9" s="20"/>
      <c r="R9" s="20"/>
      <c r="S9" s="20"/>
      <c r="T9" s="20"/>
      <c r="U9" s="20"/>
      <c r="V9" s="20"/>
    </row>
    <row r="10" spans="1:22" ht="19" x14ac:dyDescent="0.25">
      <c r="A10" s="20"/>
      <c r="B10" s="28" t="s">
        <v>136</v>
      </c>
      <c r="C10" s="26">
        <v>710300000</v>
      </c>
      <c r="D10" s="26">
        <v>714500000</v>
      </c>
      <c r="E10" s="26">
        <v>639600000</v>
      </c>
      <c r="F10" s="27">
        <v>617300000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6876100000</v>
      </c>
      <c r="D12" s="26">
        <v>6584900000</v>
      </c>
      <c r="E12" s="26">
        <v>6202100000</v>
      </c>
      <c r="F12" s="27">
        <v>3261800000</v>
      </c>
      <c r="G12" s="20"/>
      <c r="H12" s="20"/>
      <c r="I12" s="20"/>
      <c r="J12" s="20"/>
      <c r="K12" s="20"/>
      <c r="L12" s="20"/>
      <c r="M12" s="20"/>
      <c r="N12" s="20"/>
      <c r="O12" s="20"/>
      <c r="P12" s="20"/>
      <c r="Q12" s="20"/>
      <c r="R12" s="20"/>
      <c r="S12" s="20"/>
      <c r="T12" s="20"/>
      <c r="U12" s="20"/>
      <c r="V12" s="20"/>
    </row>
    <row r="13" spans="1:22" ht="19" x14ac:dyDescent="0.25">
      <c r="A13" s="20"/>
      <c r="B13" s="28" t="s">
        <v>139</v>
      </c>
      <c r="C13" s="26">
        <v>7551000000</v>
      </c>
      <c r="D13" s="26">
        <v>7174700000</v>
      </c>
      <c r="E13" s="26">
        <v>6942000000</v>
      </c>
      <c r="F13" s="27">
        <v>3824800000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137400000</v>
      </c>
      <c r="D15" s="26">
        <v>110300000</v>
      </c>
      <c r="E15" s="26">
        <v>92700000</v>
      </c>
      <c r="F15" s="27">
        <v>93300000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607500000</v>
      </c>
      <c r="D17" s="33">
        <v>692400000</v>
      </c>
      <c r="E17" s="33">
        <v>738600000</v>
      </c>
      <c r="F17" s="34">
        <v>486600000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Pass</v>
      </c>
      <c r="F21" s="44"/>
      <c r="G21" s="45">
        <f>(((COUNTIF(C21:E21, "Pass") * 100) + (COUNTIF(C21:E21, "Fail") * 0)) * (400/300)) / 2</f>
        <v>200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Fail</v>
      </c>
      <c r="E22" s="43" t="str">
        <f>IF(E17&gt;F17, "Pass", "Fail")</f>
        <v>Pass</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Pass</v>
      </c>
      <c r="F23" s="48" t="str">
        <f>IF(F17&gt;F7, "Pass", "Fail")</f>
        <v>Fail</v>
      </c>
      <c r="G23" s="45">
        <f>(COUNTIF(C23:F23, "Pass") * 100) + (COUNTIF(C23:F23, "Fail") * 0)</f>
        <v>100</v>
      </c>
      <c r="H23" s="46" t="s">
        <v>154</v>
      </c>
      <c r="I23" s="20"/>
      <c r="J23" s="20"/>
      <c r="K23" s="20"/>
      <c r="L23" s="20"/>
      <c r="M23" s="20"/>
      <c r="N23" s="20"/>
      <c r="O23" s="20"/>
      <c r="P23" s="20"/>
      <c r="Q23" s="20"/>
      <c r="R23" s="20"/>
      <c r="S23" s="20"/>
      <c r="T23" s="20"/>
      <c r="U23" s="20"/>
      <c r="V23" s="20"/>
    </row>
    <row r="24" spans="1:22" x14ac:dyDescent="0.2">
      <c r="A24" s="20"/>
      <c r="B24" s="38" t="s">
        <v>84</v>
      </c>
      <c r="C24" s="49">
        <f>C17/(C4)</f>
        <v>0.37210584343991182</v>
      </c>
      <c r="D24" s="49">
        <f>D17/(D4)</f>
        <v>0.48321585595645195</v>
      </c>
      <c r="E24" s="49">
        <f>E17/(E4)</f>
        <v>0.54808548530721279</v>
      </c>
      <c r="F24" s="50">
        <f>F17/(F4)</f>
        <v>0.3155437390571299</v>
      </c>
      <c r="G24" s="45">
        <f>(IF(C24 &gt; 0.5, 100, IF(C24 &gt;= 0.2, 50, 0))) +
  (IF(D24 &gt; 0.5, 100, IF(D24 &gt;= 0.2, 50, 0))) +
  (IF(E24 &gt; 0.5, 100, IF(E24 &gt;= 0.2, 50, 0))) +
  (IF(F24 &gt; 0.5, 100, IF(F24 &gt;= 0.2, 50, 0)))</f>
        <v>250</v>
      </c>
      <c r="H24" s="46" t="s">
        <v>155</v>
      </c>
      <c r="I24" s="20"/>
      <c r="J24" s="20"/>
      <c r="K24" s="20"/>
      <c r="L24" s="20"/>
      <c r="M24" s="20"/>
      <c r="N24" s="20"/>
      <c r="O24" s="20"/>
      <c r="P24" s="20"/>
      <c r="Q24" s="20"/>
      <c r="R24" s="20"/>
      <c r="S24" s="20"/>
      <c r="T24" s="20"/>
      <c r="U24" s="20"/>
      <c r="V24" s="20"/>
    </row>
    <row r="25" spans="1:22" x14ac:dyDescent="0.2">
      <c r="A25" s="20"/>
      <c r="B25" s="38" t="s">
        <v>72</v>
      </c>
      <c r="C25" s="49">
        <f>C17/C6</f>
        <v>5.2106116357460826E-2</v>
      </c>
      <c r="D25" s="49">
        <f>D17/D6</f>
        <v>6.0249036311269287E-2</v>
      </c>
      <c r="E25" s="49">
        <f>E17/E6</f>
        <v>7.6887843267889486E-2</v>
      </c>
      <c r="F25" s="50">
        <f>F17/F6</f>
        <v>7.2222634508348788E-2</v>
      </c>
      <c r="G25" s="45">
        <f>(IF(C25 &gt; 0.17, 100, IF(C25 &gt;= 0.1, 50, 0))) +
  (IF(D25 &gt; 0.17, 100, IF(D25 &gt;= 0.1, 50, 0))) +
  (IF(E25 &gt; 0.17, 100, IF(E25 &gt;= 0.1, 50, 0))) +
  (IF(F25 &gt; 0.17, 100, IF(F25 &gt;= 0.1, 50, 0)))</f>
        <v>0</v>
      </c>
      <c r="H25" s="46" t="s">
        <v>156</v>
      </c>
      <c r="I25" s="20"/>
      <c r="J25" s="20"/>
      <c r="K25" s="20"/>
      <c r="L25" s="20"/>
      <c r="M25" s="20"/>
      <c r="N25" s="20"/>
      <c r="O25" s="20"/>
      <c r="P25" s="20"/>
      <c r="Q25" s="20"/>
      <c r="R25" s="20"/>
      <c r="S25" s="20"/>
      <c r="T25" s="20"/>
      <c r="U25" s="20"/>
      <c r="V25" s="20"/>
    </row>
    <row r="26" spans="1:22" x14ac:dyDescent="0.2">
      <c r="A26" s="20"/>
      <c r="B26" s="38" t="s">
        <v>74</v>
      </c>
      <c r="C26" s="49">
        <f>C8/C6</f>
        <v>0.26922780022129017</v>
      </c>
      <c r="D26" s="49">
        <f>D8/D6</f>
        <v>0.26429870434986902</v>
      </c>
      <c r="E26" s="49">
        <f>E8/E6</f>
        <v>0.20113051987258229</v>
      </c>
      <c r="F26" s="50">
        <f>F8/F6</f>
        <v>0.2832356215213358</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0.49724619611925486</v>
      </c>
      <c r="D27" s="49">
        <f>D9/(D13+D10)</f>
        <v>0.54727982558434318</v>
      </c>
      <c r="E27" s="49">
        <f>E9/(E13+E10)</f>
        <v>0.35140339769969398</v>
      </c>
      <c r="F27" s="50">
        <f>F9/(F13+F10)</f>
        <v>0.65570338353481461</v>
      </c>
      <c r="G27" s="45">
        <f>(IF(C27 &lt; 0.8, 100, IF(C27 &lt; 1, 50, 0))) +
  (IF(D27 &lt; 0.8, 100, IF(D27 &lt; 1, 50, 0))) +
  (IF(E27 &lt; 0.8, 100, IF(E27 &lt; 1, 50, 0))) +
  (IF(F27 &lt; 0.8, 100, IF(F27 &lt; 1, 50, 0)))</f>
        <v>400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0.33579273605461551</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7.3535642090227935E-2</v>
      </c>
      <c r="D31" s="49">
        <f>D17/(D13+D10)</f>
        <v>8.7765552907772645E-2</v>
      </c>
      <c r="E31" s="49">
        <f>E17/(E13+E10)</f>
        <v>9.742006964229187E-2</v>
      </c>
      <c r="F31" s="50">
        <f>F17/(F13+F10)</f>
        <v>0.10954278381846425</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0.32083333333333336</v>
      </c>
      <c r="J2" s="20"/>
      <c r="K2" s="20"/>
      <c r="L2" s="20"/>
      <c r="M2" s="20"/>
      <c r="N2" s="20"/>
      <c r="O2" s="20"/>
      <c r="P2" s="20"/>
      <c r="Q2" s="20"/>
      <c r="R2" s="20"/>
      <c r="S2" s="20"/>
      <c r="T2" s="20"/>
      <c r="U2" s="20"/>
      <c r="V2" s="20"/>
    </row>
    <row r="3" spans="1:22" ht="19" x14ac:dyDescent="0.25">
      <c r="A3" s="20"/>
      <c r="B3" s="25" t="s">
        <v>129</v>
      </c>
      <c r="C3" s="26">
        <v>2824000000</v>
      </c>
      <c r="D3" s="26">
        <v>2679000000</v>
      </c>
      <c r="E3" s="26">
        <v>2453000000</v>
      </c>
      <c r="F3" s="27">
        <v>1916000000</v>
      </c>
      <c r="G3" s="20"/>
      <c r="H3" s="20"/>
      <c r="I3" s="20"/>
      <c r="J3" s="20"/>
      <c r="K3" s="20"/>
      <c r="L3" s="20"/>
      <c r="M3" s="20"/>
      <c r="N3" s="20"/>
      <c r="O3" s="20"/>
      <c r="P3" s="20"/>
      <c r="Q3" s="20"/>
      <c r="R3" s="20"/>
      <c r="S3" s="20"/>
      <c r="T3" s="20"/>
      <c r="U3" s="20"/>
      <c r="V3" s="20"/>
    </row>
    <row r="4" spans="1:22" ht="19" x14ac:dyDescent="0.25">
      <c r="A4" s="20"/>
      <c r="B4" s="28" t="s">
        <v>130</v>
      </c>
      <c r="C4" s="26">
        <v>4957000000</v>
      </c>
      <c r="D4" s="26">
        <v>5236000000</v>
      </c>
      <c r="E4" s="26">
        <v>5808000000</v>
      </c>
      <c r="F4" s="27">
        <v>5325000000</v>
      </c>
      <c r="G4" s="20"/>
      <c r="H4" s="20"/>
      <c r="I4" s="20"/>
      <c r="J4" s="20"/>
      <c r="K4" s="20"/>
      <c r="L4" s="20"/>
      <c r="M4" s="20"/>
      <c r="N4" s="20"/>
      <c r="O4" s="20"/>
      <c r="P4" s="20"/>
      <c r="Q4" s="20"/>
      <c r="R4" s="20"/>
      <c r="S4" s="20"/>
      <c r="T4" s="20"/>
      <c r="U4" s="20"/>
      <c r="V4" s="20"/>
    </row>
    <row r="5" spans="1:22" ht="19" x14ac:dyDescent="0.25">
      <c r="A5" s="20"/>
      <c r="B5" s="28" t="s">
        <v>131</v>
      </c>
      <c r="C5" s="26">
        <v>6514000000</v>
      </c>
      <c r="D5" s="26">
        <v>6452000000</v>
      </c>
      <c r="E5" s="26">
        <v>9836000000</v>
      </c>
      <c r="F5" s="27">
        <v>3217000000</v>
      </c>
      <c r="G5" s="20"/>
      <c r="H5" s="20"/>
      <c r="I5" s="20"/>
      <c r="J5" s="20"/>
      <c r="K5" s="20"/>
      <c r="L5" s="20"/>
      <c r="M5" s="20"/>
      <c r="N5" s="20"/>
      <c r="O5" s="20"/>
      <c r="P5" s="20"/>
      <c r="Q5" s="20"/>
      <c r="R5" s="20"/>
      <c r="S5" s="20"/>
      <c r="T5" s="20"/>
      <c r="U5" s="20"/>
      <c r="V5" s="20"/>
    </row>
    <row r="6" spans="1:22" ht="19" x14ac:dyDescent="0.25">
      <c r="A6" s="20"/>
      <c r="B6" s="28" t="s">
        <v>132</v>
      </c>
      <c r="C6" s="26">
        <v>28276000000</v>
      </c>
      <c r="D6" s="26">
        <v>28287000000</v>
      </c>
      <c r="E6" s="26">
        <v>33521000000</v>
      </c>
      <c r="F6" s="27">
        <v>20019000000</v>
      </c>
      <c r="G6" s="20"/>
      <c r="H6" s="20"/>
      <c r="I6" s="20"/>
      <c r="J6" s="20"/>
      <c r="K6" s="20"/>
      <c r="L6" s="20"/>
      <c r="M6" s="20"/>
      <c r="N6" s="20"/>
      <c r="O6" s="20"/>
      <c r="P6" s="20"/>
      <c r="Q6" s="20"/>
      <c r="R6" s="20"/>
      <c r="S6" s="20"/>
      <c r="T6" s="20"/>
      <c r="U6" s="20"/>
      <c r="V6" s="20"/>
    </row>
    <row r="7" spans="1:22" ht="19" x14ac:dyDescent="0.25">
      <c r="A7" s="20"/>
      <c r="B7" s="28" t="s">
        <v>133</v>
      </c>
      <c r="C7" s="26">
        <v>6503000000</v>
      </c>
      <c r="D7" s="26">
        <v>4745000000</v>
      </c>
      <c r="E7" s="26">
        <v>4236000000</v>
      </c>
      <c r="F7" s="27">
        <v>3333000000</v>
      </c>
      <c r="G7" s="20"/>
      <c r="H7" s="20"/>
      <c r="I7" s="20"/>
      <c r="J7" s="20"/>
      <c r="K7" s="20"/>
      <c r="L7" s="20"/>
      <c r="M7" s="20"/>
      <c r="N7" s="20"/>
      <c r="O7" s="20"/>
      <c r="P7" s="20"/>
      <c r="Q7" s="20"/>
      <c r="R7" s="20"/>
      <c r="S7" s="20"/>
      <c r="T7" s="20"/>
      <c r="U7" s="20"/>
      <c r="V7" s="20"/>
    </row>
    <row r="8" spans="1:22" ht="19" x14ac:dyDescent="0.25">
      <c r="A8" s="20"/>
      <c r="B8" s="28" t="s">
        <v>134</v>
      </c>
      <c r="C8" s="26">
        <v>13305000000</v>
      </c>
      <c r="D8" s="26">
        <v>17647000000</v>
      </c>
      <c r="E8" s="26">
        <v>20164000000</v>
      </c>
      <c r="F8" s="27">
        <v>7960000000</v>
      </c>
      <c r="G8" s="20"/>
      <c r="H8" s="20"/>
      <c r="I8" s="20"/>
      <c r="J8" s="20"/>
      <c r="K8" s="20"/>
      <c r="L8" s="20"/>
      <c r="M8" s="20"/>
      <c r="N8" s="20"/>
      <c r="O8" s="20"/>
      <c r="P8" s="20"/>
      <c r="Q8" s="20"/>
      <c r="R8" s="20"/>
      <c r="S8" s="20"/>
      <c r="T8" s="20"/>
      <c r="U8" s="20"/>
      <c r="V8" s="20"/>
    </row>
    <row r="9" spans="1:22" ht="19" x14ac:dyDescent="0.25">
      <c r="A9" s="20"/>
      <c r="B9" s="28" t="s">
        <v>135</v>
      </c>
      <c r="C9" s="26">
        <v>19808000000</v>
      </c>
      <c r="D9" s="26">
        <v>22392000000</v>
      </c>
      <c r="E9" s="26">
        <v>24400000000</v>
      </c>
      <c r="F9" s="27">
        <v>11293000000</v>
      </c>
      <c r="G9" s="20"/>
      <c r="H9" s="20"/>
      <c r="I9" s="20"/>
      <c r="J9" s="20"/>
      <c r="K9" s="20"/>
      <c r="L9" s="20"/>
      <c r="M9" s="20"/>
      <c r="N9" s="20"/>
      <c r="O9" s="20"/>
      <c r="P9" s="20"/>
      <c r="Q9" s="20"/>
      <c r="R9" s="20"/>
      <c r="S9" s="20"/>
      <c r="T9" s="20"/>
      <c r="U9" s="20"/>
      <c r="V9" s="20"/>
    </row>
    <row r="10" spans="1:22" ht="19" x14ac:dyDescent="0.25">
      <c r="A10" s="20"/>
      <c r="B10" s="28" t="s">
        <v>136</v>
      </c>
      <c r="C10" s="26">
        <v>11230000000</v>
      </c>
      <c r="D10" s="26">
        <v>11389000000</v>
      </c>
      <c r="E10" s="26">
        <v>11488000000</v>
      </c>
      <c r="F10" s="27">
        <v>11051000000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16114000000</v>
      </c>
      <c r="D12" s="26">
        <v>14050000000</v>
      </c>
      <c r="E12" s="26">
        <v>17065000000</v>
      </c>
      <c r="F12" s="27">
        <v>16328000000</v>
      </c>
      <c r="G12" s="20"/>
      <c r="H12" s="20"/>
      <c r="I12" s="20"/>
      <c r="J12" s="20"/>
      <c r="K12" s="20"/>
      <c r="L12" s="20"/>
      <c r="M12" s="20"/>
      <c r="N12" s="20"/>
      <c r="O12" s="20"/>
      <c r="P12" s="20"/>
      <c r="Q12" s="20"/>
      <c r="R12" s="20"/>
      <c r="S12" s="20"/>
      <c r="T12" s="20"/>
      <c r="U12" s="20"/>
      <c r="V12" s="20"/>
    </row>
    <row r="13" spans="1:22" ht="19" x14ac:dyDescent="0.25">
      <c r="A13" s="20"/>
      <c r="B13" s="28" t="s">
        <v>139</v>
      </c>
      <c r="C13" s="26">
        <v>8468000000</v>
      </c>
      <c r="D13" s="26">
        <v>5895000000</v>
      </c>
      <c r="E13" s="26">
        <v>9121000000</v>
      </c>
      <c r="F13" s="27">
        <v>8726000000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667000000</v>
      </c>
      <c r="D15" s="26">
        <v>602000000</v>
      </c>
      <c r="E15" s="26">
        <v>531000000</v>
      </c>
      <c r="F15" s="27">
        <v>521000000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1726000000</v>
      </c>
      <c r="D17" s="33">
        <v>1211000000</v>
      </c>
      <c r="E17" s="33">
        <v>2222000000</v>
      </c>
      <c r="F17" s="34">
        <v>1868000000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Pass</v>
      </c>
      <c r="F21" s="44"/>
      <c r="G21" s="45">
        <f>(((COUNTIF(C21:E21, "Pass") * 100) + (COUNTIF(C21:E21, "Fail") * 0)) * (400/300)) / 2</f>
        <v>200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0.34819447246318336</v>
      </c>
      <c r="D24" s="49">
        <f>D17/(D4)</f>
        <v>0.23128342245989306</v>
      </c>
      <c r="E24" s="49">
        <f>E17/(E4)</f>
        <v>0.38257575757575757</v>
      </c>
      <c r="F24" s="50">
        <f>F17/(F4)</f>
        <v>0.35079812206572769</v>
      </c>
      <c r="G24" s="45">
        <f>(IF(C24 &gt; 0.5, 100, IF(C24 &gt;= 0.2, 50, 0))) +
  (IF(D24 &gt; 0.5, 100, IF(D24 &gt;= 0.2, 50, 0))) +
  (IF(E24 &gt; 0.5, 100, IF(E24 &gt;= 0.2, 50, 0))) +
  (IF(F24 &gt; 0.5, 100, IF(F24 &gt;= 0.2, 50, 0)))</f>
        <v>200</v>
      </c>
      <c r="H24" s="46" t="s">
        <v>155</v>
      </c>
      <c r="I24" s="20"/>
      <c r="J24" s="20"/>
      <c r="K24" s="20"/>
      <c r="L24" s="20"/>
      <c r="M24" s="20"/>
      <c r="N24" s="20"/>
      <c r="O24" s="20"/>
      <c r="P24" s="20"/>
      <c r="Q24" s="20"/>
      <c r="R24" s="20"/>
      <c r="S24" s="20"/>
      <c r="T24" s="20"/>
      <c r="U24" s="20"/>
      <c r="V24" s="20"/>
    </row>
    <row r="25" spans="1:22" x14ac:dyDescent="0.2">
      <c r="A25" s="20"/>
      <c r="B25" s="38" t="s">
        <v>72</v>
      </c>
      <c r="C25" s="49">
        <f>C17/C6</f>
        <v>6.1041165652850476E-2</v>
      </c>
      <c r="D25" s="49">
        <f>D17/D6</f>
        <v>4.2811185350160853E-2</v>
      </c>
      <c r="E25" s="49">
        <f>E17/E6</f>
        <v>6.6286805286238482E-2</v>
      </c>
      <c r="F25" s="50">
        <f>F17/F6</f>
        <v>9.3311354213497177E-2</v>
      </c>
      <c r="G25" s="45">
        <f>(IF(C25 &gt; 0.17, 100, IF(C25 &gt;= 0.1, 50, 0))) +
  (IF(D25 &gt; 0.17, 100, IF(D25 &gt;= 0.1, 50, 0))) +
  (IF(E25 &gt; 0.17, 100, IF(E25 &gt;= 0.1, 50, 0))) +
  (IF(F25 &gt; 0.17, 100, IF(F25 &gt;= 0.1, 50, 0)))</f>
        <v>0</v>
      </c>
      <c r="H25" s="46" t="s">
        <v>156</v>
      </c>
      <c r="I25" s="20"/>
      <c r="J25" s="20"/>
      <c r="K25" s="20"/>
      <c r="L25" s="20"/>
      <c r="M25" s="20"/>
      <c r="N25" s="20"/>
      <c r="O25" s="20"/>
      <c r="P25" s="20"/>
      <c r="Q25" s="20"/>
      <c r="R25" s="20"/>
      <c r="S25" s="20"/>
      <c r="T25" s="20"/>
      <c r="U25" s="20"/>
      <c r="V25" s="20"/>
    </row>
    <row r="26" spans="1:22" x14ac:dyDescent="0.2">
      <c r="A26" s="20"/>
      <c r="B26" s="38" t="s">
        <v>74</v>
      </c>
      <c r="C26" s="49">
        <f>C8/C6</f>
        <v>0.47054038760786532</v>
      </c>
      <c r="D26" s="49">
        <f>D8/D6</f>
        <v>0.62385548131650581</v>
      </c>
      <c r="E26" s="49">
        <f>E8/E6</f>
        <v>0.601533367142985</v>
      </c>
      <c r="F26" s="50">
        <f>F8/F6</f>
        <v>0.39762225885408864</v>
      </c>
      <c r="G26" s="45">
        <f>(IF(C26 &lt; 0.5, 100, 0)) +
  (IF(D26 &lt; 0.5, 100, 0)) +
  (IF(E26 &lt; 0.5, 100, 0)) +
  (IF(F26 &lt; 0.5, 100, 0))</f>
        <v>200</v>
      </c>
      <c r="H26" s="46" t="s">
        <v>157</v>
      </c>
      <c r="I26" s="20"/>
      <c r="J26" s="20"/>
      <c r="K26" s="20"/>
      <c r="L26" s="20"/>
      <c r="M26" s="20"/>
      <c r="N26" s="20"/>
      <c r="O26" s="20"/>
      <c r="P26" s="20"/>
      <c r="Q26" s="20"/>
      <c r="R26" s="20"/>
      <c r="S26" s="20"/>
      <c r="T26" s="20"/>
      <c r="U26" s="20"/>
      <c r="V26" s="20"/>
    </row>
    <row r="27" spans="1:22" x14ac:dyDescent="0.2">
      <c r="A27" s="20"/>
      <c r="B27" s="38" t="s">
        <v>158</v>
      </c>
      <c r="C27" s="49">
        <f>C9/(C13+C10)</f>
        <v>1.0055843232815513</v>
      </c>
      <c r="D27" s="49">
        <f>D9/(D13+D10)</f>
        <v>1.2955334413330248</v>
      </c>
      <c r="E27" s="49">
        <f>E9/(E13+E10)</f>
        <v>1.183948760250376</v>
      </c>
      <c r="F27" s="50">
        <f>F9/(F13+F10)</f>
        <v>0.57101683774081002</v>
      </c>
      <c r="G27" s="45">
        <f>(IF(C27 &lt; 0.8, 100, IF(C27 &lt; 1, 50, 0))) +
  (IF(D27 &lt; 0.8, 100, IF(D27 &lt; 1, 50, 0))) +
  (IF(E27 &lt; 0.8, 100, IF(E27 &lt; 1, 50, 0))) +
  (IF(F27 &lt; 0.8, 100, IF(F27 &lt; 1, 50, 0)))</f>
        <v>100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5.1212307801825592E-3</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8.7623108945070569E-2</v>
      </c>
      <c r="D31" s="49">
        <f>D17/(D13+D10)</f>
        <v>7.0064799814857678E-2</v>
      </c>
      <c r="E31" s="49">
        <f>E17/(E13+E10)</f>
        <v>0.10781697316706293</v>
      </c>
      <c r="F31" s="50">
        <f>F17/(F13+F10)</f>
        <v>9.4453152652070591E-2</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0.51249999999999996</v>
      </c>
      <c r="J2" s="20"/>
      <c r="K2" s="20"/>
      <c r="L2" s="20"/>
      <c r="M2" s="20"/>
      <c r="N2" s="20"/>
      <c r="O2" s="20"/>
      <c r="P2" s="20"/>
      <c r="Q2" s="20"/>
      <c r="R2" s="20"/>
      <c r="S2" s="20"/>
      <c r="T2" s="20"/>
      <c r="U2" s="20"/>
      <c r="V2" s="20"/>
    </row>
    <row r="3" spans="1:22" ht="19" x14ac:dyDescent="0.25">
      <c r="A3" s="20"/>
      <c r="B3" s="25" t="s">
        <v>129</v>
      </c>
      <c r="C3" s="26">
        <v>516236000</v>
      </c>
      <c r="D3" s="26">
        <v>455710000</v>
      </c>
      <c r="E3" s="26">
        <v>356095000</v>
      </c>
      <c r="F3" s="27">
        <v>304281000</v>
      </c>
      <c r="G3" s="20"/>
      <c r="H3" s="20"/>
      <c r="I3" s="20"/>
      <c r="J3" s="20"/>
      <c r="K3" s="20"/>
      <c r="L3" s="20"/>
      <c r="M3" s="20"/>
      <c r="N3" s="20"/>
      <c r="O3" s="20"/>
      <c r="P3" s="20"/>
      <c r="Q3" s="20"/>
      <c r="R3" s="20"/>
      <c r="S3" s="20"/>
      <c r="T3" s="20"/>
      <c r="U3" s="20"/>
      <c r="V3" s="20"/>
    </row>
    <row r="4" spans="1:22" ht="19" x14ac:dyDescent="0.25">
      <c r="A4" s="20"/>
      <c r="B4" s="28" t="s">
        <v>130</v>
      </c>
      <c r="C4" s="26">
        <v>723664000</v>
      </c>
      <c r="D4" s="26">
        <v>668723000</v>
      </c>
      <c r="E4" s="26">
        <v>632647000</v>
      </c>
      <c r="F4" s="27">
        <v>587255000</v>
      </c>
      <c r="G4" s="20"/>
      <c r="H4" s="20"/>
      <c r="I4" s="20"/>
      <c r="J4" s="20"/>
      <c r="K4" s="20"/>
      <c r="L4" s="20"/>
      <c r="M4" s="20"/>
      <c r="N4" s="20"/>
      <c r="O4" s="20"/>
      <c r="P4" s="20"/>
      <c r="Q4" s="20"/>
      <c r="R4" s="20"/>
      <c r="S4" s="20"/>
      <c r="T4" s="20"/>
      <c r="U4" s="20"/>
      <c r="V4" s="20"/>
    </row>
    <row r="5" spans="1:22" ht="19" x14ac:dyDescent="0.25">
      <c r="A5" s="20"/>
      <c r="B5" s="28" t="s">
        <v>131</v>
      </c>
      <c r="C5" s="26">
        <v>1305446000</v>
      </c>
      <c r="D5" s="26">
        <v>430328000</v>
      </c>
      <c r="E5" s="26">
        <v>437865000</v>
      </c>
      <c r="F5" s="27">
        <v>444362000</v>
      </c>
      <c r="G5" s="20"/>
      <c r="H5" s="20"/>
      <c r="I5" s="20"/>
      <c r="J5" s="20"/>
      <c r="K5" s="20"/>
      <c r="L5" s="20"/>
      <c r="M5" s="20"/>
      <c r="N5" s="20"/>
      <c r="O5" s="20"/>
      <c r="P5" s="20"/>
      <c r="Q5" s="20"/>
      <c r="R5" s="20"/>
      <c r="S5" s="20"/>
      <c r="T5" s="20"/>
      <c r="U5" s="20"/>
      <c r="V5" s="20"/>
    </row>
    <row r="6" spans="1:22" ht="19" x14ac:dyDescent="0.25">
      <c r="A6" s="20"/>
      <c r="B6" s="28" t="s">
        <v>132</v>
      </c>
      <c r="C6" s="26">
        <v>4626854000</v>
      </c>
      <c r="D6" s="26">
        <v>3281453000</v>
      </c>
      <c r="E6" s="26">
        <v>3094932000</v>
      </c>
      <c r="F6" s="27">
        <v>2839920000</v>
      </c>
      <c r="G6" s="20"/>
      <c r="H6" s="20"/>
      <c r="I6" s="20"/>
      <c r="J6" s="20"/>
      <c r="K6" s="20"/>
      <c r="L6" s="20"/>
      <c r="M6" s="20"/>
      <c r="N6" s="20"/>
      <c r="O6" s="20"/>
      <c r="P6" s="20"/>
      <c r="Q6" s="20"/>
      <c r="R6" s="20"/>
      <c r="S6" s="20"/>
      <c r="T6" s="20"/>
      <c r="U6" s="20"/>
      <c r="V6" s="20"/>
    </row>
    <row r="7" spans="1:22" ht="19" x14ac:dyDescent="0.25">
      <c r="A7" s="20"/>
      <c r="B7" s="28" t="s">
        <v>133</v>
      </c>
      <c r="C7" s="26">
        <v>789580000</v>
      </c>
      <c r="D7" s="26">
        <v>785737000</v>
      </c>
      <c r="E7" s="26">
        <v>680508000</v>
      </c>
      <c r="F7" s="27">
        <v>804983000</v>
      </c>
      <c r="G7" s="20"/>
      <c r="H7" s="20"/>
      <c r="I7" s="20"/>
      <c r="J7" s="20"/>
      <c r="K7" s="20"/>
      <c r="L7" s="20"/>
      <c r="M7" s="20"/>
      <c r="N7" s="20"/>
      <c r="O7" s="20"/>
      <c r="P7" s="20"/>
      <c r="Q7" s="20"/>
      <c r="R7" s="20"/>
      <c r="S7" s="20"/>
      <c r="T7" s="20"/>
      <c r="U7" s="20"/>
      <c r="V7" s="20"/>
    </row>
    <row r="8" spans="1:22" ht="19" x14ac:dyDescent="0.25">
      <c r="A8" s="20"/>
      <c r="B8" s="28" t="s">
        <v>134</v>
      </c>
      <c r="C8" s="26">
        <v>2686933000</v>
      </c>
      <c r="D8" s="26">
        <v>1991228000</v>
      </c>
      <c r="E8" s="26">
        <v>2046870000</v>
      </c>
      <c r="F8" s="27">
        <v>1802793000</v>
      </c>
      <c r="G8" s="20"/>
      <c r="H8" s="20"/>
      <c r="I8" s="20"/>
      <c r="J8" s="20"/>
      <c r="K8" s="20"/>
      <c r="L8" s="20"/>
      <c r="M8" s="20"/>
      <c r="N8" s="20"/>
      <c r="O8" s="20"/>
      <c r="P8" s="20"/>
      <c r="Q8" s="20"/>
      <c r="R8" s="20"/>
      <c r="S8" s="20"/>
      <c r="T8" s="20"/>
      <c r="U8" s="20"/>
      <c r="V8" s="20"/>
    </row>
    <row r="9" spans="1:22" ht="19" x14ac:dyDescent="0.25">
      <c r="A9" s="20"/>
      <c r="B9" s="28" t="s">
        <v>135</v>
      </c>
      <c r="C9" s="26">
        <v>3476513000</v>
      </c>
      <c r="D9" s="26">
        <v>2776965000</v>
      </c>
      <c r="E9" s="26">
        <v>2727378000</v>
      </c>
      <c r="F9" s="27">
        <v>2607776000</v>
      </c>
      <c r="G9" s="20"/>
      <c r="H9" s="20"/>
      <c r="I9" s="20"/>
      <c r="J9" s="20"/>
      <c r="K9" s="20"/>
      <c r="L9" s="20"/>
      <c r="M9" s="20"/>
      <c r="N9" s="20"/>
      <c r="O9" s="20"/>
      <c r="P9" s="20"/>
      <c r="Q9" s="20"/>
      <c r="R9" s="20"/>
      <c r="S9" s="20"/>
      <c r="T9" s="20"/>
      <c r="U9" s="20"/>
      <c r="V9" s="20"/>
    </row>
    <row r="10" spans="1:22" ht="19" x14ac:dyDescent="0.25">
      <c r="A10" s="20"/>
      <c r="B10" s="28" t="s">
        <v>136</v>
      </c>
      <c r="C10" s="26">
        <v>10134252000</v>
      </c>
      <c r="D10" s="26">
        <v>10063975000</v>
      </c>
      <c r="E10" s="26">
        <v>9437914000</v>
      </c>
      <c r="F10" s="27">
        <v>8788984000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9150821000</v>
      </c>
      <c r="D12" s="26">
        <v>8508587000</v>
      </c>
      <c r="E12" s="26">
        <v>7800832000</v>
      </c>
      <c r="F12" s="27">
        <v>7107989000</v>
      </c>
      <c r="G12" s="20"/>
      <c r="H12" s="20"/>
      <c r="I12" s="20"/>
      <c r="J12" s="20"/>
      <c r="K12" s="20"/>
      <c r="L12" s="20"/>
      <c r="M12" s="20"/>
      <c r="N12" s="20"/>
      <c r="O12" s="20"/>
      <c r="P12" s="20"/>
      <c r="Q12" s="20"/>
      <c r="R12" s="20"/>
      <c r="S12" s="20"/>
      <c r="T12" s="20"/>
      <c r="U12" s="20"/>
      <c r="V12" s="20"/>
    </row>
    <row r="13" spans="1:22" ht="19" x14ac:dyDescent="0.25">
      <c r="A13" s="20"/>
      <c r="B13" s="28" t="s">
        <v>139</v>
      </c>
      <c r="C13" s="26">
        <v>1150341000</v>
      </c>
      <c r="D13" s="26">
        <v>504488000</v>
      </c>
      <c r="E13" s="26">
        <v>367554000</v>
      </c>
      <c r="F13" s="27">
        <v>232144000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174945000</v>
      </c>
      <c r="D15" s="26">
        <v>176190000</v>
      </c>
      <c r="E15" s="26">
        <v>168358000</v>
      </c>
      <c r="F15" s="27">
        <v>140777000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602809000</v>
      </c>
      <c r="D17" s="33">
        <v>611661000</v>
      </c>
      <c r="E17" s="33">
        <v>747274000</v>
      </c>
      <c r="F17" s="34">
        <v>790507000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Pass</v>
      </c>
      <c r="F21" s="44"/>
      <c r="G21" s="45">
        <f>(((COUNTIF(C21:E21, "Pass") * 100) + (COUNTIF(C21:E21, "Fail") * 0)) * (400/300)) / 2</f>
        <v>200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Fail</v>
      </c>
      <c r="E22" s="43" t="str">
        <f>IF(E17&gt;F17, "Pass", "Fail")</f>
        <v>Fail</v>
      </c>
      <c r="F22" s="39"/>
      <c r="G22" s="45">
        <f>(((COUNTIF(C22:F22, "Pass") * 100) + (COUNTIF(C22:F22, "Fail") * 0)) * (400/300)) / 2</f>
        <v>0</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Pass</v>
      </c>
      <c r="F23" s="48" t="str">
        <f>IF(F17&gt;F7, "Pass", "Fail")</f>
        <v>Fail</v>
      </c>
      <c r="G23" s="45">
        <f>(COUNTIF(C23:F23, "Pass") * 100) + (COUNTIF(C23:F23, "Fail") * 0)</f>
        <v>100</v>
      </c>
      <c r="H23" s="46" t="s">
        <v>154</v>
      </c>
      <c r="I23" s="20"/>
      <c r="J23" s="20"/>
      <c r="K23" s="20"/>
      <c r="L23" s="20"/>
      <c r="M23" s="20"/>
      <c r="N23" s="20"/>
      <c r="O23" s="20"/>
      <c r="P23" s="20"/>
      <c r="Q23" s="20"/>
      <c r="R23" s="20"/>
      <c r="S23" s="20"/>
      <c r="T23" s="20"/>
      <c r="U23" s="20"/>
      <c r="V23" s="20"/>
    </row>
    <row r="24" spans="1:22" x14ac:dyDescent="0.2">
      <c r="A24" s="20"/>
      <c r="B24" s="38" t="s">
        <v>84</v>
      </c>
      <c r="C24" s="49">
        <f>C17/(C4)</f>
        <v>0.83299569966172149</v>
      </c>
      <c r="D24" s="49">
        <f>D17/(D4)</f>
        <v>0.91467019976881314</v>
      </c>
      <c r="E24" s="49">
        <f>E17/(E4)</f>
        <v>1.1811863487853416</v>
      </c>
      <c r="F24" s="50">
        <f>F17/(F4)</f>
        <v>1.3461051842896186</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0.13028485446050384</v>
      </c>
      <c r="D25" s="49">
        <f>D17/D6</f>
        <v>0.18639943951658</v>
      </c>
      <c r="E25" s="49">
        <f>E17/E6</f>
        <v>0.24145086224834666</v>
      </c>
      <c r="F25" s="50">
        <f>F17/F6</f>
        <v>0.2783553762077805</v>
      </c>
      <c r="G25" s="45">
        <f>(IF(C25 &gt; 0.17, 100, IF(C25 &gt;= 0.1, 50, 0))) +
  (IF(D25 &gt; 0.17, 100, IF(D25 &gt;= 0.1, 50, 0))) +
  (IF(E25 &gt; 0.17, 100, IF(E25 &gt;= 0.1, 50, 0))) +
  (IF(F25 &gt; 0.17, 100, IF(F25 &gt;= 0.1, 50, 0)))</f>
        <v>350</v>
      </c>
      <c r="H25" s="46" t="s">
        <v>156</v>
      </c>
      <c r="I25" s="20"/>
      <c r="J25" s="20"/>
      <c r="K25" s="20"/>
      <c r="L25" s="20"/>
      <c r="M25" s="20"/>
      <c r="N25" s="20"/>
      <c r="O25" s="20"/>
      <c r="P25" s="20"/>
      <c r="Q25" s="20"/>
      <c r="R25" s="20"/>
      <c r="S25" s="20"/>
      <c r="T25" s="20"/>
      <c r="U25" s="20"/>
      <c r="V25" s="20"/>
    </row>
    <row r="26" spans="1:22" x14ac:dyDescent="0.2">
      <c r="A26" s="20"/>
      <c r="B26" s="38" t="s">
        <v>74</v>
      </c>
      <c r="C26" s="49">
        <f>C8/C6</f>
        <v>0.58072569395965379</v>
      </c>
      <c r="D26" s="49">
        <f>D8/D6</f>
        <v>0.60681289660403481</v>
      </c>
      <c r="E26" s="49">
        <f>E8/E6</f>
        <v>0.66136186513952488</v>
      </c>
      <c r="F26" s="50">
        <f>F8/F6</f>
        <v>0.6348041494126595</v>
      </c>
      <c r="G26" s="45">
        <f>(IF(C26 &lt; 0.5, 100, 0)) +
  (IF(D26 &lt; 0.5, 100, 0)) +
  (IF(E26 &lt; 0.5, 100, 0)) +
  (IF(F26 &lt; 0.5, 100, 0))</f>
        <v>0</v>
      </c>
      <c r="H26" s="46" t="s">
        <v>157</v>
      </c>
      <c r="I26" s="20"/>
      <c r="J26" s="20"/>
      <c r="K26" s="20"/>
      <c r="L26" s="20"/>
      <c r="M26" s="20"/>
      <c r="N26" s="20"/>
      <c r="O26" s="20"/>
      <c r="P26" s="20"/>
      <c r="Q26" s="20"/>
      <c r="R26" s="20"/>
      <c r="S26" s="20"/>
      <c r="T26" s="20"/>
      <c r="U26" s="20"/>
      <c r="V26" s="20"/>
    </row>
    <row r="27" spans="1:22" x14ac:dyDescent="0.2">
      <c r="A27" s="20"/>
      <c r="B27" s="38" t="s">
        <v>158</v>
      </c>
      <c r="C27" s="49">
        <f>C9/(C13+C10)</f>
        <v>0.30807606441809643</v>
      </c>
      <c r="D27" s="49">
        <f>D9/(D13+D10)</f>
        <v>0.26275958954485623</v>
      </c>
      <c r="E27" s="49">
        <f>E9/(E13+E10)</f>
        <v>0.27814868193950559</v>
      </c>
      <c r="F27" s="50">
        <f>F9/(F13+F10)</f>
        <v>0.28907427097808613</v>
      </c>
      <c r="G27" s="45">
        <f>(IF(C27 &lt; 0.8, 100, IF(C27 &lt; 1, 50, 0))) +
  (IF(D27 &lt; 0.8, 100, IF(D27 &lt; 1, 50, 0))) +
  (IF(E27 &lt; 0.8, 100, IF(E27 &lt; 1, 50, 0))) +
  (IF(F27 &lt; 0.8, 100, IF(F27 &lt; 1, 50, 0)))</f>
        <v>400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8.789422440889505E-2</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5.3418763086980632E-2</v>
      </c>
      <c r="D31" s="49">
        <f>D17/(D13+D10)</f>
        <v>5.7876060123406778E-2</v>
      </c>
      <c r="E31" s="49">
        <f>E17/(E13+E10)</f>
        <v>7.6209926950962459E-2</v>
      </c>
      <c r="F31" s="50">
        <f>F17/(F13+F10)</f>
        <v>8.7628398577206751E-2</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0.51583333333333325</v>
      </c>
      <c r="J2" s="20"/>
      <c r="K2" s="20"/>
      <c r="L2" s="20"/>
      <c r="M2" s="20"/>
      <c r="N2" s="20"/>
      <c r="O2" s="20"/>
      <c r="P2" s="20"/>
      <c r="Q2" s="20"/>
      <c r="R2" s="20"/>
      <c r="S2" s="20"/>
      <c r="T2" s="20"/>
      <c r="U2" s="20"/>
      <c r="V2" s="20"/>
    </row>
    <row r="3" spans="1:22" ht="19" x14ac:dyDescent="0.25">
      <c r="A3" s="20"/>
      <c r="B3" s="25" t="s">
        <v>129</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130</v>
      </c>
      <c r="C4" s="26">
        <v>270000000</v>
      </c>
      <c r="D4" s="26">
        <v>259000000</v>
      </c>
      <c r="E4" s="26">
        <v>396000000</v>
      </c>
      <c r="F4" s="27">
        <v>391000000</v>
      </c>
      <c r="G4" s="20"/>
      <c r="H4" s="20"/>
      <c r="I4" s="20"/>
      <c r="J4" s="20"/>
      <c r="K4" s="20"/>
      <c r="L4" s="20"/>
      <c r="M4" s="20"/>
      <c r="N4" s="20"/>
      <c r="O4" s="20"/>
      <c r="P4" s="20"/>
      <c r="Q4" s="20"/>
      <c r="R4" s="20"/>
      <c r="S4" s="20"/>
      <c r="T4" s="20"/>
      <c r="U4" s="20"/>
      <c r="V4" s="20"/>
    </row>
    <row r="5" spans="1:22" ht="19" x14ac:dyDescent="0.25">
      <c r="A5" s="20"/>
      <c r="B5" s="28" t="s">
        <v>131</v>
      </c>
      <c r="C5" s="26">
        <v>1241000000</v>
      </c>
      <c r="D5" s="26">
        <v>1115000000</v>
      </c>
      <c r="E5" s="26">
        <v>982000000</v>
      </c>
      <c r="F5" s="27">
        <v>692000000</v>
      </c>
      <c r="G5" s="20"/>
      <c r="H5" s="20"/>
      <c r="I5" s="20"/>
      <c r="J5" s="20"/>
      <c r="K5" s="20"/>
      <c r="L5" s="20"/>
      <c r="M5" s="20"/>
      <c r="N5" s="20"/>
      <c r="O5" s="20"/>
      <c r="P5" s="20"/>
      <c r="Q5" s="20"/>
      <c r="R5" s="20"/>
      <c r="S5" s="20"/>
      <c r="T5" s="20"/>
      <c r="U5" s="20"/>
      <c r="V5" s="20"/>
    </row>
    <row r="6" spans="1:22" ht="19" x14ac:dyDescent="0.25">
      <c r="A6" s="20"/>
      <c r="B6" s="28" t="s">
        <v>132</v>
      </c>
      <c r="C6" s="26">
        <v>14892000000</v>
      </c>
      <c r="D6" s="26">
        <v>12314000000</v>
      </c>
      <c r="E6" s="26">
        <v>12209000000</v>
      </c>
      <c r="F6" s="27">
        <v>9532000000</v>
      </c>
      <c r="G6" s="20"/>
      <c r="H6" s="20"/>
      <c r="I6" s="20"/>
      <c r="J6" s="20"/>
      <c r="K6" s="20"/>
      <c r="L6" s="20"/>
      <c r="M6" s="20"/>
      <c r="N6" s="20"/>
      <c r="O6" s="20"/>
      <c r="P6" s="20"/>
      <c r="Q6" s="20"/>
      <c r="R6" s="20"/>
      <c r="S6" s="20"/>
      <c r="T6" s="20"/>
      <c r="U6" s="20"/>
      <c r="V6" s="20"/>
    </row>
    <row r="7" spans="1:22" ht="19" x14ac:dyDescent="0.25">
      <c r="A7" s="20"/>
      <c r="B7" s="28" t="s">
        <v>133</v>
      </c>
      <c r="C7" s="26">
        <v>8168000000</v>
      </c>
      <c r="D7" s="26">
        <v>6855000000</v>
      </c>
      <c r="E7" s="26">
        <v>7047000000</v>
      </c>
      <c r="F7" s="27">
        <v>4965000000</v>
      </c>
      <c r="G7" s="20"/>
      <c r="H7" s="20"/>
      <c r="I7" s="20"/>
      <c r="J7" s="20"/>
      <c r="K7" s="20"/>
      <c r="L7" s="20"/>
      <c r="M7" s="20"/>
      <c r="N7" s="20"/>
      <c r="O7" s="20"/>
      <c r="P7" s="20"/>
      <c r="Q7" s="20"/>
      <c r="R7" s="20"/>
      <c r="S7" s="20"/>
      <c r="T7" s="20"/>
      <c r="U7" s="20"/>
      <c r="V7" s="20"/>
    </row>
    <row r="8" spans="1:22" ht="19" x14ac:dyDescent="0.25">
      <c r="A8" s="20"/>
      <c r="B8" s="28" t="s">
        <v>134</v>
      </c>
      <c r="C8" s="26">
        <v>2509000000</v>
      </c>
      <c r="D8" s="26">
        <v>2495000000</v>
      </c>
      <c r="E8" s="26">
        <v>2532000000</v>
      </c>
      <c r="F8" s="27">
        <v>2471000000</v>
      </c>
      <c r="G8" s="20"/>
      <c r="H8" s="20"/>
      <c r="I8" s="20"/>
      <c r="J8" s="20"/>
      <c r="K8" s="20"/>
      <c r="L8" s="20"/>
      <c r="M8" s="20"/>
      <c r="N8" s="20"/>
      <c r="O8" s="20"/>
      <c r="P8" s="20"/>
      <c r="Q8" s="20"/>
      <c r="R8" s="20"/>
      <c r="S8" s="20"/>
      <c r="T8" s="20"/>
      <c r="U8" s="20"/>
      <c r="V8" s="20"/>
    </row>
    <row r="9" spans="1:22" ht="19" x14ac:dyDescent="0.25">
      <c r="A9" s="20"/>
      <c r="B9" s="28" t="s">
        <v>135</v>
      </c>
      <c r="C9" s="26">
        <v>10677000000</v>
      </c>
      <c r="D9" s="26">
        <v>9350000000</v>
      </c>
      <c r="E9" s="26">
        <v>9579000000</v>
      </c>
      <c r="F9" s="27">
        <v>7436000000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3887000000</v>
      </c>
      <c r="D12" s="26">
        <v>2796000000</v>
      </c>
      <c r="E12" s="26">
        <v>2399000000</v>
      </c>
      <c r="F12" s="27">
        <v>1860000000</v>
      </c>
      <c r="G12" s="20"/>
      <c r="H12" s="20"/>
      <c r="I12" s="20"/>
      <c r="J12" s="20"/>
      <c r="K12" s="20"/>
      <c r="L12" s="20"/>
      <c r="M12" s="20"/>
      <c r="N12" s="20"/>
      <c r="O12" s="20"/>
      <c r="P12" s="20"/>
      <c r="Q12" s="20"/>
      <c r="R12" s="20"/>
      <c r="S12" s="20"/>
      <c r="T12" s="20"/>
      <c r="U12" s="20"/>
      <c r="V12" s="20"/>
    </row>
    <row r="13" spans="1:22" ht="19" x14ac:dyDescent="0.25">
      <c r="A13" s="20"/>
      <c r="B13" s="28" t="s">
        <v>139</v>
      </c>
      <c r="C13" s="26">
        <v>4215000000</v>
      </c>
      <c r="D13" s="26">
        <v>2964000000</v>
      </c>
      <c r="E13" s="26">
        <v>2630000000</v>
      </c>
      <c r="F13" s="27">
        <v>2096000000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1662000000</v>
      </c>
      <c r="D17" s="33">
        <v>773000000</v>
      </c>
      <c r="E17" s="33">
        <v>2119000000</v>
      </c>
      <c r="F17" s="34">
        <v>1898000000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Fail</v>
      </c>
      <c r="E21" s="43" t="str">
        <f>IF(E3&gt;F3, "Pass", "Fail")</f>
        <v>Fail</v>
      </c>
      <c r="F21" s="44"/>
      <c r="G21" s="45">
        <f>(((COUNTIF(C21:E21, "Pass") * 100) + (COUNTIF(C21:E21, "Fail") * 0)) * (400/300)) / 2</f>
        <v>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6.1555555555555559</v>
      </c>
      <c r="D24" s="49">
        <f>D17/(D4)</f>
        <v>2.9845559845559846</v>
      </c>
      <c r="E24" s="49">
        <f>E17/(E4)</f>
        <v>5.3510101010101012</v>
      </c>
      <c r="F24" s="50">
        <f>F17/(F4)</f>
        <v>4.8542199488491047</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0.11160354552780016</v>
      </c>
      <c r="D25" s="49">
        <f>D17/D6</f>
        <v>6.2774078284879006E-2</v>
      </c>
      <c r="E25" s="49">
        <f>E17/E6</f>
        <v>0.17356048816446884</v>
      </c>
      <c r="F25" s="50">
        <f>F17/F6</f>
        <v>0.19911875786823333</v>
      </c>
      <c r="G25" s="45">
        <f>(IF(C25 &gt; 0.17, 100, IF(C25 &gt;= 0.1, 50, 0))) +
  (IF(D25 &gt; 0.17, 100, IF(D25 &gt;= 0.1, 50, 0))) +
  (IF(E25 &gt; 0.17, 100, IF(E25 &gt;= 0.1, 50, 0))) +
  (IF(F25 &gt; 0.17, 100, IF(F25 &gt;= 0.1, 50, 0)))</f>
        <v>250</v>
      </c>
      <c r="H25" s="46" t="s">
        <v>156</v>
      </c>
      <c r="I25" s="20"/>
      <c r="J25" s="20"/>
      <c r="K25" s="20"/>
      <c r="L25" s="20"/>
      <c r="M25" s="20"/>
      <c r="N25" s="20"/>
      <c r="O25" s="20"/>
      <c r="P25" s="20"/>
      <c r="Q25" s="20"/>
      <c r="R25" s="20"/>
      <c r="S25" s="20"/>
      <c r="T25" s="20"/>
      <c r="U25" s="20"/>
      <c r="V25" s="20"/>
    </row>
    <row r="26" spans="1:22" x14ac:dyDescent="0.2">
      <c r="A26" s="20"/>
      <c r="B26" s="38" t="s">
        <v>74</v>
      </c>
      <c r="C26" s="49">
        <f>C8/C6</f>
        <v>0.16847972065538544</v>
      </c>
      <c r="D26" s="49">
        <f>D8/D6</f>
        <v>0.20261490985869743</v>
      </c>
      <c r="E26" s="49">
        <f>E8/E6</f>
        <v>0.20738799246457532</v>
      </c>
      <c r="F26" s="50">
        <f>F8/F6</f>
        <v>0.25923206042803187</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2.5330960854092526</v>
      </c>
      <c r="D27" s="49">
        <f>D9/(D13+D10)</f>
        <v>3.1545209176788123</v>
      </c>
      <c r="E27" s="49">
        <f>E9/(E13+E10)</f>
        <v>3.6422053231939162</v>
      </c>
      <c r="F27" s="50">
        <f>F9/(F13+F10)</f>
        <v>3.5477099236641223</v>
      </c>
      <c r="G27" s="45">
        <f>(IF(C27 &lt; 0.8, 100, IF(C27 &lt; 1, 50, 0))) +
  (IF(D27 &lt; 0.8, 100, IF(D27 &lt; 1, 50, 0))) +
  (IF(E27 &lt; 0.8, 100, IF(E27 &lt; 1, 50, 0))) +
  (IF(F27 &lt; 0.8, 100, IF(F27 &lt; 1, 50, 0)))</f>
        <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0.28182361712250398</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0.39430604982206408</v>
      </c>
      <c r="D31" s="49">
        <f>D17/(D13+D10)</f>
        <v>0.2607962213225371</v>
      </c>
      <c r="E31" s="49">
        <f>E17/(E13+E10)</f>
        <v>0.80570342205323198</v>
      </c>
      <c r="F31" s="50">
        <f>F17/(F13+F10)</f>
        <v>0.90553435114503822</v>
      </c>
      <c r="G31" s="45">
        <f>(IF(C31 &gt; 0.23, 100, 0)) +
  (IF(D31 &gt; 0.23, 100, 0)) +
  (IF(E31 &gt; 0.23, 100, 0)) +
  (IF(F31 &gt; 0.23, 100, 0))</f>
        <v>400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0.47499999999999998</v>
      </c>
      <c r="J2" s="20"/>
      <c r="K2" s="20"/>
      <c r="L2" s="20"/>
      <c r="M2" s="20"/>
      <c r="N2" s="20"/>
      <c r="O2" s="20"/>
      <c r="P2" s="20"/>
      <c r="Q2" s="20"/>
      <c r="R2" s="20"/>
      <c r="S2" s="20"/>
      <c r="T2" s="20"/>
      <c r="U2" s="20"/>
      <c r="V2" s="20"/>
    </row>
    <row r="3" spans="1:22" ht="19" x14ac:dyDescent="0.25">
      <c r="A3" s="20"/>
      <c r="B3" s="25" t="s">
        <v>129</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130</v>
      </c>
      <c r="C4" s="26">
        <v>11450000000</v>
      </c>
      <c r="D4" s="26">
        <v>10128000000</v>
      </c>
      <c r="E4" s="26">
        <v>8969000000</v>
      </c>
      <c r="F4" s="27">
        <v>8626000000</v>
      </c>
      <c r="G4" s="20"/>
      <c r="H4" s="20"/>
      <c r="I4" s="20"/>
      <c r="J4" s="20"/>
      <c r="K4" s="20"/>
      <c r="L4" s="20"/>
      <c r="M4" s="20"/>
      <c r="N4" s="20"/>
      <c r="O4" s="20"/>
      <c r="P4" s="20"/>
      <c r="Q4" s="20"/>
      <c r="R4" s="20"/>
      <c r="S4" s="20"/>
      <c r="T4" s="20"/>
      <c r="U4" s="20"/>
      <c r="V4" s="20"/>
    </row>
    <row r="5" spans="1:22" ht="19" x14ac:dyDescent="0.25">
      <c r="A5" s="20"/>
      <c r="B5" s="28" t="s">
        <v>131</v>
      </c>
      <c r="C5" s="26">
        <v>103732000000</v>
      </c>
      <c r="D5" s="26">
        <v>93352000000</v>
      </c>
      <c r="E5" s="26">
        <v>75795000000</v>
      </c>
      <c r="F5" s="27">
        <v>71337000000</v>
      </c>
      <c r="G5" s="20"/>
      <c r="H5" s="20"/>
      <c r="I5" s="20"/>
      <c r="J5" s="20"/>
      <c r="K5" s="20"/>
      <c r="L5" s="20"/>
      <c r="M5" s="20"/>
      <c r="N5" s="20"/>
      <c r="O5" s="20"/>
      <c r="P5" s="20"/>
      <c r="Q5" s="20"/>
      <c r="R5" s="20"/>
      <c r="S5" s="20"/>
      <c r="T5" s="20"/>
      <c r="U5" s="20"/>
      <c r="V5" s="20"/>
    </row>
    <row r="6" spans="1:22" ht="19" x14ac:dyDescent="0.25">
      <c r="A6" s="20"/>
      <c r="B6" s="28" t="s">
        <v>132</v>
      </c>
      <c r="C6" s="26">
        <v>273720000000</v>
      </c>
      <c r="D6" s="26">
        <v>245705000000</v>
      </c>
      <c r="E6" s="26">
        <v>212206000000</v>
      </c>
      <c r="F6" s="27">
        <v>197289000000</v>
      </c>
      <c r="G6" s="20"/>
      <c r="H6" s="20"/>
      <c r="I6" s="20"/>
      <c r="J6" s="20"/>
      <c r="K6" s="20"/>
      <c r="L6" s="20"/>
      <c r="M6" s="20"/>
      <c r="N6" s="20"/>
      <c r="O6" s="20"/>
      <c r="P6" s="20"/>
      <c r="Q6" s="20"/>
      <c r="R6" s="20"/>
      <c r="S6" s="20"/>
      <c r="T6" s="20"/>
      <c r="U6" s="20"/>
      <c r="V6" s="20"/>
    </row>
    <row r="7" spans="1:22" ht="19" x14ac:dyDescent="0.25">
      <c r="A7" s="20"/>
      <c r="B7" s="28" t="s">
        <v>133</v>
      </c>
      <c r="C7" s="26">
        <v>99054000000</v>
      </c>
      <c r="D7" s="26">
        <v>89237000000</v>
      </c>
      <c r="E7" s="26">
        <v>78292000000</v>
      </c>
      <c r="F7" s="27">
        <v>72420000000</v>
      </c>
      <c r="G7" s="20"/>
      <c r="H7" s="20"/>
      <c r="I7" s="20"/>
      <c r="J7" s="20"/>
      <c r="K7" s="20"/>
      <c r="L7" s="20"/>
      <c r="M7" s="20"/>
      <c r="N7" s="20"/>
      <c r="O7" s="20"/>
      <c r="P7" s="20"/>
      <c r="Q7" s="20"/>
      <c r="R7" s="20"/>
      <c r="S7" s="20"/>
      <c r="T7" s="20"/>
      <c r="U7" s="20"/>
      <c r="V7" s="20"/>
    </row>
    <row r="8" spans="1:22" ht="19" x14ac:dyDescent="0.25">
      <c r="A8" s="20"/>
      <c r="B8" s="28" t="s">
        <v>134</v>
      </c>
      <c r="C8" s="26">
        <v>75747000000</v>
      </c>
      <c r="D8" s="26">
        <v>70121000000</v>
      </c>
      <c r="E8" s="26">
        <v>57435000000</v>
      </c>
      <c r="F8" s="27">
        <v>54330000000</v>
      </c>
      <c r="G8" s="20"/>
      <c r="H8" s="20"/>
      <c r="I8" s="20"/>
      <c r="J8" s="20"/>
      <c r="K8" s="20"/>
      <c r="L8" s="20"/>
      <c r="M8" s="20"/>
      <c r="N8" s="20"/>
      <c r="O8" s="20"/>
      <c r="P8" s="20"/>
      <c r="Q8" s="20"/>
      <c r="R8" s="20"/>
      <c r="S8" s="20"/>
      <c r="T8" s="20"/>
      <c r="U8" s="20"/>
      <c r="V8" s="20"/>
    </row>
    <row r="9" spans="1:22" ht="19" x14ac:dyDescent="0.25">
      <c r="A9" s="20"/>
      <c r="B9" s="28" t="s">
        <v>135</v>
      </c>
      <c r="C9" s="26">
        <v>174801000000</v>
      </c>
      <c r="D9" s="26">
        <v>159358000000</v>
      </c>
      <c r="E9" s="26">
        <v>135727000000</v>
      </c>
      <c r="F9" s="27">
        <v>126750000000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95774000000</v>
      </c>
      <c r="D12" s="26">
        <v>86156000000</v>
      </c>
      <c r="E12" s="26">
        <v>77134000000</v>
      </c>
      <c r="F12" s="27">
        <v>69295000000</v>
      </c>
      <c r="G12" s="20"/>
      <c r="H12" s="20"/>
      <c r="I12" s="20"/>
      <c r="J12" s="20"/>
      <c r="K12" s="20"/>
      <c r="L12" s="20"/>
      <c r="M12" s="20"/>
      <c r="N12" s="20"/>
      <c r="O12" s="20"/>
      <c r="P12" s="20"/>
      <c r="Q12" s="20"/>
      <c r="R12" s="20"/>
      <c r="S12" s="20"/>
      <c r="T12" s="20"/>
      <c r="U12" s="20"/>
      <c r="V12" s="20"/>
    </row>
    <row r="13" spans="1:22" ht="19" x14ac:dyDescent="0.25">
      <c r="A13" s="20"/>
      <c r="B13" s="28" t="s">
        <v>139</v>
      </c>
      <c r="C13" s="26">
        <v>98919000000</v>
      </c>
      <c r="D13" s="26">
        <v>86347000000</v>
      </c>
      <c r="E13" s="26">
        <v>76479000000</v>
      </c>
      <c r="F13" s="27">
        <v>70539000000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29068000000</v>
      </c>
      <c r="D17" s="33">
        <v>26206000000</v>
      </c>
      <c r="E17" s="33">
        <v>22343000000</v>
      </c>
      <c r="F17" s="34">
        <v>22174000000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Fail</v>
      </c>
      <c r="E21" s="43" t="str">
        <f>IF(E3&gt;F3, "Pass", "Fail")</f>
        <v>Fail</v>
      </c>
      <c r="F21" s="44"/>
      <c r="G21" s="45">
        <f>(((COUNTIF(C21:E21, "Pass") * 100) + (COUNTIF(C21:E21, "Fail") * 0)) * (400/300)) / 2</f>
        <v>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Pass</v>
      </c>
      <c r="E22" s="43" t="str">
        <f>IF(E17&gt;F17, "Pass", "Fail")</f>
        <v>Pass</v>
      </c>
      <c r="F22" s="39"/>
      <c r="G22" s="45">
        <f>(((COUNTIF(C22:F22, "Pass") * 100) + (COUNTIF(C22:F22, "Fail") * 0)) * (400/300)) / 2</f>
        <v>200</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2.5386899563318779</v>
      </c>
      <c r="D24" s="49">
        <f>D17/(D4)</f>
        <v>2.587480252764613</v>
      </c>
      <c r="E24" s="49">
        <f>E17/(E4)</f>
        <v>2.4911361355781025</v>
      </c>
      <c r="F24" s="50">
        <f>F17/(F4)</f>
        <v>2.5706005100857872</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0.10619611281601636</v>
      </c>
      <c r="D25" s="49">
        <f>D17/D6</f>
        <v>0.10665635619950754</v>
      </c>
      <c r="E25" s="49">
        <f>E17/E6</f>
        <v>0.10528920011686757</v>
      </c>
      <c r="F25" s="50">
        <f>F17/F6</f>
        <v>0.11239349380857523</v>
      </c>
      <c r="G25" s="45">
        <f>(IF(C25 &gt; 0.17, 100, IF(C25 &gt;= 0.1, 50, 0))) +
  (IF(D25 &gt; 0.17, 100, IF(D25 &gt;= 0.1, 50, 0))) +
  (IF(E25 &gt; 0.17, 100, IF(E25 &gt;= 0.1, 50, 0))) +
  (IF(F25 &gt; 0.17, 100, IF(F25 &gt;= 0.1, 50, 0)))</f>
        <v>200</v>
      </c>
      <c r="H25" s="46" t="s">
        <v>156</v>
      </c>
      <c r="I25" s="20"/>
      <c r="J25" s="20"/>
      <c r="K25" s="20"/>
      <c r="L25" s="20"/>
      <c r="M25" s="20"/>
      <c r="N25" s="20"/>
      <c r="O25" s="20"/>
      <c r="P25" s="20"/>
      <c r="Q25" s="20"/>
      <c r="R25" s="20"/>
      <c r="S25" s="20"/>
      <c r="T25" s="20"/>
      <c r="U25" s="20"/>
      <c r="V25" s="20"/>
    </row>
    <row r="26" spans="1:22" x14ac:dyDescent="0.2">
      <c r="A26" s="20"/>
      <c r="B26" s="38" t="s">
        <v>74</v>
      </c>
      <c r="C26" s="49">
        <f>C8/C6</f>
        <v>0.27673169662428759</v>
      </c>
      <c r="D26" s="49">
        <f>D8/D6</f>
        <v>0.28538694776256079</v>
      </c>
      <c r="E26" s="49">
        <f>E8/E6</f>
        <v>0.27065681460467661</v>
      </c>
      <c r="F26" s="50">
        <f>F8/F6</f>
        <v>0.27538281404437148</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1.7671124859733722</v>
      </c>
      <c r="D27" s="49">
        <f>D9/(D13+D10)</f>
        <v>1.8455534066035879</v>
      </c>
      <c r="E27" s="49">
        <f>E9/(E13+E10)</f>
        <v>1.7746963218661331</v>
      </c>
      <c r="F27" s="50">
        <f>F9/(F13+F10)</f>
        <v>1.7968783226300344</v>
      </c>
      <c r="G27" s="45">
        <f>(IF(C27 &lt; 0.8, 100, IF(C27 &lt; 1, 50, 0))) +
  (IF(D27 &lt; 0.8, 100, IF(D27 &lt; 1, 50, 0))) +
  (IF(E27 &lt; 0.8, 100, IF(E27 &lt; 1, 50, 0))) +
  (IF(F27 &lt; 0.8, 100, IF(F27 &lt; 1, 50, 0)))</f>
        <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0.11390834514275767</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0.29385658973503576</v>
      </c>
      <c r="D31" s="49">
        <f>D17/(D13+D10)</f>
        <v>0.3034963577194344</v>
      </c>
      <c r="E31" s="49">
        <f>E17/(E13+E10)</f>
        <v>0.29214555629649969</v>
      </c>
      <c r="F31" s="50">
        <f>F17/(F13+F10)</f>
        <v>0.31435092643785706</v>
      </c>
      <c r="G31" s="45">
        <f>(IF(C31 &gt; 0.23, 100, 0)) +
  (IF(D31 &gt; 0.23, 100, 0)) +
  (IF(E31 &gt; 0.23, 100, 0)) +
  (IF(F31 &gt; 0.23, 100, 0))</f>
        <v>400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175</v>
      </c>
      <c r="D2" s="22" t="s">
        <v>176</v>
      </c>
      <c r="E2" s="22" t="s">
        <v>177</v>
      </c>
      <c r="F2" s="22" t="s">
        <v>178</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0.72750000000000004</v>
      </c>
      <c r="J2" s="20"/>
      <c r="K2" s="20"/>
      <c r="L2" s="20"/>
      <c r="M2" s="20"/>
      <c r="N2" s="20"/>
      <c r="O2" s="20"/>
      <c r="P2" s="20"/>
      <c r="Q2" s="20"/>
      <c r="R2" s="20"/>
      <c r="S2" s="20"/>
      <c r="T2" s="20"/>
      <c r="U2" s="20"/>
      <c r="V2" s="20"/>
    </row>
    <row r="3" spans="1:22" ht="19" x14ac:dyDescent="0.25">
      <c r="A3" s="20"/>
      <c r="B3" s="25" t="s">
        <v>129</v>
      </c>
      <c r="C3" s="26">
        <v>617600000</v>
      </c>
      <c r="D3" s="26">
        <v>623700000</v>
      </c>
      <c r="E3" s="26">
        <v>501200000</v>
      </c>
      <c r="F3" s="27">
        <v>395100000</v>
      </c>
      <c r="G3" s="20"/>
      <c r="H3" s="20"/>
      <c r="I3" s="20"/>
      <c r="J3" s="20"/>
      <c r="K3" s="20"/>
      <c r="L3" s="20"/>
      <c r="M3" s="20"/>
      <c r="N3" s="20"/>
      <c r="O3" s="20"/>
      <c r="P3" s="20"/>
      <c r="Q3" s="20"/>
      <c r="R3" s="20"/>
      <c r="S3" s="20"/>
      <c r="T3" s="20"/>
      <c r="U3" s="20"/>
      <c r="V3" s="20"/>
    </row>
    <row r="4" spans="1:22" ht="19" x14ac:dyDescent="0.25">
      <c r="A4" s="20"/>
      <c r="B4" s="28" t="s">
        <v>130</v>
      </c>
      <c r="C4" s="26">
        <v>579700000</v>
      </c>
      <c r="D4" s="26">
        <v>550500000</v>
      </c>
      <c r="E4" s="26">
        <v>648300000</v>
      </c>
      <c r="F4" s="27">
        <v>572200000</v>
      </c>
      <c r="G4" s="20"/>
      <c r="H4" s="20"/>
      <c r="I4" s="20"/>
      <c r="J4" s="20"/>
      <c r="K4" s="20"/>
      <c r="L4" s="20"/>
      <c r="M4" s="20"/>
      <c r="N4" s="20"/>
      <c r="O4" s="20"/>
      <c r="P4" s="20"/>
      <c r="Q4" s="20"/>
      <c r="R4" s="20"/>
      <c r="S4" s="20"/>
      <c r="T4" s="20"/>
      <c r="U4" s="20"/>
      <c r="V4" s="20"/>
    </row>
    <row r="5" spans="1:22" ht="19" x14ac:dyDescent="0.25">
      <c r="A5" s="20"/>
      <c r="B5" s="28" t="s">
        <v>131</v>
      </c>
      <c r="C5" s="26">
        <v>3281300000</v>
      </c>
      <c r="D5" s="26">
        <v>3236500000</v>
      </c>
      <c r="E5" s="26">
        <v>3281600000</v>
      </c>
      <c r="F5" s="27">
        <v>2657900000</v>
      </c>
      <c r="G5" s="20"/>
      <c r="H5" s="20"/>
      <c r="I5" s="20"/>
      <c r="J5" s="20"/>
      <c r="K5" s="20"/>
      <c r="L5" s="20"/>
      <c r="M5" s="20"/>
      <c r="N5" s="20"/>
      <c r="O5" s="20"/>
      <c r="P5" s="20"/>
      <c r="Q5" s="20"/>
      <c r="R5" s="20"/>
      <c r="S5" s="20"/>
      <c r="T5" s="20"/>
      <c r="U5" s="20"/>
      <c r="V5" s="20"/>
    </row>
    <row r="6" spans="1:22" ht="19" x14ac:dyDescent="0.25">
      <c r="A6" s="20"/>
      <c r="B6" s="28" t="s">
        <v>132</v>
      </c>
      <c r="C6" s="26">
        <v>9139300000</v>
      </c>
      <c r="D6" s="26">
        <v>9071200000</v>
      </c>
      <c r="E6" s="26">
        <v>8919900000</v>
      </c>
      <c r="F6" s="27">
        <v>7195800000</v>
      </c>
      <c r="G6" s="20"/>
      <c r="H6" s="20"/>
      <c r="I6" s="20"/>
      <c r="J6" s="20"/>
      <c r="K6" s="20"/>
      <c r="L6" s="20"/>
      <c r="M6" s="20"/>
      <c r="N6" s="20"/>
      <c r="O6" s="20"/>
      <c r="P6" s="20"/>
      <c r="Q6" s="20"/>
      <c r="R6" s="20"/>
      <c r="S6" s="20"/>
      <c r="T6" s="20"/>
      <c r="U6" s="20"/>
      <c r="V6" s="20"/>
    </row>
    <row r="7" spans="1:22" ht="19" x14ac:dyDescent="0.25">
      <c r="A7" s="20"/>
      <c r="B7" s="28" t="s">
        <v>133</v>
      </c>
      <c r="C7" s="26">
        <v>1207300000</v>
      </c>
      <c r="D7" s="26">
        <v>937700000</v>
      </c>
      <c r="E7" s="26">
        <v>1326800000</v>
      </c>
      <c r="F7" s="27">
        <v>1239300000</v>
      </c>
      <c r="G7" s="20"/>
      <c r="H7" s="20"/>
      <c r="I7" s="20"/>
      <c r="J7" s="20"/>
      <c r="K7" s="20"/>
      <c r="L7" s="20"/>
      <c r="M7" s="20"/>
      <c r="N7" s="20"/>
      <c r="O7" s="20"/>
      <c r="P7" s="20"/>
      <c r="Q7" s="20"/>
      <c r="R7" s="20"/>
      <c r="S7" s="20"/>
      <c r="T7" s="20"/>
      <c r="U7" s="20"/>
      <c r="V7" s="20"/>
    </row>
    <row r="8" spans="1:22" ht="19" x14ac:dyDescent="0.25">
      <c r="A8" s="20"/>
      <c r="B8" s="28" t="s">
        <v>134</v>
      </c>
      <c r="C8" s="26">
        <v>2915100000</v>
      </c>
      <c r="D8" s="26">
        <v>3257300000</v>
      </c>
      <c r="E8" s="26">
        <v>3374500000</v>
      </c>
      <c r="F8" s="27">
        <v>3249200000</v>
      </c>
      <c r="G8" s="20"/>
      <c r="H8" s="20"/>
      <c r="I8" s="20"/>
      <c r="J8" s="20"/>
      <c r="K8" s="20"/>
      <c r="L8" s="20"/>
      <c r="M8" s="20"/>
      <c r="N8" s="20"/>
      <c r="O8" s="20"/>
      <c r="P8" s="20"/>
      <c r="Q8" s="20"/>
      <c r="R8" s="20"/>
      <c r="S8" s="20"/>
      <c r="T8" s="20"/>
      <c r="U8" s="20"/>
      <c r="V8" s="20"/>
    </row>
    <row r="9" spans="1:22" ht="19" x14ac:dyDescent="0.25">
      <c r="A9" s="20"/>
      <c r="B9" s="28" t="s">
        <v>135</v>
      </c>
      <c r="C9" s="26">
        <v>4122400000</v>
      </c>
      <c r="D9" s="26">
        <v>4195000000</v>
      </c>
      <c r="E9" s="26">
        <v>4701300000</v>
      </c>
      <c r="F9" s="27">
        <v>4488500000</v>
      </c>
      <c r="G9" s="20"/>
      <c r="H9" s="20"/>
      <c r="I9" s="20"/>
      <c r="J9" s="20"/>
      <c r="K9" s="20"/>
      <c r="L9" s="20"/>
      <c r="M9" s="20"/>
      <c r="N9" s="20"/>
      <c r="O9" s="20"/>
      <c r="P9" s="20"/>
      <c r="Q9" s="20"/>
      <c r="R9" s="20"/>
      <c r="S9" s="20"/>
      <c r="T9" s="20"/>
      <c r="U9" s="20"/>
      <c r="V9" s="20"/>
    </row>
    <row r="10" spans="1:22" ht="19" x14ac:dyDescent="0.25">
      <c r="A10" s="20"/>
      <c r="B10" s="28" t="s">
        <v>136</v>
      </c>
      <c r="C10" s="26">
        <v>3036000000</v>
      </c>
      <c r="D10" s="26">
        <v>2531500000</v>
      </c>
      <c r="E10" s="26">
        <v>1989400000</v>
      </c>
      <c r="F10" s="27">
        <v>1579600000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2056300000</v>
      </c>
      <c r="D12" s="26">
        <v>1600300000</v>
      </c>
      <c r="E12" s="26">
        <v>298300000</v>
      </c>
      <c r="F12" s="27">
        <v>-1573200000</v>
      </c>
      <c r="G12" s="20"/>
      <c r="H12" s="20"/>
      <c r="I12" s="20"/>
      <c r="J12" s="20"/>
      <c r="K12" s="20"/>
      <c r="L12" s="20"/>
      <c r="M12" s="20"/>
      <c r="N12" s="20"/>
      <c r="O12" s="20"/>
      <c r="P12" s="20"/>
      <c r="Q12" s="20"/>
      <c r="R12" s="20"/>
      <c r="S12" s="20"/>
      <c r="T12" s="20"/>
      <c r="U12" s="20"/>
      <c r="V12" s="20"/>
    </row>
    <row r="13" spans="1:22" ht="19" x14ac:dyDescent="0.25">
      <c r="A13" s="20"/>
      <c r="B13" s="28" t="s">
        <v>139</v>
      </c>
      <c r="C13" s="26">
        <v>5016900000</v>
      </c>
      <c r="D13" s="26">
        <v>4876200000</v>
      </c>
      <c r="E13" s="26">
        <v>4218600000</v>
      </c>
      <c r="F13" s="27">
        <v>2707300000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294300000</v>
      </c>
      <c r="D15" s="26">
        <v>283400000</v>
      </c>
      <c r="E15" s="26">
        <v>276300000</v>
      </c>
      <c r="F15" s="27">
        <v>222500000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1051200000</v>
      </c>
      <c r="D17" s="33">
        <v>2125700000</v>
      </c>
      <c r="E17" s="33">
        <v>2330400000</v>
      </c>
      <c r="F17" s="34">
        <v>896600000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Pass</v>
      </c>
      <c r="E21" s="43" t="str">
        <f>IF(E3&gt;F3, "Pass", "Fail")</f>
        <v>Pass</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Fail</v>
      </c>
      <c r="E22" s="43" t="str">
        <f>IF(E17&gt;F17, "Pass", "Fail")</f>
        <v>Pass</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Pass</v>
      </c>
      <c r="E23" s="43" t="str">
        <f>IF(E17&gt;E7, "Pass", "Fail")</f>
        <v>Pass</v>
      </c>
      <c r="F23" s="48" t="str">
        <f>IF(F17&gt;F7, "Pass", "Fail")</f>
        <v>Fail</v>
      </c>
      <c r="G23" s="45">
        <f>(COUNTIF(C23:F23, "Pass") * 100) + (COUNTIF(C23:F23, "Fail") * 0)</f>
        <v>200</v>
      </c>
      <c r="H23" s="46" t="s">
        <v>154</v>
      </c>
      <c r="I23" s="20"/>
      <c r="J23" s="20"/>
      <c r="K23" s="20"/>
      <c r="L23" s="20"/>
      <c r="M23" s="20"/>
      <c r="N23" s="20"/>
      <c r="O23" s="20"/>
      <c r="P23" s="20"/>
      <c r="Q23" s="20"/>
      <c r="R23" s="20"/>
      <c r="S23" s="20"/>
      <c r="T23" s="20"/>
      <c r="U23" s="20"/>
      <c r="V23" s="20"/>
    </row>
    <row r="24" spans="1:22" x14ac:dyDescent="0.2">
      <c r="A24" s="20"/>
      <c r="B24" s="38" t="s">
        <v>84</v>
      </c>
      <c r="C24" s="49">
        <f>C17/(C4)</f>
        <v>1.8133517336553389</v>
      </c>
      <c r="D24" s="49">
        <f>D17/(D4)</f>
        <v>3.8613987284287012</v>
      </c>
      <c r="E24" s="49">
        <f>E17/(E4)</f>
        <v>3.5946321147616844</v>
      </c>
      <c r="F24" s="50">
        <f>F17/(F4)</f>
        <v>1.5669346382383782</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0.11501974987143436</v>
      </c>
      <c r="D25" s="49">
        <f>D17/D6</f>
        <v>0.23433503836317135</v>
      </c>
      <c r="E25" s="49">
        <f>E17/E6</f>
        <v>0.26125853428850099</v>
      </c>
      <c r="F25" s="50">
        <f>F17/F6</f>
        <v>0.12460046138024959</v>
      </c>
      <c r="G25" s="45">
        <f>(IF(C25 &gt; 0.17, 100, IF(C25 &gt;= 0.1, 50, 0))) +
  (IF(D25 &gt; 0.17, 100, IF(D25 &gt;= 0.1, 50, 0))) +
  (IF(E25 &gt; 0.17, 100, IF(E25 &gt;= 0.1, 50, 0))) +
  (IF(F25 &gt; 0.17, 100, IF(F25 &gt;= 0.1, 50, 0)))</f>
        <v>300</v>
      </c>
      <c r="H25" s="46" t="s">
        <v>156</v>
      </c>
      <c r="I25" s="20"/>
      <c r="J25" s="20"/>
      <c r="K25" s="20"/>
      <c r="L25" s="20"/>
      <c r="M25" s="20"/>
      <c r="N25" s="20"/>
      <c r="O25" s="20"/>
      <c r="P25" s="20"/>
      <c r="Q25" s="20"/>
      <c r="R25" s="20"/>
      <c r="S25" s="20"/>
      <c r="T25" s="20"/>
      <c r="U25" s="20"/>
      <c r="V25" s="20"/>
    </row>
    <row r="26" spans="1:22" x14ac:dyDescent="0.2">
      <c r="A26" s="20"/>
      <c r="B26" s="38" t="s">
        <v>74</v>
      </c>
      <c r="C26" s="49">
        <f>C8/C6</f>
        <v>0.31896315910408896</v>
      </c>
      <c r="D26" s="49">
        <f>D8/D6</f>
        <v>0.359081488667431</v>
      </c>
      <c r="E26" s="49">
        <f>E8/E6</f>
        <v>0.37831141604726509</v>
      </c>
      <c r="F26" s="50">
        <f>F8/F6</f>
        <v>0.45154117679757638</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0.51191496231171374</v>
      </c>
      <c r="D27" s="49">
        <f>D9/(D13+D10)</f>
        <v>0.5663026310460737</v>
      </c>
      <c r="E27" s="49">
        <f>E9/(E13+E10)</f>
        <v>0.75729703608247423</v>
      </c>
      <c r="F27" s="50">
        <f>F9/(F13+F10)</f>
        <v>1.0470269891996549</v>
      </c>
      <c r="G27" s="45">
        <f>(IF(C27 &lt; 0.8, 100, IF(C27 &lt; 1, 50, 0))) +
  (IF(D27 &lt; 0.8, 100, IF(D27 &lt; 1, 50, 0))) +
  (IF(E27 &lt; 0.8, 100, IF(E27 &lt; 1, 50, 0))) +
  (IF(F27 &lt; 0.8, 100, IF(F27 &lt; 1, 50, 0)))</f>
        <v>300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1.1533555119076659</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0.13053682524308013</v>
      </c>
      <c r="D31" s="49">
        <f>D17/(D13+D10)</f>
        <v>0.28695816515247646</v>
      </c>
      <c r="E31" s="49">
        <f>E17/(E13+E10)</f>
        <v>0.37538659793814433</v>
      </c>
      <c r="F31" s="50">
        <f>F17/(F13+F10)</f>
        <v>0.20914880216473442</v>
      </c>
      <c r="G31" s="45">
        <f>(IF(C31 &gt; 0.23, 100, 0)) +
  (IF(D31 &gt; 0.23, 100, 0)) +
  (IF(E31 &gt; 0.23, 100, 0)) +
  (IF(F31 &gt; 0.23, 100, 0))</f>
        <v>200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0.36125000000000002</v>
      </c>
      <c r="J2" s="20"/>
      <c r="K2" s="20"/>
      <c r="L2" s="20"/>
      <c r="M2" s="20"/>
      <c r="N2" s="20"/>
      <c r="O2" s="20"/>
      <c r="P2" s="20"/>
      <c r="Q2" s="20"/>
      <c r="R2" s="20"/>
      <c r="S2" s="20"/>
      <c r="T2" s="20"/>
      <c r="U2" s="20"/>
      <c r="V2" s="20"/>
    </row>
    <row r="3" spans="1:22" ht="19" x14ac:dyDescent="0.25">
      <c r="A3" s="20"/>
      <c r="B3" s="25" t="s">
        <v>129</v>
      </c>
      <c r="C3" s="26">
        <v>474600000</v>
      </c>
      <c r="D3" s="26">
        <v>470600000</v>
      </c>
      <c r="E3" s="26">
        <v>401400000</v>
      </c>
      <c r="F3" s="27">
        <v>423200000</v>
      </c>
      <c r="G3" s="20"/>
      <c r="H3" s="20"/>
      <c r="I3" s="20"/>
      <c r="J3" s="20"/>
      <c r="K3" s="20"/>
      <c r="L3" s="20"/>
      <c r="M3" s="20"/>
      <c r="N3" s="20"/>
      <c r="O3" s="20"/>
      <c r="P3" s="20"/>
      <c r="Q3" s="20"/>
      <c r="R3" s="20"/>
      <c r="S3" s="20"/>
      <c r="T3" s="20"/>
      <c r="U3" s="20"/>
      <c r="V3" s="20"/>
    </row>
    <row r="4" spans="1:22" ht="19" x14ac:dyDescent="0.25">
      <c r="A4" s="20"/>
      <c r="B4" s="28" t="s">
        <v>130</v>
      </c>
      <c r="C4" s="26">
        <v>2911800000</v>
      </c>
      <c r="D4" s="26">
        <v>2794100000</v>
      </c>
      <c r="E4" s="26">
        <v>2815400000</v>
      </c>
      <c r="F4" s="27">
        <v>2729600000</v>
      </c>
      <c r="G4" s="20"/>
      <c r="H4" s="20"/>
      <c r="I4" s="20"/>
      <c r="J4" s="20"/>
      <c r="K4" s="20"/>
      <c r="L4" s="20"/>
      <c r="M4" s="20"/>
      <c r="N4" s="20"/>
      <c r="O4" s="20"/>
      <c r="P4" s="20"/>
      <c r="Q4" s="20"/>
      <c r="R4" s="20"/>
      <c r="S4" s="20"/>
      <c r="T4" s="20"/>
      <c r="U4" s="20"/>
      <c r="V4" s="20"/>
    </row>
    <row r="5" spans="1:22" ht="19" x14ac:dyDescent="0.25">
      <c r="A5" s="20"/>
      <c r="B5" s="28" t="s">
        <v>131</v>
      </c>
      <c r="C5" s="26">
        <v>6142500000</v>
      </c>
      <c r="D5" s="26">
        <v>6123700000</v>
      </c>
      <c r="E5" s="26">
        <v>7958900000</v>
      </c>
      <c r="F5" s="27">
        <v>7751500000</v>
      </c>
      <c r="G5" s="20"/>
      <c r="H5" s="20"/>
      <c r="I5" s="20"/>
      <c r="J5" s="20"/>
      <c r="K5" s="20"/>
      <c r="L5" s="20"/>
      <c r="M5" s="20"/>
      <c r="N5" s="20"/>
      <c r="O5" s="20"/>
      <c r="P5" s="20"/>
      <c r="Q5" s="20"/>
      <c r="R5" s="20"/>
      <c r="S5" s="20"/>
      <c r="T5" s="20"/>
      <c r="U5" s="20"/>
      <c r="V5" s="20"/>
    </row>
    <row r="6" spans="1:22" ht="19" x14ac:dyDescent="0.25">
      <c r="A6" s="20"/>
      <c r="B6" s="28" t="s">
        <v>132</v>
      </c>
      <c r="C6" s="26">
        <v>16725100000</v>
      </c>
      <c r="D6" s="26">
        <v>20155100000</v>
      </c>
      <c r="E6" s="26">
        <v>20385400000</v>
      </c>
      <c r="F6" s="27">
        <v>20071700000</v>
      </c>
      <c r="G6" s="20"/>
      <c r="H6" s="20"/>
      <c r="I6" s="20"/>
      <c r="J6" s="20"/>
      <c r="K6" s="20"/>
      <c r="L6" s="20"/>
      <c r="M6" s="20"/>
      <c r="N6" s="20"/>
      <c r="O6" s="20"/>
      <c r="P6" s="20"/>
      <c r="Q6" s="20"/>
      <c r="R6" s="20"/>
      <c r="S6" s="20"/>
      <c r="T6" s="20"/>
      <c r="U6" s="20"/>
      <c r="V6" s="20"/>
    </row>
    <row r="7" spans="1:22" ht="19" x14ac:dyDescent="0.25">
      <c r="A7" s="20"/>
      <c r="B7" s="28" t="s">
        <v>133</v>
      </c>
      <c r="C7" s="26">
        <v>3225200000</v>
      </c>
      <c r="D7" s="26">
        <v>3078500000</v>
      </c>
      <c r="E7" s="26">
        <v>2782900000</v>
      </c>
      <c r="F7" s="27">
        <v>3078500000</v>
      </c>
      <c r="G7" s="20"/>
      <c r="H7" s="20"/>
      <c r="I7" s="20"/>
      <c r="J7" s="20"/>
      <c r="K7" s="20"/>
      <c r="L7" s="20"/>
      <c r="M7" s="20"/>
      <c r="N7" s="20"/>
      <c r="O7" s="20"/>
      <c r="P7" s="20"/>
      <c r="Q7" s="20"/>
      <c r="R7" s="20"/>
      <c r="S7" s="20"/>
      <c r="T7" s="20"/>
      <c r="U7" s="20"/>
      <c r="V7" s="20"/>
    </row>
    <row r="8" spans="1:22" ht="19" x14ac:dyDescent="0.25">
      <c r="A8" s="20"/>
      <c r="B8" s="28" t="s">
        <v>134</v>
      </c>
      <c r="C8" s="26">
        <v>5609400000</v>
      </c>
      <c r="D8" s="26">
        <v>6961100000</v>
      </c>
      <c r="E8" s="26">
        <v>7308500000</v>
      </c>
      <c r="F8" s="27">
        <v>7535900000</v>
      </c>
      <c r="G8" s="20"/>
      <c r="H8" s="20"/>
      <c r="I8" s="20"/>
      <c r="J8" s="20"/>
      <c r="K8" s="20"/>
      <c r="L8" s="20"/>
      <c r="M8" s="20"/>
      <c r="N8" s="20"/>
      <c r="O8" s="20"/>
      <c r="P8" s="20"/>
      <c r="Q8" s="20"/>
      <c r="R8" s="20"/>
      <c r="S8" s="20"/>
      <c r="T8" s="20"/>
      <c r="U8" s="20"/>
      <c r="V8" s="20"/>
    </row>
    <row r="9" spans="1:22" ht="19" x14ac:dyDescent="0.25">
      <c r="A9" s="20"/>
      <c r="B9" s="28" t="s">
        <v>135</v>
      </c>
      <c r="C9" s="26">
        <v>8834600000</v>
      </c>
      <c r="D9" s="26">
        <v>10039600000</v>
      </c>
      <c r="E9" s="26">
        <v>10091400000</v>
      </c>
      <c r="F9" s="27">
        <v>10614400000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7888200000</v>
      </c>
      <c r="D12" s="26">
        <v>10581700000</v>
      </c>
      <c r="E12" s="26">
        <v>10456800000</v>
      </c>
      <c r="F12" s="27">
        <v>9479200000</v>
      </c>
      <c r="G12" s="20"/>
      <c r="H12" s="20"/>
      <c r="I12" s="20"/>
      <c r="J12" s="20"/>
      <c r="K12" s="20"/>
      <c r="L12" s="20"/>
      <c r="M12" s="20"/>
      <c r="N12" s="20"/>
      <c r="O12" s="20"/>
      <c r="P12" s="20"/>
      <c r="Q12" s="20"/>
      <c r="R12" s="20"/>
      <c r="S12" s="20"/>
      <c r="T12" s="20"/>
      <c r="U12" s="20"/>
      <c r="V12" s="20"/>
    </row>
    <row r="13" spans="1:22" ht="19" x14ac:dyDescent="0.25">
      <c r="A13" s="20"/>
      <c r="B13" s="28" t="s">
        <v>139</v>
      </c>
      <c r="C13" s="26">
        <v>7890500000</v>
      </c>
      <c r="D13" s="26">
        <v>10115500000</v>
      </c>
      <c r="E13" s="26">
        <v>10294000000</v>
      </c>
      <c r="F13" s="27">
        <v>9457300000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1327700000</v>
      </c>
      <c r="D17" s="33">
        <v>1955900000</v>
      </c>
      <c r="E17" s="33">
        <v>3109600000</v>
      </c>
      <c r="F17" s="34">
        <v>2135300000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Fail</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Fail</v>
      </c>
      <c r="E22" s="43" t="str">
        <f>IF(E17&gt;F17, "Pass", "Fail")</f>
        <v>Pass</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Pass</v>
      </c>
      <c r="F23" s="48" t="str">
        <f>IF(F17&gt;F7, "Pass", "Fail")</f>
        <v>Fail</v>
      </c>
      <c r="G23" s="45">
        <f>(COUNTIF(C23:F23, "Pass") * 100) + (COUNTIF(C23:F23, "Fail") * 0)</f>
        <v>100</v>
      </c>
      <c r="H23" s="46" t="s">
        <v>154</v>
      </c>
      <c r="I23" s="20"/>
      <c r="J23" s="20"/>
      <c r="K23" s="20"/>
      <c r="L23" s="20"/>
      <c r="M23" s="20"/>
      <c r="N23" s="20"/>
      <c r="O23" s="20"/>
      <c r="P23" s="20"/>
      <c r="Q23" s="20"/>
      <c r="R23" s="20"/>
      <c r="S23" s="20"/>
      <c r="T23" s="20"/>
      <c r="U23" s="20"/>
      <c r="V23" s="20"/>
    </row>
    <row r="24" spans="1:22" x14ac:dyDescent="0.2">
      <c r="A24" s="20"/>
      <c r="B24" s="38" t="s">
        <v>84</v>
      </c>
      <c r="C24" s="49">
        <f>C17/(C4)</f>
        <v>0.45597225084140397</v>
      </c>
      <c r="D24" s="49">
        <f>D17/(D4)</f>
        <v>0.70001073690991733</v>
      </c>
      <c r="E24" s="49">
        <f>E17/(E4)</f>
        <v>1.1044966967393621</v>
      </c>
      <c r="F24" s="50">
        <f>F17/(F4)</f>
        <v>0.78227579132473624</v>
      </c>
      <c r="G24" s="45">
        <f>(IF(C24 &gt; 0.5, 100, IF(C24 &gt;= 0.2, 50, 0))) +
  (IF(D24 &gt; 0.5, 100, IF(D24 &gt;= 0.2, 50, 0))) +
  (IF(E24 &gt; 0.5, 100, IF(E24 &gt;= 0.2, 50, 0))) +
  (IF(F24 &gt; 0.5, 100, IF(F24 &gt;= 0.2, 50, 0)))</f>
        <v>350</v>
      </c>
      <c r="H24" s="46" t="s">
        <v>155</v>
      </c>
      <c r="I24" s="20"/>
      <c r="J24" s="20"/>
      <c r="K24" s="20"/>
      <c r="L24" s="20"/>
      <c r="M24" s="20"/>
      <c r="N24" s="20"/>
      <c r="O24" s="20"/>
      <c r="P24" s="20"/>
      <c r="Q24" s="20"/>
      <c r="R24" s="20"/>
      <c r="S24" s="20"/>
      <c r="T24" s="20"/>
      <c r="U24" s="20"/>
      <c r="V24" s="20"/>
    </row>
    <row r="25" spans="1:22" x14ac:dyDescent="0.2">
      <c r="A25" s="20"/>
      <c r="B25" s="38" t="s">
        <v>72</v>
      </c>
      <c r="C25" s="49">
        <f>C17/C6</f>
        <v>7.9383680815062391E-2</v>
      </c>
      <c r="D25" s="49">
        <f>D17/D6</f>
        <v>9.7042435909521663E-2</v>
      </c>
      <c r="E25" s="49">
        <f>E17/E6</f>
        <v>0.15254054372246803</v>
      </c>
      <c r="F25" s="50">
        <f>F17/F6</f>
        <v>0.10638361474115296</v>
      </c>
      <c r="G25" s="45">
        <f>(IF(C25 &gt; 0.17, 100, IF(C25 &gt;= 0.1, 50, 0))) +
  (IF(D25 &gt; 0.17, 100, IF(D25 &gt;= 0.1, 50, 0))) +
  (IF(E25 &gt; 0.17, 100, IF(E25 &gt;= 0.1, 50, 0))) +
  (IF(F25 &gt; 0.17, 100, IF(F25 &gt;= 0.1, 50, 0)))</f>
        <v>100</v>
      </c>
      <c r="H25" s="46" t="s">
        <v>156</v>
      </c>
      <c r="I25" s="20"/>
      <c r="J25" s="20"/>
      <c r="K25" s="20"/>
      <c r="L25" s="20"/>
      <c r="M25" s="20"/>
      <c r="N25" s="20"/>
      <c r="O25" s="20"/>
      <c r="P25" s="20"/>
      <c r="Q25" s="20"/>
      <c r="R25" s="20"/>
      <c r="S25" s="20"/>
      <c r="T25" s="20"/>
      <c r="U25" s="20"/>
      <c r="V25" s="20"/>
    </row>
    <row r="26" spans="1:22" x14ac:dyDescent="0.2">
      <c r="A26" s="20"/>
      <c r="B26" s="38" t="s">
        <v>74</v>
      </c>
      <c r="C26" s="49">
        <f>C8/C6</f>
        <v>0.33538812921895833</v>
      </c>
      <c r="D26" s="49">
        <f>D8/D6</f>
        <v>0.34537660443262497</v>
      </c>
      <c r="E26" s="49">
        <f>E8/E6</f>
        <v>0.35851638918049195</v>
      </c>
      <c r="F26" s="50">
        <f>F8/F6</f>
        <v>0.3754490152802204</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1.1196502122805905</v>
      </c>
      <c r="D27" s="49">
        <f>D9/(D13+D10)</f>
        <v>0.9924966635361574</v>
      </c>
      <c r="E27" s="49">
        <f>E9/(E13+E10)</f>
        <v>0.98031863221293958</v>
      </c>
      <c r="F27" s="50">
        <f>F9/(F13+F10)</f>
        <v>1.122349930741332</v>
      </c>
      <c r="G27" s="45">
        <f>(IF(C27 &lt; 0.8, 100, IF(C27 &lt; 1, 50, 0))) +
  (IF(D27 &lt; 0.8, 100, IF(D27 &lt; 1, 50, 0))) +
  (IF(E27 &lt; 0.8, 100, IF(E27 &lt; 1, 50, 0))) +
  (IF(F27 &lt; 0.8, 100, IF(F27 &lt; 1, 50, 0)))</f>
        <v>100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-4.6489258080239737E-2</v>
      </c>
      <c r="D29" s="53"/>
      <c r="E29" s="54"/>
      <c r="F29" s="55"/>
      <c r="G29" s="45">
        <f>(IF(C29 &gt;= 0.17, 100, IF(C29 &gt;= 0, 50, 0))) * (400/100)</f>
        <v>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0.16826563589126164</v>
      </c>
      <c r="D31" s="49">
        <f>D17/(D13+D10)</f>
        <v>0.19335672977114329</v>
      </c>
      <c r="E31" s="49">
        <f>E17/(E13+E10)</f>
        <v>0.30207888090149604</v>
      </c>
      <c r="F31" s="50">
        <f>F17/(F13+F10)</f>
        <v>0.22578325737789856</v>
      </c>
      <c r="G31" s="45">
        <f>(IF(C31 &gt; 0.23, 100, 0)) +
  (IF(D31 &gt; 0.23, 100, 0)) +
  (IF(E31 &gt; 0.23, 100, 0)) +
  (IF(F31 &gt; 0.23, 100, 0))</f>
        <v>100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Fail</v>
      </c>
      <c r="D32" s="60"/>
      <c r="E32" s="61"/>
      <c r="F32" s="61"/>
      <c r="G32" s="62">
        <f>((COUNTIF(C32, "Pass") * 100) + (COUNTIF(C32, "Fail") * 0)) * (400/100)</f>
        <v>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0.59916666666666674</v>
      </c>
      <c r="J2" s="20"/>
      <c r="K2" s="20"/>
      <c r="L2" s="20"/>
      <c r="M2" s="20"/>
      <c r="N2" s="20"/>
      <c r="O2" s="20"/>
      <c r="P2" s="20"/>
      <c r="Q2" s="20"/>
      <c r="R2" s="20"/>
      <c r="S2" s="20"/>
      <c r="T2" s="20"/>
      <c r="U2" s="20"/>
      <c r="V2" s="20"/>
    </row>
    <row r="3" spans="1:22" ht="19" x14ac:dyDescent="0.25">
      <c r="A3" s="20"/>
      <c r="B3" s="25" t="s">
        <v>129</v>
      </c>
      <c r="C3" s="26">
        <v>190000000</v>
      </c>
      <c r="D3" s="26">
        <v>192000000</v>
      </c>
      <c r="E3" s="26">
        <v>208000000</v>
      </c>
      <c r="F3" s="27">
        <v>223000000</v>
      </c>
      <c r="G3" s="20"/>
      <c r="H3" s="20"/>
      <c r="I3" s="20"/>
      <c r="J3" s="20"/>
      <c r="K3" s="20"/>
      <c r="L3" s="20"/>
      <c r="M3" s="20"/>
      <c r="N3" s="20"/>
      <c r="O3" s="20"/>
      <c r="P3" s="20"/>
      <c r="Q3" s="20"/>
      <c r="R3" s="20"/>
      <c r="S3" s="20"/>
      <c r="T3" s="20"/>
      <c r="U3" s="20"/>
      <c r="V3" s="20"/>
    </row>
    <row r="4" spans="1:22" ht="19" x14ac:dyDescent="0.25">
      <c r="A4" s="20"/>
      <c r="B4" s="28" t="s">
        <v>130</v>
      </c>
      <c r="C4" s="26">
        <v>2418000000</v>
      </c>
      <c r="D4" s="26">
        <v>2351000000</v>
      </c>
      <c r="E4" s="26">
        <v>2304000000</v>
      </c>
      <c r="F4" s="27">
        <v>2231000000</v>
      </c>
      <c r="G4" s="20"/>
      <c r="H4" s="20"/>
      <c r="I4" s="20"/>
      <c r="J4" s="20"/>
      <c r="K4" s="20"/>
      <c r="L4" s="20"/>
      <c r="M4" s="20"/>
      <c r="N4" s="20"/>
      <c r="O4" s="20"/>
      <c r="P4" s="20"/>
      <c r="Q4" s="20"/>
      <c r="R4" s="20"/>
      <c r="S4" s="20"/>
      <c r="T4" s="20"/>
      <c r="U4" s="20"/>
      <c r="V4" s="20"/>
    </row>
    <row r="5" spans="1:22" ht="19" x14ac:dyDescent="0.25">
      <c r="A5" s="20"/>
      <c r="B5" s="28" t="s">
        <v>131</v>
      </c>
      <c r="C5" s="26">
        <v>7733000000</v>
      </c>
      <c r="D5" s="26">
        <v>7220000000</v>
      </c>
      <c r="E5" s="26">
        <v>7095000000</v>
      </c>
      <c r="F5" s="27">
        <v>6873000000</v>
      </c>
      <c r="G5" s="20"/>
      <c r="H5" s="20"/>
      <c r="I5" s="20"/>
      <c r="J5" s="20"/>
      <c r="K5" s="20"/>
      <c r="L5" s="20"/>
      <c r="M5" s="20"/>
      <c r="N5" s="20"/>
      <c r="O5" s="20"/>
      <c r="P5" s="20"/>
      <c r="Q5" s="20"/>
      <c r="R5" s="20"/>
      <c r="S5" s="20"/>
      <c r="T5" s="20"/>
      <c r="U5" s="20"/>
      <c r="V5" s="20"/>
    </row>
    <row r="6" spans="1:22" ht="19" x14ac:dyDescent="0.25">
      <c r="A6" s="20"/>
      <c r="B6" s="28" t="s">
        <v>132</v>
      </c>
      <c r="C6" s="26">
        <v>14022000000</v>
      </c>
      <c r="D6" s="26">
        <v>12837000000</v>
      </c>
      <c r="E6" s="26">
        <v>13611000000</v>
      </c>
      <c r="F6" s="27">
        <v>14026000000</v>
      </c>
      <c r="G6" s="20"/>
      <c r="H6" s="20"/>
      <c r="I6" s="20"/>
      <c r="J6" s="20"/>
      <c r="K6" s="20"/>
      <c r="L6" s="20"/>
      <c r="M6" s="20"/>
      <c r="N6" s="20"/>
      <c r="O6" s="20"/>
      <c r="P6" s="20"/>
      <c r="Q6" s="20"/>
      <c r="R6" s="20"/>
      <c r="S6" s="20"/>
      <c r="T6" s="20"/>
      <c r="U6" s="20"/>
      <c r="V6" s="20"/>
    </row>
    <row r="7" spans="1:22" ht="19" x14ac:dyDescent="0.25">
      <c r="A7" s="20"/>
      <c r="B7" s="28" t="s">
        <v>133</v>
      </c>
      <c r="C7" s="26">
        <v>1815000000</v>
      </c>
      <c r="D7" s="26">
        <v>1551000000</v>
      </c>
      <c r="E7" s="26">
        <v>1753000000</v>
      </c>
      <c r="F7" s="27">
        <v>1776000000</v>
      </c>
      <c r="G7" s="20"/>
      <c r="H7" s="20"/>
      <c r="I7" s="20"/>
      <c r="J7" s="20"/>
      <c r="K7" s="20"/>
      <c r="L7" s="20"/>
      <c r="M7" s="20"/>
      <c r="N7" s="20"/>
      <c r="O7" s="20"/>
      <c r="P7" s="20"/>
      <c r="Q7" s="20"/>
      <c r="R7" s="20"/>
      <c r="S7" s="20"/>
      <c r="T7" s="20"/>
      <c r="U7" s="20"/>
      <c r="V7" s="20"/>
    </row>
    <row r="8" spans="1:22" ht="19" x14ac:dyDescent="0.25">
      <c r="A8" s="20"/>
      <c r="B8" s="28" t="s">
        <v>134</v>
      </c>
      <c r="C8" s="26">
        <v>5789000000</v>
      </c>
      <c r="D8" s="26">
        <v>5279000000</v>
      </c>
      <c r="E8" s="26">
        <v>5296000000</v>
      </c>
      <c r="F8" s="27">
        <v>5359000000</v>
      </c>
      <c r="G8" s="20"/>
      <c r="H8" s="20"/>
      <c r="I8" s="20"/>
      <c r="J8" s="20"/>
      <c r="K8" s="20"/>
      <c r="L8" s="20"/>
      <c r="M8" s="20"/>
      <c r="N8" s="20"/>
      <c r="O8" s="20"/>
      <c r="P8" s="20"/>
      <c r="Q8" s="20"/>
      <c r="R8" s="20"/>
      <c r="S8" s="20"/>
      <c r="T8" s="20"/>
      <c r="U8" s="20"/>
      <c r="V8" s="20"/>
    </row>
    <row r="9" spans="1:22" ht="19" x14ac:dyDescent="0.25">
      <c r="A9" s="20"/>
      <c r="B9" s="28" t="s">
        <v>135</v>
      </c>
      <c r="C9" s="26">
        <v>7604000000</v>
      </c>
      <c r="D9" s="26">
        <v>6830000000</v>
      </c>
      <c r="E9" s="26">
        <v>7049000000</v>
      </c>
      <c r="F9" s="27">
        <v>7135000000</v>
      </c>
      <c r="G9" s="20"/>
      <c r="H9" s="20"/>
      <c r="I9" s="20"/>
      <c r="J9" s="20"/>
      <c r="K9" s="20"/>
      <c r="L9" s="20"/>
      <c r="M9" s="20"/>
      <c r="N9" s="20"/>
      <c r="O9" s="20"/>
      <c r="P9" s="20"/>
      <c r="Q9" s="20"/>
      <c r="R9" s="20"/>
      <c r="S9" s="20"/>
      <c r="T9" s="20"/>
      <c r="U9" s="20"/>
      <c r="V9" s="20"/>
    </row>
    <row r="10" spans="1:22" ht="19" x14ac:dyDescent="0.25">
      <c r="A10" s="20"/>
      <c r="B10" s="28" t="s">
        <v>136</v>
      </c>
      <c r="C10" s="26">
        <v>4826000000</v>
      </c>
      <c r="D10" s="26">
        <v>4673000000</v>
      </c>
      <c r="E10" s="26">
        <v>3453000000</v>
      </c>
      <c r="F10" s="27">
        <v>5366000000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8825000000</v>
      </c>
      <c r="D12" s="26">
        <v>8290000000</v>
      </c>
      <c r="E12" s="26">
        <v>7649000000</v>
      </c>
      <c r="F12" s="27">
        <v>9303000000</v>
      </c>
      <c r="G12" s="20"/>
      <c r="H12" s="20"/>
      <c r="I12" s="20"/>
      <c r="J12" s="20"/>
      <c r="K12" s="20"/>
      <c r="L12" s="20"/>
      <c r="M12" s="20"/>
      <c r="N12" s="20"/>
      <c r="O12" s="20"/>
      <c r="P12" s="20"/>
      <c r="Q12" s="20"/>
      <c r="R12" s="20"/>
      <c r="S12" s="20"/>
      <c r="T12" s="20"/>
      <c r="U12" s="20"/>
      <c r="V12" s="20"/>
    </row>
    <row r="13" spans="1:22" ht="19" x14ac:dyDescent="0.25">
      <c r="A13" s="20"/>
      <c r="B13" s="28" t="s">
        <v>139</v>
      </c>
      <c r="C13" s="26">
        <v>6418000000</v>
      </c>
      <c r="D13" s="26">
        <v>6007000000</v>
      </c>
      <c r="E13" s="26">
        <v>6562000000</v>
      </c>
      <c r="F13" s="27">
        <v>6891000000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1272000000</v>
      </c>
      <c r="D17" s="33">
        <v>1718000000</v>
      </c>
      <c r="E17" s="33">
        <v>2233000000</v>
      </c>
      <c r="F17" s="34">
        <v>2005000000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Fail</v>
      </c>
      <c r="E21" s="43" t="str">
        <f>IF(E3&gt;F3, "Pass", "Fail")</f>
        <v>Fail</v>
      </c>
      <c r="F21" s="44"/>
      <c r="G21" s="45">
        <f>(((COUNTIF(C21:E21, "Pass") * 100) + (COUNTIF(C21:E21, "Fail") * 0)) * (400/300)) / 2</f>
        <v>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Fail</v>
      </c>
      <c r="E22" s="43" t="str">
        <f>IF(E17&gt;F17, "Pass", "Fail")</f>
        <v>Pass</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Pass</v>
      </c>
      <c r="E23" s="43" t="str">
        <f>IF(E17&gt;E7, "Pass", "Fail")</f>
        <v>Pass</v>
      </c>
      <c r="F23" s="48" t="str">
        <f>IF(F17&gt;F7, "Pass", "Fail")</f>
        <v>Pass</v>
      </c>
      <c r="G23" s="45">
        <f>(COUNTIF(C23:F23, "Pass") * 100) + (COUNTIF(C23:F23, "Fail") * 0)</f>
        <v>300</v>
      </c>
      <c r="H23" s="46" t="s">
        <v>154</v>
      </c>
      <c r="I23" s="20"/>
      <c r="J23" s="20"/>
      <c r="K23" s="20"/>
      <c r="L23" s="20"/>
      <c r="M23" s="20"/>
      <c r="N23" s="20"/>
      <c r="O23" s="20"/>
      <c r="P23" s="20"/>
      <c r="Q23" s="20"/>
      <c r="R23" s="20"/>
      <c r="S23" s="20"/>
      <c r="T23" s="20"/>
      <c r="U23" s="20"/>
      <c r="V23" s="20"/>
    </row>
    <row r="24" spans="1:22" x14ac:dyDescent="0.2">
      <c r="A24" s="20"/>
      <c r="B24" s="38" t="s">
        <v>84</v>
      </c>
      <c r="C24" s="49">
        <f>C17/(C4)</f>
        <v>0.52605459057071957</v>
      </c>
      <c r="D24" s="49">
        <f>D17/(D4)</f>
        <v>0.73075287111867293</v>
      </c>
      <c r="E24" s="49">
        <f>E17/(E4)</f>
        <v>0.96918402777777779</v>
      </c>
      <c r="F24" s="50">
        <f>F17/(F4)</f>
        <v>0.898700134468848</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9.0714591356439875E-2</v>
      </c>
      <c r="D25" s="49">
        <f>D17/D6</f>
        <v>0.13383189218664798</v>
      </c>
      <c r="E25" s="49">
        <f>E17/E6</f>
        <v>0.16405848211005805</v>
      </c>
      <c r="F25" s="50">
        <f>F17/F6</f>
        <v>0.14294880935405674</v>
      </c>
      <c r="G25" s="45">
        <f>(IF(C25 &gt; 0.17, 100, IF(C25 &gt;= 0.1, 50, 0))) +
  (IF(D25 &gt; 0.17, 100, IF(D25 &gt;= 0.1, 50, 0))) +
  (IF(E25 &gt; 0.17, 100, IF(E25 &gt;= 0.1, 50, 0))) +
  (IF(F25 &gt; 0.17, 100, IF(F25 &gt;= 0.1, 50, 0)))</f>
        <v>150</v>
      </c>
      <c r="H25" s="46" t="s">
        <v>156</v>
      </c>
      <c r="I25" s="20"/>
      <c r="J25" s="20"/>
      <c r="K25" s="20"/>
      <c r="L25" s="20"/>
      <c r="M25" s="20"/>
      <c r="N25" s="20"/>
      <c r="O25" s="20"/>
      <c r="P25" s="20"/>
      <c r="Q25" s="20"/>
      <c r="R25" s="20"/>
      <c r="S25" s="20"/>
      <c r="T25" s="20"/>
      <c r="U25" s="20"/>
      <c r="V25" s="20"/>
    </row>
    <row r="26" spans="1:22" x14ac:dyDescent="0.2">
      <c r="A26" s="20"/>
      <c r="B26" s="38" t="s">
        <v>74</v>
      </c>
      <c r="C26" s="49">
        <f>C8/C6</f>
        <v>0.41285123377549565</v>
      </c>
      <c r="D26" s="49">
        <f>D8/D6</f>
        <v>0.4112331541637454</v>
      </c>
      <c r="E26" s="49">
        <f>E8/E6</f>
        <v>0.38909705385350085</v>
      </c>
      <c r="F26" s="50">
        <f>F8/F6</f>
        <v>0.38207614430343645</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0.67627178939879051</v>
      </c>
      <c r="D27" s="49">
        <f>D9/(D13+D10)</f>
        <v>0.63951310861423216</v>
      </c>
      <c r="E27" s="49">
        <f>E9/(E13+E10)</f>
        <v>0.70384423364952575</v>
      </c>
      <c r="F27" s="50">
        <f>F9/(F13+F10)</f>
        <v>0.58211634168230397</v>
      </c>
      <c r="G27" s="45">
        <f>(IF(C27 &lt; 0.8, 100, IF(C27 &lt; 1, 50, 0))) +
  (IF(D27 &lt; 0.8, 100, IF(D27 &lt; 1, 50, 0))) +
  (IF(E27 &lt; 0.8, 100, IF(E27 &lt; 1, 50, 0))) +
  (IF(F27 &lt; 0.8, 100, IF(F27 &lt; 1, 50, 0)))</f>
        <v>400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-9.8182402907980113E-3</v>
      </c>
      <c r="D29" s="53"/>
      <c r="E29" s="54"/>
      <c r="F29" s="55"/>
      <c r="G29" s="45">
        <f>(IF(C29 &gt;= 0.17, 100, IF(C29 &gt;= 0, 50, 0))) * (400/100)</f>
        <v>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0.11312700106723586</v>
      </c>
      <c r="D31" s="49">
        <f>D17/(D13+D10)</f>
        <v>0.16086142322097377</v>
      </c>
      <c r="E31" s="49">
        <f>E17/(E13+E10)</f>
        <v>0.22296555167249127</v>
      </c>
      <c r="F31" s="50">
        <f>F17/(F13+F10)</f>
        <v>0.16357999510483806</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0.50041666666666662</v>
      </c>
      <c r="J2" s="20"/>
      <c r="K2" s="20"/>
      <c r="L2" s="20"/>
      <c r="M2" s="20"/>
      <c r="N2" s="20"/>
      <c r="O2" s="20"/>
      <c r="P2" s="20"/>
      <c r="Q2" s="20"/>
      <c r="R2" s="20"/>
      <c r="S2" s="20"/>
      <c r="T2" s="20"/>
      <c r="U2" s="20"/>
      <c r="V2" s="20"/>
    </row>
    <row r="3" spans="1:22" ht="19" x14ac:dyDescent="0.25">
      <c r="A3" s="20"/>
      <c r="B3" s="25" t="s">
        <v>129</v>
      </c>
      <c r="C3" s="26">
        <v>296902000</v>
      </c>
      <c r="D3" s="26">
        <v>338752000</v>
      </c>
      <c r="E3" s="26">
        <v>230230000</v>
      </c>
      <c r="F3" s="27">
        <v>139237000</v>
      </c>
      <c r="G3" s="20"/>
      <c r="H3" s="20"/>
      <c r="I3" s="20"/>
      <c r="J3" s="20"/>
      <c r="K3" s="20"/>
      <c r="L3" s="20"/>
      <c r="M3" s="20"/>
      <c r="N3" s="20"/>
      <c r="O3" s="20"/>
      <c r="P3" s="20"/>
      <c r="Q3" s="20"/>
      <c r="R3" s="20"/>
      <c r="S3" s="20"/>
      <c r="T3" s="20"/>
      <c r="U3" s="20"/>
      <c r="V3" s="20"/>
    </row>
    <row r="4" spans="1:22" ht="19" x14ac:dyDescent="0.25">
      <c r="A4" s="20"/>
      <c r="B4" s="28" t="s">
        <v>130</v>
      </c>
      <c r="C4" s="26">
        <v>1408862000</v>
      </c>
      <c r="D4" s="26">
        <v>1350735000</v>
      </c>
      <c r="E4" s="26">
        <v>1203183000</v>
      </c>
      <c r="F4" s="27">
        <v>817274000</v>
      </c>
      <c r="G4" s="20"/>
      <c r="H4" s="20"/>
      <c r="I4" s="20"/>
      <c r="J4" s="20"/>
      <c r="K4" s="20"/>
      <c r="L4" s="20"/>
      <c r="M4" s="20"/>
      <c r="N4" s="20"/>
      <c r="O4" s="20"/>
      <c r="P4" s="20"/>
      <c r="Q4" s="20"/>
      <c r="R4" s="20"/>
      <c r="S4" s="20"/>
      <c r="T4" s="20"/>
      <c r="U4" s="20"/>
      <c r="V4" s="20"/>
    </row>
    <row r="5" spans="1:22" ht="19" x14ac:dyDescent="0.25">
      <c r="A5" s="20"/>
      <c r="B5" s="28" t="s">
        <v>131</v>
      </c>
      <c r="C5" s="26">
        <v>419530000</v>
      </c>
      <c r="D5" s="26">
        <v>407551000</v>
      </c>
      <c r="E5" s="26">
        <v>418547000</v>
      </c>
      <c r="F5" s="27">
        <v>444817000</v>
      </c>
      <c r="G5" s="20"/>
      <c r="H5" s="20"/>
      <c r="I5" s="20"/>
      <c r="J5" s="20"/>
      <c r="K5" s="20"/>
      <c r="L5" s="20"/>
      <c r="M5" s="20"/>
      <c r="N5" s="20"/>
      <c r="O5" s="20"/>
      <c r="P5" s="20"/>
      <c r="Q5" s="20"/>
      <c r="R5" s="20"/>
      <c r="S5" s="20"/>
      <c r="T5" s="20"/>
      <c r="U5" s="20"/>
      <c r="V5" s="20"/>
    </row>
    <row r="6" spans="1:22" ht="19" x14ac:dyDescent="0.25">
      <c r="A6" s="20"/>
      <c r="B6" s="28" t="s">
        <v>132</v>
      </c>
      <c r="C6" s="26">
        <v>6083877000</v>
      </c>
      <c r="D6" s="26">
        <v>5947947000</v>
      </c>
      <c r="E6" s="26">
        <v>5942110000</v>
      </c>
      <c r="F6" s="27">
        <v>4829683000</v>
      </c>
      <c r="G6" s="20"/>
      <c r="H6" s="20"/>
      <c r="I6" s="20"/>
      <c r="J6" s="20"/>
      <c r="K6" s="20"/>
      <c r="L6" s="20"/>
      <c r="M6" s="20"/>
      <c r="N6" s="20"/>
      <c r="O6" s="20"/>
      <c r="P6" s="20"/>
      <c r="Q6" s="20"/>
      <c r="R6" s="20"/>
      <c r="S6" s="20"/>
      <c r="T6" s="20"/>
      <c r="U6" s="20"/>
      <c r="V6" s="20"/>
    </row>
    <row r="7" spans="1:22" ht="19" x14ac:dyDescent="0.25">
      <c r="A7" s="20"/>
      <c r="B7" s="28" t="s">
        <v>133</v>
      </c>
      <c r="C7" s="26">
        <v>2066611000</v>
      </c>
      <c r="D7" s="26">
        <v>1925887000</v>
      </c>
      <c r="E7" s="26">
        <v>1924071000</v>
      </c>
      <c r="F7" s="27">
        <v>1325601000</v>
      </c>
      <c r="G7" s="20"/>
      <c r="H7" s="20"/>
      <c r="I7" s="20"/>
      <c r="J7" s="20"/>
      <c r="K7" s="20"/>
      <c r="L7" s="20"/>
      <c r="M7" s="20"/>
      <c r="N7" s="20"/>
      <c r="O7" s="20"/>
      <c r="P7" s="20"/>
      <c r="Q7" s="20"/>
      <c r="R7" s="20"/>
      <c r="S7" s="20"/>
      <c r="T7" s="20"/>
      <c r="U7" s="20"/>
      <c r="V7" s="20"/>
    </row>
    <row r="8" spans="1:22" ht="19" x14ac:dyDescent="0.25">
      <c r="A8" s="20"/>
      <c r="B8" s="28" t="s">
        <v>134</v>
      </c>
      <c r="C8" s="26">
        <v>386777000</v>
      </c>
      <c r="D8" s="26">
        <v>420702000</v>
      </c>
      <c r="E8" s="26">
        <v>395325000</v>
      </c>
      <c r="F8" s="27">
        <v>270217000</v>
      </c>
      <c r="G8" s="20"/>
      <c r="H8" s="20"/>
      <c r="I8" s="20"/>
      <c r="J8" s="20"/>
      <c r="K8" s="20"/>
      <c r="L8" s="20"/>
      <c r="M8" s="20"/>
      <c r="N8" s="20"/>
      <c r="O8" s="20"/>
      <c r="P8" s="20"/>
      <c r="Q8" s="20"/>
      <c r="R8" s="20"/>
      <c r="S8" s="20"/>
      <c r="T8" s="20"/>
      <c r="U8" s="20"/>
      <c r="V8" s="20"/>
    </row>
    <row r="9" spans="1:22" ht="19" x14ac:dyDescent="0.25">
      <c r="A9" s="20"/>
      <c r="B9" s="28" t="s">
        <v>135</v>
      </c>
      <c r="C9" s="26">
        <v>2453388000</v>
      </c>
      <c r="D9" s="26">
        <v>2346589000</v>
      </c>
      <c r="E9" s="26">
        <v>2319396000</v>
      </c>
      <c r="F9" s="27">
        <v>1595818000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2447174000</v>
      </c>
      <c r="D12" s="26">
        <v>2566688000</v>
      </c>
      <c r="E12" s="26">
        <v>2619374000</v>
      </c>
      <c r="F12" s="27">
        <v>2215800000</v>
      </c>
      <c r="G12" s="20"/>
      <c r="H12" s="20"/>
      <c r="I12" s="20"/>
      <c r="J12" s="20"/>
      <c r="K12" s="20"/>
      <c r="L12" s="20"/>
      <c r="M12" s="20"/>
      <c r="N12" s="20"/>
      <c r="O12" s="20"/>
      <c r="P12" s="20"/>
      <c r="Q12" s="20"/>
      <c r="R12" s="20"/>
      <c r="S12" s="20"/>
      <c r="T12" s="20"/>
      <c r="U12" s="20"/>
      <c r="V12" s="20"/>
    </row>
    <row r="13" spans="1:22" ht="19" x14ac:dyDescent="0.25">
      <c r="A13" s="20"/>
      <c r="B13" s="28" t="s">
        <v>139</v>
      </c>
      <c r="C13" s="26">
        <v>3630489000</v>
      </c>
      <c r="D13" s="26">
        <v>3601358000</v>
      </c>
      <c r="E13" s="26">
        <v>3622714000</v>
      </c>
      <c r="F13" s="27">
        <v>3233865000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346830000</v>
      </c>
      <c r="D15" s="26">
        <v>305258000</v>
      </c>
      <c r="E15" s="26">
        <v>250315000</v>
      </c>
      <c r="F15" s="27">
        <v>175307000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785776000</v>
      </c>
      <c r="D17" s="33">
        <v>568732000</v>
      </c>
      <c r="E17" s="33">
        <v>1172544000</v>
      </c>
      <c r="F17" s="34">
        <v>662174000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Pass</v>
      </c>
      <c r="E21" s="43" t="str">
        <f>IF(E3&gt;F3, "Pass", "Fail")</f>
        <v>Pass</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0.55773808932315583</v>
      </c>
      <c r="D24" s="49">
        <f>D17/(D4)</f>
        <v>0.42105372260287915</v>
      </c>
      <c r="E24" s="49">
        <f>E17/(E4)</f>
        <v>0.97453504579103922</v>
      </c>
      <c r="F24" s="50">
        <f>F17/(F4)</f>
        <v>0.81022276494786327</v>
      </c>
      <c r="G24" s="45">
        <f>(IF(C24 &gt; 0.5, 100, IF(C24 &gt;= 0.2, 50, 0))) +
  (IF(D24 &gt; 0.5, 100, IF(D24 &gt;= 0.2, 50, 0))) +
  (IF(E24 &gt; 0.5, 100, IF(E24 &gt;= 0.2, 50, 0))) +
  (IF(F24 &gt; 0.5, 100, IF(F24 &gt;= 0.2, 50, 0)))</f>
        <v>350</v>
      </c>
      <c r="H24" s="46" t="s">
        <v>155</v>
      </c>
      <c r="I24" s="20"/>
      <c r="J24" s="20"/>
      <c r="K24" s="20"/>
      <c r="L24" s="20"/>
      <c r="M24" s="20"/>
      <c r="N24" s="20"/>
      <c r="O24" s="20"/>
      <c r="P24" s="20"/>
      <c r="Q24" s="20"/>
      <c r="R24" s="20"/>
      <c r="S24" s="20"/>
      <c r="T24" s="20"/>
      <c r="U24" s="20"/>
      <c r="V24" s="20"/>
    </row>
    <row r="25" spans="1:22" x14ac:dyDescent="0.2">
      <c r="A25" s="20"/>
      <c r="B25" s="38" t="s">
        <v>72</v>
      </c>
      <c r="C25" s="49">
        <f>C17/C6</f>
        <v>0.12915711478059139</v>
      </c>
      <c r="D25" s="49">
        <f>D17/D6</f>
        <v>9.5618202381426737E-2</v>
      </c>
      <c r="E25" s="49">
        <f>E17/E6</f>
        <v>0.19732788521249187</v>
      </c>
      <c r="F25" s="50">
        <f>F17/F6</f>
        <v>0.13710506465952321</v>
      </c>
      <c r="G25" s="45">
        <f>(IF(C25 &gt; 0.17, 100, IF(C25 &gt;= 0.1, 50, 0))) +
  (IF(D25 &gt; 0.17, 100, IF(D25 &gt;= 0.1, 50, 0))) +
  (IF(E25 &gt; 0.17, 100, IF(E25 &gt;= 0.1, 50, 0))) +
  (IF(F25 &gt; 0.17, 100, IF(F25 &gt;= 0.1, 50, 0)))</f>
        <v>200</v>
      </c>
      <c r="H25" s="46" t="s">
        <v>156</v>
      </c>
      <c r="I25" s="20"/>
      <c r="J25" s="20"/>
      <c r="K25" s="20"/>
      <c r="L25" s="20"/>
      <c r="M25" s="20"/>
      <c r="N25" s="20"/>
      <c r="O25" s="20"/>
      <c r="P25" s="20"/>
      <c r="Q25" s="20"/>
      <c r="R25" s="20"/>
      <c r="S25" s="20"/>
      <c r="T25" s="20"/>
      <c r="U25" s="20"/>
      <c r="V25" s="20"/>
    </row>
    <row r="26" spans="1:22" x14ac:dyDescent="0.2">
      <c r="A26" s="20"/>
      <c r="B26" s="38" t="s">
        <v>74</v>
      </c>
      <c r="C26" s="49">
        <f>C8/C6</f>
        <v>6.3574099213379892E-2</v>
      </c>
      <c r="D26" s="49">
        <f>D8/D6</f>
        <v>7.0730623524385805E-2</v>
      </c>
      <c r="E26" s="49">
        <f>E8/E6</f>
        <v>6.6529397806503077E-2</v>
      </c>
      <c r="F26" s="50">
        <f>F8/F6</f>
        <v>5.5949220683841984E-2</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0.67577342886867309</v>
      </c>
      <c r="D27" s="49">
        <f>D9/(D13+D10)</f>
        <v>0.65158448563014282</v>
      </c>
      <c r="E27" s="49">
        <f>E9/(E13+E10)</f>
        <v>0.64023712608834149</v>
      </c>
      <c r="F27" s="50">
        <f>F9/(F13+F10)</f>
        <v>0.49347081588130609</v>
      </c>
      <c r="G27" s="45">
        <f>(IF(C27 &lt; 0.8, 100, IF(C27 &lt; 1, 50, 0))) +
  (IF(D27 &lt; 0.8, 100, IF(D27 &lt; 1, 50, 0))) +
  (IF(E27 &lt; 0.8, 100, IF(E27 &lt; 1, 50, 0))) +
  (IF(F27 &lt; 0.8, 100, IF(F27 &lt; 1, 50, 0)))</f>
        <v>400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3.8485731316689378E-2</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0.2164380610986564</v>
      </c>
      <c r="D31" s="49">
        <f>D17/(D13+D10)</f>
        <v>0.15792153959700758</v>
      </c>
      <c r="E31" s="49">
        <f>E17/(E13+E10)</f>
        <v>0.32366452333802781</v>
      </c>
      <c r="F31" s="50">
        <f>F17/(F13+F10)</f>
        <v>0.20476241277851734</v>
      </c>
      <c r="G31" s="45">
        <f>(IF(C31 &gt; 0.23, 100, 0)) +
  (IF(D31 &gt; 0.23, 100, 0)) +
  (IF(E31 &gt; 0.23, 100, 0)) +
  (IF(F31 &gt; 0.23, 100, 0))</f>
        <v>100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Fail</v>
      </c>
      <c r="D32" s="60"/>
      <c r="E32" s="61"/>
      <c r="F32" s="61"/>
      <c r="G32" s="62">
        <f>((COUNTIF(C32, "Pass") * 100) + (COUNTIF(C32, "Fail") * 0)) * (400/100)</f>
        <v>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0.16958333333333336</v>
      </c>
      <c r="J2" s="20"/>
      <c r="K2" s="20"/>
      <c r="L2" s="20"/>
      <c r="M2" s="20"/>
      <c r="N2" s="20"/>
      <c r="O2" s="20"/>
      <c r="P2" s="20"/>
      <c r="Q2" s="20"/>
      <c r="R2" s="20"/>
      <c r="S2" s="20"/>
      <c r="T2" s="20"/>
      <c r="U2" s="20"/>
      <c r="V2" s="20"/>
    </row>
    <row r="3" spans="1:22" ht="19" x14ac:dyDescent="0.25">
      <c r="A3" s="20"/>
      <c r="B3" s="25" t="s">
        <v>129</v>
      </c>
      <c r="C3" s="26">
        <v>402600000</v>
      </c>
      <c r="D3" s="26">
        <v>346800000</v>
      </c>
      <c r="E3" s="26">
        <v>303200000</v>
      </c>
      <c r="F3" s="27">
        <v>154300000</v>
      </c>
      <c r="G3" s="20"/>
      <c r="H3" s="20"/>
      <c r="I3" s="20"/>
      <c r="J3" s="20"/>
      <c r="K3" s="20"/>
      <c r="L3" s="20"/>
      <c r="M3" s="20"/>
      <c r="N3" s="20"/>
      <c r="O3" s="20"/>
      <c r="P3" s="20"/>
      <c r="Q3" s="20"/>
      <c r="R3" s="20"/>
      <c r="S3" s="20"/>
      <c r="T3" s="20"/>
      <c r="U3" s="20"/>
      <c r="V3" s="20"/>
    </row>
    <row r="4" spans="1:22" ht="19" x14ac:dyDescent="0.25">
      <c r="A4" s="20"/>
      <c r="B4" s="28" t="s">
        <v>130</v>
      </c>
      <c r="C4" s="26">
        <v>664900000</v>
      </c>
      <c r="D4" s="26">
        <v>599900000</v>
      </c>
      <c r="E4" s="26">
        <v>536500000</v>
      </c>
      <c r="F4" s="27">
        <v>478700000</v>
      </c>
      <c r="G4" s="20"/>
      <c r="H4" s="20"/>
      <c r="I4" s="20"/>
      <c r="J4" s="20"/>
      <c r="K4" s="20"/>
      <c r="L4" s="20"/>
      <c r="M4" s="20"/>
      <c r="N4" s="20"/>
      <c r="O4" s="20"/>
      <c r="P4" s="20"/>
      <c r="Q4" s="20"/>
      <c r="R4" s="20"/>
      <c r="S4" s="20"/>
      <c r="T4" s="20"/>
      <c r="U4" s="20"/>
      <c r="V4" s="20"/>
    </row>
    <row r="5" spans="1:22" ht="19" x14ac:dyDescent="0.25">
      <c r="A5" s="20"/>
      <c r="B5" s="28" t="s">
        <v>131</v>
      </c>
      <c r="C5" s="26">
        <v>51700000</v>
      </c>
      <c r="D5" s="26">
        <v>51700000</v>
      </c>
      <c r="E5" s="26">
        <v>39800000</v>
      </c>
      <c r="F5" s="27">
        <v>39800000</v>
      </c>
      <c r="G5" s="20"/>
      <c r="H5" s="20"/>
      <c r="I5" s="20"/>
      <c r="J5" s="20"/>
      <c r="K5" s="20"/>
      <c r="L5" s="20"/>
      <c r="M5" s="20"/>
      <c r="N5" s="20"/>
      <c r="O5" s="20"/>
      <c r="P5" s="20"/>
      <c r="Q5" s="20"/>
      <c r="R5" s="20"/>
      <c r="S5" s="20"/>
      <c r="T5" s="20"/>
      <c r="U5" s="20"/>
      <c r="V5" s="20"/>
    </row>
    <row r="6" spans="1:22" ht="19" x14ac:dyDescent="0.25">
      <c r="A6" s="20"/>
      <c r="B6" s="28" t="s">
        <v>132</v>
      </c>
      <c r="C6" s="26">
        <v>2588200000</v>
      </c>
      <c r="D6" s="26">
        <v>2251100000</v>
      </c>
      <c r="E6" s="26">
        <v>2048800000</v>
      </c>
      <c r="F6" s="27">
        <v>1872900000</v>
      </c>
      <c r="G6" s="20"/>
      <c r="H6" s="20"/>
      <c r="I6" s="20"/>
      <c r="J6" s="20"/>
      <c r="K6" s="20"/>
      <c r="L6" s="20"/>
      <c r="M6" s="20"/>
      <c r="N6" s="20"/>
      <c r="O6" s="20"/>
      <c r="P6" s="20"/>
      <c r="Q6" s="20"/>
      <c r="R6" s="20"/>
      <c r="S6" s="20"/>
      <c r="T6" s="20"/>
      <c r="U6" s="20"/>
      <c r="V6" s="20"/>
    </row>
    <row r="7" spans="1:22" ht="19" x14ac:dyDescent="0.25">
      <c r="A7" s="20"/>
      <c r="B7" s="28" t="s">
        <v>133</v>
      </c>
      <c r="C7" s="26">
        <v>451200000</v>
      </c>
      <c r="D7" s="26">
        <v>364700000</v>
      </c>
      <c r="E7" s="26">
        <v>228800000</v>
      </c>
      <c r="F7" s="27">
        <v>207800000</v>
      </c>
      <c r="G7" s="20"/>
      <c r="H7" s="20"/>
      <c r="I7" s="20"/>
      <c r="J7" s="20"/>
      <c r="K7" s="20"/>
      <c r="L7" s="20"/>
      <c r="M7" s="20"/>
      <c r="N7" s="20"/>
      <c r="O7" s="20"/>
      <c r="P7" s="20"/>
      <c r="Q7" s="20"/>
      <c r="R7" s="20"/>
      <c r="S7" s="20"/>
      <c r="T7" s="20"/>
      <c r="U7" s="20"/>
      <c r="V7" s="20"/>
    </row>
    <row r="8" spans="1:22" ht="19" x14ac:dyDescent="0.25">
      <c r="A8" s="20"/>
      <c r="B8" s="28" t="s">
        <v>134</v>
      </c>
      <c r="C8" s="26">
        <v>1404300000</v>
      </c>
      <c r="D8" s="26">
        <v>1410000000</v>
      </c>
      <c r="E8" s="26">
        <v>1263700000</v>
      </c>
      <c r="F8" s="27">
        <v>1061500000</v>
      </c>
      <c r="G8" s="20"/>
      <c r="H8" s="20"/>
      <c r="I8" s="20"/>
      <c r="J8" s="20"/>
      <c r="K8" s="20"/>
      <c r="L8" s="20"/>
      <c r="M8" s="20"/>
      <c r="N8" s="20"/>
      <c r="O8" s="20"/>
      <c r="P8" s="20"/>
      <c r="Q8" s="20"/>
      <c r="R8" s="20"/>
      <c r="S8" s="20"/>
      <c r="T8" s="20"/>
      <c r="U8" s="20"/>
      <c r="V8" s="20"/>
    </row>
    <row r="9" spans="1:22" ht="19" x14ac:dyDescent="0.25">
      <c r="A9" s="20"/>
      <c r="B9" s="28" t="s">
        <v>135</v>
      </c>
      <c r="C9" s="26">
        <v>1855500000</v>
      </c>
      <c r="D9" s="26">
        <v>1774700000</v>
      </c>
      <c r="E9" s="26">
        <v>1492500000</v>
      </c>
      <c r="F9" s="27">
        <v>1269300000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-378000000</v>
      </c>
      <c r="D12" s="26">
        <v>-584300000</v>
      </c>
      <c r="E12" s="26">
        <v>-649500000</v>
      </c>
      <c r="F12" s="27">
        <v>-666300000</v>
      </c>
      <c r="G12" s="20"/>
      <c r="H12" s="20"/>
      <c r="I12" s="20"/>
      <c r="J12" s="20"/>
      <c r="K12" s="20"/>
      <c r="L12" s="20"/>
      <c r="M12" s="20"/>
      <c r="N12" s="20"/>
      <c r="O12" s="20"/>
      <c r="P12" s="20"/>
      <c r="Q12" s="20"/>
      <c r="R12" s="20"/>
      <c r="S12" s="20"/>
      <c r="T12" s="20"/>
      <c r="U12" s="20"/>
      <c r="V12" s="20"/>
    </row>
    <row r="13" spans="1:22" ht="19" x14ac:dyDescent="0.25">
      <c r="A13" s="20"/>
      <c r="B13" s="28" t="s">
        <v>139</v>
      </c>
      <c r="C13" s="26">
        <v>732700000</v>
      </c>
      <c r="D13" s="26">
        <v>476400000</v>
      </c>
      <c r="E13" s="26">
        <v>556300000</v>
      </c>
      <c r="F13" s="27">
        <v>603600000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205000000</v>
      </c>
      <c r="D15" s="26">
        <v>180200000</v>
      </c>
      <c r="E15" s="26">
        <v>160100000</v>
      </c>
      <c r="F15" s="27">
        <v>146800000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145700000</v>
      </c>
      <c r="D17" s="33">
        <v>119000000</v>
      </c>
      <c r="E17" s="33">
        <v>-68100000</v>
      </c>
      <c r="F17" s="34">
        <v>84000000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Pass</v>
      </c>
      <c r="F21" s="44"/>
      <c r="G21" s="45">
        <f>(((COUNTIF(C21:E21, "Pass") * 100) + (COUNTIF(C21:E21, "Fail") * 0)) * (400/300)) / 2</f>
        <v>200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Pass</v>
      </c>
      <c r="E22" s="43" t="str">
        <f>IF(E17&gt;F17, "Pass", "Fail")</f>
        <v>Fail</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0.2191306963453151</v>
      </c>
      <c r="D24" s="49">
        <f>D17/(D4)</f>
        <v>0.1983663943990665</v>
      </c>
      <c r="E24" s="49">
        <f>E17/(E4)</f>
        <v>-0.12693383038210623</v>
      </c>
      <c r="F24" s="50">
        <f>F17/(F4)</f>
        <v>0.17547524545644455</v>
      </c>
      <c r="G24" s="45">
        <f>(IF(C24 &gt; 0.5, 100, IF(C24 &gt;= 0.2, 50, 0))) +
  (IF(D24 &gt; 0.5, 100, IF(D24 &gt;= 0.2, 50, 0))) +
  (IF(E24 &gt; 0.5, 100, IF(E24 &gt;= 0.2, 50, 0))) +
  (IF(F24 &gt; 0.5, 100, IF(F24 &gt;= 0.2, 50, 0)))</f>
        <v>50</v>
      </c>
      <c r="H24" s="46" t="s">
        <v>155</v>
      </c>
      <c r="I24" s="20"/>
      <c r="J24" s="20"/>
      <c r="K24" s="20"/>
      <c r="L24" s="20"/>
      <c r="M24" s="20"/>
      <c r="N24" s="20"/>
      <c r="O24" s="20"/>
      <c r="P24" s="20"/>
      <c r="Q24" s="20"/>
      <c r="R24" s="20"/>
      <c r="S24" s="20"/>
      <c r="T24" s="20"/>
      <c r="U24" s="20"/>
      <c r="V24" s="20"/>
    </row>
    <row r="25" spans="1:22" x14ac:dyDescent="0.2">
      <c r="A25" s="20"/>
      <c r="B25" s="38" t="s">
        <v>72</v>
      </c>
      <c r="C25" s="49">
        <f>C17/C6</f>
        <v>5.6293949462947225E-2</v>
      </c>
      <c r="D25" s="49">
        <f>D17/D6</f>
        <v>5.2863044733685756E-2</v>
      </c>
      <c r="E25" s="49">
        <f>E17/E6</f>
        <v>-3.3238969152674734E-2</v>
      </c>
      <c r="F25" s="50">
        <f>F17/F6</f>
        <v>4.4850232260131344E-2</v>
      </c>
      <c r="G25" s="45">
        <f>(IF(C25 &gt; 0.17, 100, IF(C25 &gt;= 0.1, 50, 0))) +
  (IF(D25 &gt; 0.17, 100, IF(D25 &gt;= 0.1, 50, 0))) +
  (IF(E25 &gt; 0.17, 100, IF(E25 &gt;= 0.1, 50, 0))) +
  (IF(F25 &gt; 0.17, 100, IF(F25 &gt;= 0.1, 50, 0)))</f>
        <v>0</v>
      </c>
      <c r="H25" s="46" t="s">
        <v>156</v>
      </c>
      <c r="I25" s="20"/>
      <c r="J25" s="20"/>
      <c r="K25" s="20"/>
      <c r="L25" s="20"/>
      <c r="M25" s="20"/>
      <c r="N25" s="20"/>
      <c r="O25" s="20"/>
      <c r="P25" s="20"/>
      <c r="Q25" s="20"/>
      <c r="R25" s="20"/>
      <c r="S25" s="20"/>
      <c r="T25" s="20"/>
      <c r="U25" s="20"/>
      <c r="V25" s="20"/>
    </row>
    <row r="26" spans="1:22" x14ac:dyDescent="0.2">
      <c r="A26" s="20"/>
      <c r="B26" s="38" t="s">
        <v>74</v>
      </c>
      <c r="C26" s="49">
        <f>C8/C6</f>
        <v>0.5425778533343637</v>
      </c>
      <c r="D26" s="49">
        <f>D8/D6</f>
        <v>0.62636044600417573</v>
      </c>
      <c r="E26" s="49">
        <f>E8/E6</f>
        <v>0.61680007809449433</v>
      </c>
      <c r="F26" s="50">
        <f>F8/F6</f>
        <v>0.56676811362058843</v>
      </c>
      <c r="G26" s="45">
        <f>(IF(C26 &lt; 0.5, 100, 0)) +
  (IF(D26 &lt; 0.5, 100, 0)) +
  (IF(E26 &lt; 0.5, 100, 0)) +
  (IF(F26 &lt; 0.5, 100, 0))</f>
        <v>0</v>
      </c>
      <c r="H26" s="46" t="s">
        <v>157</v>
      </c>
      <c r="I26" s="20"/>
      <c r="J26" s="20"/>
      <c r="K26" s="20"/>
      <c r="L26" s="20"/>
      <c r="M26" s="20"/>
      <c r="N26" s="20"/>
      <c r="O26" s="20"/>
      <c r="P26" s="20"/>
      <c r="Q26" s="20"/>
      <c r="R26" s="20"/>
      <c r="S26" s="20"/>
      <c r="T26" s="20"/>
      <c r="U26" s="20"/>
      <c r="V26" s="20"/>
    </row>
    <row r="27" spans="1:22" x14ac:dyDescent="0.2">
      <c r="A27" s="20"/>
      <c r="B27" s="38" t="s">
        <v>158</v>
      </c>
      <c r="C27" s="49">
        <f>C9/(C13+C10)</f>
        <v>2.5324143578545106</v>
      </c>
      <c r="D27" s="49">
        <f>D9/(D13+D10)</f>
        <v>3.725230898404702</v>
      </c>
      <c r="E27" s="49">
        <f>E9/(E13+E10)</f>
        <v>2.6829049074240516</v>
      </c>
      <c r="F27" s="50">
        <f>F9/(F13+F10)</f>
        <v>2.1028827037773361</v>
      </c>
      <c r="G27" s="45">
        <f>(IF(C27 &lt; 0.8, 100, IF(C27 &lt; 1, 50, 0))) +
  (IF(D27 &lt; 0.8, 100, IF(D27 &lt; 1, 50, 0))) +
  (IF(E27 &lt; 0.8, 100, IF(E27 &lt; 1, 50, 0))) +
  (IF(F27 &lt; 0.8, 100, IF(F27 &lt; 1, 50, 0)))</f>
        <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-0.15955694370854154</v>
      </c>
      <c r="D29" s="53"/>
      <c r="E29" s="54"/>
      <c r="F29" s="55"/>
      <c r="G29" s="45">
        <f>(IF(C29 &gt;= 0.17, 100, IF(C29 &gt;= 0, 50, 0))) * (400/100)</f>
        <v>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0.198853555343251</v>
      </c>
      <c r="D31" s="49">
        <f>D17/(D13+D10)</f>
        <v>0.24979009235936189</v>
      </c>
      <c r="E31" s="49">
        <f>E17/(E13+E10)</f>
        <v>-0.12241596261010246</v>
      </c>
      <c r="F31" s="50">
        <f>F17/(F13+F10)</f>
        <v>0.13916500994035785</v>
      </c>
      <c r="G31" s="45">
        <f>(IF(C31 &gt; 0.23, 100, 0)) +
  (IF(D31 &gt; 0.23, 100, 0)) +
  (IF(E31 &gt; 0.23, 100, 0)) +
  (IF(F31 &gt; 0.23, 100, 0))</f>
        <v>100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0.45208333333333328</v>
      </c>
      <c r="J2" s="20"/>
      <c r="K2" s="20"/>
      <c r="L2" s="20"/>
      <c r="M2" s="20"/>
      <c r="N2" s="20"/>
      <c r="O2" s="20"/>
      <c r="P2" s="20"/>
      <c r="Q2" s="20"/>
      <c r="R2" s="20"/>
      <c r="S2" s="20"/>
      <c r="T2" s="20"/>
      <c r="U2" s="20"/>
      <c r="V2" s="20"/>
    </row>
    <row r="3" spans="1:22" ht="19" x14ac:dyDescent="0.25">
      <c r="A3" s="20"/>
      <c r="B3" s="25" t="s">
        <v>129</v>
      </c>
      <c r="C3" s="26">
        <v>428062000</v>
      </c>
      <c r="D3" s="26">
        <v>405462000</v>
      </c>
      <c r="E3" s="26">
        <v>425890000</v>
      </c>
      <c r="F3" s="27">
        <v>514567000</v>
      </c>
      <c r="G3" s="20"/>
      <c r="H3" s="20"/>
      <c r="I3" s="20"/>
      <c r="J3" s="20"/>
      <c r="K3" s="20"/>
      <c r="L3" s="20"/>
      <c r="M3" s="20"/>
      <c r="N3" s="20"/>
      <c r="O3" s="20"/>
      <c r="P3" s="20"/>
      <c r="Q3" s="20"/>
      <c r="R3" s="20"/>
      <c r="S3" s="20"/>
      <c r="T3" s="20"/>
      <c r="U3" s="20"/>
      <c r="V3" s="20"/>
    </row>
    <row r="4" spans="1:22" ht="19" x14ac:dyDescent="0.25">
      <c r="A4" s="20"/>
      <c r="B4" s="28" t="s">
        <v>130</v>
      </c>
      <c r="C4" s="26">
        <v>664737000</v>
      </c>
      <c r="D4" s="26">
        <v>671301000</v>
      </c>
      <c r="E4" s="26">
        <v>649571000</v>
      </c>
      <c r="F4" s="27">
        <v>575540000</v>
      </c>
      <c r="G4" s="20"/>
      <c r="H4" s="20"/>
      <c r="I4" s="20"/>
      <c r="J4" s="20"/>
      <c r="K4" s="20"/>
      <c r="L4" s="20"/>
      <c r="M4" s="20"/>
      <c r="N4" s="20"/>
      <c r="O4" s="20"/>
      <c r="P4" s="20"/>
      <c r="Q4" s="20"/>
      <c r="R4" s="20"/>
      <c r="S4" s="20"/>
      <c r="T4" s="20"/>
      <c r="U4" s="20"/>
      <c r="V4" s="20"/>
    </row>
    <row r="5" spans="1:22" ht="19" x14ac:dyDescent="0.25">
      <c r="A5" s="20"/>
      <c r="B5" s="28" t="s">
        <v>131</v>
      </c>
      <c r="C5" s="26">
        <v>6533550000</v>
      </c>
      <c r="D5" s="26">
        <v>6481768000</v>
      </c>
      <c r="E5" s="26">
        <v>6627119000</v>
      </c>
      <c r="F5" s="27">
        <v>3447114000</v>
      </c>
      <c r="G5" s="20"/>
      <c r="H5" s="20"/>
      <c r="I5" s="20"/>
      <c r="J5" s="20"/>
      <c r="K5" s="20"/>
      <c r="L5" s="20"/>
      <c r="M5" s="20"/>
      <c r="N5" s="20"/>
      <c r="O5" s="20"/>
      <c r="P5" s="20"/>
      <c r="Q5" s="20"/>
      <c r="R5" s="20"/>
      <c r="S5" s="20"/>
      <c r="T5" s="20"/>
      <c r="U5" s="20"/>
      <c r="V5" s="20"/>
    </row>
    <row r="6" spans="1:22" ht="19" x14ac:dyDescent="0.25">
      <c r="A6" s="20"/>
      <c r="B6" s="28" t="s">
        <v>132</v>
      </c>
      <c r="C6" s="26">
        <v>13564665000</v>
      </c>
      <c r="D6" s="26">
        <v>14129855000</v>
      </c>
      <c r="E6" s="26">
        <v>15000554000</v>
      </c>
      <c r="F6" s="27">
        <v>7960315000</v>
      </c>
      <c r="G6" s="20"/>
      <c r="H6" s="20"/>
      <c r="I6" s="20"/>
      <c r="J6" s="20"/>
      <c r="K6" s="20"/>
      <c r="L6" s="20"/>
      <c r="M6" s="20"/>
      <c r="N6" s="20"/>
      <c r="O6" s="20"/>
      <c r="P6" s="20"/>
      <c r="Q6" s="20"/>
      <c r="R6" s="20"/>
      <c r="S6" s="20"/>
      <c r="T6" s="20"/>
      <c r="U6" s="20"/>
      <c r="V6" s="20"/>
    </row>
    <row r="7" spans="1:22" ht="19" x14ac:dyDescent="0.25">
      <c r="A7" s="20"/>
      <c r="B7" s="28" t="s">
        <v>133</v>
      </c>
      <c r="C7" s="26">
        <v>1450463000</v>
      </c>
      <c r="D7" s="26">
        <v>1544483000</v>
      </c>
      <c r="E7" s="26">
        <v>1213744000</v>
      </c>
      <c r="F7" s="27">
        <v>1652189000</v>
      </c>
      <c r="G7" s="20"/>
      <c r="H7" s="20"/>
      <c r="I7" s="20"/>
      <c r="J7" s="20"/>
      <c r="K7" s="20"/>
      <c r="L7" s="20"/>
      <c r="M7" s="20"/>
      <c r="N7" s="20"/>
      <c r="O7" s="20"/>
      <c r="P7" s="20"/>
      <c r="Q7" s="20"/>
      <c r="R7" s="20"/>
      <c r="S7" s="20"/>
      <c r="T7" s="20"/>
      <c r="U7" s="20"/>
      <c r="V7" s="20"/>
    </row>
    <row r="8" spans="1:22" ht="19" x14ac:dyDescent="0.25">
      <c r="A8" s="20"/>
      <c r="B8" s="28" t="s">
        <v>134</v>
      </c>
      <c r="C8" s="26">
        <v>4241463000</v>
      </c>
      <c r="D8" s="26">
        <v>5202496000</v>
      </c>
      <c r="E8" s="26">
        <v>6645565000</v>
      </c>
      <c r="F8" s="27">
        <v>2572634000</v>
      </c>
      <c r="G8" s="20"/>
      <c r="H8" s="20"/>
      <c r="I8" s="20"/>
      <c r="J8" s="20"/>
      <c r="K8" s="20"/>
      <c r="L8" s="20"/>
      <c r="M8" s="20"/>
      <c r="N8" s="20"/>
      <c r="O8" s="20"/>
      <c r="P8" s="20"/>
      <c r="Q8" s="20"/>
      <c r="R8" s="20"/>
      <c r="S8" s="20"/>
      <c r="T8" s="20"/>
      <c r="U8" s="20"/>
      <c r="V8" s="20"/>
    </row>
    <row r="9" spans="1:22" ht="19" x14ac:dyDescent="0.25">
      <c r="A9" s="20"/>
      <c r="B9" s="28" t="s">
        <v>135</v>
      </c>
      <c r="C9" s="26">
        <v>5691926000</v>
      </c>
      <c r="D9" s="26">
        <v>6746979000</v>
      </c>
      <c r="E9" s="26">
        <v>7859309000</v>
      </c>
      <c r="F9" s="27">
        <v>4224823000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5609212000</v>
      </c>
      <c r="D12" s="26">
        <v>4951018000</v>
      </c>
      <c r="E12" s="26">
        <v>4417174000</v>
      </c>
      <c r="F12" s="27">
        <v>3507262000</v>
      </c>
      <c r="G12" s="20"/>
      <c r="H12" s="20"/>
      <c r="I12" s="20"/>
      <c r="J12" s="20"/>
      <c r="K12" s="20"/>
      <c r="L12" s="20"/>
      <c r="M12" s="20"/>
      <c r="N12" s="20"/>
      <c r="O12" s="20"/>
      <c r="P12" s="20"/>
      <c r="Q12" s="20"/>
      <c r="R12" s="20"/>
      <c r="S12" s="20"/>
      <c r="T12" s="20"/>
      <c r="U12" s="20"/>
      <c r="V12" s="20"/>
    </row>
    <row r="13" spans="1:22" ht="19" x14ac:dyDescent="0.25">
      <c r="A13" s="20"/>
      <c r="B13" s="28" t="s">
        <v>139</v>
      </c>
      <c r="C13" s="26">
        <v>7872739000</v>
      </c>
      <c r="D13" s="26">
        <v>7382876000</v>
      </c>
      <c r="E13" s="26">
        <v>7141245000</v>
      </c>
      <c r="F13" s="27">
        <v>3735492000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216578000</v>
      </c>
      <c r="D15" s="26">
        <v>221617000</v>
      </c>
      <c r="E15" s="26">
        <v>200337000</v>
      </c>
      <c r="F15" s="27">
        <v>146441000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91272000</v>
      </c>
      <c r="D17" s="33">
        <v>679810000</v>
      </c>
      <c r="E17" s="33">
        <v>1410750000</v>
      </c>
      <c r="F17" s="34">
        <v>892177000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Fail</v>
      </c>
      <c r="E21" s="43" t="str">
        <f>IF(E3&gt;F3, "Pass", "Fail")</f>
        <v>Fail</v>
      </c>
      <c r="F21" s="44"/>
      <c r="G21" s="45">
        <f>(((COUNTIF(C21:E21, "Pass") * 100) + (COUNTIF(C21:E21, "Fail") * 0)) * (400/300)) / 2</f>
        <v>66.666666666666657</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Fail</v>
      </c>
      <c r="E22" s="43" t="str">
        <f>IF(E17&gt;F17, "Pass", "Fail")</f>
        <v>Pass</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Pass</v>
      </c>
      <c r="F23" s="48" t="str">
        <f>IF(F17&gt;F7, "Pass", "Fail")</f>
        <v>Fail</v>
      </c>
      <c r="G23" s="45">
        <f>(COUNTIF(C23:F23, "Pass") * 100) + (COUNTIF(C23:F23, "Fail") * 0)</f>
        <v>100</v>
      </c>
      <c r="H23" s="46" t="s">
        <v>154</v>
      </c>
      <c r="I23" s="20"/>
      <c r="J23" s="20"/>
      <c r="K23" s="20"/>
      <c r="L23" s="20"/>
      <c r="M23" s="20"/>
      <c r="N23" s="20"/>
      <c r="O23" s="20"/>
      <c r="P23" s="20"/>
      <c r="Q23" s="20"/>
      <c r="R23" s="20"/>
      <c r="S23" s="20"/>
      <c r="T23" s="20"/>
      <c r="U23" s="20"/>
      <c r="V23" s="20"/>
    </row>
    <row r="24" spans="1:22" x14ac:dyDescent="0.2">
      <c r="A24" s="20"/>
      <c r="B24" s="38" t="s">
        <v>84</v>
      </c>
      <c r="C24" s="49">
        <f>C17/(C4)</f>
        <v>0.13730543056878133</v>
      </c>
      <c r="D24" s="49">
        <f>D17/(D4)</f>
        <v>1.0126753870469432</v>
      </c>
      <c r="E24" s="49">
        <f>E17/(E4)</f>
        <v>2.1718180152746966</v>
      </c>
      <c r="F24" s="50">
        <f>F17/(F4)</f>
        <v>1.5501563748827187</v>
      </c>
      <c r="G24" s="45">
        <f>(IF(C24 &gt; 0.5, 100, IF(C24 &gt;= 0.2, 50, 0))) +
  (IF(D24 &gt; 0.5, 100, IF(D24 &gt;= 0.2, 50, 0))) +
  (IF(E24 &gt; 0.5, 100, IF(E24 &gt;= 0.2, 50, 0))) +
  (IF(F24 &gt; 0.5, 100, IF(F24 &gt;= 0.2, 50, 0)))</f>
        <v>300</v>
      </c>
      <c r="H24" s="46" t="s">
        <v>155</v>
      </c>
      <c r="I24" s="20"/>
      <c r="J24" s="20"/>
      <c r="K24" s="20"/>
      <c r="L24" s="20"/>
      <c r="M24" s="20"/>
      <c r="N24" s="20"/>
      <c r="O24" s="20"/>
      <c r="P24" s="20"/>
      <c r="Q24" s="20"/>
      <c r="R24" s="20"/>
      <c r="S24" s="20"/>
      <c r="T24" s="20"/>
      <c r="U24" s="20"/>
      <c r="V24" s="20"/>
    </row>
    <row r="25" spans="1:22" x14ac:dyDescent="0.2">
      <c r="A25" s="20"/>
      <c r="B25" s="38" t="s">
        <v>72</v>
      </c>
      <c r="C25" s="49">
        <f>C17/C6</f>
        <v>6.7286586141272198E-3</v>
      </c>
      <c r="D25" s="49">
        <f>D17/D6</f>
        <v>4.8111604825385679E-2</v>
      </c>
      <c r="E25" s="49">
        <f>E17/E6</f>
        <v>9.4046526548286144E-2</v>
      </c>
      <c r="F25" s="50">
        <f>F17/F6</f>
        <v>0.11207810243690106</v>
      </c>
      <c r="G25" s="45">
        <f>(IF(C25 &gt; 0.17, 100, IF(C25 &gt;= 0.1, 50, 0))) +
  (IF(D25 &gt; 0.17, 100, IF(D25 &gt;= 0.1, 50, 0))) +
  (IF(E25 &gt; 0.17, 100, IF(E25 &gt;= 0.1, 50, 0))) +
  (IF(F25 &gt; 0.17, 100, IF(F25 &gt;= 0.1, 50, 0)))</f>
        <v>50</v>
      </c>
      <c r="H25" s="46" t="s">
        <v>156</v>
      </c>
      <c r="I25" s="20"/>
      <c r="J25" s="20"/>
      <c r="K25" s="20"/>
      <c r="L25" s="20"/>
      <c r="M25" s="20"/>
      <c r="N25" s="20"/>
      <c r="O25" s="20"/>
      <c r="P25" s="20"/>
      <c r="Q25" s="20"/>
      <c r="R25" s="20"/>
      <c r="S25" s="20"/>
      <c r="T25" s="20"/>
      <c r="U25" s="20"/>
      <c r="V25" s="20"/>
    </row>
    <row r="26" spans="1:22" x14ac:dyDescent="0.2">
      <c r="A26" s="20"/>
      <c r="B26" s="38" t="s">
        <v>74</v>
      </c>
      <c r="C26" s="49">
        <f>C8/C6</f>
        <v>0.31268468480423217</v>
      </c>
      <c r="D26" s="49">
        <f>D8/D6</f>
        <v>0.36819174719061165</v>
      </c>
      <c r="E26" s="49">
        <f>E8/E6</f>
        <v>0.44302130441315701</v>
      </c>
      <c r="F26" s="50">
        <f>F8/F6</f>
        <v>0.32318243687592763</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0.72299183295673841</v>
      </c>
      <c r="D27" s="49">
        <f>D9/(D13+D10)</f>
        <v>0.91386866039738446</v>
      </c>
      <c r="E27" s="49">
        <f>E9/(E13+E10)</f>
        <v>1.1005516545084226</v>
      </c>
      <c r="F27" s="50">
        <f>F9/(F13+F10)</f>
        <v>1.1309950603561727</v>
      </c>
      <c r="G27" s="45">
        <f>(IF(C27 &lt; 0.8, 100, IF(C27 &lt; 1, 50, 0))) +
  (IF(D27 &lt; 0.8, 100, IF(D27 &lt; 1, 50, 0))) +
  (IF(E27 &lt; 0.8, 100, IF(E27 &lt; 1, 50, 0))) +
  (IF(F27 &lt; 0.8, 100, IF(F27 &lt; 1, 50, 0)))</f>
        <v>150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0.17107805501926529</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1.1593423838895205E-2</v>
      </c>
      <c r="D31" s="49">
        <f>D17/(D13+D10)</f>
        <v>9.2079292676729235E-2</v>
      </c>
      <c r="E31" s="49">
        <f>E17/(E13+E10)</f>
        <v>0.19754958694177277</v>
      </c>
      <c r="F31" s="50">
        <f>F17/(F13+F10)</f>
        <v>0.23883788266712927</v>
      </c>
      <c r="G31" s="45">
        <f>(IF(C31 &gt; 0.23, 100, 0)) +
  (IF(D31 &gt; 0.23, 100, 0)) +
  (IF(E31 &gt; 0.23, 100, 0)) +
  (IF(F31 &gt; 0.23, 100, 0))</f>
        <v>100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0.32291666666666663</v>
      </c>
      <c r="J2" s="20"/>
      <c r="K2" s="20"/>
      <c r="L2" s="20"/>
      <c r="M2" s="20"/>
      <c r="N2" s="20"/>
      <c r="O2" s="20"/>
      <c r="P2" s="20"/>
      <c r="Q2" s="20"/>
      <c r="R2" s="20"/>
      <c r="S2" s="20"/>
      <c r="T2" s="20"/>
      <c r="U2" s="20"/>
      <c r="V2" s="20"/>
    </row>
    <row r="3" spans="1:22" ht="19" x14ac:dyDescent="0.25">
      <c r="A3" s="20"/>
      <c r="B3" s="25" t="s">
        <v>129</v>
      </c>
      <c r="C3" s="26">
        <v>216988000</v>
      </c>
      <c r="D3" s="26">
        <v>218517000</v>
      </c>
      <c r="E3" s="26">
        <v>206839000</v>
      </c>
      <c r="F3" s="27">
        <v>190417000</v>
      </c>
      <c r="G3" s="20"/>
      <c r="H3" s="20"/>
      <c r="I3" s="20"/>
      <c r="J3" s="20"/>
      <c r="K3" s="20"/>
      <c r="L3" s="20"/>
      <c r="M3" s="20"/>
      <c r="N3" s="20"/>
      <c r="O3" s="20"/>
      <c r="P3" s="20"/>
      <c r="Q3" s="20"/>
      <c r="R3" s="20"/>
      <c r="S3" s="20"/>
      <c r="T3" s="20"/>
      <c r="U3" s="20"/>
      <c r="V3" s="20"/>
    </row>
    <row r="4" spans="1:22" ht="19" x14ac:dyDescent="0.25">
      <c r="A4" s="20"/>
      <c r="B4" s="28" t="s">
        <v>130</v>
      </c>
      <c r="C4" s="26">
        <v>6558491000</v>
      </c>
      <c r="D4" s="26">
        <v>6373108000</v>
      </c>
      <c r="E4" s="26">
        <v>6241752000</v>
      </c>
      <c r="F4" s="27">
        <v>5709637000</v>
      </c>
      <c r="G4" s="20"/>
      <c r="H4" s="20"/>
      <c r="I4" s="20"/>
      <c r="J4" s="20"/>
      <c r="K4" s="20"/>
      <c r="L4" s="20"/>
      <c r="M4" s="20"/>
      <c r="N4" s="20"/>
      <c r="O4" s="20"/>
      <c r="P4" s="20"/>
      <c r="Q4" s="20"/>
      <c r="R4" s="20"/>
      <c r="S4" s="20"/>
      <c r="T4" s="20"/>
      <c r="U4" s="20"/>
      <c r="V4" s="20"/>
    </row>
    <row r="5" spans="1:22" ht="19" x14ac:dyDescent="0.25">
      <c r="A5" s="20"/>
      <c r="B5" s="28" t="s">
        <v>131</v>
      </c>
      <c r="C5" s="26">
        <v>3932407000</v>
      </c>
      <c r="D5" s="26">
        <v>3909456000</v>
      </c>
      <c r="E5" s="26">
        <v>3962624000</v>
      </c>
      <c r="F5" s="27">
        <v>3882715000</v>
      </c>
      <c r="G5" s="20"/>
      <c r="H5" s="20"/>
      <c r="I5" s="20"/>
      <c r="J5" s="20"/>
      <c r="K5" s="20"/>
      <c r="L5" s="20"/>
      <c r="M5" s="20"/>
      <c r="N5" s="20"/>
      <c r="O5" s="20"/>
      <c r="P5" s="20"/>
      <c r="Q5" s="20"/>
      <c r="R5" s="20"/>
      <c r="S5" s="20"/>
      <c r="T5" s="20"/>
      <c r="U5" s="20"/>
      <c r="V5" s="20"/>
    </row>
    <row r="6" spans="1:22" ht="19" x14ac:dyDescent="0.25">
      <c r="A6" s="20"/>
      <c r="B6" s="28" t="s">
        <v>132</v>
      </c>
      <c r="C6" s="26">
        <v>13967602000</v>
      </c>
      <c r="D6" s="26">
        <v>13494188000</v>
      </c>
      <c r="E6" s="26">
        <v>13093543000</v>
      </c>
      <c r="F6" s="27">
        <v>13476879000</v>
      </c>
      <c r="G6" s="20"/>
      <c r="H6" s="20"/>
      <c r="I6" s="20"/>
      <c r="J6" s="20"/>
      <c r="K6" s="20"/>
      <c r="L6" s="20"/>
      <c r="M6" s="20"/>
      <c r="N6" s="20"/>
      <c r="O6" s="20"/>
      <c r="P6" s="20"/>
      <c r="Q6" s="20"/>
      <c r="R6" s="20"/>
      <c r="S6" s="20"/>
      <c r="T6" s="20"/>
      <c r="U6" s="20"/>
      <c r="V6" s="20"/>
    </row>
    <row r="7" spans="1:22" ht="19" x14ac:dyDescent="0.25">
      <c r="A7" s="20"/>
      <c r="B7" s="28" t="s">
        <v>133</v>
      </c>
      <c r="C7" s="26">
        <v>2013347000</v>
      </c>
      <c r="D7" s="26">
        <v>1914419000</v>
      </c>
      <c r="E7" s="26">
        <v>1984109000</v>
      </c>
      <c r="F7" s="27">
        <v>2481039000</v>
      </c>
      <c r="G7" s="20"/>
      <c r="H7" s="20"/>
      <c r="I7" s="20"/>
      <c r="J7" s="20"/>
      <c r="K7" s="20"/>
      <c r="L7" s="20"/>
      <c r="M7" s="20"/>
      <c r="N7" s="20"/>
      <c r="O7" s="20"/>
      <c r="P7" s="20"/>
      <c r="Q7" s="20"/>
      <c r="R7" s="20"/>
      <c r="S7" s="20"/>
      <c r="T7" s="20"/>
      <c r="U7" s="20"/>
      <c r="V7" s="20"/>
    </row>
    <row r="8" spans="1:22" ht="19" x14ac:dyDescent="0.25">
      <c r="A8" s="20"/>
      <c r="B8" s="28" t="s">
        <v>134</v>
      </c>
      <c r="C8" s="26">
        <v>5752349000</v>
      </c>
      <c r="D8" s="26">
        <v>5609724000</v>
      </c>
      <c r="E8" s="26">
        <v>4911262000</v>
      </c>
      <c r="F8" s="27">
        <v>4589304000</v>
      </c>
      <c r="G8" s="20"/>
      <c r="H8" s="20"/>
      <c r="I8" s="20"/>
      <c r="J8" s="20"/>
      <c r="K8" s="20"/>
      <c r="L8" s="20"/>
      <c r="M8" s="20"/>
      <c r="N8" s="20"/>
      <c r="O8" s="20"/>
      <c r="P8" s="20"/>
      <c r="Q8" s="20"/>
      <c r="R8" s="20"/>
      <c r="S8" s="20"/>
      <c r="T8" s="20"/>
      <c r="U8" s="20"/>
      <c r="V8" s="20"/>
    </row>
    <row r="9" spans="1:22" ht="19" x14ac:dyDescent="0.25">
      <c r="A9" s="20"/>
      <c r="B9" s="28" t="s">
        <v>135</v>
      </c>
      <c r="C9" s="26">
        <v>7765696000</v>
      </c>
      <c r="D9" s="26">
        <v>7524143000</v>
      </c>
      <c r="E9" s="26">
        <v>6895371000</v>
      </c>
      <c r="F9" s="27">
        <v>7070343000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6798930000</v>
      </c>
      <c r="D12" s="26">
        <v>6533667000</v>
      </c>
      <c r="E12" s="26">
        <v>6604089000</v>
      </c>
      <c r="F12" s="27">
        <v>6747678000</v>
      </c>
      <c r="G12" s="20"/>
      <c r="H12" s="20"/>
      <c r="I12" s="20"/>
      <c r="J12" s="20"/>
      <c r="K12" s="20"/>
      <c r="L12" s="20"/>
      <c r="M12" s="20"/>
      <c r="N12" s="20"/>
      <c r="O12" s="20"/>
      <c r="P12" s="20"/>
      <c r="Q12" s="20"/>
      <c r="R12" s="20"/>
      <c r="S12" s="20"/>
      <c r="T12" s="20"/>
      <c r="U12" s="20"/>
      <c r="V12" s="20"/>
    </row>
    <row r="13" spans="1:22" ht="19" x14ac:dyDescent="0.25">
      <c r="A13" s="20"/>
      <c r="B13" s="28" t="s">
        <v>139</v>
      </c>
      <c r="C13" s="26">
        <v>6201906000</v>
      </c>
      <c r="D13" s="26">
        <v>5970045000</v>
      </c>
      <c r="E13" s="26">
        <v>6198172000</v>
      </c>
      <c r="F13" s="27">
        <v>6406536000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1267797000</v>
      </c>
      <c r="D17" s="33">
        <v>996023000</v>
      </c>
      <c r="E17" s="33">
        <v>883695000</v>
      </c>
      <c r="F17" s="34">
        <v>2360169000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Pass</v>
      </c>
      <c r="E21" s="43" t="str">
        <f>IF(E3&gt;F3, "Pass", "Fail")</f>
        <v>Pass</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Pass</v>
      </c>
      <c r="E22" s="43" t="str">
        <f>IF(E17&gt;F17, "Pass", "Fail")</f>
        <v>Fail</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0.19330620412530869</v>
      </c>
      <c r="D24" s="49">
        <f>D17/(D4)</f>
        <v>0.15628528498183303</v>
      </c>
      <c r="E24" s="49">
        <f>E17/(E4)</f>
        <v>0.14157803770479827</v>
      </c>
      <c r="F24" s="50">
        <f>F17/(F4)</f>
        <v>0.41336585846000368</v>
      </c>
      <c r="G24" s="45">
        <f>(IF(C24 &gt; 0.5, 100, IF(C24 &gt;= 0.2, 50, 0))) +
  (IF(D24 &gt; 0.5, 100, IF(D24 &gt;= 0.2, 50, 0))) +
  (IF(E24 &gt; 0.5, 100, IF(E24 &gt;= 0.2, 50, 0))) +
  (IF(F24 &gt; 0.5, 100, IF(F24 &gt;= 0.2, 50, 0)))</f>
        <v>50</v>
      </c>
      <c r="H24" s="46" t="s">
        <v>155</v>
      </c>
      <c r="I24" s="20"/>
      <c r="J24" s="20"/>
      <c r="K24" s="20"/>
      <c r="L24" s="20"/>
      <c r="M24" s="20"/>
      <c r="N24" s="20"/>
      <c r="O24" s="20"/>
      <c r="P24" s="20"/>
      <c r="Q24" s="20"/>
      <c r="R24" s="20"/>
      <c r="S24" s="20"/>
      <c r="T24" s="20"/>
      <c r="U24" s="20"/>
      <c r="V24" s="20"/>
    </row>
    <row r="25" spans="1:22" x14ac:dyDescent="0.2">
      <c r="A25" s="20"/>
      <c r="B25" s="38" t="s">
        <v>72</v>
      </c>
      <c r="C25" s="49">
        <f>C17/C6</f>
        <v>9.0766976321347073E-2</v>
      </c>
      <c r="D25" s="49">
        <f>D17/D6</f>
        <v>7.3811258595181867E-2</v>
      </c>
      <c r="E25" s="49">
        <f>E17/E6</f>
        <v>6.7490899903868654E-2</v>
      </c>
      <c r="F25" s="50">
        <f>F17/F6</f>
        <v>0.17512726796760586</v>
      </c>
      <c r="G25" s="45">
        <f>(IF(C25 &gt; 0.17, 100, IF(C25 &gt;= 0.1, 50, 0))) +
  (IF(D25 &gt; 0.17, 100, IF(D25 &gt;= 0.1, 50, 0))) +
  (IF(E25 &gt; 0.17, 100, IF(E25 &gt;= 0.1, 50, 0))) +
  (IF(F25 &gt; 0.17, 100, IF(F25 &gt;= 0.1, 50, 0)))</f>
        <v>100</v>
      </c>
      <c r="H25" s="46" t="s">
        <v>156</v>
      </c>
      <c r="I25" s="20"/>
      <c r="J25" s="20"/>
      <c r="K25" s="20"/>
      <c r="L25" s="20"/>
      <c r="M25" s="20"/>
      <c r="N25" s="20"/>
      <c r="O25" s="20"/>
      <c r="P25" s="20"/>
      <c r="Q25" s="20"/>
      <c r="R25" s="20"/>
      <c r="S25" s="20"/>
      <c r="T25" s="20"/>
      <c r="U25" s="20"/>
      <c r="V25" s="20"/>
    </row>
    <row r="26" spans="1:22" x14ac:dyDescent="0.2">
      <c r="A26" s="20"/>
      <c r="B26" s="38" t="s">
        <v>74</v>
      </c>
      <c r="C26" s="49">
        <f>C8/C6</f>
        <v>0.41183511672225481</v>
      </c>
      <c r="D26" s="49">
        <f>D8/D6</f>
        <v>0.41571408372256263</v>
      </c>
      <c r="E26" s="49">
        <f>E8/E6</f>
        <v>0.37509037851710575</v>
      </c>
      <c r="F26" s="50">
        <f>F8/F6</f>
        <v>0.34053166167033183</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1.252146678779072</v>
      </c>
      <c r="D27" s="49">
        <f>D9/(D13+D10)</f>
        <v>1.260315960767465</v>
      </c>
      <c r="E27" s="49">
        <f>E9/(E13+E10)</f>
        <v>1.1124846164320705</v>
      </c>
      <c r="F27" s="50">
        <f>F9/(F13+F10)</f>
        <v>1.1036140279239826</v>
      </c>
      <c r="G27" s="45">
        <f>(IF(C27 &lt; 0.8, 100, IF(C27 &lt; 1, 50, 0))) +
  (IF(D27 &lt; 0.8, 100, IF(D27 &lt; 1, 50, 0))) +
  (IF(E27 &lt; 0.8, 100, IF(E27 &lt; 1, 50, 0))) +
  (IF(F27 &lt; 0.8, 100, IF(F27 &lt; 1, 50, 0)))</f>
        <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2.885415965223652E-3</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0.2044205442649405</v>
      </c>
      <c r="D31" s="49">
        <f>D17/(D13+D10)</f>
        <v>0.16683676588702431</v>
      </c>
      <c r="E31" s="49">
        <f>E17/(E13+E10)</f>
        <v>0.14257348779607923</v>
      </c>
      <c r="F31" s="50">
        <f>F17/(F13+F10)</f>
        <v>0.368400177568658</v>
      </c>
      <c r="G31" s="45">
        <f>(IF(C31 &gt; 0.23, 100, 0)) +
  (IF(D31 &gt; 0.23, 100, 0)) +
  (IF(E31 &gt; 0.23, 100, 0)) +
  (IF(F31 &gt; 0.23, 100, 0))</f>
        <v>100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0.20041666666666663</v>
      </c>
      <c r="J2" s="20"/>
      <c r="K2" s="20"/>
      <c r="L2" s="20"/>
      <c r="M2" s="20"/>
      <c r="N2" s="20"/>
      <c r="O2" s="20"/>
      <c r="P2" s="20"/>
      <c r="Q2" s="20"/>
      <c r="R2" s="20"/>
      <c r="S2" s="20"/>
      <c r="T2" s="20"/>
      <c r="U2" s="20"/>
      <c r="V2" s="20"/>
    </row>
    <row r="3" spans="1:22" ht="19" x14ac:dyDescent="0.25">
      <c r="A3" s="20"/>
      <c r="B3" s="25" t="s">
        <v>129</v>
      </c>
      <c r="C3" s="26">
        <v>3469700000</v>
      </c>
      <c r="D3" s="26">
        <v>3519500000</v>
      </c>
      <c r="E3" s="26">
        <v>3977700000</v>
      </c>
      <c r="F3" s="27">
        <v>5471900000</v>
      </c>
      <c r="G3" s="20"/>
      <c r="H3" s="20"/>
      <c r="I3" s="20"/>
      <c r="J3" s="20"/>
      <c r="K3" s="20"/>
      <c r="L3" s="20"/>
      <c r="M3" s="20"/>
      <c r="N3" s="20"/>
      <c r="O3" s="20"/>
      <c r="P3" s="20"/>
      <c r="Q3" s="20"/>
      <c r="R3" s="20"/>
      <c r="S3" s="20"/>
      <c r="T3" s="20"/>
      <c r="U3" s="20"/>
      <c r="V3" s="20"/>
    </row>
    <row r="4" spans="1:22" ht="19" x14ac:dyDescent="0.25">
      <c r="A4" s="20"/>
      <c r="B4" s="28" t="s">
        <v>130</v>
      </c>
      <c r="C4" s="26">
        <v>3005200000</v>
      </c>
      <c r="D4" s="26">
        <v>3283800000</v>
      </c>
      <c r="E4" s="26">
        <v>3479400000</v>
      </c>
      <c r="F4" s="27">
        <v>3783500000</v>
      </c>
      <c r="G4" s="20"/>
      <c r="H4" s="20"/>
      <c r="I4" s="20"/>
      <c r="J4" s="20"/>
      <c r="K4" s="20"/>
      <c r="L4" s="20"/>
      <c r="M4" s="20"/>
      <c r="N4" s="20"/>
      <c r="O4" s="20"/>
      <c r="P4" s="20"/>
      <c r="Q4" s="20"/>
      <c r="R4" s="20"/>
      <c r="S4" s="20"/>
      <c r="T4" s="20"/>
      <c r="U4" s="20"/>
      <c r="V4" s="20"/>
    </row>
    <row r="5" spans="1:22" ht="19" x14ac:dyDescent="0.25">
      <c r="A5" s="20"/>
      <c r="B5" s="28" t="s">
        <v>131</v>
      </c>
      <c r="C5" s="26">
        <v>9867100000</v>
      </c>
      <c r="D5" s="26">
        <v>10425800000</v>
      </c>
      <c r="E5" s="26">
        <v>12113700000</v>
      </c>
      <c r="F5" s="27">
        <v>12347000000</v>
      </c>
      <c r="G5" s="20"/>
      <c r="H5" s="20"/>
      <c r="I5" s="20"/>
      <c r="J5" s="20"/>
      <c r="K5" s="20"/>
      <c r="L5" s="20"/>
      <c r="M5" s="20"/>
      <c r="N5" s="20"/>
      <c r="O5" s="20"/>
      <c r="P5" s="20"/>
      <c r="Q5" s="20"/>
      <c r="R5" s="20"/>
      <c r="S5" s="20"/>
      <c r="T5" s="20"/>
      <c r="U5" s="20"/>
      <c r="V5" s="20"/>
    </row>
    <row r="6" spans="1:22" ht="19" x14ac:dyDescent="0.25">
      <c r="A6" s="20"/>
      <c r="B6" s="28" t="s">
        <v>132</v>
      </c>
      <c r="C6" s="26">
        <v>47685500000</v>
      </c>
      <c r="D6" s="26">
        <v>50022200000</v>
      </c>
      <c r="E6" s="26">
        <v>54842800000</v>
      </c>
      <c r="F6" s="27">
        <v>61553000000</v>
      </c>
      <c r="G6" s="20"/>
      <c r="H6" s="20"/>
      <c r="I6" s="20"/>
      <c r="J6" s="20"/>
      <c r="K6" s="20"/>
      <c r="L6" s="20"/>
      <c r="M6" s="20"/>
      <c r="N6" s="20"/>
      <c r="O6" s="20"/>
      <c r="P6" s="20"/>
      <c r="Q6" s="20"/>
      <c r="R6" s="20"/>
      <c r="S6" s="20"/>
      <c r="T6" s="20"/>
      <c r="U6" s="20"/>
      <c r="V6" s="20"/>
    </row>
    <row r="7" spans="1:22" ht="19" x14ac:dyDescent="0.25">
      <c r="A7" s="20"/>
      <c r="B7" s="28" t="s">
        <v>133</v>
      </c>
      <c r="C7" s="26">
        <v>7777400000</v>
      </c>
      <c r="D7" s="26">
        <v>6746200000</v>
      </c>
      <c r="E7" s="26">
        <v>9884400000</v>
      </c>
      <c r="F7" s="27">
        <v>10562900000</v>
      </c>
      <c r="G7" s="20"/>
      <c r="H7" s="20"/>
      <c r="I7" s="20"/>
      <c r="J7" s="20"/>
      <c r="K7" s="20"/>
      <c r="L7" s="20"/>
      <c r="M7" s="20"/>
      <c r="N7" s="20"/>
      <c r="O7" s="20"/>
      <c r="P7" s="20"/>
      <c r="Q7" s="20"/>
      <c r="R7" s="20"/>
      <c r="S7" s="20"/>
      <c r="T7" s="20"/>
      <c r="U7" s="20"/>
      <c r="V7" s="20"/>
    </row>
    <row r="8" spans="1:22" ht="19" x14ac:dyDescent="0.25">
      <c r="A8" s="20"/>
      <c r="B8" s="28" t="s">
        <v>134</v>
      </c>
      <c r="C8" s="26">
        <v>19440700000</v>
      </c>
      <c r="D8" s="26">
        <v>22203700000</v>
      </c>
      <c r="E8" s="26">
        <v>24465700000</v>
      </c>
      <c r="F8" s="27">
        <v>28036000000</v>
      </c>
      <c r="G8" s="20"/>
      <c r="H8" s="20"/>
      <c r="I8" s="20"/>
      <c r="J8" s="20"/>
      <c r="K8" s="20"/>
      <c r="L8" s="20"/>
      <c r="M8" s="20"/>
      <c r="N8" s="20"/>
      <c r="O8" s="20"/>
      <c r="P8" s="20"/>
      <c r="Q8" s="20"/>
      <c r="R8" s="20"/>
      <c r="S8" s="20"/>
      <c r="T8" s="20"/>
      <c r="U8" s="20"/>
      <c r="V8" s="20"/>
    </row>
    <row r="9" spans="1:22" ht="19" x14ac:dyDescent="0.25">
      <c r="A9" s="20"/>
      <c r="B9" s="28" t="s">
        <v>135</v>
      </c>
      <c r="C9" s="26">
        <v>27218100000</v>
      </c>
      <c r="D9" s="26">
        <v>28949900000</v>
      </c>
      <c r="E9" s="26">
        <v>34350100000</v>
      </c>
      <c r="F9" s="27">
        <v>38598900000</v>
      </c>
      <c r="G9" s="20"/>
      <c r="H9" s="20"/>
      <c r="I9" s="20"/>
      <c r="J9" s="20"/>
      <c r="K9" s="20"/>
      <c r="L9" s="20"/>
      <c r="M9" s="20"/>
      <c r="N9" s="20"/>
      <c r="O9" s="20"/>
      <c r="P9" s="20"/>
      <c r="Q9" s="20"/>
      <c r="R9" s="20"/>
      <c r="S9" s="20"/>
      <c r="T9" s="20"/>
      <c r="U9" s="20"/>
      <c r="V9" s="20"/>
    </row>
    <row r="10" spans="1:22" ht="19" x14ac:dyDescent="0.25">
      <c r="A10" s="20"/>
      <c r="B10" s="28" t="s">
        <v>136</v>
      </c>
      <c r="C10" s="26">
        <v>251800000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4639700000</v>
      </c>
      <c r="D12" s="26">
        <v>5175600000</v>
      </c>
      <c r="E12" s="26">
        <v>3688800000</v>
      </c>
      <c r="F12" s="27">
        <v>5361200000</v>
      </c>
      <c r="G12" s="20"/>
      <c r="H12" s="20"/>
      <c r="I12" s="20"/>
      <c r="J12" s="20"/>
      <c r="K12" s="20"/>
      <c r="L12" s="20"/>
      <c r="M12" s="20"/>
      <c r="N12" s="20"/>
      <c r="O12" s="20"/>
      <c r="P12" s="20"/>
      <c r="Q12" s="20"/>
      <c r="R12" s="20"/>
      <c r="S12" s="20"/>
      <c r="T12" s="20"/>
      <c r="U12" s="20"/>
      <c r="V12" s="20"/>
    </row>
    <row r="13" spans="1:22" ht="19" x14ac:dyDescent="0.25">
      <c r="A13" s="20"/>
      <c r="B13" s="28" t="s">
        <v>139</v>
      </c>
      <c r="C13" s="26">
        <v>20467400000</v>
      </c>
      <c r="D13" s="26">
        <v>21072300000</v>
      </c>
      <c r="E13" s="26">
        <v>20492700000</v>
      </c>
      <c r="F13" s="27">
        <v>22954100000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805200000</v>
      </c>
      <c r="D15" s="26">
        <v>662200000</v>
      </c>
      <c r="E15" s="26">
        <v>681000000</v>
      </c>
      <c r="F15" s="27">
        <v>512600000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2799600000</v>
      </c>
      <c r="D17" s="33">
        <v>2952600000</v>
      </c>
      <c r="E17" s="33">
        <v>3016900000</v>
      </c>
      <c r="F17" s="34">
        <v>1231800000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Fail</v>
      </c>
      <c r="E21" s="43" t="str">
        <f>IF(E3&gt;F3, "Pass", "Fail")</f>
        <v>Fail</v>
      </c>
      <c r="F21" s="44"/>
      <c r="G21" s="45">
        <f>(((COUNTIF(C21:E21, "Pass") * 100) + (COUNTIF(C21:E21, "Fail") * 0)) * (400/300)) / 2</f>
        <v>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Fail</v>
      </c>
      <c r="E22" s="43" t="str">
        <f>IF(E17&gt;F17, "Pass", "Fail")</f>
        <v>Pass</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0.93158525222946897</v>
      </c>
      <c r="D24" s="49">
        <f>D17/(D4)</f>
        <v>0.89914123880869723</v>
      </c>
      <c r="E24" s="49">
        <f>E17/(E4)</f>
        <v>0.86707478300856466</v>
      </c>
      <c r="F24" s="50">
        <f>F17/(F4)</f>
        <v>0.32557156072419718</v>
      </c>
      <c r="G24" s="45">
        <f>(IF(C24 &gt; 0.5, 100, IF(C24 &gt;= 0.2, 50, 0))) +
  (IF(D24 &gt; 0.5, 100, IF(D24 &gt;= 0.2, 50, 0))) +
  (IF(E24 &gt; 0.5, 100, IF(E24 &gt;= 0.2, 50, 0))) +
  (IF(F24 &gt; 0.5, 100, IF(F24 &gt;= 0.2, 50, 0)))</f>
        <v>350</v>
      </c>
      <c r="H24" s="46" t="s">
        <v>155</v>
      </c>
      <c r="I24" s="20"/>
      <c r="J24" s="20"/>
      <c r="K24" s="20"/>
      <c r="L24" s="20"/>
      <c r="M24" s="20"/>
      <c r="N24" s="20"/>
      <c r="O24" s="20"/>
      <c r="P24" s="20"/>
      <c r="Q24" s="20"/>
      <c r="R24" s="20"/>
      <c r="S24" s="20"/>
      <c r="T24" s="20"/>
      <c r="U24" s="20"/>
      <c r="V24" s="20"/>
    </row>
    <row r="25" spans="1:22" x14ac:dyDescent="0.2">
      <c r="A25" s="20"/>
      <c r="B25" s="38" t="s">
        <v>72</v>
      </c>
      <c r="C25" s="49">
        <f>C17/C6</f>
        <v>5.8709670654601503E-2</v>
      </c>
      <c r="D25" s="49">
        <f>D17/D6</f>
        <v>5.9025792548108642E-2</v>
      </c>
      <c r="E25" s="49">
        <f>E17/E6</f>
        <v>5.5009955728008049E-2</v>
      </c>
      <c r="F25" s="50">
        <f>F17/F6</f>
        <v>2.0012022159764754E-2</v>
      </c>
      <c r="G25" s="45">
        <f>(IF(C25 &gt; 0.17, 100, IF(C25 &gt;= 0.1, 50, 0))) +
  (IF(D25 &gt; 0.17, 100, IF(D25 &gt;= 0.1, 50, 0))) +
  (IF(E25 &gt; 0.17, 100, IF(E25 &gt;= 0.1, 50, 0))) +
  (IF(F25 &gt; 0.17, 100, IF(F25 &gt;= 0.1, 50, 0)))</f>
        <v>0</v>
      </c>
      <c r="H25" s="46" t="s">
        <v>156</v>
      </c>
      <c r="I25" s="20"/>
      <c r="J25" s="20"/>
      <c r="K25" s="20"/>
      <c r="L25" s="20"/>
      <c r="M25" s="20"/>
      <c r="N25" s="20"/>
      <c r="O25" s="20"/>
      <c r="P25" s="20"/>
      <c r="Q25" s="20"/>
      <c r="R25" s="20"/>
      <c r="S25" s="20"/>
      <c r="T25" s="20"/>
      <c r="U25" s="20"/>
      <c r="V25" s="20"/>
    </row>
    <row r="26" spans="1:22" x14ac:dyDescent="0.2">
      <c r="A26" s="20"/>
      <c r="B26" s="38" t="s">
        <v>74</v>
      </c>
      <c r="C26" s="49">
        <f>C8/C6</f>
        <v>0.40768577450168292</v>
      </c>
      <c r="D26" s="49">
        <f>D8/D6</f>
        <v>0.44387691864812023</v>
      </c>
      <c r="E26" s="49">
        <f>E8/E6</f>
        <v>0.44610596103772965</v>
      </c>
      <c r="F26" s="50">
        <f>F8/F6</f>
        <v>0.45547739346579369</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1.3136655855438435</v>
      </c>
      <c r="D27" s="49">
        <f>D9/(D13+D10)</f>
        <v>1.3738367430228309</v>
      </c>
      <c r="E27" s="49">
        <f>E9/(E13+E10)</f>
        <v>1.6762115289834916</v>
      </c>
      <c r="F27" s="50">
        <f>F9/(F13+F10)</f>
        <v>1.6815688700493594</v>
      </c>
      <c r="G27" s="45">
        <f>(IF(C27 &lt; 0.8, 100, IF(C27 &lt; 1, 50, 0))) +
  (IF(D27 &lt; 0.8, 100, IF(D27 &lt; 1, 50, 0))) +
  (IF(E27 &lt; 0.8, 100, IF(E27 &lt; 1, 50, 0))) +
  (IF(F27 &lt; 0.8, 100, IF(F27 &lt; 1, 50, 0)))</f>
        <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-4.1435774724336016E-3</v>
      </c>
      <c r="D29" s="53"/>
      <c r="E29" s="54"/>
      <c r="F29" s="55"/>
      <c r="G29" s="45">
        <f>(IF(C29 &gt;= 0.17, 100, IF(C29 &gt;= 0, 50, 0))) * (400/100)</f>
        <v>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Fail</v>
      </c>
      <c r="E30" s="56" t="str">
        <f>IF(E10&lt;&gt;0,"Pass","Fail")</f>
        <v>Fail</v>
      </c>
      <c r="F30" s="57" t="str">
        <f>IF(F10&lt;&gt;0,"Pass","Fail")</f>
        <v>Fail</v>
      </c>
      <c r="G30" s="45">
        <f>(COUNTIF(C30:F30, "Pass") * 100) + (COUNTIF(C30:F30, "Fail") * 0)</f>
        <v>100</v>
      </c>
      <c r="H30" s="46" t="s">
        <v>163</v>
      </c>
      <c r="I30" s="20"/>
      <c r="J30" s="20"/>
      <c r="K30" s="20"/>
      <c r="L30" s="20"/>
      <c r="M30" s="20"/>
      <c r="N30" s="20"/>
      <c r="O30" s="20"/>
      <c r="P30" s="20"/>
      <c r="Q30" s="20"/>
      <c r="R30" s="20"/>
      <c r="S30" s="20"/>
      <c r="T30" s="20"/>
      <c r="U30" s="20"/>
      <c r="V30" s="20"/>
    </row>
    <row r="31" spans="1:22" x14ac:dyDescent="0.2">
      <c r="A31" s="20"/>
      <c r="B31" s="38" t="s">
        <v>164</v>
      </c>
      <c r="C31" s="49">
        <f>C17/(C13+C10)</f>
        <v>0.1351210471446774</v>
      </c>
      <c r="D31" s="49">
        <f>D17/(D13+D10)</f>
        <v>0.14011759513674349</v>
      </c>
      <c r="E31" s="49">
        <f>E17/(E13+E10)</f>
        <v>0.14721827772816662</v>
      </c>
      <c r="F31" s="50">
        <f>F17/(F13+F10)</f>
        <v>5.3663615650363115E-2</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Fail</v>
      </c>
      <c r="D32" s="60"/>
      <c r="E32" s="61"/>
      <c r="F32" s="61"/>
      <c r="G32" s="62">
        <f>((COUNTIF(C32, "Pass") * 100) + (COUNTIF(C32, "Fail") * 0)) * (400/100)</f>
        <v>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0.38750000000000001</v>
      </c>
      <c r="J2" s="20"/>
      <c r="K2" s="20"/>
      <c r="L2" s="20"/>
      <c r="M2" s="20"/>
      <c r="N2" s="20"/>
      <c r="O2" s="20"/>
      <c r="P2" s="20"/>
      <c r="Q2" s="20"/>
      <c r="R2" s="20"/>
      <c r="S2" s="20"/>
      <c r="T2" s="20"/>
      <c r="U2" s="20"/>
      <c r="V2" s="20"/>
    </row>
    <row r="3" spans="1:22" ht="19" x14ac:dyDescent="0.25">
      <c r="A3" s="20"/>
      <c r="B3" s="25" t="s">
        <v>129</v>
      </c>
      <c r="C3" s="26">
        <v>143105000</v>
      </c>
      <c r="D3" s="26">
        <v>109122000</v>
      </c>
      <c r="E3" s="26">
        <v>107428000</v>
      </c>
      <c r="F3" s="27">
        <v>111625000</v>
      </c>
      <c r="G3" s="20"/>
      <c r="H3" s="20"/>
      <c r="I3" s="20"/>
      <c r="J3" s="20"/>
      <c r="K3" s="20"/>
      <c r="L3" s="20"/>
      <c r="M3" s="20"/>
      <c r="N3" s="20"/>
      <c r="O3" s="20"/>
      <c r="P3" s="20"/>
      <c r="Q3" s="20"/>
      <c r="R3" s="20"/>
      <c r="S3" s="20"/>
      <c r="T3" s="20"/>
      <c r="U3" s="20"/>
      <c r="V3" s="20"/>
    </row>
    <row r="4" spans="1:22" ht="19" x14ac:dyDescent="0.25">
      <c r="A4" s="20"/>
      <c r="B4" s="28" t="s">
        <v>130</v>
      </c>
      <c r="C4" s="26">
        <v>5574897000</v>
      </c>
      <c r="D4" s="26">
        <v>5922639000</v>
      </c>
      <c r="E4" s="26">
        <v>6304759000</v>
      </c>
      <c r="F4" s="27">
        <v>6384913000</v>
      </c>
      <c r="G4" s="20"/>
      <c r="H4" s="20"/>
      <c r="I4" s="20"/>
      <c r="J4" s="20"/>
      <c r="K4" s="20"/>
      <c r="L4" s="20"/>
      <c r="M4" s="20"/>
      <c r="N4" s="20"/>
      <c r="O4" s="20"/>
      <c r="P4" s="20"/>
      <c r="Q4" s="20"/>
      <c r="R4" s="20"/>
      <c r="S4" s="20"/>
      <c r="T4" s="20"/>
      <c r="U4" s="20"/>
      <c r="V4" s="20"/>
    </row>
    <row r="5" spans="1:22" ht="19" x14ac:dyDescent="0.25">
      <c r="A5" s="20"/>
      <c r="B5" s="28" t="s">
        <v>131</v>
      </c>
      <c r="C5" s="26">
        <v>7112560000</v>
      </c>
      <c r="D5" s="26">
        <v>7076610000</v>
      </c>
      <c r="E5" s="26">
        <v>7046241000</v>
      </c>
      <c r="F5" s="27">
        <v>6919109000</v>
      </c>
      <c r="G5" s="20"/>
      <c r="H5" s="20"/>
      <c r="I5" s="20"/>
      <c r="J5" s="20"/>
      <c r="K5" s="20"/>
      <c r="L5" s="20"/>
      <c r="M5" s="20"/>
      <c r="N5" s="20"/>
      <c r="O5" s="20"/>
      <c r="P5" s="20"/>
      <c r="Q5" s="20"/>
      <c r="R5" s="20"/>
      <c r="S5" s="20"/>
      <c r="T5" s="20"/>
      <c r="U5" s="20"/>
      <c r="V5" s="20"/>
    </row>
    <row r="6" spans="1:22" ht="19" x14ac:dyDescent="0.25">
      <c r="A6" s="20"/>
      <c r="B6" s="28" t="s">
        <v>132</v>
      </c>
      <c r="C6" s="26">
        <v>16893578000</v>
      </c>
      <c r="D6" s="26">
        <v>16928252000</v>
      </c>
      <c r="E6" s="26">
        <v>17121488000</v>
      </c>
      <c r="F6" s="27">
        <v>16988516000</v>
      </c>
      <c r="G6" s="20"/>
      <c r="H6" s="20"/>
      <c r="I6" s="20"/>
      <c r="J6" s="20"/>
      <c r="K6" s="20"/>
      <c r="L6" s="20"/>
      <c r="M6" s="20"/>
      <c r="N6" s="20"/>
      <c r="O6" s="20"/>
      <c r="P6" s="20"/>
      <c r="Q6" s="20"/>
      <c r="R6" s="20"/>
      <c r="S6" s="20"/>
      <c r="T6" s="20"/>
      <c r="U6" s="20"/>
      <c r="V6" s="20"/>
    </row>
    <row r="7" spans="1:22" ht="19" x14ac:dyDescent="0.25">
      <c r="A7" s="20"/>
      <c r="B7" s="28" t="s">
        <v>133</v>
      </c>
      <c r="C7" s="26">
        <v>2642214000</v>
      </c>
      <c r="D7" s="26">
        <v>2619747000</v>
      </c>
      <c r="E7" s="26">
        <v>2398533000</v>
      </c>
      <c r="F7" s="27">
        <v>2476143000</v>
      </c>
      <c r="G7" s="20"/>
      <c r="H7" s="20"/>
      <c r="I7" s="20"/>
      <c r="J7" s="20"/>
      <c r="K7" s="20"/>
      <c r="L7" s="20"/>
      <c r="M7" s="20"/>
      <c r="N7" s="20"/>
      <c r="O7" s="20"/>
      <c r="P7" s="20"/>
      <c r="Q7" s="20"/>
      <c r="R7" s="20"/>
      <c r="S7" s="20"/>
      <c r="T7" s="20"/>
      <c r="U7" s="20"/>
      <c r="V7" s="20"/>
    </row>
    <row r="8" spans="1:22" ht="19" x14ac:dyDescent="0.25">
      <c r="A8" s="20"/>
      <c r="B8" s="28" t="s">
        <v>134</v>
      </c>
      <c r="C8" s="26">
        <v>11508014000</v>
      </c>
      <c r="D8" s="26">
        <v>12083705000</v>
      </c>
      <c r="E8" s="26">
        <v>12351975000</v>
      </c>
      <c r="F8" s="27">
        <v>11615593000</v>
      </c>
      <c r="G8" s="20"/>
      <c r="H8" s="20"/>
      <c r="I8" s="20"/>
      <c r="J8" s="20"/>
      <c r="K8" s="20"/>
      <c r="L8" s="20"/>
      <c r="M8" s="20"/>
      <c r="N8" s="20"/>
      <c r="O8" s="20"/>
      <c r="P8" s="20"/>
      <c r="Q8" s="20"/>
      <c r="R8" s="20"/>
      <c r="S8" s="20"/>
      <c r="T8" s="20"/>
      <c r="U8" s="20"/>
      <c r="V8" s="20"/>
    </row>
    <row r="9" spans="1:22" ht="19" x14ac:dyDescent="0.25">
      <c r="A9" s="20"/>
      <c r="B9" s="28" t="s">
        <v>135</v>
      </c>
      <c r="C9" s="26">
        <v>14150228000</v>
      </c>
      <c r="D9" s="26">
        <v>14703452000</v>
      </c>
      <c r="E9" s="26">
        <v>14750508000</v>
      </c>
      <c r="F9" s="27">
        <v>14091736000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598288000</v>
      </c>
      <c r="D12" s="26">
        <v>174487000</v>
      </c>
      <c r="E12" s="26">
        <v>354337000</v>
      </c>
      <c r="F12" s="27">
        <v>852537000</v>
      </c>
      <c r="G12" s="20"/>
      <c r="H12" s="20"/>
      <c r="I12" s="20"/>
      <c r="J12" s="20"/>
      <c r="K12" s="20"/>
      <c r="L12" s="20"/>
      <c r="M12" s="20"/>
      <c r="N12" s="20"/>
      <c r="O12" s="20"/>
      <c r="P12" s="20"/>
      <c r="Q12" s="20"/>
      <c r="R12" s="20"/>
      <c r="S12" s="20"/>
      <c r="T12" s="20"/>
      <c r="U12" s="20"/>
      <c r="V12" s="20"/>
    </row>
    <row r="13" spans="1:22" ht="19" x14ac:dyDescent="0.25">
      <c r="A13" s="20"/>
      <c r="B13" s="28" t="s">
        <v>139</v>
      </c>
      <c r="C13" s="26">
        <v>2743350000</v>
      </c>
      <c r="D13" s="26">
        <v>2224800000</v>
      </c>
      <c r="E13" s="26">
        <v>2370980000</v>
      </c>
      <c r="F13" s="27">
        <v>2896780000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2059031000</v>
      </c>
      <c r="D17" s="33">
        <v>1564570000</v>
      </c>
      <c r="E17" s="33">
        <v>1930876000</v>
      </c>
      <c r="F17" s="34">
        <v>1979028000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Fail</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Fail</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0.36933973847409196</v>
      </c>
      <c r="D24" s="49">
        <f>D17/(D4)</f>
        <v>0.26416771307520176</v>
      </c>
      <c r="E24" s="49">
        <f>E17/(E4)</f>
        <v>0.30625690847183851</v>
      </c>
      <c r="F24" s="50">
        <f>F17/(F4)</f>
        <v>0.30995379263585893</v>
      </c>
      <c r="G24" s="45">
        <f>(IF(C24 &gt; 0.5, 100, IF(C24 &gt;= 0.2, 50, 0))) +
  (IF(D24 &gt; 0.5, 100, IF(D24 &gt;= 0.2, 50, 0))) +
  (IF(E24 &gt; 0.5, 100, IF(E24 &gt;= 0.2, 50, 0))) +
  (IF(F24 &gt; 0.5, 100, IF(F24 &gt;= 0.2, 50, 0)))</f>
        <v>200</v>
      </c>
      <c r="H24" s="46" t="s">
        <v>155</v>
      </c>
      <c r="I24" s="20"/>
      <c r="J24" s="20"/>
      <c r="K24" s="20"/>
      <c r="L24" s="20"/>
      <c r="M24" s="20"/>
      <c r="N24" s="20"/>
      <c r="O24" s="20"/>
      <c r="P24" s="20"/>
      <c r="Q24" s="20"/>
      <c r="R24" s="20"/>
      <c r="S24" s="20"/>
      <c r="T24" s="20"/>
      <c r="U24" s="20"/>
      <c r="V24" s="20"/>
    </row>
    <row r="25" spans="1:22" x14ac:dyDescent="0.2">
      <c r="A25" s="20"/>
      <c r="B25" s="38" t="s">
        <v>72</v>
      </c>
      <c r="C25" s="49">
        <f>C17/C6</f>
        <v>0.12188246918444394</v>
      </c>
      <c r="D25" s="49">
        <f>D17/D6</f>
        <v>9.2423600499330946E-2</v>
      </c>
      <c r="E25" s="49">
        <f>E17/E6</f>
        <v>0.11277501114389123</v>
      </c>
      <c r="F25" s="50">
        <f>F17/F6</f>
        <v>0.11649210560828267</v>
      </c>
      <c r="G25" s="45">
        <f>(IF(C25 &gt; 0.17, 100, IF(C25 &gt;= 0.1, 50, 0))) +
  (IF(D25 &gt; 0.17, 100, IF(D25 &gt;= 0.1, 50, 0))) +
  (IF(E25 &gt; 0.17, 100, IF(E25 &gt;= 0.1, 50, 0))) +
  (IF(F25 &gt; 0.17, 100, IF(F25 &gt;= 0.1, 50, 0)))</f>
        <v>150</v>
      </c>
      <c r="H25" s="46" t="s">
        <v>156</v>
      </c>
      <c r="I25" s="20"/>
      <c r="J25" s="20"/>
      <c r="K25" s="20"/>
      <c r="L25" s="20"/>
      <c r="M25" s="20"/>
      <c r="N25" s="20"/>
      <c r="O25" s="20"/>
      <c r="P25" s="20"/>
      <c r="Q25" s="20"/>
      <c r="R25" s="20"/>
      <c r="S25" s="20"/>
      <c r="T25" s="20"/>
      <c r="U25" s="20"/>
      <c r="V25" s="20"/>
    </row>
    <row r="26" spans="1:22" x14ac:dyDescent="0.2">
      <c r="A26" s="20"/>
      <c r="B26" s="38" t="s">
        <v>74</v>
      </c>
      <c r="C26" s="49">
        <f>C8/C6</f>
        <v>0.6812064324088124</v>
      </c>
      <c r="D26" s="49">
        <f>D8/D6</f>
        <v>0.71381882783881057</v>
      </c>
      <c r="E26" s="49">
        <f>E8/E6</f>
        <v>0.72143116299237542</v>
      </c>
      <c r="F26" s="50">
        <f>F8/F6</f>
        <v>0.68373205758525346</v>
      </c>
      <c r="G26" s="45">
        <f>(IF(C26 &lt; 0.5, 100, 0)) +
  (IF(D26 &lt; 0.5, 100, 0)) +
  (IF(E26 &lt; 0.5, 100, 0)) +
  (IF(F26 &lt; 0.5, 100, 0))</f>
        <v>0</v>
      </c>
      <c r="H26" s="46" t="s">
        <v>157</v>
      </c>
      <c r="I26" s="20"/>
      <c r="J26" s="20"/>
      <c r="K26" s="20"/>
      <c r="L26" s="20"/>
      <c r="M26" s="20"/>
      <c r="N26" s="20"/>
      <c r="O26" s="20"/>
      <c r="P26" s="20"/>
      <c r="Q26" s="20"/>
      <c r="R26" s="20"/>
      <c r="S26" s="20"/>
      <c r="T26" s="20"/>
      <c r="U26" s="20"/>
      <c r="V26" s="20"/>
    </row>
    <row r="27" spans="1:22" x14ac:dyDescent="0.2">
      <c r="A27" s="20"/>
      <c r="B27" s="38" t="s">
        <v>158</v>
      </c>
      <c r="C27" s="49">
        <f>C9/(C13+C10)</f>
        <v>5.1580104616618367</v>
      </c>
      <c r="D27" s="49">
        <f>D9/(D13+D10)</f>
        <v>6.6088870909744699</v>
      </c>
      <c r="E27" s="49">
        <f>E9/(E13+E10)</f>
        <v>6.2212705294856976</v>
      </c>
      <c r="F27" s="50">
        <f>F9/(F13+F10)</f>
        <v>4.8646207167958906</v>
      </c>
      <c r="G27" s="45">
        <f>(IF(C27 &lt; 0.8, 100, IF(C27 &lt; 1, 50, 0))) +
  (IF(D27 &lt; 0.8, 100, IF(D27 &lt; 1, 50, 0))) +
  (IF(E27 &lt; 0.8, 100, IF(E27 &lt; 1, 50, 0))) +
  (IF(F27 &lt; 0.8, 100, IF(F27 &lt; 1, 50, 0)))</f>
        <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0.44563295074073306</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0.75055352033098222</v>
      </c>
      <c r="D31" s="49">
        <f>D17/(D13+D10)</f>
        <v>0.70324074074074072</v>
      </c>
      <c r="E31" s="49">
        <f>E17/(E13+E10)</f>
        <v>0.81437886443580287</v>
      </c>
      <c r="F31" s="50">
        <f>F17/(F13+F10)</f>
        <v>0.68318201589350935</v>
      </c>
      <c r="G31" s="45">
        <f>(IF(C31 &gt; 0.23, 100, 0)) +
  (IF(D31 &gt; 0.23, 100, 0)) +
  (IF(E31 &gt; 0.23, 100, 0)) +
  (IF(F31 &gt; 0.23, 100, 0))</f>
        <v>400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0.40583333333333338</v>
      </c>
      <c r="J2" s="20"/>
      <c r="K2" s="20"/>
      <c r="L2" s="20"/>
      <c r="M2" s="20"/>
      <c r="N2" s="20"/>
      <c r="O2" s="20"/>
      <c r="P2" s="20"/>
      <c r="Q2" s="20"/>
      <c r="R2" s="20"/>
      <c r="S2" s="20"/>
      <c r="T2" s="20"/>
      <c r="U2" s="20"/>
      <c r="V2" s="20"/>
    </row>
    <row r="3" spans="1:22" ht="19" x14ac:dyDescent="0.25">
      <c r="A3" s="20"/>
      <c r="B3" s="25" t="s">
        <v>129</v>
      </c>
      <c r="C3" s="26">
        <v>62972000</v>
      </c>
      <c r="D3" s="26">
        <v>41995000</v>
      </c>
      <c r="E3" s="26">
        <v>27904000</v>
      </c>
      <c r="F3" s="27">
        <v>16425000</v>
      </c>
      <c r="G3" s="20"/>
      <c r="H3" s="20"/>
      <c r="I3" s="20"/>
      <c r="J3" s="20"/>
      <c r="K3" s="20"/>
      <c r="L3" s="20"/>
      <c r="M3" s="20"/>
      <c r="N3" s="20"/>
      <c r="O3" s="20"/>
      <c r="P3" s="20"/>
      <c r="Q3" s="20"/>
      <c r="R3" s="20"/>
      <c r="S3" s="20"/>
      <c r="T3" s="20"/>
      <c r="U3" s="20"/>
      <c r="V3" s="20"/>
    </row>
    <row r="4" spans="1:22" ht="19" x14ac:dyDescent="0.25">
      <c r="A4" s="20"/>
      <c r="B4" s="28" t="s">
        <v>130</v>
      </c>
      <c r="C4" s="26">
        <v>777048000</v>
      </c>
      <c r="D4" s="26">
        <v>765608000</v>
      </c>
      <c r="E4" s="26">
        <v>751468000</v>
      </c>
      <c r="F4" s="27">
        <v>588076000</v>
      </c>
      <c r="G4" s="20"/>
      <c r="H4" s="20"/>
      <c r="I4" s="20"/>
      <c r="J4" s="20"/>
      <c r="K4" s="20"/>
      <c r="L4" s="20"/>
      <c r="M4" s="20"/>
      <c r="N4" s="20"/>
      <c r="O4" s="20"/>
      <c r="P4" s="20"/>
      <c r="Q4" s="20"/>
      <c r="R4" s="20"/>
      <c r="S4" s="20"/>
      <c r="T4" s="20"/>
      <c r="U4" s="20"/>
      <c r="V4" s="20"/>
    </row>
    <row r="5" spans="1:22" ht="19" x14ac:dyDescent="0.25">
      <c r="A5" s="20"/>
      <c r="B5" s="28" t="s">
        <v>131</v>
      </c>
      <c r="C5" s="26">
        <v>155593000</v>
      </c>
      <c r="D5" s="26">
        <v>155593000</v>
      </c>
      <c r="E5" s="26">
        <v>155593000</v>
      </c>
      <c r="F5" s="27">
        <v>155593000</v>
      </c>
      <c r="G5" s="20"/>
      <c r="H5" s="20"/>
      <c r="I5" s="20"/>
      <c r="J5" s="20"/>
      <c r="K5" s="20"/>
      <c r="L5" s="20"/>
      <c r="M5" s="20"/>
      <c r="N5" s="20"/>
      <c r="O5" s="20"/>
      <c r="P5" s="20"/>
      <c r="Q5" s="20"/>
      <c r="R5" s="20"/>
      <c r="S5" s="20"/>
      <c r="T5" s="20"/>
      <c r="U5" s="20"/>
      <c r="V5" s="20"/>
    </row>
    <row r="6" spans="1:22" ht="19" x14ac:dyDescent="0.25">
      <c r="A6" s="20"/>
      <c r="B6" s="28" t="s">
        <v>132</v>
      </c>
      <c r="C6" s="26">
        <v>6782107000</v>
      </c>
      <c r="D6" s="26">
        <v>5840984000</v>
      </c>
      <c r="E6" s="26">
        <v>4933352000</v>
      </c>
      <c r="F6" s="27">
        <v>3560918000</v>
      </c>
      <c r="G6" s="20"/>
      <c r="H6" s="20"/>
      <c r="I6" s="20"/>
      <c r="J6" s="20"/>
      <c r="K6" s="20"/>
      <c r="L6" s="20"/>
      <c r="M6" s="20"/>
      <c r="N6" s="20"/>
      <c r="O6" s="20"/>
      <c r="P6" s="20"/>
      <c r="Q6" s="20"/>
      <c r="R6" s="20"/>
      <c r="S6" s="20"/>
      <c r="T6" s="20"/>
      <c r="U6" s="20"/>
      <c r="V6" s="20"/>
    </row>
    <row r="7" spans="1:22" ht="19" x14ac:dyDescent="0.25">
      <c r="A7" s="20"/>
      <c r="B7" s="28" t="s">
        <v>133</v>
      </c>
      <c r="C7" s="26">
        <v>1240379000</v>
      </c>
      <c r="D7" s="26">
        <v>1157077000</v>
      </c>
      <c r="E7" s="26">
        <v>854308000</v>
      </c>
      <c r="F7" s="27">
        <v>631195000</v>
      </c>
      <c r="G7" s="20"/>
      <c r="H7" s="20"/>
      <c r="I7" s="20"/>
      <c r="J7" s="20"/>
      <c r="K7" s="20"/>
      <c r="L7" s="20"/>
      <c r="M7" s="20"/>
      <c r="N7" s="20"/>
      <c r="O7" s="20"/>
      <c r="P7" s="20"/>
      <c r="Q7" s="20"/>
      <c r="R7" s="20"/>
      <c r="S7" s="20"/>
      <c r="T7" s="20"/>
      <c r="U7" s="20"/>
      <c r="V7" s="20"/>
    </row>
    <row r="8" spans="1:22" ht="19" x14ac:dyDescent="0.25">
      <c r="A8" s="20"/>
      <c r="B8" s="28" t="s">
        <v>134</v>
      </c>
      <c r="C8" s="26">
        <v>351891000</v>
      </c>
      <c r="D8" s="26">
        <v>313788000</v>
      </c>
      <c r="E8" s="26">
        <v>309040000</v>
      </c>
      <c r="F8" s="27">
        <v>318455000</v>
      </c>
      <c r="G8" s="20"/>
      <c r="H8" s="20"/>
      <c r="I8" s="20"/>
      <c r="J8" s="20"/>
      <c r="K8" s="20"/>
      <c r="L8" s="20"/>
      <c r="M8" s="20"/>
      <c r="N8" s="20"/>
      <c r="O8" s="20"/>
      <c r="P8" s="20"/>
      <c r="Q8" s="20"/>
      <c r="R8" s="20"/>
      <c r="S8" s="20"/>
      <c r="T8" s="20"/>
      <c r="U8" s="20"/>
      <c r="V8" s="20"/>
    </row>
    <row r="9" spans="1:22" ht="19" x14ac:dyDescent="0.25">
      <c r="A9" s="20"/>
      <c r="B9" s="28" t="s">
        <v>135</v>
      </c>
      <c r="C9" s="26">
        <v>1592270000</v>
      </c>
      <c r="D9" s="26">
        <v>1470865000</v>
      </c>
      <c r="E9" s="26">
        <v>1163348000</v>
      </c>
      <c r="F9" s="27">
        <v>949650000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160385000</v>
      </c>
      <c r="D12" s="26">
        <v>-437214000</v>
      </c>
      <c r="E12" s="26">
        <v>-777874000</v>
      </c>
      <c r="F12" s="27">
        <v>-1726455000</v>
      </c>
      <c r="G12" s="20"/>
      <c r="H12" s="20"/>
      <c r="I12" s="20"/>
      <c r="J12" s="20"/>
      <c r="K12" s="20"/>
      <c r="L12" s="20"/>
      <c r="M12" s="20"/>
      <c r="N12" s="20"/>
      <c r="O12" s="20"/>
      <c r="P12" s="20"/>
      <c r="Q12" s="20"/>
      <c r="R12" s="20"/>
      <c r="S12" s="20"/>
      <c r="T12" s="20"/>
      <c r="U12" s="20"/>
      <c r="V12" s="20"/>
    </row>
    <row r="13" spans="1:22" ht="19" x14ac:dyDescent="0.25">
      <c r="A13" s="20"/>
      <c r="B13" s="28" t="s">
        <v>139</v>
      </c>
      <c r="C13" s="26">
        <v>5189837000</v>
      </c>
      <c r="D13" s="26">
        <v>4370119000</v>
      </c>
      <c r="E13" s="26">
        <v>3770004000</v>
      </c>
      <c r="F13" s="27">
        <v>2611268000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1627594000</v>
      </c>
      <c r="D15" s="26">
        <v>1585936000</v>
      </c>
      <c r="E15" s="26">
        <v>1458179000</v>
      </c>
      <c r="F15" s="27">
        <v>2215942000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496487000</v>
      </c>
      <c r="D17" s="33">
        <v>969941000</v>
      </c>
      <c r="E17" s="33">
        <v>749488000</v>
      </c>
      <c r="F17" s="34">
        <v>-124599000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Pass</v>
      </c>
      <c r="F21" s="44"/>
      <c r="G21" s="45">
        <f>(((COUNTIF(C21:E21, "Pass") * 100) + (COUNTIF(C21:E21, "Fail") * 0)) * (400/300)) / 2</f>
        <v>200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Pass</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0.63893993678640182</v>
      </c>
      <c r="D24" s="49">
        <f>D17/(D4)</f>
        <v>1.2668898444112391</v>
      </c>
      <c r="E24" s="49">
        <f>E17/(E4)</f>
        <v>0.99736515726551234</v>
      </c>
      <c r="F24" s="50">
        <f>F17/(F4)</f>
        <v>-0.21187567593304266</v>
      </c>
      <c r="G24" s="45">
        <f>(IF(C24 &gt; 0.5, 100, IF(C24 &gt;= 0.2, 50, 0))) +
  (IF(D24 &gt; 0.5, 100, IF(D24 &gt;= 0.2, 50, 0))) +
  (IF(E24 &gt; 0.5, 100, IF(E24 &gt;= 0.2, 50, 0))) +
  (IF(F24 &gt; 0.5, 100, IF(F24 &gt;= 0.2, 50, 0)))</f>
        <v>300</v>
      </c>
      <c r="H24" s="46" t="s">
        <v>155</v>
      </c>
      <c r="I24" s="20"/>
      <c r="J24" s="20"/>
      <c r="K24" s="20"/>
      <c r="L24" s="20"/>
      <c r="M24" s="20"/>
      <c r="N24" s="20"/>
      <c r="O24" s="20"/>
      <c r="P24" s="20"/>
      <c r="Q24" s="20"/>
      <c r="R24" s="20"/>
      <c r="S24" s="20"/>
      <c r="T24" s="20"/>
      <c r="U24" s="20"/>
      <c r="V24" s="20"/>
    </row>
    <row r="25" spans="1:22" x14ac:dyDescent="0.2">
      <c r="A25" s="20"/>
      <c r="B25" s="38" t="s">
        <v>72</v>
      </c>
      <c r="C25" s="49">
        <f>C17/C6</f>
        <v>7.3205421265102419E-2</v>
      </c>
      <c r="D25" s="49">
        <f>D17/D6</f>
        <v>0.16605780806795567</v>
      </c>
      <c r="E25" s="49">
        <f>E17/E6</f>
        <v>0.15192266840071417</v>
      </c>
      <c r="F25" s="50">
        <f>F17/F6</f>
        <v>-3.4990696219345682E-2</v>
      </c>
      <c r="G25" s="45">
        <f>(IF(C25 &gt; 0.17, 100, IF(C25 &gt;= 0.1, 50, 0))) +
  (IF(D25 &gt; 0.17, 100, IF(D25 &gt;= 0.1, 50, 0))) +
  (IF(E25 &gt; 0.17, 100, IF(E25 &gt;= 0.1, 50, 0))) +
  (IF(F25 &gt; 0.17, 100, IF(F25 &gt;= 0.1, 50, 0)))</f>
        <v>100</v>
      </c>
      <c r="H25" s="46" t="s">
        <v>156</v>
      </c>
      <c r="I25" s="20"/>
      <c r="J25" s="20"/>
      <c r="K25" s="20"/>
      <c r="L25" s="20"/>
      <c r="M25" s="20"/>
      <c r="N25" s="20"/>
      <c r="O25" s="20"/>
      <c r="P25" s="20"/>
      <c r="Q25" s="20"/>
      <c r="R25" s="20"/>
      <c r="S25" s="20"/>
      <c r="T25" s="20"/>
      <c r="U25" s="20"/>
      <c r="V25" s="20"/>
    </row>
    <row r="26" spans="1:22" x14ac:dyDescent="0.2">
      <c r="A26" s="20"/>
      <c r="B26" s="38" t="s">
        <v>74</v>
      </c>
      <c r="C26" s="49">
        <f>C8/C6</f>
        <v>5.1885203226666878E-2</v>
      </c>
      <c r="D26" s="49">
        <f>D8/D6</f>
        <v>5.3721770167492328E-2</v>
      </c>
      <c r="E26" s="49">
        <f>E8/E6</f>
        <v>6.2643006215652164E-2</v>
      </c>
      <c r="F26" s="50">
        <f>F8/F6</f>
        <v>8.9430590651062444E-2</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0.30680539677835739</v>
      </c>
      <c r="D27" s="49">
        <f>D9/(D13+D10)</f>
        <v>0.33657321459667344</v>
      </c>
      <c r="E27" s="49">
        <f>E9/(E13+E10)</f>
        <v>0.30858004394690297</v>
      </c>
      <c r="F27" s="50">
        <f>F9/(F13+F10)</f>
        <v>0.36367389329628363</v>
      </c>
      <c r="G27" s="45">
        <f>(IF(C27 &lt; 0.8, 100, IF(C27 &lt; 1, 50, 0))) +
  (IF(D27 &lt; 0.8, 100, IF(D27 &lt; 1, 50, 0))) +
  (IF(E27 &lt; 0.8, 100, IF(E27 &lt; 1, 50, 0))) +
  (IF(F27 &lt; 0.8, 100, IF(F27 &lt; 1, 50, 0)))</f>
        <v>400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-0.78473664311889568</v>
      </c>
      <c r="D29" s="53"/>
      <c r="E29" s="54"/>
      <c r="F29" s="55"/>
      <c r="G29" s="45">
        <f>(IF(C29 &gt;= 0.17, 100, IF(C29 &gt;= 0, 50, 0))) * (400/100)</f>
        <v>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9.5665239582668968E-2</v>
      </c>
      <c r="D31" s="49">
        <f>D17/(D13+D10)</f>
        <v>0.22194841833826492</v>
      </c>
      <c r="E31" s="49">
        <f>E17/(E13+E10)</f>
        <v>0.1988029720923373</v>
      </c>
      <c r="F31" s="50">
        <f>F17/(F13+F10)</f>
        <v>-4.7715898942582685E-2</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Fail</v>
      </c>
      <c r="D32" s="60"/>
      <c r="E32" s="61"/>
      <c r="F32" s="61"/>
      <c r="G32" s="62">
        <f>((COUNTIF(C32, "Pass") * 100) + (COUNTIF(C32, "Fail") * 0)) * (400/100)</f>
        <v>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0.48749999999999999</v>
      </c>
      <c r="J2" s="20"/>
      <c r="K2" s="20"/>
      <c r="L2" s="20"/>
      <c r="M2" s="20"/>
      <c r="N2" s="20"/>
      <c r="O2" s="20"/>
      <c r="P2" s="20"/>
      <c r="Q2" s="20"/>
      <c r="R2" s="20"/>
      <c r="S2" s="20"/>
      <c r="T2" s="20"/>
      <c r="U2" s="20"/>
      <c r="V2" s="20"/>
    </row>
    <row r="3" spans="1:22" ht="19" x14ac:dyDescent="0.25">
      <c r="A3" s="20"/>
      <c r="B3" s="25" t="s">
        <v>129</v>
      </c>
      <c r="C3" s="26">
        <v>11181000000</v>
      </c>
      <c r="D3" s="26">
        <v>10268000000</v>
      </c>
      <c r="E3" s="26">
        <v>10387000000</v>
      </c>
      <c r="F3" s="27">
        <v>9344000000</v>
      </c>
      <c r="G3" s="20"/>
      <c r="H3" s="20"/>
      <c r="I3" s="20"/>
      <c r="J3" s="20"/>
      <c r="K3" s="20"/>
      <c r="L3" s="20"/>
      <c r="M3" s="20"/>
      <c r="N3" s="20"/>
      <c r="O3" s="20"/>
      <c r="P3" s="20"/>
      <c r="Q3" s="20"/>
      <c r="R3" s="20"/>
      <c r="S3" s="20"/>
      <c r="T3" s="20"/>
      <c r="U3" s="20"/>
      <c r="V3" s="20"/>
    </row>
    <row r="4" spans="1:22" ht="19" x14ac:dyDescent="0.25">
      <c r="A4" s="20"/>
      <c r="B4" s="28" t="s">
        <v>130</v>
      </c>
      <c r="C4" s="26">
        <v>19898000000</v>
      </c>
      <c r="D4" s="26">
        <v>17982000000</v>
      </c>
      <c r="E4" s="26">
        <v>18962000000</v>
      </c>
      <c r="F4" s="27">
        <v>18766000000</v>
      </c>
      <c r="G4" s="20"/>
      <c r="H4" s="20"/>
      <c r="I4" s="20"/>
      <c r="J4" s="20"/>
      <c r="K4" s="20"/>
      <c r="L4" s="20"/>
      <c r="M4" s="20"/>
      <c r="N4" s="20"/>
      <c r="O4" s="20"/>
      <c r="P4" s="20"/>
      <c r="Q4" s="20"/>
      <c r="R4" s="20"/>
      <c r="S4" s="20"/>
      <c r="T4" s="20"/>
      <c r="U4" s="20"/>
      <c r="V4" s="20"/>
    </row>
    <row r="5" spans="1:22" ht="19" x14ac:dyDescent="0.25">
      <c r="A5" s="20"/>
      <c r="B5" s="28" t="s">
        <v>131</v>
      </c>
      <c r="C5" s="26">
        <v>36558000000</v>
      </c>
      <c r="D5" s="26">
        <v>36047000000</v>
      </c>
      <c r="E5" s="26">
        <v>35246000000</v>
      </c>
      <c r="F5" s="27">
        <v>36393000000</v>
      </c>
      <c r="G5" s="20"/>
      <c r="H5" s="20"/>
      <c r="I5" s="20"/>
      <c r="J5" s="20"/>
      <c r="K5" s="20"/>
      <c r="L5" s="20"/>
      <c r="M5" s="20"/>
      <c r="N5" s="20"/>
      <c r="O5" s="20"/>
      <c r="P5" s="20"/>
      <c r="Q5" s="20"/>
      <c r="R5" s="20"/>
      <c r="S5" s="20"/>
      <c r="T5" s="20"/>
      <c r="U5" s="20"/>
      <c r="V5" s="20"/>
    </row>
    <row r="6" spans="1:22" ht="19" x14ac:dyDescent="0.25">
      <c r="A6" s="20"/>
      <c r="B6" s="28" t="s">
        <v>132</v>
      </c>
      <c r="C6" s="26">
        <v>167558000000</v>
      </c>
      <c r="D6" s="26">
        <v>187378000000</v>
      </c>
      <c r="E6" s="26">
        <v>182018000000</v>
      </c>
      <c r="F6" s="27">
        <v>174894000000</v>
      </c>
      <c r="G6" s="20"/>
      <c r="H6" s="20"/>
      <c r="I6" s="20"/>
      <c r="J6" s="20"/>
      <c r="K6" s="20"/>
      <c r="L6" s="20"/>
      <c r="M6" s="20"/>
      <c r="N6" s="20"/>
      <c r="O6" s="20"/>
      <c r="P6" s="20"/>
      <c r="Q6" s="20"/>
      <c r="R6" s="20"/>
      <c r="S6" s="20"/>
      <c r="T6" s="20"/>
      <c r="U6" s="20"/>
      <c r="V6" s="20"/>
    </row>
    <row r="7" spans="1:22" ht="19" x14ac:dyDescent="0.25">
      <c r="A7" s="20"/>
      <c r="B7" s="28" t="s">
        <v>133</v>
      </c>
      <c r="C7" s="26">
        <v>46282000000</v>
      </c>
      <c r="D7" s="26">
        <v>55802000000</v>
      </c>
      <c r="E7" s="26">
        <v>45226000000</v>
      </c>
      <c r="F7" s="27">
        <v>42493000000</v>
      </c>
      <c r="G7" s="20"/>
      <c r="H7" s="20"/>
      <c r="I7" s="20"/>
      <c r="J7" s="20"/>
      <c r="K7" s="20"/>
      <c r="L7" s="20"/>
      <c r="M7" s="20"/>
      <c r="N7" s="20"/>
      <c r="O7" s="20"/>
      <c r="P7" s="20"/>
      <c r="Q7" s="20"/>
      <c r="R7" s="20"/>
      <c r="S7" s="20"/>
      <c r="T7" s="20"/>
      <c r="U7" s="20"/>
      <c r="V7" s="20"/>
    </row>
    <row r="8" spans="1:22" ht="19" x14ac:dyDescent="0.25">
      <c r="A8" s="20"/>
      <c r="B8" s="28" t="s">
        <v>134</v>
      </c>
      <c r="C8" s="26">
        <v>52502000000</v>
      </c>
      <c r="D8" s="26">
        <v>54772000000</v>
      </c>
      <c r="E8" s="26">
        <v>62769000000</v>
      </c>
      <c r="F8" s="27">
        <v>69123000000</v>
      </c>
      <c r="G8" s="20"/>
      <c r="H8" s="20"/>
      <c r="I8" s="20"/>
      <c r="J8" s="20"/>
      <c r="K8" s="20"/>
      <c r="L8" s="20"/>
      <c r="M8" s="20"/>
      <c r="N8" s="20"/>
      <c r="O8" s="20"/>
      <c r="P8" s="20"/>
      <c r="Q8" s="20"/>
      <c r="R8" s="20"/>
      <c r="S8" s="20"/>
      <c r="T8" s="20"/>
      <c r="U8" s="20"/>
      <c r="V8" s="20"/>
    </row>
    <row r="9" spans="1:22" ht="19" x14ac:dyDescent="0.25">
      <c r="A9" s="20"/>
      <c r="B9" s="28" t="s">
        <v>135</v>
      </c>
      <c r="C9" s="26">
        <v>98784000000</v>
      </c>
      <c r="D9" s="26">
        <v>110574000000</v>
      </c>
      <c r="E9" s="26">
        <v>107995000000</v>
      </c>
      <c r="F9" s="27">
        <v>111616000000</v>
      </c>
      <c r="G9" s="20"/>
      <c r="H9" s="20"/>
      <c r="I9" s="20"/>
      <c r="J9" s="20"/>
      <c r="K9" s="20"/>
      <c r="L9" s="20"/>
      <c r="M9" s="20"/>
      <c r="N9" s="20"/>
      <c r="O9" s="20"/>
      <c r="P9" s="20"/>
      <c r="Q9" s="20"/>
      <c r="R9" s="20"/>
      <c r="S9" s="20"/>
      <c r="T9" s="20"/>
      <c r="U9" s="20"/>
      <c r="V9" s="20"/>
    </row>
    <row r="10" spans="1:22" ht="19" x14ac:dyDescent="0.25">
      <c r="A10" s="20"/>
      <c r="B10" s="28" t="s">
        <v>136</v>
      </c>
      <c r="C10" s="26">
        <v>75662000000</v>
      </c>
      <c r="D10" s="26">
        <v>41694000000</v>
      </c>
      <c r="E10" s="26">
        <v>39099000000</v>
      </c>
      <c r="F10" s="27">
        <v>38490000000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153843000000</v>
      </c>
      <c r="D12" s="26">
        <v>128345000000</v>
      </c>
      <c r="E12" s="26">
        <v>123060000000</v>
      </c>
      <c r="F12" s="27">
        <v>113890000000</v>
      </c>
      <c r="G12" s="20"/>
      <c r="H12" s="20"/>
      <c r="I12" s="20"/>
      <c r="J12" s="20"/>
      <c r="K12" s="20"/>
      <c r="L12" s="20"/>
      <c r="M12" s="20"/>
      <c r="N12" s="20"/>
      <c r="O12" s="20"/>
      <c r="P12" s="20"/>
      <c r="Q12" s="20"/>
      <c r="R12" s="20"/>
      <c r="S12" s="20"/>
      <c r="T12" s="20"/>
      <c r="U12" s="20"/>
      <c r="V12" s="20"/>
    </row>
    <row r="13" spans="1:22" ht="19" x14ac:dyDescent="0.25">
      <c r="A13" s="20"/>
      <c r="B13" s="28" t="s">
        <v>139</v>
      </c>
      <c r="C13" s="26">
        <v>68774000000</v>
      </c>
      <c r="D13" s="26">
        <v>76804000000</v>
      </c>
      <c r="E13" s="26">
        <v>74023000000</v>
      </c>
      <c r="F13" s="27">
        <v>63278000000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15085000000</v>
      </c>
      <c r="D15" s="26">
        <v>14135000000</v>
      </c>
      <c r="E15" s="26">
        <v>14277000000</v>
      </c>
      <c r="F15" s="27">
        <v>12340000000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22791000000</v>
      </c>
      <c r="D17" s="33">
        <v>21194000000</v>
      </c>
      <c r="E17" s="33">
        <v>23410000000</v>
      </c>
      <c r="F17" s="34">
        <v>23536000000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Fail</v>
      </c>
      <c r="E21" s="43" t="str">
        <f>IF(E3&gt;F3, "Pass", "Fail")</f>
        <v>Pass</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Fail</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1.1453914966328274</v>
      </c>
      <c r="D24" s="49">
        <f>D17/(D4)</f>
        <v>1.1786230675119564</v>
      </c>
      <c r="E24" s="49">
        <f>E17/(E4)</f>
        <v>1.2345744119818585</v>
      </c>
      <c r="F24" s="50">
        <f>F17/(F4)</f>
        <v>1.2541830970904828</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0.13601857267334297</v>
      </c>
      <c r="D25" s="49">
        <f>D17/D6</f>
        <v>0.11310826244276276</v>
      </c>
      <c r="E25" s="49">
        <f>E17/E6</f>
        <v>0.12861365359469942</v>
      </c>
      <c r="F25" s="50">
        <f>F17/F6</f>
        <v>0.13457294132445938</v>
      </c>
      <c r="G25" s="45">
        <f>(IF(C25 &gt; 0.17, 100, IF(C25 &gt;= 0.1, 50, 0))) +
  (IF(D25 &gt; 0.17, 100, IF(D25 &gt;= 0.1, 50, 0))) +
  (IF(E25 &gt; 0.17, 100, IF(E25 &gt;= 0.1, 50, 0))) +
  (IF(F25 &gt; 0.17, 100, IF(F25 &gt;= 0.1, 50, 0)))</f>
        <v>200</v>
      </c>
      <c r="H25" s="46" t="s">
        <v>156</v>
      </c>
      <c r="I25" s="20"/>
      <c r="J25" s="20"/>
      <c r="K25" s="20"/>
      <c r="L25" s="20"/>
      <c r="M25" s="20"/>
      <c r="N25" s="20"/>
      <c r="O25" s="20"/>
      <c r="P25" s="20"/>
      <c r="Q25" s="20"/>
      <c r="R25" s="20"/>
      <c r="S25" s="20"/>
      <c r="T25" s="20"/>
      <c r="U25" s="20"/>
      <c r="V25" s="20"/>
    </row>
    <row r="26" spans="1:22" x14ac:dyDescent="0.2">
      <c r="A26" s="20"/>
      <c r="B26" s="38" t="s">
        <v>74</v>
      </c>
      <c r="C26" s="49">
        <f>C8/C6</f>
        <v>0.31333627758746224</v>
      </c>
      <c r="D26" s="49">
        <f>D8/D6</f>
        <v>0.29230752809828264</v>
      </c>
      <c r="E26" s="49">
        <f>E8/E6</f>
        <v>0.34485050929028999</v>
      </c>
      <c r="F26" s="50">
        <f>F8/F6</f>
        <v>0.3952279666540876</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0.6839292143232989</v>
      </c>
      <c r="D27" s="49">
        <f>D9/(D13+D10)</f>
        <v>0.933129673074651</v>
      </c>
      <c r="E27" s="49">
        <f>E9/(E13+E10)</f>
        <v>0.9546772511094217</v>
      </c>
      <c r="F27" s="50">
        <f>F9/(F13+F10)</f>
        <v>1.0967691219243769</v>
      </c>
      <c r="G27" s="45">
        <f>(IF(C27 &lt; 0.8, 100, IF(C27 &lt; 1, 50, 0))) +
  (IF(D27 &lt; 0.8, 100, IF(D27 &lt; 1, 50, 0))) +
  (IF(E27 &lt; 0.8, 100, IF(E27 &lt; 1, 50, 0))) +
  (IF(F27 &lt; 0.8, 100, IF(F27 &lt; 1, 50, 0)))</f>
        <v>200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0.10737682379460096</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0.15779307097953418</v>
      </c>
      <c r="D31" s="49">
        <f>D17/(D13+D10)</f>
        <v>0.17885533933062162</v>
      </c>
      <c r="E31" s="49">
        <f>E17/(E13+E10)</f>
        <v>0.20694471455596614</v>
      </c>
      <c r="F31" s="50">
        <f>F17/(F13+F10)</f>
        <v>0.23127112648376699</v>
      </c>
      <c r="G31" s="45">
        <f>(IF(C31 &gt; 0.23, 100, 0)) +
  (IF(D31 &gt; 0.23, 100, 0)) +
  (IF(E31 &gt; 0.23, 100, 0)) +
  (IF(F31 &gt; 0.23, 100, 0))</f>
        <v>100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0.44916666666666666</v>
      </c>
      <c r="J2" s="20"/>
      <c r="K2" s="20"/>
      <c r="L2" s="20"/>
      <c r="M2" s="20"/>
      <c r="N2" s="20"/>
      <c r="O2" s="20"/>
      <c r="P2" s="20"/>
      <c r="Q2" s="20"/>
      <c r="R2" s="20"/>
      <c r="S2" s="20"/>
      <c r="T2" s="20"/>
      <c r="U2" s="20"/>
      <c r="V2" s="20"/>
    </row>
    <row r="3" spans="1:22" ht="19" x14ac:dyDescent="0.25">
      <c r="A3" s="20"/>
      <c r="B3" s="25" t="s">
        <v>129</v>
      </c>
      <c r="C3" s="26">
        <v>626216000</v>
      </c>
      <c r="D3" s="26">
        <v>578507000</v>
      </c>
      <c r="E3" s="26">
        <v>477643000</v>
      </c>
      <c r="F3" s="27">
        <v>513196000</v>
      </c>
      <c r="G3" s="20"/>
      <c r="H3" s="20"/>
      <c r="I3" s="20"/>
      <c r="J3" s="20"/>
      <c r="K3" s="20"/>
      <c r="L3" s="20"/>
      <c r="M3" s="20"/>
      <c r="N3" s="20"/>
      <c r="O3" s="20"/>
      <c r="P3" s="20"/>
      <c r="Q3" s="20"/>
      <c r="R3" s="20"/>
      <c r="S3" s="20"/>
      <c r="T3" s="20"/>
      <c r="U3" s="20"/>
      <c r="V3" s="20"/>
    </row>
    <row r="4" spans="1:22" ht="19" x14ac:dyDescent="0.25">
      <c r="A4" s="20"/>
      <c r="B4" s="28" t="s">
        <v>130</v>
      </c>
      <c r="C4" s="26">
        <v>603434000</v>
      </c>
      <c r="D4" s="26">
        <v>578416000</v>
      </c>
      <c r="E4" s="26">
        <v>573411000</v>
      </c>
      <c r="F4" s="27">
        <v>574547000</v>
      </c>
      <c r="G4" s="20"/>
      <c r="H4" s="20"/>
      <c r="I4" s="20"/>
      <c r="J4" s="20"/>
      <c r="K4" s="20"/>
      <c r="L4" s="20"/>
      <c r="M4" s="20"/>
      <c r="N4" s="20"/>
      <c r="O4" s="20"/>
      <c r="P4" s="20"/>
      <c r="Q4" s="20"/>
      <c r="R4" s="20"/>
      <c r="S4" s="20"/>
      <c r="T4" s="20"/>
      <c r="U4" s="20"/>
      <c r="V4" s="20"/>
    </row>
    <row r="5" spans="1:22" ht="19" x14ac:dyDescent="0.25">
      <c r="A5" s="20"/>
      <c r="B5" s="28" t="s">
        <v>131</v>
      </c>
      <c r="C5" s="26">
        <v>2914055000</v>
      </c>
      <c r="D5" s="26">
        <v>2536730000</v>
      </c>
      <c r="E5" s="26">
        <v>2504202000</v>
      </c>
      <c r="F5" s="27">
        <v>2585966000</v>
      </c>
      <c r="G5" s="20"/>
      <c r="H5" s="20"/>
      <c r="I5" s="20"/>
      <c r="J5" s="20"/>
      <c r="K5" s="20"/>
      <c r="L5" s="20"/>
      <c r="M5" s="20"/>
      <c r="N5" s="20"/>
      <c r="O5" s="20"/>
      <c r="P5" s="20"/>
      <c r="Q5" s="20"/>
      <c r="R5" s="20"/>
      <c r="S5" s="20"/>
      <c r="T5" s="20"/>
      <c r="U5" s="20"/>
      <c r="V5" s="20"/>
    </row>
    <row r="6" spans="1:22" ht="19" x14ac:dyDescent="0.25">
      <c r="A6" s="20"/>
      <c r="B6" s="28" t="s">
        <v>132</v>
      </c>
      <c r="C6" s="26">
        <v>7532546000</v>
      </c>
      <c r="D6" s="26">
        <v>6928063000</v>
      </c>
      <c r="E6" s="26">
        <v>6871722000</v>
      </c>
      <c r="F6" s="27">
        <v>7152559000</v>
      </c>
      <c r="G6" s="20"/>
      <c r="H6" s="20"/>
      <c r="I6" s="20"/>
      <c r="J6" s="20"/>
      <c r="K6" s="20"/>
      <c r="L6" s="20"/>
      <c r="M6" s="20"/>
      <c r="N6" s="20"/>
      <c r="O6" s="20"/>
      <c r="P6" s="20"/>
      <c r="Q6" s="20"/>
      <c r="R6" s="20"/>
      <c r="S6" s="20"/>
      <c r="T6" s="20"/>
      <c r="U6" s="20"/>
      <c r="V6" s="20"/>
    </row>
    <row r="7" spans="1:22" ht="19" x14ac:dyDescent="0.25">
      <c r="A7" s="20"/>
      <c r="B7" s="28" t="s">
        <v>133</v>
      </c>
      <c r="C7" s="26">
        <v>606745000</v>
      </c>
      <c r="D7" s="26">
        <v>581492000</v>
      </c>
      <c r="E7" s="26">
        <v>680119000</v>
      </c>
      <c r="F7" s="27">
        <v>540027000</v>
      </c>
      <c r="G7" s="20"/>
      <c r="H7" s="20"/>
      <c r="I7" s="20"/>
      <c r="J7" s="20"/>
      <c r="K7" s="20"/>
      <c r="L7" s="20"/>
      <c r="M7" s="20"/>
      <c r="N7" s="20"/>
      <c r="O7" s="20"/>
      <c r="P7" s="20"/>
      <c r="Q7" s="20"/>
      <c r="R7" s="20"/>
      <c r="S7" s="20"/>
      <c r="T7" s="20"/>
      <c r="U7" s="20"/>
      <c r="V7" s="20"/>
    </row>
    <row r="8" spans="1:22" ht="19" x14ac:dyDescent="0.25">
      <c r="A8" s="20"/>
      <c r="B8" s="28" t="s">
        <v>134</v>
      </c>
      <c r="C8" s="26">
        <v>2484813000</v>
      </c>
      <c r="D8" s="26">
        <v>2324603000</v>
      </c>
      <c r="E8" s="26">
        <v>2436855000</v>
      </c>
      <c r="F8" s="27">
        <v>3276075000</v>
      </c>
      <c r="G8" s="20"/>
      <c r="H8" s="20"/>
      <c r="I8" s="20"/>
      <c r="J8" s="20"/>
      <c r="K8" s="20"/>
      <c r="L8" s="20"/>
      <c r="M8" s="20"/>
      <c r="N8" s="20"/>
      <c r="O8" s="20"/>
      <c r="P8" s="20"/>
      <c r="Q8" s="20"/>
      <c r="R8" s="20"/>
      <c r="S8" s="20"/>
      <c r="T8" s="20"/>
      <c r="U8" s="20"/>
      <c r="V8" s="20"/>
    </row>
    <row r="9" spans="1:22" ht="19" x14ac:dyDescent="0.25">
      <c r="A9" s="20"/>
      <c r="B9" s="28" t="s">
        <v>135</v>
      </c>
      <c r="C9" s="26">
        <v>3091558000</v>
      </c>
      <c r="D9" s="26">
        <v>2906095000</v>
      </c>
      <c r="E9" s="26">
        <v>3116974000</v>
      </c>
      <c r="F9" s="27">
        <v>3816102000</v>
      </c>
      <c r="G9" s="20"/>
      <c r="H9" s="20"/>
      <c r="I9" s="20"/>
      <c r="J9" s="20"/>
      <c r="K9" s="20"/>
      <c r="L9" s="20"/>
      <c r="M9" s="20"/>
      <c r="N9" s="20"/>
      <c r="O9" s="20"/>
      <c r="P9" s="20"/>
      <c r="Q9" s="20"/>
      <c r="R9" s="20"/>
      <c r="S9" s="20"/>
      <c r="T9" s="20"/>
      <c r="U9" s="20"/>
      <c r="V9" s="20"/>
    </row>
    <row r="10" spans="1:22" ht="19" x14ac:dyDescent="0.25">
      <c r="A10" s="20"/>
      <c r="B10" s="28" t="s">
        <v>136</v>
      </c>
      <c r="C10" s="26">
        <v>152101000</v>
      </c>
      <c r="D10" s="26">
        <v>154889000</v>
      </c>
      <c r="E10" s="26">
        <v>157266000</v>
      </c>
      <c r="F10" s="27">
        <v>162590000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4109736000</v>
      </c>
      <c r="D12" s="26">
        <v>3817304000</v>
      </c>
      <c r="E12" s="26">
        <v>3517954000</v>
      </c>
      <c r="F12" s="27">
        <v>3096228000</v>
      </c>
      <c r="G12" s="20"/>
      <c r="H12" s="20"/>
      <c r="I12" s="20"/>
      <c r="J12" s="20"/>
      <c r="K12" s="20"/>
      <c r="L12" s="20"/>
      <c r="M12" s="20"/>
      <c r="N12" s="20"/>
      <c r="O12" s="20"/>
      <c r="P12" s="20"/>
      <c r="Q12" s="20"/>
      <c r="R12" s="20"/>
      <c r="S12" s="20"/>
      <c r="T12" s="20"/>
      <c r="U12" s="20"/>
      <c r="V12" s="20"/>
    </row>
    <row r="13" spans="1:22" ht="19" x14ac:dyDescent="0.25">
      <c r="A13" s="20"/>
      <c r="B13" s="28" t="s">
        <v>139</v>
      </c>
      <c r="C13" s="26">
        <v>4440988000</v>
      </c>
      <c r="D13" s="26">
        <v>4021968000</v>
      </c>
      <c r="E13" s="26">
        <v>3754748000</v>
      </c>
      <c r="F13" s="27">
        <v>3336457000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154351000</v>
      </c>
      <c r="D15" s="26">
        <v>153819000</v>
      </c>
      <c r="E15" s="26">
        <v>130841000</v>
      </c>
      <c r="F15" s="27">
        <v>119747000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510638000</v>
      </c>
      <c r="D17" s="33">
        <v>342141000</v>
      </c>
      <c r="E17" s="33">
        <v>651419000</v>
      </c>
      <c r="F17" s="34">
        <v>436406000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Fail</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0.84622013343629954</v>
      </c>
      <c r="D24" s="49">
        <f>D17/(D4)</f>
        <v>0.59151372022903925</v>
      </c>
      <c r="E24" s="49">
        <f>E17/(E4)</f>
        <v>1.1360420361660311</v>
      </c>
      <c r="F24" s="50">
        <f>F17/(F4)</f>
        <v>0.75956536192861501</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6.7790890357655967E-2</v>
      </c>
      <c r="D25" s="49">
        <f>D17/D6</f>
        <v>4.9384799185573224E-2</v>
      </c>
      <c r="E25" s="49">
        <f>E17/E6</f>
        <v>9.479705378069718E-2</v>
      </c>
      <c r="F25" s="50">
        <f>F17/F6</f>
        <v>6.1013967168953097E-2</v>
      </c>
      <c r="G25" s="45">
        <f>(IF(C25 &gt; 0.17, 100, IF(C25 &gt;= 0.1, 50, 0))) +
  (IF(D25 &gt; 0.17, 100, IF(D25 &gt;= 0.1, 50, 0))) +
  (IF(E25 &gt; 0.17, 100, IF(E25 &gt;= 0.1, 50, 0))) +
  (IF(F25 &gt; 0.17, 100, IF(F25 &gt;= 0.1, 50, 0)))</f>
        <v>0</v>
      </c>
      <c r="H25" s="46" t="s">
        <v>156</v>
      </c>
      <c r="I25" s="20"/>
      <c r="J25" s="20"/>
      <c r="K25" s="20"/>
      <c r="L25" s="20"/>
      <c r="M25" s="20"/>
      <c r="N25" s="20"/>
      <c r="O25" s="20"/>
      <c r="P25" s="20"/>
      <c r="Q25" s="20"/>
      <c r="R25" s="20"/>
      <c r="S25" s="20"/>
      <c r="T25" s="20"/>
      <c r="U25" s="20"/>
      <c r="V25" s="20"/>
    </row>
    <row r="26" spans="1:22" x14ac:dyDescent="0.2">
      <c r="A26" s="20"/>
      <c r="B26" s="38" t="s">
        <v>74</v>
      </c>
      <c r="C26" s="49">
        <f>C8/C6</f>
        <v>0.32987691014432569</v>
      </c>
      <c r="D26" s="49">
        <f>D8/D6</f>
        <v>0.33553433333386257</v>
      </c>
      <c r="E26" s="49">
        <f>E8/E6</f>
        <v>0.3546207195227048</v>
      </c>
      <c r="F26" s="50">
        <f>F8/F6</f>
        <v>0.45802837837478866</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0.67308906925165179</v>
      </c>
      <c r="D27" s="49">
        <f>D9/(D13+D10)</f>
        <v>0.69576119077095533</v>
      </c>
      <c r="E27" s="49">
        <f>E9/(E13+E10)</f>
        <v>0.79676964346242118</v>
      </c>
      <c r="F27" s="50">
        <f>F9/(F13+F10)</f>
        <v>1.0906118151599564</v>
      </c>
      <c r="G27" s="45">
        <f>(IF(C27 &lt; 0.8, 100, IF(C27 &lt; 1, 50, 0))) +
  (IF(D27 &lt; 0.8, 100, IF(D27 &lt; 1, 50, 0))) +
  (IF(E27 &lt; 0.8, 100, IF(E27 &lt; 1, 50, 0))) +
  (IF(F27 &lt; 0.8, 100, IF(F27 &lt; 1, 50, 0)))</f>
        <v>300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9.9301798868489818E-2</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0.11117528965800576</v>
      </c>
      <c r="D31" s="49">
        <f>D17/(D13+D10)</f>
        <v>8.1913505777190837E-2</v>
      </c>
      <c r="E31" s="49">
        <f>E17/(E13+E10)</f>
        <v>0.16651755336253909</v>
      </c>
      <c r="F31" s="50">
        <f>F17/(F13+F10)</f>
        <v>0.12472138842376224</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00FF00"/>
  </sheetPr>
  <dimension ref="A2:V32"/>
  <sheetViews>
    <sheetView topLeftCell="B1" zoomScale="200" workbookViewId="0">
      <selection activeCell="C2" sqref="C2:E2"/>
    </sheetView>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c r="G2" s="20"/>
      <c r="H2" s="23" t="s">
        <v>128</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25" t="s">
        <v>129</v>
      </c>
      <c r="C3" s="26">
        <v>869000000</v>
      </c>
      <c r="D3" s="26">
        <v>873000000</v>
      </c>
      <c r="E3" s="26">
        <v>813000000</v>
      </c>
      <c r="F3" s="27">
        <v>0</v>
      </c>
      <c r="G3" s="20"/>
      <c r="H3" s="20"/>
      <c r="I3" s="20"/>
      <c r="J3" s="20"/>
      <c r="K3" s="20"/>
      <c r="L3" s="20"/>
      <c r="M3" s="20"/>
      <c r="N3" s="20"/>
      <c r="O3" s="20"/>
      <c r="P3" s="20"/>
      <c r="Q3" s="20"/>
      <c r="R3" s="20"/>
      <c r="S3" s="20"/>
      <c r="T3" s="20"/>
      <c r="U3" s="20"/>
      <c r="V3" s="20"/>
    </row>
    <row r="4" spans="1:22" ht="19" x14ac:dyDescent="0.25">
      <c r="A4" s="20"/>
      <c r="B4" s="28" t="s">
        <v>130</v>
      </c>
      <c r="C4" s="26">
        <v>1466000000</v>
      </c>
      <c r="D4" s="26">
        <v>1319000000</v>
      </c>
      <c r="E4" s="26">
        <v>1306000000</v>
      </c>
      <c r="F4" s="27">
        <v>0</v>
      </c>
      <c r="G4" s="20"/>
      <c r="H4" s="20"/>
      <c r="I4" s="20"/>
      <c r="J4" s="20"/>
      <c r="K4" s="20"/>
      <c r="L4" s="20"/>
      <c r="M4" s="20"/>
      <c r="N4" s="20"/>
      <c r="O4" s="20"/>
      <c r="P4" s="20"/>
      <c r="Q4" s="20"/>
      <c r="R4" s="20"/>
      <c r="S4" s="20"/>
      <c r="T4" s="20"/>
      <c r="U4" s="20"/>
      <c r="V4" s="20"/>
    </row>
    <row r="5" spans="1:22" ht="19" x14ac:dyDescent="0.25">
      <c r="A5" s="20"/>
      <c r="B5" s="28" t="s">
        <v>131</v>
      </c>
      <c r="C5" s="26">
        <v>6535000000</v>
      </c>
      <c r="D5" s="26">
        <v>6434000000</v>
      </c>
      <c r="E5" s="26">
        <v>6666000000</v>
      </c>
      <c r="F5" s="27">
        <v>0</v>
      </c>
      <c r="G5" s="20"/>
      <c r="H5" s="20"/>
      <c r="I5" s="20"/>
      <c r="J5" s="20"/>
      <c r="K5" s="20"/>
      <c r="L5" s="20"/>
      <c r="M5" s="20"/>
      <c r="N5" s="20"/>
      <c r="O5" s="20"/>
      <c r="P5" s="20"/>
      <c r="Q5" s="20"/>
      <c r="R5" s="20"/>
      <c r="S5" s="20"/>
      <c r="T5" s="20"/>
      <c r="U5" s="20"/>
      <c r="V5" s="20"/>
    </row>
    <row r="6" spans="1:22" ht="19" x14ac:dyDescent="0.25">
      <c r="A6" s="20"/>
      <c r="B6" s="28" t="s">
        <v>132</v>
      </c>
      <c r="C6" s="26">
        <v>14377000000</v>
      </c>
      <c r="D6" s="26">
        <v>13594000000</v>
      </c>
      <c r="E6" s="26">
        <v>14075000000</v>
      </c>
      <c r="F6" s="27">
        <v>0</v>
      </c>
      <c r="G6" s="20"/>
      <c r="H6" s="20"/>
      <c r="I6" s="20"/>
      <c r="J6" s="20"/>
      <c r="K6" s="20"/>
      <c r="L6" s="20"/>
      <c r="M6" s="20"/>
      <c r="N6" s="20"/>
      <c r="O6" s="20"/>
      <c r="P6" s="20"/>
      <c r="Q6" s="20"/>
      <c r="R6" s="20"/>
      <c r="S6" s="20"/>
      <c r="T6" s="20"/>
      <c r="U6" s="20"/>
      <c r="V6" s="20"/>
    </row>
    <row r="7" spans="1:22" ht="19" x14ac:dyDescent="0.25">
      <c r="A7" s="20"/>
      <c r="B7" s="28" t="s">
        <v>133</v>
      </c>
      <c r="C7" s="26">
        <v>1771000000</v>
      </c>
      <c r="D7" s="26">
        <v>1311000000</v>
      </c>
      <c r="E7" s="26">
        <v>1406000000</v>
      </c>
      <c r="F7" s="27">
        <v>0</v>
      </c>
      <c r="G7" s="20"/>
      <c r="H7" s="20"/>
      <c r="I7" s="20"/>
      <c r="J7" s="20"/>
      <c r="K7" s="20"/>
      <c r="L7" s="20"/>
      <c r="M7" s="20"/>
      <c r="N7" s="20"/>
      <c r="O7" s="20"/>
      <c r="P7" s="20"/>
      <c r="Q7" s="20"/>
      <c r="R7" s="20"/>
      <c r="S7" s="20"/>
      <c r="T7" s="20"/>
      <c r="U7" s="20"/>
      <c r="V7" s="20"/>
    </row>
    <row r="8" spans="1:22" ht="19" x14ac:dyDescent="0.25">
      <c r="A8" s="20"/>
      <c r="B8" s="28" t="s">
        <v>134</v>
      </c>
      <c r="C8" s="26">
        <v>9197000000</v>
      </c>
      <c r="D8" s="26">
        <v>541000000</v>
      </c>
      <c r="E8" s="26">
        <v>610000000</v>
      </c>
      <c r="F8" s="27">
        <v>0</v>
      </c>
      <c r="G8" s="20"/>
      <c r="H8" s="20"/>
      <c r="I8" s="20"/>
      <c r="J8" s="20"/>
      <c r="K8" s="20"/>
      <c r="L8" s="20"/>
      <c r="M8" s="20"/>
      <c r="N8" s="20"/>
      <c r="O8" s="20"/>
      <c r="P8" s="20"/>
      <c r="Q8" s="20"/>
      <c r="R8" s="20"/>
      <c r="S8" s="20"/>
      <c r="T8" s="20"/>
      <c r="U8" s="20"/>
      <c r="V8" s="20"/>
    </row>
    <row r="9" spans="1:22" ht="19" x14ac:dyDescent="0.25">
      <c r="A9" s="20"/>
      <c r="B9" s="28" t="s">
        <v>135</v>
      </c>
      <c r="C9" s="26">
        <v>10968000000</v>
      </c>
      <c r="D9" s="26">
        <v>1852000000</v>
      </c>
      <c r="E9" s="26">
        <v>2016000000</v>
      </c>
      <c r="F9" s="27">
        <v>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1</v>
      </c>
      <c r="D12" s="26">
        <v>1</v>
      </c>
      <c r="E12" s="26">
        <v>1</v>
      </c>
      <c r="F12" s="26">
        <v>1</v>
      </c>
      <c r="G12" s="20"/>
      <c r="H12" s="20"/>
      <c r="I12" s="20"/>
      <c r="J12" s="20"/>
      <c r="K12" s="20"/>
      <c r="L12" s="20"/>
      <c r="M12" s="20"/>
      <c r="N12" s="20"/>
      <c r="O12" s="20"/>
      <c r="P12" s="20"/>
      <c r="Q12" s="20"/>
      <c r="R12" s="20"/>
      <c r="S12" s="20"/>
      <c r="T12" s="20"/>
      <c r="U12" s="20"/>
      <c r="V12" s="20"/>
    </row>
    <row r="13" spans="1:22" ht="19" x14ac:dyDescent="0.25">
      <c r="A13" s="20"/>
      <c r="B13" s="28" t="s">
        <v>139</v>
      </c>
      <c r="C13" s="26">
        <v>3409000000</v>
      </c>
      <c r="D13" s="26">
        <v>11742000000</v>
      </c>
      <c r="E13" s="26">
        <v>12059000000</v>
      </c>
      <c r="F13" s="27">
        <v>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759000000</v>
      </c>
      <c r="D15" s="26">
        <v>767000000</v>
      </c>
      <c r="E15" s="26">
        <v>766000000</v>
      </c>
      <c r="F15" s="27">
        <v>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1915000000</v>
      </c>
      <c r="D17" s="33">
        <v>1679000000</v>
      </c>
      <c r="E17" s="33">
        <v>2202000000</v>
      </c>
      <c r="F17" s="34">
        <v>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Pass</v>
      </c>
      <c r="E21" s="43" t="str">
        <f>IF(E3&gt;F3, "Pass", "Fail")</f>
        <v>Pass</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Pass</v>
      </c>
      <c r="D23" s="43" t="str">
        <f>IF(D17&gt;D7, "Pass", "Fail")</f>
        <v>Pass</v>
      </c>
      <c r="E23" s="43" t="str">
        <f>IF(E17&gt;E7, "Pass", "Fail")</f>
        <v>Pass</v>
      </c>
      <c r="F23" s="48" t="str">
        <f>IF(F17&gt;F7, "Pass", "Fail")</f>
        <v>Fail</v>
      </c>
      <c r="G23" s="45">
        <f>(COUNTIF(C23:F23, "Pass") * 100) + (COUNTIF(C23:F23, "Fail") * 0)</f>
        <v>300</v>
      </c>
      <c r="H23" s="46" t="s">
        <v>154</v>
      </c>
      <c r="I23" s="20"/>
      <c r="J23" s="20"/>
      <c r="K23" s="20"/>
      <c r="L23" s="20"/>
      <c r="M23" s="20"/>
      <c r="N23" s="20"/>
      <c r="O23" s="20"/>
      <c r="P23" s="20"/>
      <c r="Q23" s="20"/>
      <c r="R23" s="20"/>
      <c r="S23" s="20"/>
      <c r="T23" s="20"/>
      <c r="U23" s="20"/>
      <c r="V23" s="20"/>
    </row>
    <row r="24" spans="1:22" x14ac:dyDescent="0.2">
      <c r="A24" s="20"/>
      <c r="B24" s="38" t="s">
        <v>84</v>
      </c>
      <c r="C24" s="49">
        <f>C17/(C4)</f>
        <v>1.306275579809004</v>
      </c>
      <c r="D24" s="49">
        <f>D17/(D4)</f>
        <v>1.2729340409401062</v>
      </c>
      <c r="E24" s="49">
        <f>E17/(E4)</f>
        <v>1.6860643185298623</v>
      </c>
      <c r="F24" s="50" t="e">
        <f>F17/(F4)</f>
        <v>#DIV/0!</v>
      </c>
      <c r="G24" s="45" t="e">
        <f>(IF(C24 &gt; 0.5, 100, IF(C24 &gt;= 0.2, 50, 0))) +
  (IF(D24 &gt; 0.5, 100, IF(D24 &gt;= 0.2, 50, 0))) +
  (IF(E24 &gt; 0.5, 100, IF(E24 &gt;= 0.2, 50, 0))) +
  (IF(F24 &gt; 0.5, 100, IF(F24 &gt;= 0.2, 50, 0)))</f>
        <v>#DIV/0!</v>
      </c>
      <c r="H24" s="46" t="s">
        <v>155</v>
      </c>
      <c r="I24" s="20"/>
      <c r="J24" s="20"/>
      <c r="K24" s="20"/>
      <c r="L24" s="20"/>
      <c r="M24" s="20"/>
      <c r="N24" s="20"/>
      <c r="O24" s="20"/>
      <c r="P24" s="20"/>
      <c r="Q24" s="20"/>
      <c r="R24" s="20"/>
      <c r="S24" s="20"/>
      <c r="T24" s="20"/>
      <c r="U24" s="20"/>
      <c r="V24" s="20"/>
    </row>
    <row r="25" spans="1:22" x14ac:dyDescent="0.2">
      <c r="A25" s="20"/>
      <c r="B25" s="38" t="s">
        <v>72</v>
      </c>
      <c r="C25" s="49">
        <f>C17/C6</f>
        <v>0.13319885928914238</v>
      </c>
      <c r="D25" s="49">
        <f>D17/D6</f>
        <v>0.12351037222303958</v>
      </c>
      <c r="E25" s="49">
        <f>E17/E6</f>
        <v>0.15644760213143871</v>
      </c>
      <c r="F25" s="50" t="e">
        <f>F17/F6</f>
        <v>#DIV/0!</v>
      </c>
      <c r="G25" s="45" t="e">
        <f>(IF(C25 &gt; 0.17, 100, IF(C25 &gt;= 0.1, 50, 0))) +
  (IF(D25 &gt; 0.17, 100, IF(D25 &gt;= 0.1, 50, 0))) +
  (IF(E25 &gt; 0.17, 100, IF(E25 &gt;= 0.1, 50, 0))) +
  (IF(F25 &gt; 0.17, 100, IF(F25 &gt;= 0.1, 50, 0)))</f>
        <v>#DIV/0!</v>
      </c>
      <c r="H25" s="46" t="s">
        <v>156</v>
      </c>
      <c r="I25" s="20"/>
      <c r="J25" s="20"/>
      <c r="K25" s="20"/>
      <c r="L25" s="20"/>
      <c r="M25" s="20"/>
      <c r="N25" s="20"/>
      <c r="O25" s="20"/>
      <c r="P25" s="20"/>
      <c r="Q25" s="20"/>
      <c r="R25" s="20"/>
      <c r="S25" s="20"/>
      <c r="T25" s="20"/>
      <c r="U25" s="20"/>
      <c r="V25" s="20"/>
    </row>
    <row r="26" spans="1:22" x14ac:dyDescent="0.2">
      <c r="A26" s="20"/>
      <c r="B26" s="38" t="s">
        <v>74</v>
      </c>
      <c r="C26" s="49">
        <f>C8/C6</f>
        <v>0.63970230228837732</v>
      </c>
      <c r="D26" s="49">
        <f>D8/D6</f>
        <v>3.9796969251140207E-2</v>
      </c>
      <c r="E26" s="49">
        <f>E8/E6</f>
        <v>4.3339253996447599E-2</v>
      </c>
      <c r="F26" s="50" t="e">
        <f>F8/F6</f>
        <v>#DIV/0!</v>
      </c>
      <c r="G26" s="45" t="e">
        <f>(IF(C26 &lt; 0.5, 100, 0)) +
  (IF(D26 &lt; 0.5, 100, 0)) +
  (IF(E26 &lt; 0.5, 100, 0)) +
  (IF(F26 &lt; 0.5, 100, 0))</f>
        <v>#DIV/0!</v>
      </c>
      <c r="H26" s="46" t="s">
        <v>157</v>
      </c>
      <c r="I26" s="20"/>
      <c r="J26" s="20"/>
      <c r="K26" s="20"/>
      <c r="L26" s="20"/>
      <c r="M26" s="20"/>
      <c r="N26" s="20"/>
      <c r="O26" s="20"/>
      <c r="P26" s="20"/>
      <c r="Q26" s="20"/>
      <c r="R26" s="20"/>
      <c r="S26" s="20"/>
      <c r="T26" s="20"/>
      <c r="U26" s="20"/>
      <c r="V26" s="20"/>
    </row>
    <row r="27" spans="1:22" x14ac:dyDescent="0.2">
      <c r="A27" s="20"/>
      <c r="B27" s="38" t="s">
        <v>158</v>
      </c>
      <c r="C27" s="49">
        <f>C9/(C13+C10)</f>
        <v>3.2173657964212379</v>
      </c>
      <c r="D27" s="49">
        <f>D9/(D13+D10)</f>
        <v>0.15772440810764776</v>
      </c>
      <c r="E27" s="49">
        <f>E9/(E13+E10)</f>
        <v>0.16717804129695663</v>
      </c>
      <c r="F27" s="50" t="e">
        <f>F9/(F13+F10)</f>
        <v>#DIV/0!</v>
      </c>
      <c r="G27" s="45" t="e">
        <f>(IF(C27 &lt; 0.8, 100, IF(C27 &lt; 1, 50, 0))) +
  (IF(D27 &lt; 0.8, 100, IF(D27 &lt; 1, 50, 0))) +
  (IF(E27 &lt; 0.8, 100, IF(E27 &lt; 1, 50, 0))) +
  (IF(F27 &lt; 0.8, 100, IF(F27 &lt; 1, 50, 0)))</f>
        <v>#DIV/0!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0.5617483132883544</v>
      </c>
      <c r="D31" s="49">
        <f>D17/(D13+D10)</f>
        <v>0.14299097257707374</v>
      </c>
      <c r="E31" s="49">
        <f>E17/(E13+E10)</f>
        <v>0.18260220582137823</v>
      </c>
      <c r="F31" s="50" t="e">
        <f>F17/(F13+F10)</f>
        <v>#DIV/0!</v>
      </c>
      <c r="G31" s="45" t="e">
        <f>(IF(C31 &gt; 0.23, 100, 0)) +
  (IF(D31 &gt; 0.23, 100, 0)) +
  (IF(E31 &gt; 0.23, 100, 0)) +
  (IF(F31 &gt; 0.23, 100, 0))</f>
        <v>#DIV/0!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187</v>
      </c>
      <c r="D2" s="22" t="s">
        <v>188</v>
      </c>
      <c r="E2" s="22" t="s">
        <v>189</v>
      </c>
      <c r="F2" s="22" t="s">
        <v>190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0.67416666666666669</v>
      </c>
      <c r="J2" s="20"/>
      <c r="K2" s="20"/>
      <c r="L2" s="20"/>
      <c r="M2" s="20"/>
      <c r="N2" s="20"/>
      <c r="O2" s="20"/>
      <c r="P2" s="20"/>
      <c r="Q2" s="20"/>
      <c r="R2" s="20"/>
      <c r="S2" s="20"/>
      <c r="T2" s="20"/>
      <c r="U2" s="20"/>
      <c r="V2" s="20"/>
    </row>
    <row r="3" spans="1:22" ht="19" x14ac:dyDescent="0.25">
      <c r="A3" s="20"/>
      <c r="B3" s="25" t="s">
        <v>129</v>
      </c>
      <c r="C3" s="26">
        <v>179731000</v>
      </c>
      <c r="D3" s="26">
        <v>171638000</v>
      </c>
      <c r="E3" s="26">
        <v>141123000</v>
      </c>
      <c r="F3" s="27">
        <v>116748000</v>
      </c>
      <c r="G3" s="20"/>
      <c r="H3" s="20"/>
      <c r="I3" s="20"/>
      <c r="J3" s="20"/>
      <c r="K3" s="20"/>
      <c r="L3" s="20"/>
      <c r="M3" s="20"/>
      <c r="N3" s="20"/>
      <c r="O3" s="20"/>
      <c r="P3" s="20"/>
      <c r="Q3" s="20"/>
      <c r="R3" s="20"/>
      <c r="S3" s="20"/>
      <c r="T3" s="20"/>
      <c r="U3" s="20"/>
      <c r="V3" s="20"/>
    </row>
    <row r="4" spans="1:22" ht="19" x14ac:dyDescent="0.25">
      <c r="A4" s="20"/>
      <c r="B4" s="28" t="s">
        <v>130</v>
      </c>
      <c r="C4" s="26">
        <v>342439000</v>
      </c>
      <c r="D4" s="26">
        <v>324526000</v>
      </c>
      <c r="E4" s="26">
        <v>288798000</v>
      </c>
      <c r="F4" s="27">
        <v>281741000</v>
      </c>
      <c r="G4" s="20"/>
      <c r="H4" s="20"/>
      <c r="I4" s="20"/>
      <c r="J4" s="20"/>
      <c r="K4" s="20"/>
      <c r="L4" s="20"/>
      <c r="M4" s="20"/>
      <c r="N4" s="20"/>
      <c r="O4" s="20"/>
      <c r="P4" s="20"/>
      <c r="Q4" s="20"/>
      <c r="R4" s="20"/>
      <c r="S4" s="20"/>
      <c r="T4" s="20"/>
      <c r="U4" s="20"/>
      <c r="V4" s="20"/>
    </row>
    <row r="5" spans="1:22" ht="19" x14ac:dyDescent="0.25">
      <c r="A5" s="20"/>
      <c r="B5" s="28" t="s">
        <v>131</v>
      </c>
      <c r="C5" s="26">
        <v>972663000</v>
      </c>
      <c r="D5" s="26">
        <v>872737000</v>
      </c>
      <c r="E5" s="26">
        <v>822101000</v>
      </c>
      <c r="F5" s="27">
        <v>843067000</v>
      </c>
      <c r="G5" s="20"/>
      <c r="H5" s="20"/>
      <c r="I5" s="20"/>
      <c r="J5" s="20"/>
      <c r="K5" s="20"/>
      <c r="L5" s="20"/>
      <c r="M5" s="20"/>
      <c r="N5" s="20"/>
      <c r="O5" s="20"/>
      <c r="P5" s="20"/>
      <c r="Q5" s="20"/>
      <c r="R5" s="20"/>
      <c r="S5" s="20"/>
      <c r="T5" s="20"/>
      <c r="U5" s="20"/>
      <c r="V5" s="20"/>
    </row>
    <row r="6" spans="1:22" ht="19" x14ac:dyDescent="0.25">
      <c r="A6" s="20"/>
      <c r="B6" s="28" t="s">
        <v>132</v>
      </c>
      <c r="C6" s="26">
        <v>2703867000</v>
      </c>
      <c r="D6" s="26">
        <v>2638692000</v>
      </c>
      <c r="E6" s="26">
        <v>2294805000</v>
      </c>
      <c r="F6" s="27">
        <v>2262957000</v>
      </c>
      <c r="G6" s="20"/>
      <c r="H6" s="20"/>
      <c r="I6" s="20"/>
      <c r="J6" s="20"/>
      <c r="K6" s="20"/>
      <c r="L6" s="20"/>
      <c r="M6" s="20"/>
      <c r="N6" s="20"/>
      <c r="O6" s="20"/>
      <c r="P6" s="20"/>
      <c r="Q6" s="20"/>
      <c r="R6" s="20"/>
      <c r="S6" s="20"/>
      <c r="T6" s="20"/>
      <c r="U6" s="20"/>
      <c r="V6" s="20"/>
    </row>
    <row r="7" spans="1:22" ht="19" x14ac:dyDescent="0.25">
      <c r="A7" s="20"/>
      <c r="B7" s="28" t="s">
        <v>133</v>
      </c>
      <c r="C7" s="26">
        <v>159379000</v>
      </c>
      <c r="D7" s="26">
        <v>128509000</v>
      </c>
      <c r="E7" s="26">
        <v>176018000</v>
      </c>
      <c r="F7" s="27">
        <v>152284000</v>
      </c>
      <c r="G7" s="20"/>
      <c r="H7" s="20"/>
      <c r="I7" s="20"/>
      <c r="J7" s="20"/>
      <c r="K7" s="20"/>
      <c r="L7" s="20"/>
      <c r="M7" s="20"/>
      <c r="N7" s="20"/>
      <c r="O7" s="20"/>
      <c r="P7" s="20"/>
      <c r="Q7" s="20"/>
      <c r="R7" s="20"/>
      <c r="S7" s="20"/>
      <c r="T7" s="20"/>
      <c r="U7" s="20"/>
      <c r="V7" s="20"/>
    </row>
    <row r="8" spans="1:22" ht="19" x14ac:dyDescent="0.25">
      <c r="A8" s="20"/>
      <c r="B8" s="28" t="s">
        <v>134</v>
      </c>
      <c r="C8" s="26">
        <v>475638000</v>
      </c>
      <c r="D8" s="26">
        <v>543667000</v>
      </c>
      <c r="E8" s="26">
        <v>417776000</v>
      </c>
      <c r="F8" s="27">
        <v>539439000</v>
      </c>
      <c r="G8" s="20"/>
      <c r="H8" s="20"/>
      <c r="I8" s="20"/>
      <c r="J8" s="20"/>
      <c r="K8" s="20"/>
      <c r="L8" s="20"/>
      <c r="M8" s="20"/>
      <c r="N8" s="20"/>
      <c r="O8" s="20"/>
      <c r="P8" s="20"/>
      <c r="Q8" s="20"/>
      <c r="R8" s="20"/>
      <c r="S8" s="20"/>
      <c r="T8" s="20"/>
      <c r="U8" s="20"/>
      <c r="V8" s="20"/>
    </row>
    <row r="9" spans="1:22" ht="19" x14ac:dyDescent="0.25">
      <c r="A9" s="20"/>
      <c r="B9" s="28" t="s">
        <v>135</v>
      </c>
      <c r="C9" s="26">
        <v>635017000</v>
      </c>
      <c r="D9" s="26">
        <v>672176000</v>
      </c>
      <c r="E9" s="26">
        <v>593794000</v>
      </c>
      <c r="F9" s="27">
        <v>691723000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1325247000</v>
      </c>
      <c r="D12" s="26">
        <v>1309461000</v>
      </c>
      <c r="E12" s="26">
        <v>1122937000</v>
      </c>
      <c r="F12" s="27">
        <v>1085461000</v>
      </c>
      <c r="G12" s="20"/>
      <c r="H12" s="20"/>
      <c r="I12" s="20"/>
      <c r="J12" s="20"/>
      <c r="K12" s="20"/>
      <c r="L12" s="20"/>
      <c r="M12" s="20"/>
      <c r="N12" s="20"/>
      <c r="O12" s="20"/>
      <c r="P12" s="20"/>
      <c r="Q12" s="20"/>
      <c r="R12" s="20"/>
      <c r="S12" s="20"/>
      <c r="T12" s="20"/>
      <c r="U12" s="20"/>
      <c r="V12" s="20"/>
    </row>
    <row r="13" spans="1:22" ht="19" x14ac:dyDescent="0.25">
      <c r="A13" s="20"/>
      <c r="B13" s="28" t="s">
        <v>139</v>
      </c>
      <c r="C13" s="26">
        <v>2068850000</v>
      </c>
      <c r="D13" s="26">
        <v>1966516000</v>
      </c>
      <c r="E13" s="26">
        <v>1701011000</v>
      </c>
      <c r="F13" s="27">
        <v>1571234000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96664000</v>
      </c>
      <c r="D15" s="26">
        <v>92493000</v>
      </c>
      <c r="E15" s="26">
        <v>87140000</v>
      </c>
      <c r="F15" s="27">
        <v>70603000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298981000</v>
      </c>
      <c r="D17" s="33">
        <v>254393000</v>
      </c>
      <c r="E17" s="33">
        <v>325272000</v>
      </c>
      <c r="F17" s="34">
        <v>352164000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Pass</v>
      </c>
      <c r="F21" s="44"/>
      <c r="G21" s="45">
        <f>(((COUNTIF(C21:E21, "Pass") * 100) + (COUNTIF(C21:E21, "Fail") * 0)) * (400/300)) / 2</f>
        <v>200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Fail</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Pass</v>
      </c>
      <c r="D23" s="43" t="str">
        <f>IF(D17&gt;D7, "Pass", "Fail")</f>
        <v>Pass</v>
      </c>
      <c r="E23" s="43" t="str">
        <f>IF(E17&gt;E7, "Pass", "Fail")</f>
        <v>Pass</v>
      </c>
      <c r="F23" s="48" t="str">
        <f>IF(F17&gt;F7, "Pass", "Fail")</f>
        <v>Pass</v>
      </c>
      <c r="G23" s="45">
        <f>(COUNTIF(C23:F23, "Pass") * 100) + (COUNTIF(C23:F23, "Fail") * 0)</f>
        <v>400</v>
      </c>
      <c r="H23" s="46" t="s">
        <v>154</v>
      </c>
      <c r="I23" s="20"/>
      <c r="J23" s="20"/>
      <c r="K23" s="20"/>
      <c r="L23" s="20"/>
      <c r="M23" s="20"/>
      <c r="N23" s="20"/>
      <c r="O23" s="20"/>
      <c r="P23" s="20"/>
      <c r="Q23" s="20"/>
      <c r="R23" s="20"/>
      <c r="S23" s="20"/>
      <c r="T23" s="20"/>
      <c r="U23" s="20"/>
      <c r="V23" s="20"/>
    </row>
    <row r="24" spans="1:22" x14ac:dyDescent="0.2">
      <c r="A24" s="20"/>
      <c r="B24" s="38" t="s">
        <v>84</v>
      </c>
      <c r="C24" s="49">
        <f>C17/(C4)</f>
        <v>0.87309272600375543</v>
      </c>
      <c r="D24" s="49">
        <f>D17/(D4)</f>
        <v>0.78389096713360407</v>
      </c>
      <c r="E24" s="49">
        <f>E17/(E4)</f>
        <v>1.126295888475682</v>
      </c>
      <c r="F24" s="50">
        <f>F17/(F4)</f>
        <v>1.2499565203502507</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0.11057533525132708</v>
      </c>
      <c r="D25" s="49">
        <f>D17/D6</f>
        <v>9.6408751002390575E-2</v>
      </c>
      <c r="E25" s="49">
        <f>E17/E6</f>
        <v>0.14174276245694079</v>
      </c>
      <c r="F25" s="50">
        <f>F17/F6</f>
        <v>0.15562116292974193</v>
      </c>
      <c r="G25" s="45">
        <f>(IF(C25 &gt; 0.17, 100, IF(C25 &gt;= 0.1, 50, 0))) +
  (IF(D25 &gt; 0.17, 100, IF(D25 &gt;= 0.1, 50, 0))) +
  (IF(E25 &gt; 0.17, 100, IF(E25 &gt;= 0.1, 50, 0))) +
  (IF(F25 &gt; 0.17, 100, IF(F25 &gt;= 0.1, 50, 0)))</f>
        <v>150</v>
      </c>
      <c r="H25" s="46" t="s">
        <v>156</v>
      </c>
      <c r="I25" s="20"/>
      <c r="J25" s="20"/>
      <c r="K25" s="20"/>
      <c r="L25" s="20"/>
      <c r="M25" s="20"/>
      <c r="N25" s="20"/>
      <c r="O25" s="20"/>
      <c r="P25" s="20"/>
      <c r="Q25" s="20"/>
      <c r="R25" s="20"/>
      <c r="S25" s="20"/>
      <c r="T25" s="20"/>
      <c r="U25" s="20"/>
      <c r="V25" s="20"/>
    </row>
    <row r="26" spans="1:22" x14ac:dyDescent="0.2">
      <c r="A26" s="20"/>
      <c r="B26" s="38" t="s">
        <v>74</v>
      </c>
      <c r="C26" s="49">
        <f>C8/C6</f>
        <v>0.17591027961064654</v>
      </c>
      <c r="D26" s="49">
        <f>D8/D6</f>
        <v>0.20603655144291186</v>
      </c>
      <c r="E26" s="49">
        <f>E8/E6</f>
        <v>0.18205294131745398</v>
      </c>
      <c r="F26" s="50">
        <f>F8/F6</f>
        <v>0.23837792764069313</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0.3069420209295019</v>
      </c>
      <c r="D27" s="49">
        <f>D9/(D13+D10)</f>
        <v>0.34181059294712068</v>
      </c>
      <c r="E27" s="49">
        <f>E9/(E13+E10)</f>
        <v>0.34908298652977554</v>
      </c>
      <c r="F27" s="50">
        <f>F9/(F13+F10)</f>
        <v>0.44024187358471112</v>
      </c>
      <c r="G27" s="45">
        <f>(IF(C27 &lt; 0.8, 100, IF(C27 &lt; 1, 50, 0))) +
  (IF(D27 &lt; 0.8, 100, IF(D27 &lt; 1, 50, 0))) +
  (IF(E27 &lt; 0.8, 100, IF(E27 &lt; 1, 50, 0))) +
  (IF(F27 &lt; 0.8, 100, IF(F27 &lt; 1, 50, 0)))</f>
        <v>400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7.0894824364518064E-2</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0.14451555211832662</v>
      </c>
      <c r="D31" s="49">
        <f>D17/(D13+D10)</f>
        <v>0.12936228334780903</v>
      </c>
      <c r="E31" s="49">
        <f>E17/(E13+E10)</f>
        <v>0.19122274929439023</v>
      </c>
      <c r="F31" s="50">
        <f>F17/(F13+F10)</f>
        <v>0.2241321152673631</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188</v>
      </c>
      <c r="D2" s="22" t="s">
        <v>189</v>
      </c>
      <c r="E2" s="22" t="s">
        <v>190</v>
      </c>
      <c r="F2" s="22" t="s">
        <v>191</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0.2754166666666667</v>
      </c>
      <c r="J2" s="20"/>
      <c r="K2" s="20"/>
      <c r="L2" s="20"/>
      <c r="M2" s="20"/>
      <c r="N2" s="20"/>
      <c r="O2" s="20"/>
      <c r="P2" s="20"/>
      <c r="Q2" s="20"/>
      <c r="R2" s="20"/>
      <c r="S2" s="20"/>
      <c r="T2" s="20"/>
      <c r="U2" s="20"/>
      <c r="V2" s="20"/>
    </row>
    <row r="3" spans="1:22" ht="19" x14ac:dyDescent="0.25">
      <c r="A3" s="20"/>
      <c r="B3" s="25" t="s">
        <v>129</v>
      </c>
      <c r="C3" s="26">
        <v>801000000</v>
      </c>
      <c r="D3" s="26">
        <v>724000000</v>
      </c>
      <c r="E3" s="26">
        <v>593000000</v>
      </c>
      <c r="F3" s="27">
        <v>347000000</v>
      </c>
      <c r="G3" s="20"/>
      <c r="H3" s="20"/>
      <c r="I3" s="20"/>
      <c r="J3" s="20"/>
      <c r="K3" s="20"/>
      <c r="L3" s="20"/>
      <c r="M3" s="20"/>
      <c r="N3" s="20"/>
      <c r="O3" s="20"/>
      <c r="P3" s="20"/>
      <c r="Q3" s="20"/>
      <c r="R3" s="20"/>
      <c r="S3" s="20"/>
      <c r="T3" s="20"/>
      <c r="U3" s="20"/>
      <c r="V3" s="20"/>
    </row>
    <row r="4" spans="1:22" ht="19" x14ac:dyDescent="0.25">
      <c r="A4" s="20"/>
      <c r="B4" s="28" t="s">
        <v>130</v>
      </c>
      <c r="C4" s="26">
        <v>3741000000</v>
      </c>
      <c r="D4" s="26">
        <v>3220000000</v>
      </c>
      <c r="E4" s="26">
        <v>2608000000</v>
      </c>
      <c r="F4" s="27">
        <v>2002000000</v>
      </c>
      <c r="G4" s="20"/>
      <c r="H4" s="20"/>
      <c r="I4" s="20"/>
      <c r="J4" s="20"/>
      <c r="K4" s="20"/>
      <c r="L4" s="20"/>
      <c r="M4" s="20"/>
      <c r="N4" s="20"/>
      <c r="O4" s="20"/>
      <c r="P4" s="20"/>
      <c r="Q4" s="20"/>
      <c r="R4" s="20"/>
      <c r="S4" s="20"/>
      <c r="T4" s="20"/>
      <c r="U4" s="20"/>
      <c r="V4" s="20"/>
    </row>
    <row r="5" spans="1:22" ht="19" x14ac:dyDescent="0.25">
      <c r="A5" s="20"/>
      <c r="B5" s="28" t="s">
        <v>131</v>
      </c>
      <c r="C5" s="26">
        <v>3039000000</v>
      </c>
      <c r="D5" s="26">
        <v>3006000000</v>
      </c>
      <c r="E5" s="26">
        <v>2519000000</v>
      </c>
      <c r="F5" s="27">
        <v>2471000000</v>
      </c>
      <c r="G5" s="20"/>
      <c r="H5" s="20"/>
      <c r="I5" s="20"/>
      <c r="J5" s="20"/>
      <c r="K5" s="20"/>
      <c r="L5" s="20"/>
      <c r="M5" s="20"/>
      <c r="N5" s="20"/>
      <c r="O5" s="20"/>
      <c r="P5" s="20"/>
      <c r="Q5" s="20"/>
      <c r="R5" s="20"/>
      <c r="S5" s="20"/>
      <c r="T5" s="20"/>
      <c r="U5" s="20"/>
      <c r="V5" s="20"/>
    </row>
    <row r="6" spans="1:22" ht="19" x14ac:dyDescent="0.25">
      <c r="A6" s="20"/>
      <c r="B6" s="28" t="s">
        <v>132</v>
      </c>
      <c r="C6" s="26">
        <v>10777000000</v>
      </c>
      <c r="D6" s="26">
        <v>10508000000</v>
      </c>
      <c r="E6" s="26">
        <v>9112000000</v>
      </c>
      <c r="F6" s="27">
        <v>7777000000</v>
      </c>
      <c r="G6" s="20"/>
      <c r="H6" s="20"/>
      <c r="I6" s="20"/>
      <c r="J6" s="20"/>
      <c r="K6" s="20"/>
      <c r="L6" s="20"/>
      <c r="M6" s="20"/>
      <c r="N6" s="20"/>
      <c r="O6" s="20"/>
      <c r="P6" s="20"/>
      <c r="Q6" s="20"/>
      <c r="R6" s="20"/>
      <c r="S6" s="20"/>
      <c r="T6" s="20"/>
      <c r="U6" s="20"/>
      <c r="V6" s="20"/>
    </row>
    <row r="7" spans="1:22" ht="19" x14ac:dyDescent="0.25">
      <c r="A7" s="20"/>
      <c r="B7" s="28" t="s">
        <v>133</v>
      </c>
      <c r="C7" s="26">
        <v>1530000000</v>
      </c>
      <c r="D7" s="26">
        <v>1098000000</v>
      </c>
      <c r="E7" s="26">
        <v>1196000000</v>
      </c>
      <c r="F7" s="27">
        <v>893000000</v>
      </c>
      <c r="G7" s="20"/>
      <c r="H7" s="20"/>
      <c r="I7" s="20"/>
      <c r="J7" s="20"/>
      <c r="K7" s="20"/>
      <c r="L7" s="20"/>
      <c r="M7" s="20"/>
      <c r="N7" s="20"/>
      <c r="O7" s="20"/>
      <c r="P7" s="20"/>
      <c r="Q7" s="20"/>
      <c r="R7" s="20"/>
      <c r="S7" s="20"/>
      <c r="T7" s="20"/>
      <c r="U7" s="20"/>
      <c r="V7" s="20"/>
    </row>
    <row r="8" spans="1:22" ht="19" x14ac:dyDescent="0.25">
      <c r="A8" s="20"/>
      <c r="B8" s="28" t="s">
        <v>134</v>
      </c>
      <c r="C8" s="26">
        <v>4636000000</v>
      </c>
      <c r="D8" s="26">
        <v>4635000000</v>
      </c>
      <c r="E8" s="26">
        <v>3642000000</v>
      </c>
      <c r="F8" s="27">
        <v>3378000000</v>
      </c>
      <c r="G8" s="20"/>
      <c r="H8" s="20"/>
      <c r="I8" s="20"/>
      <c r="J8" s="20"/>
      <c r="K8" s="20"/>
      <c r="L8" s="20"/>
      <c r="M8" s="20"/>
      <c r="N8" s="20"/>
      <c r="O8" s="20"/>
      <c r="P8" s="20"/>
      <c r="Q8" s="20"/>
      <c r="R8" s="20"/>
      <c r="S8" s="20"/>
      <c r="T8" s="20"/>
      <c r="U8" s="20"/>
      <c r="V8" s="20"/>
    </row>
    <row r="9" spans="1:22" ht="19" x14ac:dyDescent="0.25">
      <c r="A9" s="20"/>
      <c r="B9" s="28" t="s">
        <v>135</v>
      </c>
      <c r="C9" s="26">
        <v>6166000000</v>
      </c>
      <c r="D9" s="26">
        <v>5733000000</v>
      </c>
      <c r="E9" s="26">
        <v>4838000000</v>
      </c>
      <c r="F9" s="27">
        <v>4271000000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359000000</v>
      </c>
      <c r="F11" s="27">
        <v>607000000</v>
      </c>
      <c r="G11" s="20"/>
      <c r="H11" s="20"/>
      <c r="I11" s="20"/>
      <c r="J11" s="20"/>
      <c r="K11" s="20"/>
      <c r="L11" s="20"/>
      <c r="M11" s="20"/>
      <c r="N11" s="20"/>
      <c r="O11" s="20"/>
      <c r="P11" s="20"/>
      <c r="Q11" s="20"/>
      <c r="R11" s="20"/>
      <c r="S11" s="20"/>
      <c r="T11" s="20"/>
      <c r="U11" s="20"/>
      <c r="V11" s="20"/>
    </row>
    <row r="12" spans="1:22" ht="19" x14ac:dyDescent="0.25">
      <c r="A12" s="20"/>
      <c r="B12" s="28" t="s">
        <v>138</v>
      </c>
      <c r="C12" s="26">
        <v>262000000</v>
      </c>
      <c r="D12" s="26">
        <v>518000000</v>
      </c>
      <c r="E12" s="26">
        <v>25000000</v>
      </c>
      <c r="F12" s="27">
        <v>-535000000</v>
      </c>
      <c r="G12" s="20"/>
      <c r="H12" s="20"/>
      <c r="I12" s="20"/>
      <c r="J12" s="20"/>
      <c r="K12" s="20"/>
      <c r="L12" s="20"/>
      <c r="M12" s="20"/>
      <c r="N12" s="20"/>
      <c r="O12" s="20"/>
      <c r="P12" s="20"/>
      <c r="Q12" s="20"/>
      <c r="R12" s="20"/>
      <c r="S12" s="20"/>
      <c r="T12" s="20"/>
      <c r="U12" s="20"/>
      <c r="V12" s="20"/>
    </row>
    <row r="13" spans="1:22" ht="19" x14ac:dyDescent="0.25">
      <c r="A13" s="20"/>
      <c r="B13" s="28" t="s">
        <v>139</v>
      </c>
      <c r="C13" s="26">
        <v>4611000000</v>
      </c>
      <c r="D13" s="26">
        <v>4775000000</v>
      </c>
      <c r="E13" s="26">
        <v>4274000000</v>
      </c>
      <c r="F13" s="27">
        <v>3506000000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254000000</v>
      </c>
      <c r="D17" s="33">
        <v>439000000</v>
      </c>
      <c r="E17" s="33">
        <v>433000000</v>
      </c>
      <c r="F17" s="34">
        <v>440000000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Pass</v>
      </c>
      <c r="F21" s="44"/>
      <c r="G21" s="45">
        <f>(((COUNTIF(C21:E21, "Pass") * 100) + (COUNTIF(C21:E21, "Fail") * 0)) * (400/300)) / 2</f>
        <v>200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Pass</v>
      </c>
      <c r="E22" s="43" t="str">
        <f>IF(E17&gt;F17, "Pass", "Fail")</f>
        <v>Fail</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6.7896284415931568E-2</v>
      </c>
      <c r="D24" s="49">
        <f>D17/(D4)</f>
        <v>0.13633540372670808</v>
      </c>
      <c r="E24" s="49">
        <f>E17/(E4)</f>
        <v>0.1660276073619632</v>
      </c>
      <c r="F24" s="50">
        <f>F17/(F4)</f>
        <v>0.21978021978021978</v>
      </c>
      <c r="G24" s="45">
        <f>(IF(C24 &gt; 0.5, 100, IF(C24 &gt;= 0.2, 50, 0))) +
  (IF(D24 &gt; 0.5, 100, IF(D24 &gt;= 0.2, 50, 0))) +
  (IF(E24 &gt; 0.5, 100, IF(E24 &gt;= 0.2, 50, 0))) +
  (IF(F24 &gt; 0.5, 100, IF(F24 &gt;= 0.2, 50, 0)))</f>
        <v>50</v>
      </c>
      <c r="H24" s="46" t="s">
        <v>155</v>
      </c>
      <c r="I24" s="20"/>
      <c r="J24" s="20"/>
      <c r="K24" s="20"/>
      <c r="L24" s="20"/>
      <c r="M24" s="20"/>
      <c r="N24" s="20"/>
      <c r="O24" s="20"/>
      <c r="P24" s="20"/>
      <c r="Q24" s="20"/>
      <c r="R24" s="20"/>
      <c r="S24" s="20"/>
      <c r="T24" s="20"/>
      <c r="U24" s="20"/>
      <c r="V24" s="20"/>
    </row>
    <row r="25" spans="1:22" x14ac:dyDescent="0.2">
      <c r="A25" s="20"/>
      <c r="B25" s="38" t="s">
        <v>72</v>
      </c>
      <c r="C25" s="49">
        <f>C17/C6</f>
        <v>2.3568711144103183E-2</v>
      </c>
      <c r="D25" s="49">
        <f>D17/D6</f>
        <v>4.177769318614389E-2</v>
      </c>
      <c r="E25" s="49">
        <f>E17/E6</f>
        <v>4.7519754170324849E-2</v>
      </c>
      <c r="F25" s="50">
        <f>F17/F6</f>
        <v>5.6577086280056574E-2</v>
      </c>
      <c r="G25" s="45">
        <f>(IF(C25 &gt; 0.17, 100, IF(C25 &gt;= 0.1, 50, 0))) +
  (IF(D25 &gt; 0.17, 100, IF(D25 &gt;= 0.1, 50, 0))) +
  (IF(E25 &gt; 0.17, 100, IF(E25 &gt;= 0.1, 50, 0))) +
  (IF(F25 &gt; 0.17, 100, IF(F25 &gt;= 0.1, 50, 0)))</f>
        <v>0</v>
      </c>
      <c r="H25" s="46" t="s">
        <v>156</v>
      </c>
      <c r="I25" s="20"/>
      <c r="J25" s="20"/>
      <c r="K25" s="20"/>
      <c r="L25" s="20"/>
      <c r="M25" s="20"/>
      <c r="N25" s="20"/>
      <c r="O25" s="20"/>
      <c r="P25" s="20"/>
      <c r="Q25" s="20"/>
      <c r="R25" s="20"/>
      <c r="S25" s="20"/>
      <c r="T25" s="20"/>
      <c r="U25" s="20"/>
      <c r="V25" s="20"/>
    </row>
    <row r="26" spans="1:22" x14ac:dyDescent="0.2">
      <c r="A26" s="20"/>
      <c r="B26" s="38" t="s">
        <v>74</v>
      </c>
      <c r="C26" s="49">
        <f>C8/C6</f>
        <v>0.43017537348056045</v>
      </c>
      <c r="D26" s="49">
        <f>D8/D6</f>
        <v>0.44109250095165586</v>
      </c>
      <c r="E26" s="49">
        <f>E8/E6</f>
        <v>0.39969271290605796</v>
      </c>
      <c r="F26" s="50">
        <f>F8/F6</f>
        <v>0.43435772148643437</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1.3372370418564303</v>
      </c>
      <c r="D27" s="49">
        <f>D9/(D13+D10)</f>
        <v>1.2006282722513089</v>
      </c>
      <c r="E27" s="49">
        <f>E9/(E13+E10)</f>
        <v>1.131960692559663</v>
      </c>
      <c r="F27" s="50">
        <f>F9/(F13+F10)</f>
        <v>1.2181973759269824</v>
      </c>
      <c r="G27" s="45">
        <f>(IF(C27 &lt; 0.8, 100, IF(C27 &lt; 1, 50, 0))) +
  (IF(D27 &lt; 0.8, 100, IF(D27 &lt; 1, 50, 0))) +
  (IF(E27 &lt; 0.8, 100, IF(E27 &lt; 1, 50, 0))) +
  (IF(F27 &lt; 0.8, 100, IF(F27 &lt; 1, 50, 0)))</f>
        <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Fail</v>
      </c>
      <c r="F28" s="52" t="str">
        <f>IF(F11=0, "Pass", "Fail")</f>
        <v>Fail</v>
      </c>
      <c r="G28" s="45">
        <f>(COUNTIF(C28:F28, "Pass") * 100) + (COUNTIF(C28:F28, "Fail") * 0)</f>
        <v>200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6.0596875112762971</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5.5085664714812403E-2</v>
      </c>
      <c r="D31" s="49">
        <f>D17/(D13+D10)</f>
        <v>9.1937172774869111E-2</v>
      </c>
      <c r="E31" s="49">
        <f>E17/(E13+E10)</f>
        <v>0.1013102480112307</v>
      </c>
      <c r="F31" s="50">
        <f>F17/(F13+F10)</f>
        <v>0.12549914432401596</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0.41083333333333338</v>
      </c>
      <c r="J2" s="20"/>
      <c r="K2" s="20"/>
      <c r="L2" s="20"/>
      <c r="M2" s="20"/>
      <c r="N2" s="20"/>
      <c r="O2" s="20"/>
      <c r="P2" s="20"/>
      <c r="Q2" s="20"/>
      <c r="R2" s="20"/>
      <c r="S2" s="20"/>
      <c r="T2" s="20"/>
      <c r="U2" s="20"/>
      <c r="V2" s="20"/>
    </row>
    <row r="3" spans="1:22" ht="19" x14ac:dyDescent="0.25">
      <c r="A3" s="20"/>
      <c r="B3" s="25" t="s">
        <v>129</v>
      </c>
      <c r="C3" s="26">
        <v>380259000</v>
      </c>
      <c r="D3" s="26">
        <v>255809000</v>
      </c>
      <c r="E3" s="26">
        <v>199146000</v>
      </c>
      <c r="F3" s="27">
        <v>185695000</v>
      </c>
      <c r="G3" s="20"/>
      <c r="H3" s="20"/>
      <c r="I3" s="20"/>
      <c r="J3" s="20"/>
      <c r="K3" s="20"/>
      <c r="L3" s="20"/>
      <c r="M3" s="20"/>
      <c r="N3" s="20"/>
      <c r="O3" s="20"/>
      <c r="P3" s="20"/>
      <c r="Q3" s="20"/>
      <c r="R3" s="20"/>
      <c r="S3" s="20"/>
      <c r="T3" s="20"/>
      <c r="U3" s="20"/>
      <c r="V3" s="20"/>
    </row>
    <row r="4" spans="1:22" ht="19" x14ac:dyDescent="0.25">
      <c r="A4" s="20"/>
      <c r="B4" s="28" t="s">
        <v>130</v>
      </c>
      <c r="C4" s="26">
        <v>2033770000</v>
      </c>
      <c r="D4" s="26">
        <v>1857417000</v>
      </c>
      <c r="E4" s="26">
        <v>1584009000</v>
      </c>
      <c r="F4" s="27">
        <v>1302578000</v>
      </c>
      <c r="G4" s="20"/>
      <c r="H4" s="20"/>
      <c r="I4" s="20"/>
      <c r="J4" s="20"/>
      <c r="K4" s="20"/>
      <c r="L4" s="20"/>
      <c r="M4" s="20"/>
      <c r="N4" s="20"/>
      <c r="O4" s="20"/>
      <c r="P4" s="20"/>
      <c r="Q4" s="20"/>
      <c r="R4" s="20"/>
      <c r="S4" s="20"/>
      <c r="T4" s="20"/>
      <c r="U4" s="20"/>
      <c r="V4" s="20"/>
    </row>
    <row r="5" spans="1:22" ht="19" x14ac:dyDescent="0.25">
      <c r="A5" s="20"/>
      <c r="B5" s="28" t="s">
        <v>131</v>
      </c>
      <c r="C5" s="26">
        <v>3095045000</v>
      </c>
      <c r="D5" s="26">
        <v>2849903000</v>
      </c>
      <c r="E5" s="26">
        <v>2711881000</v>
      </c>
      <c r="F5" s="27">
        <v>1809168000</v>
      </c>
      <c r="G5" s="20"/>
      <c r="H5" s="20"/>
      <c r="I5" s="20"/>
      <c r="J5" s="20"/>
      <c r="K5" s="20"/>
      <c r="L5" s="20"/>
      <c r="M5" s="20"/>
      <c r="N5" s="20"/>
      <c r="O5" s="20"/>
      <c r="P5" s="20"/>
      <c r="Q5" s="20"/>
      <c r="R5" s="20"/>
      <c r="S5" s="20"/>
      <c r="T5" s="20"/>
      <c r="U5" s="20"/>
      <c r="V5" s="20"/>
    </row>
    <row r="6" spans="1:22" ht="19" x14ac:dyDescent="0.25">
      <c r="A6" s="20"/>
      <c r="B6" s="28" t="s">
        <v>132</v>
      </c>
      <c r="C6" s="26">
        <v>8195001000</v>
      </c>
      <c r="D6" s="26">
        <v>7602770000</v>
      </c>
      <c r="E6" s="26">
        <v>7024292000</v>
      </c>
      <c r="F6" s="27">
        <v>5490831000</v>
      </c>
      <c r="G6" s="20"/>
      <c r="H6" s="20"/>
      <c r="I6" s="20"/>
      <c r="J6" s="20"/>
      <c r="K6" s="20"/>
      <c r="L6" s="20"/>
      <c r="M6" s="20"/>
      <c r="N6" s="20"/>
      <c r="O6" s="20"/>
      <c r="P6" s="20"/>
      <c r="Q6" s="20"/>
      <c r="R6" s="20"/>
      <c r="S6" s="20"/>
      <c r="T6" s="20"/>
      <c r="U6" s="20"/>
      <c r="V6" s="20"/>
    </row>
    <row r="7" spans="1:22" ht="19" x14ac:dyDescent="0.25">
      <c r="A7" s="20"/>
      <c r="B7" s="28" t="s">
        <v>133</v>
      </c>
      <c r="C7" s="26">
        <v>1055082000</v>
      </c>
      <c r="D7" s="26">
        <v>1091585000</v>
      </c>
      <c r="E7" s="26">
        <v>1033185000</v>
      </c>
      <c r="F7" s="27">
        <v>839751000</v>
      </c>
      <c r="G7" s="20"/>
      <c r="H7" s="20"/>
      <c r="I7" s="20"/>
      <c r="J7" s="20"/>
      <c r="K7" s="20"/>
      <c r="L7" s="20"/>
      <c r="M7" s="20"/>
      <c r="N7" s="20"/>
      <c r="O7" s="20"/>
      <c r="P7" s="20"/>
      <c r="Q7" s="20"/>
      <c r="R7" s="20"/>
      <c r="S7" s="20"/>
      <c r="T7" s="20"/>
      <c r="U7" s="20"/>
      <c r="V7" s="20"/>
    </row>
    <row r="8" spans="1:22" ht="19" x14ac:dyDescent="0.25">
      <c r="A8" s="20"/>
      <c r="B8" s="28" t="s">
        <v>134</v>
      </c>
      <c r="C8" s="26">
        <v>3480921000</v>
      </c>
      <c r="D8" s="26">
        <v>3487680000</v>
      </c>
      <c r="E8" s="26">
        <v>3399115000</v>
      </c>
      <c r="F8" s="27">
        <v>2507412000</v>
      </c>
      <c r="G8" s="20"/>
      <c r="H8" s="20"/>
      <c r="I8" s="20"/>
      <c r="J8" s="20"/>
      <c r="K8" s="20"/>
      <c r="L8" s="20"/>
      <c r="M8" s="20"/>
      <c r="N8" s="20"/>
      <c r="O8" s="20"/>
      <c r="P8" s="20"/>
      <c r="Q8" s="20"/>
      <c r="R8" s="20"/>
      <c r="S8" s="20"/>
      <c r="T8" s="20"/>
      <c r="U8" s="20"/>
      <c r="V8" s="20"/>
    </row>
    <row r="9" spans="1:22" ht="19" x14ac:dyDescent="0.25">
      <c r="A9" s="20"/>
      <c r="B9" s="28" t="s">
        <v>135</v>
      </c>
      <c r="C9" s="26">
        <v>4536003000</v>
      </c>
      <c r="D9" s="26">
        <v>4579265000</v>
      </c>
      <c r="E9" s="26">
        <v>4432300000</v>
      </c>
      <c r="F9" s="27">
        <v>3347163000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1887218000</v>
      </c>
      <c r="D12" s="26">
        <v>1432901000</v>
      </c>
      <c r="E12" s="26">
        <v>980751000</v>
      </c>
      <c r="F12" s="27">
        <v>625414000</v>
      </c>
      <c r="G12" s="20"/>
      <c r="H12" s="20"/>
      <c r="I12" s="20"/>
      <c r="J12" s="20"/>
      <c r="K12" s="20"/>
      <c r="L12" s="20"/>
      <c r="M12" s="20"/>
      <c r="N12" s="20"/>
      <c r="O12" s="20"/>
      <c r="P12" s="20"/>
      <c r="Q12" s="20"/>
      <c r="R12" s="20"/>
      <c r="S12" s="20"/>
      <c r="T12" s="20"/>
      <c r="U12" s="20"/>
      <c r="V12" s="20"/>
    </row>
    <row r="13" spans="1:22" ht="19" x14ac:dyDescent="0.25">
      <c r="A13" s="20"/>
      <c r="B13" s="28" t="s">
        <v>139</v>
      </c>
      <c r="C13" s="26">
        <v>3658998000</v>
      </c>
      <c r="D13" s="26">
        <v>3023505000</v>
      </c>
      <c r="E13" s="26">
        <v>2591992000</v>
      </c>
      <c r="F13" s="27">
        <v>2143668000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683898000</v>
      </c>
      <c r="D17" s="33">
        <v>619640000</v>
      </c>
      <c r="E17" s="33">
        <v>760799000</v>
      </c>
      <c r="F17" s="34">
        <v>546575000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Pass</v>
      </c>
      <c r="F21" s="44"/>
      <c r="G21" s="45">
        <f>(((COUNTIF(C21:E21, "Pass") * 100) + (COUNTIF(C21:E21, "Fail") * 0)) * (400/300)) / 2</f>
        <v>200</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0.33627106309956384</v>
      </c>
      <c r="D24" s="49">
        <f>D17/(D4)</f>
        <v>0.33360306274789131</v>
      </c>
      <c r="E24" s="49">
        <f>E17/(E4)</f>
        <v>0.48029967001450119</v>
      </c>
      <c r="F24" s="50">
        <f>F17/(F4)</f>
        <v>0.41961018841098191</v>
      </c>
      <c r="G24" s="45">
        <f>(IF(C24 &gt; 0.5, 100, IF(C24 &gt;= 0.2, 50, 0))) +
  (IF(D24 &gt; 0.5, 100, IF(D24 &gt;= 0.2, 50, 0))) +
  (IF(E24 &gt; 0.5, 100, IF(E24 &gt;= 0.2, 50, 0))) +
  (IF(F24 &gt; 0.5, 100, IF(F24 &gt;= 0.2, 50, 0)))</f>
        <v>200</v>
      </c>
      <c r="H24" s="46" t="s">
        <v>155</v>
      </c>
      <c r="I24" s="20"/>
      <c r="J24" s="20"/>
      <c r="K24" s="20"/>
      <c r="L24" s="20"/>
      <c r="M24" s="20"/>
      <c r="N24" s="20"/>
      <c r="O24" s="20"/>
      <c r="P24" s="20"/>
      <c r="Q24" s="20"/>
      <c r="R24" s="20"/>
      <c r="S24" s="20"/>
      <c r="T24" s="20"/>
      <c r="U24" s="20"/>
      <c r="V24" s="20"/>
    </row>
    <row r="25" spans="1:22" x14ac:dyDescent="0.2">
      <c r="A25" s="20"/>
      <c r="B25" s="38" t="s">
        <v>72</v>
      </c>
      <c r="C25" s="49">
        <f>C17/C6</f>
        <v>8.345307096362771E-2</v>
      </c>
      <c r="D25" s="49">
        <f>D17/D6</f>
        <v>8.150187365920579E-2</v>
      </c>
      <c r="E25" s="49">
        <f>E17/E6</f>
        <v>0.108309705803802</v>
      </c>
      <c r="F25" s="50">
        <f>F17/F6</f>
        <v>9.9543220324938064E-2</v>
      </c>
      <c r="G25" s="45">
        <f>(IF(C25 &gt; 0.17, 100, IF(C25 &gt;= 0.1, 50, 0))) +
  (IF(D25 &gt; 0.17, 100, IF(D25 &gt;= 0.1, 50, 0))) +
  (IF(E25 &gt; 0.17, 100, IF(E25 &gt;= 0.1, 50, 0))) +
  (IF(F25 &gt; 0.17, 100, IF(F25 &gt;= 0.1, 50, 0)))</f>
        <v>50</v>
      </c>
      <c r="H25" s="46" t="s">
        <v>156</v>
      </c>
      <c r="I25" s="20"/>
      <c r="J25" s="20"/>
      <c r="K25" s="20"/>
      <c r="L25" s="20"/>
      <c r="M25" s="20"/>
      <c r="N25" s="20"/>
      <c r="O25" s="20"/>
      <c r="P25" s="20"/>
      <c r="Q25" s="20"/>
      <c r="R25" s="20"/>
      <c r="S25" s="20"/>
      <c r="T25" s="20"/>
      <c r="U25" s="20"/>
      <c r="V25" s="20"/>
    </row>
    <row r="26" spans="1:22" x14ac:dyDescent="0.2">
      <c r="A26" s="20"/>
      <c r="B26" s="38" t="s">
        <v>74</v>
      </c>
      <c r="C26" s="49">
        <f>C8/C6</f>
        <v>0.42476151009621599</v>
      </c>
      <c r="D26" s="49">
        <f>D8/D6</f>
        <v>0.45873806520518179</v>
      </c>
      <c r="E26" s="49">
        <f>E8/E6</f>
        <v>0.48390855619327899</v>
      </c>
      <c r="F26" s="50">
        <f>F8/F6</f>
        <v>0.45665437526669461</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1.2396844709945181</v>
      </c>
      <c r="D27" s="49">
        <f>D9/(D13+D10)</f>
        <v>1.5145551272447044</v>
      </c>
      <c r="E27" s="49">
        <f>E9/(E13+E10)</f>
        <v>1.7099975617208696</v>
      </c>
      <c r="F27" s="50">
        <f>F9/(F13+F10)</f>
        <v>1.5614185592171923</v>
      </c>
      <c r="G27" s="45">
        <f>(IF(C27 &lt; 0.8, 100, IF(C27 &lt; 1, 50, 0))) +
  (IF(D27 &lt; 0.8, 100, IF(D27 &lt; 1, 50, 0))) +
  (IF(E27 &lt; 0.8, 100, IF(E27 &lt; 1, 50, 0))) +
  (IF(F27 &lt; 0.8, 100, IF(F27 &lt; 1, 50, 0)))</f>
        <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0.44874936270290128</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0.18690854709404051</v>
      </c>
      <c r="D31" s="49">
        <f>D17/(D13+D10)</f>
        <v>0.20494095428980605</v>
      </c>
      <c r="E31" s="49">
        <f>E17/(E13+E10)</f>
        <v>0.29351903863900813</v>
      </c>
      <c r="F31" s="50">
        <f>F17/(F13+F10)</f>
        <v>0.25497185198454236</v>
      </c>
      <c r="G31" s="45">
        <f>(IF(C31 &gt; 0.23, 100, 0)) +
  (IF(D31 &gt; 0.23, 100, 0)) +
  (IF(E31 &gt; 0.23, 100, 0)) +
  (IF(F31 &gt; 0.23, 100, 0))</f>
        <v>200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0.48291666666666666</v>
      </c>
      <c r="J2" s="20"/>
      <c r="K2" s="20"/>
      <c r="L2" s="20"/>
      <c r="M2" s="20"/>
      <c r="N2" s="20"/>
      <c r="O2" s="20"/>
      <c r="P2" s="20"/>
      <c r="Q2" s="20"/>
      <c r="R2" s="20"/>
      <c r="S2" s="20"/>
      <c r="T2" s="20"/>
      <c r="U2" s="20"/>
      <c r="V2" s="20"/>
    </row>
    <row r="3" spans="1:22" ht="19" x14ac:dyDescent="0.25">
      <c r="A3" s="20"/>
      <c r="B3" s="25" t="s">
        <v>129</v>
      </c>
      <c r="C3" s="26">
        <v>780517000</v>
      </c>
      <c r="D3" s="26">
        <v>719316000</v>
      </c>
      <c r="E3" s="26">
        <v>572239000</v>
      </c>
      <c r="F3" s="27">
        <v>622253000</v>
      </c>
      <c r="G3" s="20"/>
      <c r="H3" s="20"/>
      <c r="I3" s="20"/>
      <c r="J3" s="20"/>
      <c r="K3" s="20"/>
      <c r="L3" s="20"/>
      <c r="M3" s="20"/>
      <c r="N3" s="20"/>
      <c r="O3" s="20"/>
      <c r="P3" s="20"/>
      <c r="Q3" s="20"/>
      <c r="R3" s="20"/>
      <c r="S3" s="20"/>
      <c r="T3" s="20"/>
      <c r="U3" s="20"/>
      <c r="V3" s="20"/>
    </row>
    <row r="4" spans="1:22" ht="19" x14ac:dyDescent="0.25">
      <c r="A4" s="20"/>
      <c r="B4" s="28" t="s">
        <v>130</v>
      </c>
      <c r="C4" s="26">
        <v>723730000</v>
      </c>
      <c r="D4" s="26">
        <v>679552000</v>
      </c>
      <c r="E4" s="26">
        <v>716437000</v>
      </c>
      <c r="F4" s="27">
        <v>693507000</v>
      </c>
      <c r="G4" s="20"/>
      <c r="H4" s="20"/>
      <c r="I4" s="20"/>
      <c r="J4" s="20"/>
      <c r="K4" s="20"/>
      <c r="L4" s="20"/>
      <c r="M4" s="20"/>
      <c r="N4" s="20"/>
      <c r="O4" s="20"/>
      <c r="P4" s="20"/>
      <c r="Q4" s="20"/>
      <c r="R4" s="20"/>
      <c r="S4" s="20"/>
      <c r="T4" s="20"/>
      <c r="U4" s="20"/>
      <c r="V4" s="20"/>
    </row>
    <row r="5" spans="1:22" ht="19" x14ac:dyDescent="0.25">
      <c r="A5" s="20"/>
      <c r="B5" s="28" t="s">
        <v>131</v>
      </c>
      <c r="C5" s="26">
        <v>413600000</v>
      </c>
      <c r="D5" s="26">
        <v>406500000</v>
      </c>
      <c r="E5" s="26">
        <v>347300000</v>
      </c>
      <c r="F5" s="27">
        <v>291900000</v>
      </c>
      <c r="G5" s="20"/>
      <c r="H5" s="20"/>
      <c r="I5" s="20"/>
      <c r="J5" s="20"/>
      <c r="K5" s="20"/>
      <c r="L5" s="20"/>
      <c r="M5" s="20"/>
      <c r="N5" s="20"/>
      <c r="O5" s="20"/>
      <c r="P5" s="20"/>
      <c r="Q5" s="20"/>
      <c r="R5" s="20"/>
      <c r="S5" s="20"/>
      <c r="T5" s="20"/>
      <c r="U5" s="20"/>
      <c r="V5" s="20"/>
    </row>
    <row r="6" spans="1:22" ht="19" x14ac:dyDescent="0.25">
      <c r="A6" s="20"/>
      <c r="B6" s="28" t="s">
        <v>132</v>
      </c>
      <c r="C6" s="26">
        <v>12299070000</v>
      </c>
      <c r="D6" s="26">
        <v>13501666000</v>
      </c>
      <c r="E6" s="26">
        <v>17799393000</v>
      </c>
      <c r="F6" s="27">
        <v>12972618000</v>
      </c>
      <c r="G6" s="20"/>
      <c r="H6" s="20"/>
      <c r="I6" s="20"/>
      <c r="J6" s="20"/>
      <c r="K6" s="20"/>
      <c r="L6" s="20"/>
      <c r="M6" s="20"/>
      <c r="N6" s="20"/>
      <c r="O6" s="20"/>
      <c r="P6" s="20"/>
      <c r="Q6" s="20"/>
      <c r="R6" s="20"/>
      <c r="S6" s="20"/>
      <c r="T6" s="20"/>
      <c r="U6" s="20"/>
      <c r="V6" s="20"/>
    </row>
    <row r="7" spans="1:22" ht="19" x14ac:dyDescent="0.25">
      <c r="A7" s="20"/>
      <c r="B7" s="28" t="s">
        <v>133</v>
      </c>
      <c r="C7" s="26">
        <v>522799000</v>
      </c>
      <c r="D7" s="26">
        <v>568708000</v>
      </c>
      <c r="E7" s="26">
        <v>680938000</v>
      </c>
      <c r="F7" s="27">
        <v>631536000</v>
      </c>
      <c r="G7" s="20"/>
      <c r="H7" s="20"/>
      <c r="I7" s="20"/>
      <c r="J7" s="20"/>
      <c r="K7" s="20"/>
      <c r="L7" s="20"/>
      <c r="M7" s="20"/>
      <c r="N7" s="20"/>
      <c r="O7" s="20"/>
      <c r="P7" s="20"/>
      <c r="Q7" s="20"/>
      <c r="R7" s="20"/>
      <c r="S7" s="20"/>
      <c r="T7" s="20"/>
      <c r="U7" s="20"/>
      <c r="V7" s="20"/>
    </row>
    <row r="8" spans="1:22" ht="19" x14ac:dyDescent="0.25">
      <c r="A8" s="20"/>
      <c r="B8" s="28" t="s">
        <v>134</v>
      </c>
      <c r="C8" s="26">
        <v>3035138000</v>
      </c>
      <c r="D8" s="26">
        <v>3317706000</v>
      </c>
      <c r="E8" s="26">
        <v>3433219000</v>
      </c>
      <c r="F8" s="27">
        <v>2461142000</v>
      </c>
      <c r="G8" s="20"/>
      <c r="H8" s="20"/>
      <c r="I8" s="20"/>
      <c r="J8" s="20"/>
      <c r="K8" s="20"/>
      <c r="L8" s="20"/>
      <c r="M8" s="20"/>
      <c r="N8" s="20"/>
      <c r="O8" s="20"/>
      <c r="P8" s="20"/>
      <c r="Q8" s="20"/>
      <c r="R8" s="20"/>
      <c r="S8" s="20"/>
      <c r="T8" s="20"/>
      <c r="U8" s="20"/>
      <c r="V8" s="20"/>
    </row>
    <row r="9" spans="1:22" ht="19" x14ac:dyDescent="0.25">
      <c r="A9" s="20"/>
      <c r="B9" s="28" t="s">
        <v>135</v>
      </c>
      <c r="C9" s="26">
        <v>3557937000</v>
      </c>
      <c r="D9" s="26">
        <v>3886414000</v>
      </c>
      <c r="E9" s="26">
        <v>4114157000</v>
      </c>
      <c r="F9" s="27">
        <v>3092678000</v>
      </c>
      <c r="G9" s="20"/>
      <c r="H9" s="20"/>
      <c r="I9" s="20"/>
      <c r="J9" s="20"/>
      <c r="K9" s="20"/>
      <c r="L9" s="20"/>
      <c r="M9" s="20"/>
      <c r="N9" s="20"/>
      <c r="O9" s="20"/>
      <c r="P9" s="20"/>
      <c r="Q9" s="20"/>
      <c r="R9" s="20"/>
      <c r="S9" s="20"/>
      <c r="T9" s="20"/>
      <c r="U9" s="20"/>
      <c r="V9" s="20"/>
    </row>
    <row r="10" spans="1:22" ht="19" x14ac:dyDescent="0.25">
      <c r="A10" s="20"/>
      <c r="B10" s="28" t="s">
        <v>136</v>
      </c>
      <c r="C10" s="26">
        <v>632536000</v>
      </c>
      <c r="D10" s="26">
        <v>263586000</v>
      </c>
      <c r="E10" s="26">
        <v>106290000</v>
      </c>
      <c r="F10" s="27">
        <v>99907000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9260629000</v>
      </c>
      <c r="D12" s="26">
        <v>9898203000</v>
      </c>
      <c r="E12" s="26">
        <v>13525343000</v>
      </c>
      <c r="F12" s="27">
        <v>9268012000</v>
      </c>
      <c r="G12" s="20"/>
      <c r="H12" s="20"/>
      <c r="I12" s="20"/>
      <c r="J12" s="20"/>
      <c r="K12" s="20"/>
      <c r="L12" s="20"/>
      <c r="M12" s="20"/>
      <c r="N12" s="20"/>
      <c r="O12" s="20"/>
      <c r="P12" s="20"/>
      <c r="Q12" s="20"/>
      <c r="R12" s="20"/>
      <c r="S12" s="20"/>
      <c r="T12" s="20"/>
      <c r="U12" s="20"/>
      <c r="V12" s="20"/>
    </row>
    <row r="13" spans="1:22" ht="19" x14ac:dyDescent="0.25">
      <c r="A13" s="20"/>
      <c r="B13" s="28" t="s">
        <v>139</v>
      </c>
      <c r="C13" s="26">
        <v>8741133000</v>
      </c>
      <c r="D13" s="26">
        <v>9615252000</v>
      </c>
      <c r="E13" s="26">
        <v>13685236000</v>
      </c>
      <c r="F13" s="27">
        <v>9879940000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247427000</v>
      </c>
      <c r="D15" s="26">
        <v>256889000</v>
      </c>
      <c r="E15" s="26">
        <v>260638000</v>
      </c>
      <c r="F15" s="27">
        <v>217763000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374943000</v>
      </c>
      <c r="D17" s="33">
        <v>194447000</v>
      </c>
      <c r="E17" s="33">
        <v>669464000</v>
      </c>
      <c r="F17" s="34">
        <v>584972000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Fail</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Pass</v>
      </c>
      <c r="D22" s="43" t="str">
        <f>IF(D17&gt;E17, "Pass", "Fail")</f>
        <v>Fail</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0.51807027482624735</v>
      </c>
      <c r="D24" s="49">
        <f>D17/(D4)</f>
        <v>0.28613998634394422</v>
      </c>
      <c r="E24" s="49">
        <f>E17/(E4)</f>
        <v>0.93443526786025843</v>
      </c>
      <c r="F24" s="50">
        <f>F17/(F4)</f>
        <v>0.84349833527275142</v>
      </c>
      <c r="G24" s="45">
        <f>(IF(C24 &gt; 0.5, 100, IF(C24 &gt;= 0.2, 50, 0))) +
  (IF(D24 &gt; 0.5, 100, IF(D24 &gt;= 0.2, 50, 0))) +
  (IF(E24 &gt; 0.5, 100, IF(E24 &gt;= 0.2, 50, 0))) +
  (IF(F24 &gt; 0.5, 100, IF(F24 &gt;= 0.2, 50, 0)))</f>
        <v>350</v>
      </c>
      <c r="H24" s="46" t="s">
        <v>155</v>
      </c>
      <c r="I24" s="20"/>
      <c r="J24" s="20"/>
      <c r="K24" s="20"/>
      <c r="L24" s="20"/>
      <c r="M24" s="20"/>
      <c r="N24" s="20"/>
      <c r="O24" s="20"/>
      <c r="P24" s="20"/>
      <c r="Q24" s="20"/>
      <c r="R24" s="20"/>
      <c r="S24" s="20"/>
      <c r="T24" s="20"/>
      <c r="U24" s="20"/>
      <c r="V24" s="20"/>
    </row>
    <row r="25" spans="1:22" x14ac:dyDescent="0.2">
      <c r="A25" s="20"/>
      <c r="B25" s="38" t="s">
        <v>72</v>
      </c>
      <c r="C25" s="49">
        <f>C17/C6</f>
        <v>3.0485475731091862E-2</v>
      </c>
      <c r="D25" s="49">
        <f>D17/D6</f>
        <v>1.4401704204503355E-2</v>
      </c>
      <c r="E25" s="49">
        <f>E17/E6</f>
        <v>3.7611619677142924E-2</v>
      </c>
      <c r="F25" s="50">
        <f>F17/F6</f>
        <v>4.5092825519104936E-2</v>
      </c>
      <c r="G25" s="45">
        <f>(IF(C25 &gt; 0.17, 100, IF(C25 &gt;= 0.1, 50, 0))) +
  (IF(D25 &gt; 0.17, 100, IF(D25 &gt;= 0.1, 50, 0))) +
  (IF(E25 &gt; 0.17, 100, IF(E25 &gt;= 0.1, 50, 0))) +
  (IF(F25 &gt; 0.17, 100, IF(F25 &gt;= 0.1, 50, 0)))</f>
        <v>0</v>
      </c>
      <c r="H25" s="46" t="s">
        <v>156</v>
      </c>
      <c r="I25" s="20"/>
      <c r="J25" s="20"/>
      <c r="K25" s="20"/>
      <c r="L25" s="20"/>
      <c r="M25" s="20"/>
      <c r="N25" s="20"/>
      <c r="O25" s="20"/>
      <c r="P25" s="20"/>
      <c r="Q25" s="20"/>
      <c r="R25" s="20"/>
      <c r="S25" s="20"/>
      <c r="T25" s="20"/>
      <c r="U25" s="20"/>
      <c r="V25" s="20"/>
    </row>
    <row r="26" spans="1:22" x14ac:dyDescent="0.2">
      <c r="A26" s="20"/>
      <c r="B26" s="38" t="s">
        <v>74</v>
      </c>
      <c r="C26" s="49">
        <f>C8/C6</f>
        <v>0.24677784580460149</v>
      </c>
      <c r="D26" s="49">
        <f>D8/D6</f>
        <v>0.24572567563143688</v>
      </c>
      <c r="E26" s="49">
        <f>E8/E6</f>
        <v>0.19288404947292304</v>
      </c>
      <c r="F26" s="50">
        <f>F8/F6</f>
        <v>0.18971822033147048</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0.37956716841612392</v>
      </c>
      <c r="D27" s="49">
        <f>D9/(D13+D10)</f>
        <v>0.39340801013236576</v>
      </c>
      <c r="E27" s="49">
        <f>E9/(E13+E10)</f>
        <v>0.298310498780193</v>
      </c>
      <c r="F27" s="50">
        <f>F9/(F13+F10)</f>
        <v>0.30989232600459704</v>
      </c>
      <c r="G27" s="45">
        <f>(IF(C27 &lt; 0.8, 100, IF(C27 &lt; 1, 50, 0))) +
  (IF(D27 &lt; 0.8, 100, IF(D27 &lt; 1, 50, 0))) +
  (IF(E27 &lt; 0.8, 100, IF(E27 &lt; 1, 50, 0))) +
  (IF(F27 &lt; 0.8, 100, IF(F27 &lt; 1, 50, 0)))</f>
        <v>400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4.2256935808563711E-2</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3.9999598876384476E-2</v>
      </c>
      <c r="D31" s="49">
        <f>D17/(D13+D10)</f>
        <v>1.9683185411077699E-2</v>
      </c>
      <c r="E31" s="49">
        <f>E17/(E13+E10)</f>
        <v>4.8541691470545031E-2</v>
      </c>
      <c r="F31" s="50">
        <f>F17/(F13+F10)</f>
        <v>5.8615327469449183E-2</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0.33124999999999999</v>
      </c>
      <c r="J2" s="20"/>
      <c r="K2" s="20"/>
      <c r="L2" s="20"/>
      <c r="M2" s="20"/>
      <c r="N2" s="20"/>
      <c r="O2" s="20"/>
      <c r="P2" s="20"/>
      <c r="Q2" s="20"/>
      <c r="R2" s="20"/>
      <c r="S2" s="20"/>
      <c r="T2" s="20"/>
      <c r="U2" s="20"/>
      <c r="V2" s="20"/>
    </row>
    <row r="3" spans="1:22" ht="19" x14ac:dyDescent="0.25">
      <c r="A3" s="20"/>
      <c r="B3" s="25" t="s">
        <v>129</v>
      </c>
      <c r="C3" s="26">
        <v>1815000000</v>
      </c>
      <c r="D3" s="26">
        <v>1963000000</v>
      </c>
      <c r="E3" s="26">
        <v>1861000000</v>
      </c>
      <c r="F3" s="27">
        <v>1512499000</v>
      </c>
      <c r="G3" s="20"/>
      <c r="H3" s="20"/>
      <c r="I3" s="20"/>
      <c r="J3" s="20"/>
      <c r="K3" s="20"/>
      <c r="L3" s="20"/>
      <c r="M3" s="20"/>
      <c r="N3" s="20"/>
      <c r="O3" s="20"/>
      <c r="P3" s="20"/>
      <c r="Q3" s="20"/>
      <c r="R3" s="20"/>
      <c r="S3" s="20"/>
      <c r="T3" s="20"/>
      <c r="U3" s="20"/>
      <c r="V3" s="20"/>
    </row>
    <row r="4" spans="1:22" ht="19" x14ac:dyDescent="0.25">
      <c r="A4" s="20"/>
      <c r="B4" s="28" t="s">
        <v>130</v>
      </c>
      <c r="C4" s="26">
        <v>823000000</v>
      </c>
      <c r="D4" s="26">
        <v>667000000</v>
      </c>
      <c r="E4" s="26">
        <v>691000000</v>
      </c>
      <c r="F4" s="27">
        <v>630851000</v>
      </c>
      <c r="G4" s="20"/>
      <c r="H4" s="20"/>
      <c r="I4" s="20"/>
      <c r="J4" s="20"/>
      <c r="K4" s="20"/>
      <c r="L4" s="20"/>
      <c r="M4" s="20"/>
      <c r="N4" s="20"/>
      <c r="O4" s="20"/>
      <c r="P4" s="20"/>
      <c r="Q4" s="20"/>
      <c r="R4" s="20"/>
      <c r="S4" s="20"/>
      <c r="T4" s="20"/>
      <c r="U4" s="20"/>
      <c r="V4" s="20"/>
    </row>
    <row r="5" spans="1:22" ht="19" x14ac:dyDescent="0.25">
      <c r="A5" s="20"/>
      <c r="B5" s="28" t="s">
        <v>131</v>
      </c>
      <c r="C5" s="26">
        <v>3875000000</v>
      </c>
      <c r="D5" s="26">
        <v>2893000000</v>
      </c>
      <c r="E5" s="26">
        <v>2854000000</v>
      </c>
      <c r="F5" s="27">
        <v>2504392000</v>
      </c>
      <c r="G5" s="20"/>
      <c r="H5" s="20"/>
      <c r="I5" s="20"/>
      <c r="J5" s="20"/>
      <c r="K5" s="20"/>
      <c r="L5" s="20"/>
      <c r="M5" s="20"/>
      <c r="N5" s="20"/>
      <c r="O5" s="20"/>
      <c r="P5" s="20"/>
      <c r="Q5" s="20"/>
      <c r="R5" s="20"/>
      <c r="S5" s="20"/>
      <c r="T5" s="20"/>
      <c r="U5" s="20"/>
      <c r="V5" s="20"/>
    </row>
    <row r="6" spans="1:22" ht="19" x14ac:dyDescent="0.25">
      <c r="A6" s="20"/>
      <c r="B6" s="28" t="s">
        <v>132</v>
      </c>
      <c r="C6" s="26">
        <v>10573000000</v>
      </c>
      <c r="D6" s="26">
        <v>8607000000</v>
      </c>
      <c r="E6" s="26">
        <v>8481000000</v>
      </c>
      <c r="F6" s="27">
        <v>7772532000</v>
      </c>
      <c r="G6" s="20"/>
      <c r="H6" s="20"/>
      <c r="I6" s="20"/>
      <c r="J6" s="20"/>
      <c r="K6" s="20"/>
      <c r="L6" s="20"/>
      <c r="M6" s="20"/>
      <c r="N6" s="20"/>
      <c r="O6" s="20"/>
      <c r="P6" s="20"/>
      <c r="Q6" s="20"/>
      <c r="R6" s="20"/>
      <c r="S6" s="20"/>
      <c r="T6" s="20"/>
      <c r="U6" s="20"/>
      <c r="V6" s="20"/>
    </row>
    <row r="7" spans="1:22" ht="19" x14ac:dyDescent="0.25">
      <c r="A7" s="20"/>
      <c r="B7" s="28" t="s">
        <v>133</v>
      </c>
      <c r="C7" s="26">
        <v>2683000000</v>
      </c>
      <c r="D7" s="26">
        <v>2224000000</v>
      </c>
      <c r="E7" s="26">
        <v>2307000000</v>
      </c>
      <c r="F7" s="27">
        <v>2283102000</v>
      </c>
      <c r="G7" s="20"/>
      <c r="H7" s="20"/>
      <c r="I7" s="20"/>
      <c r="J7" s="20"/>
      <c r="K7" s="20"/>
      <c r="L7" s="20"/>
      <c r="M7" s="20"/>
      <c r="N7" s="20"/>
      <c r="O7" s="20"/>
      <c r="P7" s="20"/>
      <c r="Q7" s="20"/>
      <c r="R7" s="20"/>
      <c r="S7" s="20"/>
      <c r="T7" s="20"/>
      <c r="U7" s="20"/>
      <c r="V7" s="20"/>
    </row>
    <row r="8" spans="1:22" ht="19" x14ac:dyDescent="0.25">
      <c r="A8" s="20"/>
      <c r="B8" s="28" t="s">
        <v>134</v>
      </c>
      <c r="C8" s="26">
        <v>2737000000</v>
      </c>
      <c r="D8" s="26">
        <v>1712000000</v>
      </c>
      <c r="E8" s="26">
        <v>1498000000</v>
      </c>
      <c r="F8" s="27">
        <v>1177346000</v>
      </c>
      <c r="G8" s="20"/>
      <c r="H8" s="20"/>
      <c r="I8" s="20"/>
      <c r="J8" s="20"/>
      <c r="K8" s="20"/>
      <c r="L8" s="20"/>
      <c r="M8" s="20"/>
      <c r="N8" s="20"/>
      <c r="O8" s="20"/>
      <c r="P8" s="20"/>
      <c r="Q8" s="20"/>
      <c r="R8" s="20"/>
      <c r="S8" s="20"/>
      <c r="T8" s="20"/>
      <c r="U8" s="20"/>
      <c r="V8" s="20"/>
    </row>
    <row r="9" spans="1:22" ht="19" x14ac:dyDescent="0.25">
      <c r="A9" s="20"/>
      <c r="B9" s="28" t="s">
        <v>135</v>
      </c>
      <c r="C9" s="26">
        <v>5420000000</v>
      </c>
      <c r="D9" s="26">
        <v>3936000000</v>
      </c>
      <c r="E9" s="26">
        <v>3805000000</v>
      </c>
      <c r="F9" s="27">
        <v>3460448000</v>
      </c>
      <c r="G9" s="20"/>
      <c r="H9" s="20"/>
      <c r="I9" s="20"/>
      <c r="J9" s="20"/>
      <c r="K9" s="20"/>
      <c r="L9" s="20"/>
      <c r="M9" s="20"/>
      <c r="N9" s="20"/>
      <c r="O9" s="20"/>
      <c r="P9" s="20"/>
      <c r="Q9" s="20"/>
      <c r="R9" s="20"/>
      <c r="S9" s="20"/>
      <c r="T9" s="20"/>
      <c r="U9" s="20"/>
      <c r="V9" s="20"/>
    </row>
    <row r="10" spans="1:22" ht="19" x14ac:dyDescent="0.25">
      <c r="A10" s="20"/>
      <c r="B10" s="28" t="s">
        <v>136</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3860000000</v>
      </c>
      <c r="D12" s="26">
        <v>3678000000</v>
      </c>
      <c r="E12" s="26">
        <v>3595000000</v>
      </c>
      <c r="F12" s="27">
        <v>3454831000</v>
      </c>
      <c r="G12" s="20"/>
      <c r="H12" s="20"/>
      <c r="I12" s="20"/>
      <c r="J12" s="20"/>
      <c r="K12" s="20"/>
      <c r="L12" s="20"/>
      <c r="M12" s="20"/>
      <c r="N12" s="20"/>
      <c r="O12" s="20"/>
      <c r="P12" s="20"/>
      <c r="Q12" s="20"/>
      <c r="R12" s="20"/>
      <c r="S12" s="20"/>
      <c r="T12" s="20"/>
      <c r="U12" s="20"/>
      <c r="V12" s="20"/>
    </row>
    <row r="13" spans="1:22" ht="19" x14ac:dyDescent="0.25">
      <c r="A13" s="20"/>
      <c r="B13" s="28" t="s">
        <v>139</v>
      </c>
      <c r="C13" s="26">
        <v>5153000000</v>
      </c>
      <c r="D13" s="26">
        <v>4671000000</v>
      </c>
      <c r="E13" s="26">
        <v>4676000000</v>
      </c>
      <c r="F13" s="27">
        <v>4312084000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500000000</v>
      </c>
      <c r="D17" s="33">
        <v>602000000</v>
      </c>
      <c r="E17" s="33">
        <v>710000000</v>
      </c>
      <c r="F17" s="34">
        <v>598910000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Pass</v>
      </c>
      <c r="E21" s="43" t="str">
        <f>IF(E3&gt;F3, "Pass", "Fail")</f>
        <v>Pass</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Fail</v>
      </c>
      <c r="E22" s="43" t="str">
        <f>IF(E17&gt;F17, "Pass", "Fail")</f>
        <v>Pass</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0.60753341433778862</v>
      </c>
      <c r="D24" s="49">
        <f>D17/(D4)</f>
        <v>0.90254872563718136</v>
      </c>
      <c r="E24" s="49">
        <f>E17/(E4)</f>
        <v>1.0274963820549927</v>
      </c>
      <c r="F24" s="50">
        <f>F17/(F4)</f>
        <v>0.94936839285346297</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4.729026766291497E-2</v>
      </c>
      <c r="D25" s="49">
        <f>D17/D6</f>
        <v>6.9943069594516086E-2</v>
      </c>
      <c r="E25" s="49">
        <f>E17/E6</f>
        <v>8.3716542860511736E-2</v>
      </c>
      <c r="F25" s="50">
        <f>F17/F6</f>
        <v>7.7054684367976869E-2</v>
      </c>
      <c r="G25" s="45">
        <f>(IF(C25 &gt; 0.17, 100, IF(C25 &gt;= 0.1, 50, 0))) +
  (IF(D25 &gt; 0.17, 100, IF(D25 &gt;= 0.1, 50, 0))) +
  (IF(E25 &gt; 0.17, 100, IF(E25 &gt;= 0.1, 50, 0))) +
  (IF(F25 &gt; 0.17, 100, IF(F25 &gt;= 0.1, 50, 0)))</f>
        <v>0</v>
      </c>
      <c r="H25" s="46" t="s">
        <v>156</v>
      </c>
      <c r="I25" s="20"/>
      <c r="J25" s="20"/>
      <c r="K25" s="20"/>
      <c r="L25" s="20"/>
      <c r="M25" s="20"/>
      <c r="N25" s="20"/>
      <c r="O25" s="20"/>
      <c r="P25" s="20"/>
      <c r="Q25" s="20"/>
      <c r="R25" s="20"/>
      <c r="S25" s="20"/>
      <c r="T25" s="20"/>
      <c r="U25" s="20"/>
      <c r="V25" s="20"/>
    </row>
    <row r="26" spans="1:22" x14ac:dyDescent="0.2">
      <c r="A26" s="20"/>
      <c r="B26" s="38" t="s">
        <v>74</v>
      </c>
      <c r="C26" s="49">
        <f>C8/C6</f>
        <v>0.25886692518679655</v>
      </c>
      <c r="D26" s="49">
        <f>D8/D6</f>
        <v>0.19890786569071686</v>
      </c>
      <c r="E26" s="49">
        <f>E8/E6</f>
        <v>0.17663011437330503</v>
      </c>
      <c r="F26" s="50">
        <f>F8/F6</f>
        <v>0.15147522068741565</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1.0518144770036872</v>
      </c>
      <c r="D27" s="49">
        <f>D9/(D13+D10)</f>
        <v>0.84264611432241487</v>
      </c>
      <c r="E27" s="49">
        <f>E9/(E13+E10)</f>
        <v>0.8137296834901625</v>
      </c>
      <c r="F27" s="50">
        <f>F9/(F13+F10)</f>
        <v>0.80250013682479282</v>
      </c>
      <c r="G27" s="45">
        <f>(IF(C27 &lt; 0.8, 100, IF(C27 &lt; 1, 50, 0))) +
  (IF(D27 &lt; 0.8, 100, IF(D27 &lt; 1, 50, 0))) +
  (IF(E27 &lt; 0.8, 100, IF(E27 &lt; 1, 50, 0))) +
  (IF(F27 &lt; 0.8, 100, IF(F27 &lt; 1, 50, 0)))</f>
        <v>150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3.7714306617284261E-2</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Fail</v>
      </c>
      <c r="D30" s="56" t="str">
        <f>IF(D10&lt;&gt;0,"Pass","Fail")</f>
        <v>Fail</v>
      </c>
      <c r="E30" s="56" t="str">
        <f>IF(E10&lt;&gt;0,"Pass","Fail")</f>
        <v>Fail</v>
      </c>
      <c r="F30" s="57" t="str">
        <f>IF(F10&lt;&gt;0,"Pass","Fail")</f>
        <v>Fail</v>
      </c>
      <c r="G30" s="45">
        <f>(COUNTIF(C30:F30, "Pass") * 100) + (COUNTIF(C30:F30, "Fail") * 0)</f>
        <v>0</v>
      </c>
      <c r="H30" s="46" t="s">
        <v>163</v>
      </c>
      <c r="I30" s="20"/>
      <c r="J30" s="20"/>
      <c r="K30" s="20"/>
      <c r="L30" s="20"/>
      <c r="M30" s="20"/>
      <c r="N30" s="20"/>
      <c r="O30" s="20"/>
      <c r="P30" s="20"/>
      <c r="Q30" s="20"/>
      <c r="R30" s="20"/>
      <c r="S30" s="20"/>
      <c r="T30" s="20"/>
      <c r="U30" s="20"/>
      <c r="V30" s="20"/>
    </row>
    <row r="31" spans="1:22" x14ac:dyDescent="0.2">
      <c r="A31" s="20"/>
      <c r="B31" s="38" t="s">
        <v>164</v>
      </c>
      <c r="C31" s="49">
        <f>C17/(C13+C10)</f>
        <v>9.7030855812148264E-2</v>
      </c>
      <c r="D31" s="49">
        <f>D17/(D13+D10)</f>
        <v>0.12888032541211733</v>
      </c>
      <c r="E31" s="49">
        <f>E17/(E13+E10)</f>
        <v>0.15183917878528658</v>
      </c>
      <c r="F31" s="50">
        <f>F17/(F13+F10)</f>
        <v>0.13889107911626952</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0.46916666666666662</v>
      </c>
      <c r="J2" s="20"/>
      <c r="K2" s="20"/>
      <c r="L2" s="20"/>
      <c r="M2" s="20"/>
      <c r="N2" s="20"/>
      <c r="O2" s="20"/>
      <c r="P2" s="20"/>
      <c r="Q2" s="20"/>
      <c r="R2" s="20"/>
      <c r="S2" s="20"/>
      <c r="T2" s="20"/>
      <c r="U2" s="20"/>
      <c r="V2" s="20"/>
    </row>
    <row r="3" spans="1:22" ht="19" x14ac:dyDescent="0.25">
      <c r="A3" s="20"/>
      <c r="B3" s="25" t="s">
        <v>129</v>
      </c>
      <c r="C3" s="26">
        <v>4099000000</v>
      </c>
      <c r="D3" s="26">
        <v>3579000000</v>
      </c>
      <c r="E3" s="26">
        <v>3128000000</v>
      </c>
      <c r="F3" s="27">
        <v>3310000000</v>
      </c>
      <c r="G3" s="20"/>
      <c r="H3" s="20"/>
      <c r="I3" s="20"/>
      <c r="J3" s="20"/>
      <c r="K3" s="20"/>
      <c r="L3" s="20"/>
      <c r="M3" s="20"/>
      <c r="N3" s="20"/>
      <c r="O3" s="20"/>
      <c r="P3" s="20"/>
      <c r="Q3" s="20"/>
      <c r="R3" s="20"/>
      <c r="S3" s="20"/>
      <c r="T3" s="20"/>
      <c r="U3" s="20"/>
      <c r="V3" s="20"/>
    </row>
    <row r="4" spans="1:22" ht="19" x14ac:dyDescent="0.25">
      <c r="A4" s="20"/>
      <c r="B4" s="28" t="s">
        <v>130</v>
      </c>
      <c r="C4" s="26">
        <v>4989000000</v>
      </c>
      <c r="D4" s="26">
        <v>4935000000</v>
      </c>
      <c r="E4" s="26">
        <v>5110000000</v>
      </c>
      <c r="F4" s="27">
        <v>5248000000</v>
      </c>
      <c r="G4" s="20"/>
      <c r="H4" s="20"/>
      <c r="I4" s="20"/>
      <c r="J4" s="20"/>
      <c r="K4" s="20"/>
      <c r="L4" s="20"/>
      <c r="M4" s="20"/>
      <c r="N4" s="20"/>
      <c r="O4" s="20"/>
      <c r="P4" s="20"/>
      <c r="Q4" s="20"/>
      <c r="R4" s="20"/>
      <c r="S4" s="20"/>
      <c r="T4" s="20"/>
      <c r="U4" s="20"/>
      <c r="V4" s="20"/>
    </row>
    <row r="5" spans="1:22" ht="19" x14ac:dyDescent="0.25">
      <c r="A5" s="20"/>
      <c r="B5" s="28" t="s">
        <v>131</v>
      </c>
      <c r="C5" s="26">
        <v>32293000000</v>
      </c>
      <c r="D5" s="26">
        <v>32156000000</v>
      </c>
      <c r="E5" s="26">
        <v>32379000000</v>
      </c>
      <c r="F5" s="27">
        <v>33124000000</v>
      </c>
      <c r="G5" s="20"/>
      <c r="H5" s="20"/>
      <c r="I5" s="20"/>
      <c r="J5" s="20"/>
      <c r="K5" s="20"/>
      <c r="L5" s="20"/>
      <c r="M5" s="20"/>
      <c r="N5" s="20"/>
      <c r="O5" s="20"/>
      <c r="P5" s="20"/>
      <c r="Q5" s="20"/>
      <c r="R5" s="20"/>
      <c r="S5" s="20"/>
      <c r="T5" s="20"/>
      <c r="U5" s="20"/>
      <c r="V5" s="20"/>
    </row>
    <row r="6" spans="1:22" ht="19" x14ac:dyDescent="0.25">
      <c r="A6" s="20"/>
      <c r="B6" s="28" t="s">
        <v>132</v>
      </c>
      <c r="C6" s="26">
        <v>134711000000</v>
      </c>
      <c r="D6" s="26">
        <v>138805000000</v>
      </c>
      <c r="E6" s="26">
        <v>146529000000</v>
      </c>
      <c r="F6" s="27">
        <v>150565000000</v>
      </c>
      <c r="G6" s="20"/>
      <c r="H6" s="20"/>
      <c r="I6" s="20"/>
      <c r="J6" s="20"/>
      <c r="K6" s="20"/>
      <c r="L6" s="20"/>
      <c r="M6" s="20"/>
      <c r="N6" s="20"/>
      <c r="O6" s="20"/>
      <c r="P6" s="20"/>
      <c r="Q6" s="20"/>
      <c r="R6" s="20"/>
      <c r="S6" s="20"/>
      <c r="T6" s="20"/>
      <c r="U6" s="20"/>
      <c r="V6" s="20"/>
    </row>
    <row r="7" spans="1:22" ht="19" x14ac:dyDescent="0.25">
      <c r="A7" s="20"/>
      <c r="B7" s="28" t="s">
        <v>133</v>
      </c>
      <c r="C7" s="26">
        <v>37841000000</v>
      </c>
      <c r="D7" s="26">
        <v>29538000000</v>
      </c>
      <c r="E7" s="26">
        <v>35194000000</v>
      </c>
      <c r="F7" s="27">
        <v>28661000000</v>
      </c>
      <c r="G7" s="20"/>
      <c r="H7" s="20"/>
      <c r="I7" s="20"/>
      <c r="J7" s="20"/>
      <c r="K7" s="20"/>
      <c r="L7" s="20"/>
      <c r="M7" s="20"/>
      <c r="N7" s="20"/>
      <c r="O7" s="20"/>
      <c r="P7" s="20"/>
      <c r="Q7" s="20"/>
      <c r="R7" s="20"/>
      <c r="S7" s="20"/>
      <c r="T7" s="20"/>
      <c r="U7" s="20"/>
      <c r="V7" s="20"/>
    </row>
    <row r="8" spans="1:22" ht="19" x14ac:dyDescent="0.25">
      <c r="A8" s="20"/>
      <c r="B8" s="28" t="s">
        <v>134</v>
      </c>
      <c r="C8" s="26">
        <v>86473000000</v>
      </c>
      <c r="D8" s="26">
        <v>91980000000</v>
      </c>
      <c r="E8" s="26">
        <v>95899000000</v>
      </c>
      <c r="F8" s="27">
        <v>108807000000</v>
      </c>
      <c r="G8" s="20"/>
      <c r="H8" s="20"/>
      <c r="I8" s="20"/>
      <c r="J8" s="20"/>
      <c r="K8" s="20"/>
      <c r="L8" s="20"/>
      <c r="M8" s="20"/>
      <c r="N8" s="20"/>
      <c r="O8" s="20"/>
      <c r="P8" s="20"/>
      <c r="Q8" s="20"/>
      <c r="R8" s="20"/>
      <c r="S8" s="20"/>
      <c r="T8" s="20"/>
      <c r="U8" s="20"/>
      <c r="V8" s="20"/>
    </row>
    <row r="9" spans="1:22" ht="19" x14ac:dyDescent="0.25">
      <c r="A9" s="20"/>
      <c r="B9" s="28" t="s">
        <v>135</v>
      </c>
      <c r="C9" s="26">
        <v>124314000000</v>
      </c>
      <c r="D9" s="26">
        <v>121518000000</v>
      </c>
      <c r="E9" s="26">
        <v>131093000000</v>
      </c>
      <c r="F9" s="27">
        <v>137468000000</v>
      </c>
      <c r="G9" s="20"/>
      <c r="H9" s="20"/>
      <c r="I9" s="20"/>
      <c r="J9" s="20"/>
      <c r="K9" s="20"/>
      <c r="L9" s="20"/>
      <c r="M9" s="20"/>
      <c r="N9" s="20"/>
      <c r="O9" s="20"/>
      <c r="P9" s="20"/>
      <c r="Q9" s="20"/>
      <c r="R9" s="20"/>
      <c r="S9" s="20"/>
      <c r="T9" s="20"/>
      <c r="U9" s="20"/>
      <c r="V9" s="20"/>
    </row>
    <row r="10" spans="1:22" ht="19" x14ac:dyDescent="0.25">
      <c r="A10" s="20"/>
      <c r="B10" s="28" t="s">
        <v>136</v>
      </c>
      <c r="C10" s="26">
        <v>6533000000</v>
      </c>
      <c r="D10" s="26">
        <v>4594000000</v>
      </c>
      <c r="E10" s="26">
        <v>3143000000</v>
      </c>
      <c r="F10" s="27">
        <v>2264000000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-1000000000</v>
      </c>
      <c r="D12" s="26">
        <v>4784000000</v>
      </c>
      <c r="E12" s="26">
        <v>3127000000</v>
      </c>
      <c r="F12" s="27">
        <v>1055000000</v>
      </c>
      <c r="G12" s="20"/>
      <c r="H12" s="20"/>
      <c r="I12" s="20"/>
      <c r="J12" s="20"/>
      <c r="K12" s="20"/>
      <c r="L12" s="20"/>
      <c r="M12" s="20"/>
      <c r="N12" s="20"/>
      <c r="O12" s="20"/>
      <c r="P12" s="20"/>
      <c r="Q12" s="20"/>
      <c r="R12" s="20"/>
      <c r="S12" s="20"/>
      <c r="T12" s="20"/>
      <c r="U12" s="20"/>
      <c r="V12" s="20"/>
    </row>
    <row r="13" spans="1:22" ht="19" x14ac:dyDescent="0.25">
      <c r="A13" s="20"/>
      <c r="B13" s="28" t="s">
        <v>139</v>
      </c>
      <c r="C13" s="26">
        <v>10397000000</v>
      </c>
      <c r="D13" s="26">
        <v>17287000000</v>
      </c>
      <c r="E13" s="26">
        <v>15436000000</v>
      </c>
      <c r="F13" s="27">
        <v>13097000000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7675000000</v>
      </c>
      <c r="D15" s="26">
        <v>6510000000</v>
      </c>
      <c r="E15" s="26">
        <v>6922000000</v>
      </c>
      <c r="F15" s="27">
        <v>6379000000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22839000000</v>
      </c>
      <c r="D17" s="33">
        <v>24943000000</v>
      </c>
      <c r="E17" s="33">
        <v>22777000000</v>
      </c>
      <c r="F17" s="34">
        <v>17588000000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Pass</v>
      </c>
      <c r="E21" s="43" t="str">
        <f>IF(E3&gt;F3, "Pass", "Fail")</f>
        <v>Fail</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Pass</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4.5778713168971734</v>
      </c>
      <c r="D24" s="49">
        <f>D17/(D4)</f>
        <v>5.054305977710233</v>
      </c>
      <c r="E24" s="49">
        <f>E17/(E4)</f>
        <v>4.4573385518590998</v>
      </c>
      <c r="F24" s="50">
        <f>F17/(F4)</f>
        <v>3.3513719512195124</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0.16954072050537819</v>
      </c>
      <c r="D25" s="49">
        <f>D17/D6</f>
        <v>0.1796981376751558</v>
      </c>
      <c r="E25" s="49">
        <f>E17/E6</f>
        <v>0.15544363231851716</v>
      </c>
      <c r="F25" s="50">
        <f>F17/F6</f>
        <v>0.11681333643276991</v>
      </c>
      <c r="G25" s="45">
        <f>(IF(C25 &gt; 0.17, 100, IF(C25 &gt;= 0.1, 50, 0))) +
  (IF(D25 &gt; 0.17, 100, IF(D25 &gt;= 0.1, 50, 0))) +
  (IF(E25 &gt; 0.17, 100, IF(E25 &gt;= 0.1, 50, 0))) +
  (IF(F25 &gt; 0.17, 100, IF(F25 &gt;= 0.1, 50, 0)))</f>
        <v>250</v>
      </c>
      <c r="H25" s="46" t="s">
        <v>156</v>
      </c>
      <c r="I25" s="20"/>
      <c r="J25" s="20"/>
      <c r="K25" s="20"/>
      <c r="L25" s="20"/>
      <c r="M25" s="20"/>
      <c r="N25" s="20"/>
      <c r="O25" s="20"/>
      <c r="P25" s="20"/>
      <c r="Q25" s="20"/>
      <c r="R25" s="20"/>
      <c r="S25" s="20"/>
      <c r="T25" s="20"/>
      <c r="U25" s="20"/>
      <c r="V25" s="20"/>
    </row>
    <row r="26" spans="1:22" x14ac:dyDescent="0.2">
      <c r="A26" s="20"/>
      <c r="B26" s="38" t="s">
        <v>74</v>
      </c>
      <c r="C26" s="49">
        <f>C8/C6</f>
        <v>0.64191491414954982</v>
      </c>
      <c r="D26" s="49">
        <f>D8/D6</f>
        <v>0.66265624437160042</v>
      </c>
      <c r="E26" s="49">
        <f>E8/E6</f>
        <v>0.65447112858205547</v>
      </c>
      <c r="F26" s="50">
        <f>F8/F6</f>
        <v>0.72265798824427985</v>
      </c>
      <c r="G26" s="45">
        <f>(IF(C26 &lt; 0.5, 100, 0)) +
  (IF(D26 &lt; 0.5, 100, 0)) +
  (IF(E26 &lt; 0.5, 100, 0)) +
  (IF(F26 &lt; 0.5, 100, 0))</f>
        <v>0</v>
      </c>
      <c r="H26" s="46" t="s">
        <v>157</v>
      </c>
      <c r="I26" s="20"/>
      <c r="J26" s="20"/>
      <c r="K26" s="20"/>
      <c r="L26" s="20"/>
      <c r="M26" s="20"/>
      <c r="N26" s="20"/>
      <c r="O26" s="20"/>
      <c r="P26" s="20"/>
      <c r="Q26" s="20"/>
      <c r="R26" s="20"/>
      <c r="S26" s="20"/>
      <c r="T26" s="20"/>
      <c r="U26" s="20"/>
      <c r="V26" s="20"/>
    </row>
    <row r="27" spans="1:22" x14ac:dyDescent="0.2">
      <c r="A27" s="20"/>
      <c r="B27" s="38" t="s">
        <v>158</v>
      </c>
      <c r="C27" s="49">
        <f>C9/(C13+C10)</f>
        <v>7.342823390431187</v>
      </c>
      <c r="D27" s="49">
        <f>D9/(D13+D10)</f>
        <v>5.5535853023170789</v>
      </c>
      <c r="E27" s="49">
        <f>E9/(E13+E10)</f>
        <v>7.0559771785349046</v>
      </c>
      <c r="F27" s="50">
        <f>F9/(F13+F10)</f>
        <v>8.9491569559273483</v>
      </c>
      <c r="G27" s="45">
        <f>(IF(C27 &lt; 0.8, 100, IF(C27 &lt; 1, 50, 0))) +
  (IF(D27 &lt; 0.8, 100, IF(D27 &lt; 1, 50, 0))) +
  (IF(E27 &lt; 0.8, 100, IF(E27 &lt; 1, 50, 0))) +
  (IF(F27 &lt; 0.8, 100, IF(F27 &lt; 1, 50, 0)))</f>
        <v>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0.428283935255658</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1.3490253987005316</v>
      </c>
      <c r="D31" s="49">
        <f>D17/(D13+D10)</f>
        <v>1.1399387596544948</v>
      </c>
      <c r="E31" s="49">
        <f>E17/(E13+E10)</f>
        <v>1.2259540341245492</v>
      </c>
      <c r="F31" s="50">
        <f>F17/(F13+F10)</f>
        <v>1.1449775405247054</v>
      </c>
      <c r="G31" s="45">
        <f>(IF(C31 &gt; 0.23, 100, 0)) +
  (IF(D31 &gt; 0.23, 100, 0)) +
  (IF(E31 &gt; 0.23, 100, 0)) +
  (IF(F31 &gt; 0.23, 100, 0))</f>
        <v>400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Fail</v>
      </c>
      <c r="D32" s="60"/>
      <c r="E32" s="61"/>
      <c r="F32" s="61"/>
      <c r="G32" s="62">
        <f>((COUNTIF(C32, "Pass") * 100) + (COUNTIF(C32, "Fail") * 0)) * (400/100)</f>
        <v>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0.53041666666666665</v>
      </c>
      <c r="J2" s="20"/>
      <c r="K2" s="20"/>
      <c r="L2" s="20"/>
      <c r="M2" s="20"/>
      <c r="N2" s="20"/>
      <c r="O2" s="20"/>
      <c r="P2" s="20"/>
      <c r="Q2" s="20"/>
      <c r="R2" s="20"/>
      <c r="S2" s="20"/>
      <c r="T2" s="20"/>
      <c r="U2" s="20"/>
      <c r="V2" s="20"/>
    </row>
    <row r="3" spans="1:22" ht="19" x14ac:dyDescent="0.25">
      <c r="A3" s="20"/>
      <c r="B3" s="25" t="s">
        <v>129</v>
      </c>
      <c r="C3" s="26">
        <v>6358000000</v>
      </c>
      <c r="D3" s="26">
        <v>5911000000</v>
      </c>
      <c r="E3" s="26">
        <v>5953000000</v>
      </c>
      <c r="F3" s="27">
        <v>5554000000</v>
      </c>
      <c r="G3" s="20"/>
      <c r="H3" s="20"/>
      <c r="I3" s="20"/>
      <c r="J3" s="20"/>
      <c r="K3" s="20"/>
      <c r="L3" s="20"/>
      <c r="M3" s="20"/>
      <c r="N3" s="20"/>
      <c r="O3" s="20"/>
      <c r="P3" s="20"/>
      <c r="Q3" s="20"/>
      <c r="R3" s="20"/>
      <c r="S3" s="20"/>
      <c r="T3" s="20"/>
      <c r="U3" s="20"/>
      <c r="V3" s="20"/>
    </row>
    <row r="4" spans="1:22" ht="19" x14ac:dyDescent="0.25">
      <c r="A4" s="20"/>
      <c r="B4" s="28" t="s">
        <v>130</v>
      </c>
      <c r="C4" s="26">
        <v>23051000000</v>
      </c>
      <c r="D4" s="26">
        <v>21422000000</v>
      </c>
      <c r="E4" s="26">
        <v>19279000000</v>
      </c>
      <c r="F4" s="27">
        <v>17000000000</v>
      </c>
      <c r="G4" s="20"/>
      <c r="H4" s="20"/>
      <c r="I4" s="20"/>
      <c r="J4" s="20"/>
      <c r="K4" s="20"/>
      <c r="L4" s="20"/>
      <c r="M4" s="20"/>
      <c r="N4" s="20"/>
      <c r="O4" s="20"/>
      <c r="P4" s="20"/>
      <c r="Q4" s="20"/>
      <c r="R4" s="20"/>
      <c r="S4" s="20"/>
      <c r="T4" s="20"/>
      <c r="U4" s="20"/>
      <c r="V4" s="20"/>
    </row>
    <row r="5" spans="1:22" ht="19" x14ac:dyDescent="0.25">
      <c r="A5" s="20"/>
      <c r="B5" s="28" t="s">
        <v>131</v>
      </c>
      <c r="C5" s="26">
        <v>21197000000</v>
      </c>
      <c r="D5" s="26">
        <v>21204000000</v>
      </c>
      <c r="E5" s="26">
        <v>21264000000</v>
      </c>
      <c r="F5" s="27">
        <v>18882000000</v>
      </c>
      <c r="G5" s="20"/>
      <c r="H5" s="20"/>
      <c r="I5" s="20"/>
      <c r="J5" s="20"/>
      <c r="K5" s="20"/>
      <c r="L5" s="20"/>
      <c r="M5" s="20"/>
      <c r="N5" s="20"/>
      <c r="O5" s="20"/>
      <c r="P5" s="20"/>
      <c r="Q5" s="20"/>
      <c r="R5" s="20"/>
      <c r="S5" s="20"/>
      <c r="T5" s="20"/>
      <c r="U5" s="20"/>
      <c r="V5" s="20"/>
    </row>
    <row r="6" spans="1:22" ht="19" x14ac:dyDescent="0.25">
      <c r="A6" s="20"/>
      <c r="B6" s="28" t="s">
        <v>132</v>
      </c>
      <c r="C6" s="26">
        <v>106675000000</v>
      </c>
      <c r="D6" s="26">
        <v>109160000000</v>
      </c>
      <c r="E6" s="26">
        <v>105694000000</v>
      </c>
      <c r="F6" s="27">
        <v>91588000000</v>
      </c>
      <c r="G6" s="20"/>
      <c r="H6" s="20"/>
      <c r="I6" s="20"/>
      <c r="J6" s="20"/>
      <c r="K6" s="20"/>
      <c r="L6" s="20"/>
      <c r="M6" s="20"/>
      <c r="N6" s="20"/>
      <c r="O6" s="20"/>
      <c r="P6" s="20"/>
      <c r="Q6" s="20"/>
      <c r="R6" s="20"/>
      <c r="S6" s="20"/>
      <c r="T6" s="20"/>
      <c r="U6" s="20"/>
      <c r="V6" s="20"/>
    </row>
    <row r="7" spans="1:22" ht="19" x14ac:dyDescent="0.25">
      <c r="A7" s="20"/>
      <c r="B7" s="28" t="s">
        <v>133</v>
      </c>
      <c r="C7" s="26">
        <v>25694000000</v>
      </c>
      <c r="D7" s="26">
        <v>24239000000</v>
      </c>
      <c r="E7" s="26">
        <v>23872000000</v>
      </c>
      <c r="F7" s="27">
        <v>27327000000</v>
      </c>
      <c r="G7" s="20"/>
      <c r="H7" s="20"/>
      <c r="I7" s="20"/>
      <c r="J7" s="20"/>
      <c r="K7" s="20"/>
      <c r="L7" s="20"/>
      <c r="M7" s="20"/>
      <c r="N7" s="20"/>
      <c r="O7" s="20"/>
      <c r="P7" s="20"/>
      <c r="Q7" s="20"/>
      <c r="R7" s="20"/>
      <c r="S7" s="20"/>
      <c r="T7" s="20"/>
      <c r="U7" s="20"/>
      <c r="V7" s="20"/>
    </row>
    <row r="8" spans="1:22" ht="19" x14ac:dyDescent="0.25">
      <c r="A8" s="20"/>
      <c r="B8" s="28" t="s">
        <v>134</v>
      </c>
      <c r="C8" s="26">
        <v>43346000000</v>
      </c>
      <c r="D8" s="26">
        <v>38863000000</v>
      </c>
      <c r="E8" s="26">
        <v>43565000000</v>
      </c>
      <c r="F8" s="27">
        <v>38857000000</v>
      </c>
      <c r="G8" s="20"/>
      <c r="H8" s="20"/>
      <c r="I8" s="20"/>
      <c r="J8" s="20"/>
      <c r="K8" s="20"/>
      <c r="L8" s="20"/>
      <c r="M8" s="20"/>
      <c r="N8" s="20"/>
      <c r="O8" s="20"/>
      <c r="P8" s="20"/>
      <c r="Q8" s="20"/>
      <c r="R8" s="20"/>
      <c r="S8" s="20"/>
      <c r="T8" s="20"/>
      <c r="U8" s="20"/>
      <c r="V8" s="20"/>
    </row>
    <row r="9" spans="1:22" ht="19" x14ac:dyDescent="0.25">
      <c r="A9" s="20"/>
      <c r="B9" s="28" t="s">
        <v>135</v>
      </c>
      <c r="C9" s="26">
        <v>69040000000</v>
      </c>
      <c r="D9" s="26">
        <v>63102000000</v>
      </c>
      <c r="E9" s="26">
        <v>67437000000</v>
      </c>
      <c r="F9" s="27">
        <v>66184000000</v>
      </c>
      <c r="G9" s="20"/>
      <c r="H9" s="20"/>
      <c r="I9" s="20"/>
      <c r="J9" s="20"/>
      <c r="K9" s="20"/>
      <c r="L9" s="20"/>
      <c r="M9" s="20"/>
      <c r="N9" s="20"/>
      <c r="O9" s="20"/>
      <c r="P9" s="20"/>
      <c r="Q9" s="20"/>
      <c r="R9" s="20"/>
      <c r="S9" s="20"/>
      <c r="T9" s="20"/>
      <c r="U9" s="20"/>
      <c r="V9" s="20"/>
    </row>
    <row r="10" spans="1:22" ht="19" x14ac:dyDescent="0.25">
      <c r="A10" s="20"/>
      <c r="B10" s="28" t="s">
        <v>136</v>
      </c>
      <c r="C10" s="26">
        <v>57450000000</v>
      </c>
      <c r="D10" s="26">
        <v>56489000000</v>
      </c>
      <c r="E10" s="26">
        <v>57109000000</v>
      </c>
      <c r="F10" s="27">
        <v>56787000000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53895000000</v>
      </c>
      <c r="D12" s="26">
        <v>61081000000</v>
      </c>
      <c r="E12" s="26">
        <v>53696000000</v>
      </c>
      <c r="F12" s="27">
        <v>47362000000</v>
      </c>
      <c r="G12" s="20"/>
      <c r="H12" s="20"/>
      <c r="I12" s="20"/>
      <c r="J12" s="20"/>
      <c r="K12" s="20"/>
      <c r="L12" s="20"/>
      <c r="M12" s="20"/>
      <c r="N12" s="20"/>
      <c r="O12" s="20"/>
      <c r="P12" s="20"/>
      <c r="Q12" s="20"/>
      <c r="R12" s="20"/>
      <c r="S12" s="20"/>
      <c r="T12" s="20"/>
      <c r="U12" s="20"/>
      <c r="V12" s="20"/>
    </row>
    <row r="13" spans="1:22" ht="19" x14ac:dyDescent="0.25">
      <c r="A13" s="20"/>
      <c r="B13" s="28" t="s">
        <v>139</v>
      </c>
      <c r="C13" s="26">
        <v>37635000000</v>
      </c>
      <c r="D13" s="26">
        <v>46058000000</v>
      </c>
      <c r="E13" s="26">
        <v>38257000000</v>
      </c>
      <c r="F13" s="27">
        <v>25404000000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30531000000</v>
      </c>
      <c r="D15" s="26">
        <v>13548000000</v>
      </c>
      <c r="E15" s="26">
        <v>12245000000</v>
      </c>
      <c r="F15" s="27">
        <v>13397000000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13006000000</v>
      </c>
      <c r="D17" s="33">
        <v>19095000000</v>
      </c>
      <c r="E17" s="33">
        <v>14109000000</v>
      </c>
      <c r="F17" s="34">
        <v>10253000000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Pass</v>
      </c>
      <c r="D21" s="43" t="str">
        <f>IF(D3&gt;E3, "Pass", "Fail")</f>
        <v>Fail</v>
      </c>
      <c r="E21" s="43" t="str">
        <f>IF(E3&gt;F3, "Pass", "Fail")</f>
        <v>Pass</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Pass</v>
      </c>
      <c r="E22" s="43" t="str">
        <f>IF(E17&gt;F17, "Pass", "Fail")</f>
        <v>Pass</v>
      </c>
      <c r="F22" s="39"/>
      <c r="G22" s="45">
        <f>(((COUNTIF(C22:F22, "Pass") * 100) + (COUNTIF(C22:F22, "Fail") * 0)) * (400/300)) / 2</f>
        <v>133.33333333333331</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0.56422714849681144</v>
      </c>
      <c r="D24" s="49">
        <f>D17/(D4)</f>
        <v>0.89137335449537858</v>
      </c>
      <c r="E24" s="49">
        <f>E17/(E4)</f>
        <v>0.73183256392966445</v>
      </c>
      <c r="F24" s="50">
        <f>F17/(F4)</f>
        <v>0.60311764705882354</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0.1219217248652449</v>
      </c>
      <c r="D25" s="49">
        <f>D17/D6</f>
        <v>0.17492671308171492</v>
      </c>
      <c r="E25" s="49">
        <f>E17/E6</f>
        <v>0.13348912899502338</v>
      </c>
      <c r="F25" s="50">
        <f>F17/F6</f>
        <v>0.11194697995370573</v>
      </c>
      <c r="G25" s="45">
        <f>(IF(C25 &gt; 0.17, 100, IF(C25 &gt;= 0.1, 50, 0))) +
  (IF(D25 &gt; 0.17, 100, IF(D25 &gt;= 0.1, 50, 0))) +
  (IF(E25 &gt; 0.17, 100, IF(E25 &gt;= 0.1, 50, 0))) +
  (IF(F25 &gt; 0.17, 100, IF(F25 &gt;= 0.1, 50, 0)))</f>
        <v>250</v>
      </c>
      <c r="H25" s="46" t="s">
        <v>156</v>
      </c>
      <c r="I25" s="20"/>
      <c r="J25" s="20"/>
      <c r="K25" s="20"/>
      <c r="L25" s="20"/>
      <c r="M25" s="20"/>
      <c r="N25" s="20"/>
      <c r="O25" s="20"/>
      <c r="P25" s="20"/>
      <c r="Q25" s="20"/>
      <c r="R25" s="20"/>
      <c r="S25" s="20"/>
      <c r="T25" s="20"/>
      <c r="U25" s="20"/>
      <c r="V25" s="20"/>
    </row>
    <row r="26" spans="1:22" x14ac:dyDescent="0.2">
      <c r="A26" s="20"/>
      <c r="B26" s="38" t="s">
        <v>74</v>
      </c>
      <c r="C26" s="49">
        <f>C8/C6</f>
        <v>0.4063370049214905</v>
      </c>
      <c r="D26" s="49">
        <f>D8/D6</f>
        <v>0.35601868816416271</v>
      </c>
      <c r="E26" s="49">
        <f>E8/E6</f>
        <v>0.41218044543682708</v>
      </c>
      <c r="F26" s="50">
        <f>F8/F6</f>
        <v>0.4242586365025986</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0.72608718515012882</v>
      </c>
      <c r="D27" s="49">
        <f>D9/(D13+D10)</f>
        <v>0.61534710913044754</v>
      </c>
      <c r="E27" s="49">
        <f>E9/(E13+E10)</f>
        <v>0.70713881257471212</v>
      </c>
      <c r="F27" s="50">
        <f>F9/(F13+F10)</f>
        <v>0.80524631650667344</v>
      </c>
      <c r="G27" s="45">
        <f>(IF(C27 &lt; 0.8, 100, IF(C27 &lt; 1, 50, 0))) +
  (IF(D27 &lt; 0.8, 100, IF(D27 &lt; 1, 50, 0))) +
  (IF(E27 &lt; 0.8, 100, IF(E27 &lt; 1, 50, 0))) +
  (IF(F27 &lt; 0.8, 100, IF(F27 &lt; 1, 50, 0)))</f>
        <v>350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5.1207456549800273E-2</v>
      </c>
      <c r="D29" s="53"/>
      <c r="E29" s="54"/>
      <c r="F29" s="55"/>
      <c r="G29" s="45">
        <f>(IF(C29 &gt;= 0.17, 100, IF(C29 &gt;= 0, 50, 0))) * (400/100)</f>
        <v>200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0.13678287847715201</v>
      </c>
      <c r="D31" s="49">
        <f>D17/(D13+D10)</f>
        <v>0.18620730006728622</v>
      </c>
      <c r="E31" s="49">
        <f>E17/(E13+E10)</f>
        <v>0.14794580877881006</v>
      </c>
      <c r="F31" s="50">
        <f>F17/(F13+F10)</f>
        <v>0.12474601842050832</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123</v>
      </c>
      <c r="C2" s="22" t="s">
        <v>167</v>
      </c>
      <c r="D2" s="22" t="s">
        <v>168</v>
      </c>
      <c r="E2" s="22" t="s">
        <v>169</v>
      </c>
      <c r="F2" s="22" t="s">
        <v>170</v>
      </c>
      <c r="G2" s="20"/>
      <c r="H2" s="23" t="s">
        <v>128</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0.43375000000000002</v>
      </c>
      <c r="J2" s="20"/>
      <c r="K2" s="20"/>
      <c r="L2" s="20"/>
      <c r="M2" s="20"/>
      <c r="N2" s="20"/>
      <c r="O2" s="20"/>
      <c r="P2" s="20"/>
      <c r="Q2" s="20"/>
      <c r="R2" s="20"/>
      <c r="S2" s="20"/>
      <c r="T2" s="20"/>
      <c r="U2" s="20"/>
      <c r="V2" s="20"/>
    </row>
    <row r="3" spans="1:22" ht="19" x14ac:dyDescent="0.25">
      <c r="A3" s="20"/>
      <c r="B3" s="25" t="s">
        <v>129</v>
      </c>
      <c r="C3" s="26">
        <v>5088000000</v>
      </c>
      <c r="D3" s="26">
        <v>5634000000</v>
      </c>
      <c r="E3" s="26">
        <v>5051000000</v>
      </c>
      <c r="F3" s="27">
        <v>4029000000</v>
      </c>
      <c r="G3" s="20"/>
      <c r="H3" s="20"/>
      <c r="I3" s="20"/>
      <c r="J3" s="20"/>
      <c r="K3" s="20"/>
      <c r="L3" s="20"/>
      <c r="M3" s="20"/>
      <c r="N3" s="20"/>
      <c r="O3" s="20"/>
      <c r="P3" s="20"/>
      <c r="Q3" s="20"/>
      <c r="R3" s="20"/>
      <c r="S3" s="20"/>
      <c r="T3" s="20"/>
      <c r="U3" s="20"/>
      <c r="V3" s="20"/>
    </row>
    <row r="4" spans="1:22" ht="19" x14ac:dyDescent="0.25">
      <c r="A4" s="20"/>
      <c r="B4" s="28" t="s">
        <v>130</v>
      </c>
      <c r="C4" s="26">
        <v>9448000000</v>
      </c>
      <c r="D4" s="26">
        <v>9280000000</v>
      </c>
      <c r="E4" s="26">
        <v>8333000000</v>
      </c>
      <c r="F4" s="27">
        <v>5912000000</v>
      </c>
      <c r="G4" s="20"/>
      <c r="H4" s="20"/>
      <c r="I4" s="20"/>
      <c r="J4" s="20"/>
      <c r="K4" s="20"/>
      <c r="L4" s="20"/>
      <c r="M4" s="20"/>
      <c r="N4" s="20"/>
      <c r="O4" s="20"/>
      <c r="P4" s="20"/>
      <c r="Q4" s="20"/>
      <c r="R4" s="20"/>
      <c r="S4" s="20"/>
      <c r="T4" s="20"/>
      <c r="U4" s="20"/>
      <c r="V4" s="20"/>
    </row>
    <row r="5" spans="1:22" ht="19" x14ac:dyDescent="0.25">
      <c r="A5" s="20"/>
      <c r="B5" s="28" t="s">
        <v>131</v>
      </c>
      <c r="C5" s="26">
        <v>44020000000</v>
      </c>
      <c r="D5" s="26">
        <v>41196000000</v>
      </c>
      <c r="E5" s="26">
        <v>41924000000</v>
      </c>
      <c r="F5" s="27">
        <v>26041000000</v>
      </c>
      <c r="G5" s="20"/>
      <c r="H5" s="20"/>
      <c r="I5" s="20"/>
      <c r="J5" s="20"/>
      <c r="K5" s="20"/>
      <c r="L5" s="20"/>
      <c r="M5" s="20"/>
      <c r="N5" s="20"/>
      <c r="O5" s="20"/>
      <c r="P5" s="20"/>
      <c r="Q5" s="20"/>
      <c r="R5" s="20"/>
      <c r="S5" s="20"/>
      <c r="T5" s="20"/>
      <c r="U5" s="20"/>
      <c r="V5" s="20"/>
    </row>
    <row r="6" spans="1:22" ht="19" x14ac:dyDescent="0.25">
      <c r="A6" s="20"/>
      <c r="B6" s="28" t="s">
        <v>132</v>
      </c>
      <c r="C6" s="26">
        <v>98726000000</v>
      </c>
      <c r="D6" s="26">
        <v>97154000000</v>
      </c>
      <c r="E6" s="26">
        <v>95123000000</v>
      </c>
      <c r="F6" s="27">
        <v>69052000000</v>
      </c>
      <c r="G6" s="20"/>
      <c r="H6" s="20"/>
      <c r="I6" s="20"/>
      <c r="J6" s="20"/>
      <c r="K6" s="20"/>
      <c r="L6" s="20"/>
      <c r="M6" s="20"/>
      <c r="N6" s="20"/>
      <c r="O6" s="20"/>
      <c r="P6" s="20"/>
      <c r="Q6" s="20"/>
      <c r="R6" s="20"/>
      <c r="S6" s="20"/>
      <c r="T6" s="20"/>
      <c r="U6" s="20"/>
      <c r="V6" s="20"/>
    </row>
    <row r="7" spans="1:22" ht="19" x14ac:dyDescent="0.25">
      <c r="A7" s="20"/>
      <c r="B7" s="28" t="s">
        <v>133</v>
      </c>
      <c r="C7" s="26">
        <v>14012000000</v>
      </c>
      <c r="D7" s="26">
        <v>17010000000</v>
      </c>
      <c r="E7" s="26">
        <v>13436000000</v>
      </c>
      <c r="F7" s="27">
        <v>10304000000</v>
      </c>
      <c r="G7" s="20"/>
      <c r="H7" s="20"/>
      <c r="I7" s="20"/>
      <c r="J7" s="20"/>
      <c r="K7" s="20"/>
      <c r="L7" s="20"/>
      <c r="M7" s="20"/>
      <c r="N7" s="20"/>
      <c r="O7" s="20"/>
      <c r="P7" s="20"/>
      <c r="Q7" s="20"/>
      <c r="R7" s="20"/>
      <c r="S7" s="20"/>
      <c r="T7" s="20"/>
      <c r="U7" s="20"/>
      <c r="V7" s="20"/>
    </row>
    <row r="8" spans="1:22" ht="19" x14ac:dyDescent="0.25">
      <c r="A8" s="20"/>
      <c r="B8" s="28" t="s">
        <v>134</v>
      </c>
      <c r="C8" s="26">
        <v>37872000000</v>
      </c>
      <c r="D8" s="26">
        <v>35996000000</v>
      </c>
      <c r="E8" s="26">
        <v>40710000000</v>
      </c>
      <c r="F8" s="27">
        <v>24231000000</v>
      </c>
      <c r="G8" s="20"/>
      <c r="H8" s="20"/>
      <c r="I8" s="20"/>
      <c r="J8" s="20"/>
      <c r="K8" s="20"/>
      <c r="L8" s="20"/>
      <c r="M8" s="20"/>
      <c r="N8" s="20"/>
      <c r="O8" s="20"/>
      <c r="P8" s="20"/>
      <c r="Q8" s="20"/>
      <c r="R8" s="20"/>
      <c r="S8" s="20"/>
      <c r="T8" s="20"/>
      <c r="U8" s="20"/>
      <c r="V8" s="20"/>
    </row>
    <row r="9" spans="1:22" ht="19" x14ac:dyDescent="0.25">
      <c r="A9" s="20"/>
      <c r="B9" s="28" t="s">
        <v>135</v>
      </c>
      <c r="C9" s="26">
        <v>51884000000</v>
      </c>
      <c r="D9" s="26">
        <v>53006000000</v>
      </c>
      <c r="E9" s="26">
        <v>54146000000</v>
      </c>
      <c r="F9" s="27">
        <v>34535000000</v>
      </c>
      <c r="G9" s="20"/>
      <c r="H9" s="20"/>
      <c r="I9" s="20"/>
      <c r="J9" s="20"/>
      <c r="K9" s="20"/>
      <c r="L9" s="20"/>
      <c r="M9" s="20"/>
      <c r="N9" s="20"/>
      <c r="O9" s="20"/>
      <c r="P9" s="20"/>
      <c r="Q9" s="20"/>
      <c r="R9" s="20"/>
      <c r="S9" s="20"/>
      <c r="T9" s="20"/>
      <c r="U9" s="20"/>
      <c r="V9" s="20"/>
    </row>
    <row r="10" spans="1:22" ht="19" x14ac:dyDescent="0.25">
      <c r="A10" s="20"/>
      <c r="B10" s="28" t="s">
        <v>136</v>
      </c>
      <c r="C10" s="26">
        <v>15133000000</v>
      </c>
      <c r="D10" s="26">
        <v>12017000000</v>
      </c>
      <c r="E10" s="26">
        <v>8922000000</v>
      </c>
      <c r="F10" s="27">
        <v>6818000000</v>
      </c>
      <c r="G10" s="20"/>
      <c r="H10" s="20"/>
      <c r="I10" s="20"/>
      <c r="J10" s="20"/>
      <c r="K10" s="20"/>
      <c r="L10" s="20"/>
      <c r="M10" s="20"/>
      <c r="N10" s="20"/>
      <c r="O10" s="20"/>
      <c r="P10" s="20"/>
      <c r="Q10" s="20"/>
      <c r="R10" s="20"/>
      <c r="S10" s="20"/>
      <c r="T10" s="20"/>
      <c r="U10" s="20"/>
      <c r="V10" s="20"/>
    </row>
    <row r="11" spans="1:22" ht="19" x14ac:dyDescent="0.25">
      <c r="A11" s="20"/>
      <c r="B11" s="28" t="s">
        <v>137</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138</v>
      </c>
      <c r="C12" s="26">
        <v>47364000000</v>
      </c>
      <c r="D12" s="26">
        <v>41910000000</v>
      </c>
      <c r="E12" s="26">
        <v>35431000000</v>
      </c>
      <c r="F12" s="27">
        <v>28116000000</v>
      </c>
      <c r="G12" s="20"/>
      <c r="H12" s="20"/>
      <c r="I12" s="20"/>
      <c r="J12" s="20"/>
      <c r="K12" s="20"/>
      <c r="L12" s="20"/>
      <c r="M12" s="20"/>
      <c r="N12" s="20"/>
      <c r="O12" s="20"/>
      <c r="P12" s="20"/>
      <c r="Q12" s="20"/>
      <c r="R12" s="20"/>
      <c r="S12" s="20"/>
      <c r="T12" s="20"/>
      <c r="U12" s="20"/>
      <c r="V12" s="20"/>
    </row>
    <row r="13" spans="1:22" ht="19" x14ac:dyDescent="0.25">
      <c r="A13" s="20"/>
      <c r="B13" s="28" t="s">
        <v>139</v>
      </c>
      <c r="C13" s="26">
        <v>46842000000</v>
      </c>
      <c r="D13" s="26">
        <v>44148000000</v>
      </c>
      <c r="E13" s="26">
        <v>40977000000</v>
      </c>
      <c r="F13" s="27">
        <v>34517000000</v>
      </c>
      <c r="G13" s="20"/>
      <c r="H13" s="20"/>
      <c r="I13" s="20"/>
      <c r="J13" s="20"/>
      <c r="K13" s="20"/>
      <c r="L13" s="20"/>
      <c r="M13" s="20"/>
      <c r="N13" s="20"/>
      <c r="O13" s="20"/>
      <c r="P13" s="20"/>
      <c r="Q13" s="20"/>
      <c r="R13" s="20"/>
      <c r="S13" s="20"/>
      <c r="T13" s="20"/>
      <c r="U13" s="20"/>
      <c r="V13" s="20"/>
    </row>
    <row r="14" spans="1:22" ht="19" x14ac:dyDescent="0.25">
      <c r="A14" s="20"/>
      <c r="B14" s="29" t="s">
        <v>140</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141</v>
      </c>
      <c r="C15" s="26">
        <v>1337000000</v>
      </c>
      <c r="D15" s="26">
        <v>1471000000</v>
      </c>
      <c r="E15" s="26">
        <v>1406000000</v>
      </c>
      <c r="F15" s="27">
        <v>1181000000</v>
      </c>
      <c r="G15" s="20"/>
      <c r="H15" s="20"/>
      <c r="I15" s="20"/>
      <c r="J15" s="20"/>
      <c r="K15" s="20"/>
      <c r="L15" s="20"/>
      <c r="M15" s="20"/>
      <c r="N15" s="20"/>
      <c r="O15" s="20"/>
      <c r="P15" s="20"/>
      <c r="Q15" s="20"/>
      <c r="R15" s="20"/>
      <c r="S15" s="20"/>
      <c r="T15" s="20"/>
      <c r="U15" s="20"/>
      <c r="V15" s="20"/>
    </row>
    <row r="16" spans="1:22" ht="19" x14ac:dyDescent="0.25">
      <c r="A16" s="20"/>
      <c r="B16" s="29" t="s">
        <v>142</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143</v>
      </c>
      <c r="C17" s="33">
        <v>8406000000</v>
      </c>
      <c r="D17" s="33">
        <v>9154000000</v>
      </c>
      <c r="E17" s="33">
        <v>9312000000</v>
      </c>
      <c r="F17" s="34">
        <v>8289000000</v>
      </c>
      <c r="G17" s="20"/>
      <c r="H17" s="20"/>
      <c r="I17" s="20"/>
      <c r="J17" s="20"/>
      <c r="K17" s="20"/>
      <c r="L17" s="20"/>
      <c r="M17" s="20"/>
      <c r="N17" s="20"/>
      <c r="O17" s="20"/>
      <c r="P17" s="20"/>
      <c r="Q17" s="20"/>
      <c r="R17" s="20"/>
      <c r="S17" s="20"/>
      <c r="T17" s="20"/>
      <c r="U17" s="20"/>
      <c r="V17" s="20"/>
    </row>
    <row r="19" spans="1:22" x14ac:dyDescent="0.2">
      <c r="A19" s="20"/>
      <c r="B19" s="35" t="s">
        <v>63</v>
      </c>
      <c r="C19" s="36" t="s">
        <v>144</v>
      </c>
      <c r="D19" s="36" t="s">
        <v>145</v>
      </c>
      <c r="E19" s="36" t="s">
        <v>146</v>
      </c>
      <c r="F19" s="36" t="s">
        <v>147</v>
      </c>
      <c r="G19" s="37" t="s">
        <v>148</v>
      </c>
      <c r="H19" s="20"/>
      <c r="I19" s="20"/>
      <c r="J19" s="20"/>
      <c r="K19" s="20"/>
      <c r="L19" s="20"/>
      <c r="M19" s="20"/>
      <c r="N19" s="20"/>
      <c r="O19" s="20"/>
      <c r="P19" s="20"/>
      <c r="Q19" s="20"/>
      <c r="R19" s="20"/>
      <c r="S19" s="20"/>
      <c r="T19" s="20"/>
      <c r="U19" s="20"/>
      <c r="V19" s="20"/>
    </row>
    <row r="20" spans="1:22" x14ac:dyDescent="0.2">
      <c r="A20" s="20"/>
      <c r="B20" s="38" t="s">
        <v>78</v>
      </c>
      <c r="C20" s="39"/>
      <c r="D20" s="39"/>
      <c r="E20" s="39"/>
      <c r="F20" s="39"/>
      <c r="G20" s="40"/>
      <c r="H20" s="41" t="s">
        <v>149</v>
      </c>
      <c r="I20" s="20"/>
      <c r="J20" s="20"/>
      <c r="K20" s="20"/>
      <c r="L20" s="20"/>
      <c r="M20" s="20"/>
      <c r="N20" s="20"/>
      <c r="O20" s="20"/>
      <c r="P20" s="20"/>
      <c r="Q20" s="20"/>
      <c r="R20" s="20"/>
      <c r="S20" s="20"/>
      <c r="T20" s="20"/>
      <c r="U20" s="20"/>
      <c r="V20" s="20"/>
    </row>
    <row r="21" spans="1:22" x14ac:dyDescent="0.2">
      <c r="A21" s="20"/>
      <c r="B21" s="42" t="s">
        <v>150</v>
      </c>
      <c r="C21" s="43" t="str">
        <f>IF(C3&gt;D3, "Pass", "Fail")</f>
        <v>Fail</v>
      </c>
      <c r="D21" s="43" t="str">
        <f>IF(D3&gt;E3, "Pass", "Fail")</f>
        <v>Pass</v>
      </c>
      <c r="E21" s="43" t="str">
        <f>IF(E3&gt;F3, "Pass", "Fail")</f>
        <v>Pass</v>
      </c>
      <c r="F21" s="44"/>
      <c r="G21" s="45">
        <f>(((COUNTIF(C21:E21, "Pass") * 100) + (COUNTIF(C21:E21, "Fail") * 0)) * (400/300)) / 2</f>
        <v>133.33333333333331</v>
      </c>
      <c r="H21" s="46" t="s">
        <v>151</v>
      </c>
      <c r="I21" s="47"/>
      <c r="J21" s="20"/>
      <c r="K21" s="20"/>
      <c r="L21" s="20"/>
      <c r="M21" s="20"/>
      <c r="N21" s="20"/>
      <c r="O21" s="20"/>
      <c r="P21" s="20"/>
      <c r="Q21" s="20"/>
      <c r="R21" s="20"/>
      <c r="S21" s="20"/>
      <c r="T21" s="20"/>
      <c r="U21" s="20"/>
      <c r="V21" s="20"/>
    </row>
    <row r="22" spans="1:22" x14ac:dyDescent="0.2">
      <c r="A22" s="20"/>
      <c r="B22" s="42" t="s">
        <v>152</v>
      </c>
      <c r="C22" s="43" t="str">
        <f>IF(C17&gt;D17, "Pass", "Fail")</f>
        <v>Fail</v>
      </c>
      <c r="D22" s="43" t="str">
        <f>IF(D17&gt;E17, "Pass", "Fail")</f>
        <v>Fail</v>
      </c>
      <c r="E22" s="43" t="str">
        <f>IF(E17&gt;F17, "Pass", "Fail")</f>
        <v>Pass</v>
      </c>
      <c r="F22" s="39"/>
      <c r="G22" s="45">
        <f>(((COUNTIF(C22:F22, "Pass") * 100) + (COUNTIF(C22:F22, "Fail") * 0)) * (400/300)) / 2</f>
        <v>66.666666666666657</v>
      </c>
      <c r="H22" s="46" t="s">
        <v>153</v>
      </c>
      <c r="I22" s="20"/>
      <c r="J22" s="20"/>
      <c r="K22" s="20"/>
      <c r="L22" s="20"/>
      <c r="M22" s="20"/>
      <c r="N22" s="20"/>
      <c r="O22" s="20"/>
      <c r="P22" s="20"/>
      <c r="Q22" s="20"/>
      <c r="R22" s="20"/>
      <c r="S22" s="20"/>
      <c r="T22" s="20"/>
      <c r="U22" s="20"/>
      <c r="V22" s="20"/>
    </row>
    <row r="23" spans="1:22" x14ac:dyDescent="0.2">
      <c r="A23" s="20"/>
      <c r="B23" s="38" t="s">
        <v>66</v>
      </c>
      <c r="C23" s="43" t="str">
        <f>IF(C17&gt;C7, "Pass", "Fail")</f>
        <v>Fail</v>
      </c>
      <c r="D23" s="43" t="str">
        <f>IF(D17&gt;D7, "Pass", "Fail")</f>
        <v>Fail</v>
      </c>
      <c r="E23" s="43" t="str">
        <f>IF(E17&gt;E7, "Pass", "Fail")</f>
        <v>Fail</v>
      </c>
      <c r="F23" s="48" t="str">
        <f>IF(F17&gt;F7, "Pass", "Fail")</f>
        <v>Fail</v>
      </c>
      <c r="G23" s="45">
        <f>(COUNTIF(C23:F23, "Pass") * 100) + (COUNTIF(C23:F23, "Fail") * 0)</f>
        <v>0</v>
      </c>
      <c r="H23" s="46" t="s">
        <v>154</v>
      </c>
      <c r="I23" s="20"/>
      <c r="J23" s="20"/>
      <c r="K23" s="20"/>
      <c r="L23" s="20"/>
      <c r="M23" s="20"/>
      <c r="N23" s="20"/>
      <c r="O23" s="20"/>
      <c r="P23" s="20"/>
      <c r="Q23" s="20"/>
      <c r="R23" s="20"/>
      <c r="S23" s="20"/>
      <c r="T23" s="20"/>
      <c r="U23" s="20"/>
      <c r="V23" s="20"/>
    </row>
    <row r="24" spans="1:22" x14ac:dyDescent="0.2">
      <c r="A24" s="20"/>
      <c r="B24" s="38" t="s">
        <v>84</v>
      </c>
      <c r="C24" s="49">
        <f>C17/(C4)</f>
        <v>0.88971210838272652</v>
      </c>
      <c r="D24" s="49">
        <f>D17/(D4)</f>
        <v>0.98642241379310347</v>
      </c>
      <c r="E24" s="49">
        <f>E17/(E4)</f>
        <v>1.1174846993879755</v>
      </c>
      <c r="F24" s="50">
        <f>F17/(F4)</f>
        <v>1.402063599458728</v>
      </c>
      <c r="G24" s="45">
        <f>(IF(C24 &gt; 0.5, 100, IF(C24 &gt;= 0.2, 50, 0))) +
  (IF(D24 &gt; 0.5, 100, IF(D24 &gt;= 0.2, 50, 0))) +
  (IF(E24 &gt; 0.5, 100, IF(E24 &gt;= 0.2, 50, 0))) +
  (IF(F24 &gt; 0.5, 100, IF(F24 &gt;= 0.2, 50, 0)))</f>
        <v>400</v>
      </c>
      <c r="H24" s="46" t="s">
        <v>155</v>
      </c>
      <c r="I24" s="20"/>
      <c r="J24" s="20"/>
      <c r="K24" s="20"/>
      <c r="L24" s="20"/>
      <c r="M24" s="20"/>
      <c r="N24" s="20"/>
      <c r="O24" s="20"/>
      <c r="P24" s="20"/>
      <c r="Q24" s="20"/>
      <c r="R24" s="20"/>
      <c r="S24" s="20"/>
      <c r="T24" s="20"/>
      <c r="U24" s="20"/>
      <c r="V24" s="20"/>
    </row>
    <row r="25" spans="1:22" x14ac:dyDescent="0.2">
      <c r="A25" s="20"/>
      <c r="B25" s="38" t="s">
        <v>72</v>
      </c>
      <c r="C25" s="49">
        <f>C17/C6</f>
        <v>8.5144744039057599E-2</v>
      </c>
      <c r="D25" s="49">
        <f>D17/D6</f>
        <v>9.422154517570043E-2</v>
      </c>
      <c r="E25" s="49">
        <f>E17/E6</f>
        <v>9.7894305267916273E-2</v>
      </c>
      <c r="F25" s="50">
        <f>F17/F6</f>
        <v>0.12003996987777327</v>
      </c>
      <c r="G25" s="45">
        <f>(IF(C25 &gt; 0.17, 100, IF(C25 &gt;= 0.1, 50, 0))) +
  (IF(D25 &gt; 0.17, 100, IF(D25 &gt;= 0.1, 50, 0))) +
  (IF(E25 &gt; 0.17, 100, IF(E25 &gt;= 0.1, 50, 0))) +
  (IF(F25 &gt; 0.17, 100, IF(F25 &gt;= 0.1, 50, 0)))</f>
        <v>50</v>
      </c>
      <c r="H25" s="46" t="s">
        <v>156</v>
      </c>
      <c r="I25" s="20"/>
      <c r="J25" s="20"/>
      <c r="K25" s="20"/>
      <c r="L25" s="20"/>
      <c r="M25" s="20"/>
      <c r="N25" s="20"/>
      <c r="O25" s="20"/>
      <c r="P25" s="20"/>
      <c r="Q25" s="20"/>
      <c r="R25" s="20"/>
      <c r="S25" s="20"/>
      <c r="T25" s="20"/>
      <c r="U25" s="20"/>
      <c r="V25" s="20"/>
    </row>
    <row r="26" spans="1:22" x14ac:dyDescent="0.2">
      <c r="A26" s="20"/>
      <c r="B26" s="38" t="s">
        <v>74</v>
      </c>
      <c r="C26" s="49">
        <f>C8/C6</f>
        <v>0.3836071551566963</v>
      </c>
      <c r="D26" s="49">
        <f>D8/D6</f>
        <v>0.3705045597710851</v>
      </c>
      <c r="E26" s="49">
        <f>E8/E6</f>
        <v>0.42797220440902833</v>
      </c>
      <c r="F26" s="50">
        <f>F8/F6</f>
        <v>0.35090945953773967</v>
      </c>
      <c r="G26" s="45">
        <f>(IF(C26 &lt; 0.5, 100, 0)) +
  (IF(D26 &lt; 0.5, 100, 0)) +
  (IF(E26 &lt; 0.5, 100, 0)) +
  (IF(F26 &lt; 0.5, 100, 0))</f>
        <v>400</v>
      </c>
      <c r="H26" s="46" t="s">
        <v>157</v>
      </c>
      <c r="I26" s="20"/>
      <c r="J26" s="20"/>
      <c r="K26" s="20"/>
      <c r="L26" s="20"/>
      <c r="M26" s="20"/>
      <c r="N26" s="20"/>
      <c r="O26" s="20"/>
      <c r="P26" s="20"/>
      <c r="Q26" s="20"/>
      <c r="R26" s="20"/>
      <c r="S26" s="20"/>
      <c r="T26" s="20"/>
      <c r="U26" s="20"/>
      <c r="V26" s="20"/>
    </row>
    <row r="27" spans="1:22" x14ac:dyDescent="0.2">
      <c r="A27" s="20"/>
      <c r="B27" s="38" t="s">
        <v>158</v>
      </c>
      <c r="C27" s="49">
        <f>C9/(C13+C10)</f>
        <v>0.83717628075837036</v>
      </c>
      <c r="D27" s="49">
        <f>D9/(D13+D10)</f>
        <v>0.94375500756699016</v>
      </c>
      <c r="E27" s="49">
        <f>E9/(E13+E10)</f>
        <v>1.0851119260907032</v>
      </c>
      <c r="F27" s="50">
        <f>F9/(F13+F10)</f>
        <v>0.8354905044151445</v>
      </c>
      <c r="G27" s="45">
        <f>(IF(C27 &lt; 0.8, 100, IF(C27 &lt; 1, 50, 0))) +
  (IF(D27 &lt; 0.8, 100, IF(D27 &lt; 1, 50, 0))) +
  (IF(E27 &lt; 0.8, 100, IF(E27 &lt; 1, 50, 0))) +
  (IF(F27 &lt; 0.8, 100, IF(F27 &lt; 1, 50, 0)))</f>
        <v>150</v>
      </c>
      <c r="H27" s="46" t="s">
        <v>159</v>
      </c>
      <c r="I27" s="20"/>
      <c r="J27" s="20"/>
      <c r="K27" s="20"/>
      <c r="L27" s="20"/>
      <c r="M27" s="20"/>
      <c r="N27" s="20"/>
      <c r="O27" s="20"/>
      <c r="P27" s="20"/>
      <c r="Q27" s="20"/>
      <c r="R27" s="20"/>
      <c r="S27" s="20"/>
      <c r="T27" s="20"/>
      <c r="U27" s="20"/>
      <c r="V27" s="20"/>
    </row>
    <row r="28" spans="1:22" x14ac:dyDescent="0.2">
      <c r="A28" s="20"/>
      <c r="B28" s="38" t="s">
        <v>160</v>
      </c>
      <c r="C28" s="43" t="str">
        <f>IF(C11=0, "Pass", "Fail")</f>
        <v>Pass</v>
      </c>
      <c r="D28" s="51" t="str">
        <f>IF(D11=0, "Pass", "Fail")</f>
        <v>Pass</v>
      </c>
      <c r="E28" s="51" t="str">
        <f>IF(E11=0, "Pass", "Fail")</f>
        <v>Pass</v>
      </c>
      <c r="F28" s="52" t="str">
        <f>IF(F11=0, "Pass", "Fail")</f>
        <v>Pass</v>
      </c>
      <c r="G28" s="45">
        <f>(COUNTIF(C28:F28, "Pass") * 100) + (COUNTIF(C28:F28, "Fail") * 0)</f>
        <v>400</v>
      </c>
      <c r="H28" s="46" t="s">
        <v>161</v>
      </c>
      <c r="I28" s="20"/>
      <c r="J28" s="20"/>
      <c r="K28" s="20"/>
      <c r="L28" s="20"/>
      <c r="M28" s="20"/>
      <c r="N28" s="20"/>
      <c r="O28" s="20"/>
      <c r="P28" s="20"/>
      <c r="Q28" s="20"/>
      <c r="R28" s="20"/>
      <c r="S28" s="20"/>
      <c r="T28" s="20"/>
      <c r="U28" s="20"/>
      <c r="V28" s="20"/>
    </row>
    <row r="29" spans="1:22" x14ac:dyDescent="0.2">
      <c r="A29" s="20"/>
      <c r="B29" s="38" t="s">
        <v>76</v>
      </c>
      <c r="C29" s="50">
        <f>(((C12-D12)/D12)+((D12-E12)/E12)+((E12-F12)/F12))/3</f>
        <v>0.19105687159149212</v>
      </c>
      <c r="D29" s="53"/>
      <c r="E29" s="54"/>
      <c r="F29" s="55"/>
      <c r="G29" s="45">
        <f>(IF(C29 &gt;= 0.17, 100, IF(C29 &gt;= 0, 50, 0))) * (400/100)</f>
        <v>400</v>
      </c>
      <c r="H29" s="46" t="s">
        <v>162</v>
      </c>
      <c r="I29" s="20"/>
      <c r="J29" s="20"/>
      <c r="K29" s="20"/>
      <c r="L29" s="20"/>
      <c r="M29" s="20"/>
      <c r="N29" s="20"/>
      <c r="O29" s="20"/>
      <c r="P29" s="20"/>
      <c r="Q29" s="20"/>
      <c r="R29" s="20"/>
      <c r="S29" s="20"/>
      <c r="T29" s="20"/>
      <c r="U29" s="20"/>
      <c r="V29" s="20"/>
    </row>
    <row r="30" spans="1:22" x14ac:dyDescent="0.2">
      <c r="A30" s="20"/>
      <c r="B30" s="38" t="s">
        <v>80</v>
      </c>
      <c r="C30" s="43" t="str">
        <f>IF(C10&lt;&gt;0,"Pass","Fail")</f>
        <v>Pass</v>
      </c>
      <c r="D30" s="56" t="str">
        <f>IF(D10&lt;&gt;0,"Pass","Fail")</f>
        <v>Pass</v>
      </c>
      <c r="E30" s="56" t="str">
        <f>IF(E10&lt;&gt;0,"Pass","Fail")</f>
        <v>Pass</v>
      </c>
      <c r="F30" s="57" t="str">
        <f>IF(F10&lt;&gt;0,"Pass","Fail")</f>
        <v>Pass</v>
      </c>
      <c r="G30" s="45">
        <f>(COUNTIF(C30:F30, "Pass") * 100) + (COUNTIF(C30:F30, "Fail") * 0)</f>
        <v>400</v>
      </c>
      <c r="H30" s="46" t="s">
        <v>163</v>
      </c>
      <c r="I30" s="20"/>
      <c r="J30" s="20"/>
      <c r="K30" s="20"/>
      <c r="L30" s="20"/>
      <c r="M30" s="20"/>
      <c r="N30" s="20"/>
      <c r="O30" s="20"/>
      <c r="P30" s="20"/>
      <c r="Q30" s="20"/>
      <c r="R30" s="20"/>
      <c r="S30" s="20"/>
      <c r="T30" s="20"/>
      <c r="U30" s="20"/>
      <c r="V30" s="20"/>
    </row>
    <row r="31" spans="1:22" x14ac:dyDescent="0.2">
      <c r="A31" s="20"/>
      <c r="B31" s="38" t="s">
        <v>164</v>
      </c>
      <c r="C31" s="49">
        <f>C17/(C13+C10)</f>
        <v>0.13563533682936668</v>
      </c>
      <c r="D31" s="49">
        <f>D17/(D13+D10)</f>
        <v>0.16298406480904479</v>
      </c>
      <c r="E31" s="49">
        <f>E17/(E13+E10)</f>
        <v>0.18661696627186919</v>
      </c>
      <c r="F31" s="50">
        <f>F17/(F13+F10)</f>
        <v>0.20053223660336278</v>
      </c>
      <c r="G31" s="45">
        <f>(IF(C31 &gt; 0.23, 100, 0)) +
  (IF(D31 &gt; 0.23, 100, 0)) +
  (IF(E31 &gt; 0.23, 100, 0)) +
  (IF(F31 &gt; 0.23, 100, 0))</f>
        <v>0</v>
      </c>
      <c r="H31" s="46" t="s">
        <v>165</v>
      </c>
      <c r="I31" s="20"/>
      <c r="J31" s="20"/>
      <c r="K31" s="20"/>
      <c r="L31" s="20"/>
      <c r="M31" s="20"/>
      <c r="N31" s="20"/>
      <c r="O31" s="20"/>
      <c r="P31" s="20"/>
      <c r="Q31" s="20"/>
      <c r="R31" s="20"/>
      <c r="S31" s="20"/>
      <c r="T31" s="20"/>
      <c r="U31" s="20"/>
      <c r="V31" s="20"/>
    </row>
    <row r="32" spans="1:22" x14ac:dyDescent="0.2">
      <c r="A32" s="20"/>
      <c r="B32" s="58" t="s">
        <v>86</v>
      </c>
      <c r="C32" s="59" t="str">
        <f>IF(C5&gt;F5, "Pass", "Fail")</f>
        <v>Pass</v>
      </c>
      <c r="D32" s="60"/>
      <c r="E32" s="61"/>
      <c r="F32" s="61"/>
      <c r="G32" s="62">
        <f>((COUNTIF(C32, "Pass") * 100) + (COUNTIF(C32, "Fail") * 0)) * (400/100)</f>
        <v>400</v>
      </c>
      <c r="H32" s="63" t="s">
        <v>166</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66</vt:i4>
      </vt:variant>
    </vt:vector>
  </HeadingPairs>
  <TitlesOfParts>
    <vt:vector size="66" baseType="lpstr">
      <vt:lpstr>Summary</vt:lpstr>
      <vt:lpstr>scoring theory</vt:lpstr>
      <vt:lpstr>&lt;TICKER&gt; Results</vt:lpstr>
      <vt:lpstr>LLY Results</vt:lpstr>
      <vt:lpstr>UNH Results</vt:lpstr>
      <vt:lpstr>JNJ Results</vt:lpstr>
      <vt:lpstr>ABBV Results</vt:lpstr>
      <vt:lpstr>MRK Results</vt:lpstr>
      <vt:lpstr>TMO Results</vt:lpstr>
      <vt:lpstr>ABT Results</vt:lpstr>
      <vt:lpstr>DHR Results</vt:lpstr>
      <vt:lpstr>AMGN Results</vt:lpstr>
      <vt:lpstr>ISRG Results</vt:lpstr>
      <vt:lpstr>PFE Results</vt:lpstr>
      <vt:lpstr>SYK Results</vt:lpstr>
      <vt:lpstr>ELV Results</vt:lpstr>
      <vt:lpstr>REGN Results</vt:lpstr>
      <vt:lpstr>VRTX Results</vt:lpstr>
      <vt:lpstr>BSX Results</vt:lpstr>
      <vt:lpstr>MDT Results</vt:lpstr>
      <vt:lpstr>HCA Results</vt:lpstr>
      <vt:lpstr>CI Results</vt:lpstr>
      <vt:lpstr>BMY Results</vt:lpstr>
      <vt:lpstr>GILD Results</vt:lpstr>
      <vt:lpstr>ZTS Results</vt:lpstr>
      <vt:lpstr>CVS Results</vt:lpstr>
      <vt:lpstr>BDX Results</vt:lpstr>
      <vt:lpstr>MCK Results</vt:lpstr>
      <vt:lpstr>COR Results</vt:lpstr>
      <vt:lpstr>IQV Results</vt:lpstr>
      <vt:lpstr>HUM Results</vt:lpstr>
      <vt:lpstr>EW Results</vt:lpstr>
      <vt:lpstr>A Results</vt:lpstr>
      <vt:lpstr>IDXX Results</vt:lpstr>
      <vt:lpstr>GEHC Results</vt:lpstr>
      <vt:lpstr>CNC Results</vt:lpstr>
      <vt:lpstr>RMD Results</vt:lpstr>
      <vt:lpstr>MTD Results</vt:lpstr>
      <vt:lpstr>BIIB Results</vt:lpstr>
      <vt:lpstr>MRNA Results</vt:lpstr>
      <vt:lpstr>DXCM Results</vt:lpstr>
      <vt:lpstr>CAH Results</vt:lpstr>
      <vt:lpstr>STE Results</vt:lpstr>
      <vt:lpstr>WST Results</vt:lpstr>
      <vt:lpstr>ZBH Results</vt:lpstr>
      <vt:lpstr>COO Results</vt:lpstr>
      <vt:lpstr>BAX Results</vt:lpstr>
      <vt:lpstr>WAT Results</vt:lpstr>
      <vt:lpstr>MOH Results</vt:lpstr>
      <vt:lpstr>HOLX Results</vt:lpstr>
      <vt:lpstr>LH Results</vt:lpstr>
      <vt:lpstr>DGX Results</vt:lpstr>
      <vt:lpstr>ALGN Results</vt:lpstr>
      <vt:lpstr>PODD Results</vt:lpstr>
      <vt:lpstr>RVTY Results</vt:lpstr>
      <vt:lpstr>UHS Results</vt:lpstr>
      <vt:lpstr>VTRS Results</vt:lpstr>
      <vt:lpstr>DVA Results</vt:lpstr>
      <vt:lpstr>INCY Results</vt:lpstr>
      <vt:lpstr>TFX Results</vt:lpstr>
      <vt:lpstr>SOLV Results</vt:lpstr>
      <vt:lpstr>TECH Results</vt:lpstr>
      <vt:lpstr>CTLT Results</vt:lpstr>
      <vt:lpstr>CRL Results</vt:lpstr>
      <vt:lpstr>BIO Results</vt:lpstr>
      <vt:lpstr>HSIC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2024-09-06T03:05:02Z</dcterms:created>
  <dcterms:modified xsi:type="dcterms:W3CDTF">2024-09-08T06:30:42Z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b465995-1e16-4d2c-8aa3-df99c5336b9f_Enabled">
    <vt:lpwstr>true</vt:lpwstr>
  </property>
  <property fmtid="{D5CDD505-2E9C-101B-9397-08002B2CF9AE}" pid="3" name="MSIP_Label_eb465995-1e16-4d2c-8aa3-df99c5336b9f_SetDate">
    <vt:lpwstr>2024-09-08T06:28:27Z</vt:lpwstr>
  </property>
  <property fmtid="{D5CDD505-2E9C-101B-9397-08002B2CF9AE}" pid="4" name="MSIP_Label_eb465995-1e16-4d2c-8aa3-df99c5336b9f_Method">
    <vt:lpwstr>Standard</vt:lpwstr>
  </property>
  <property fmtid="{D5CDD505-2E9C-101B-9397-08002B2CF9AE}" pid="5" name="MSIP_Label_eb465995-1e16-4d2c-8aa3-df99c5336b9f_Name">
    <vt:lpwstr>defa4170-0d19-0005-0004-bc88714345d2</vt:lpwstr>
  </property>
  <property fmtid="{D5CDD505-2E9C-101B-9397-08002B2CF9AE}" pid="6" name="MSIP_Label_eb465995-1e16-4d2c-8aa3-df99c5336b9f_SiteId">
    <vt:lpwstr>6bf58b3e-f2b0-4446-ba92-b4e32750787c</vt:lpwstr>
  </property>
  <property fmtid="{D5CDD505-2E9C-101B-9397-08002B2CF9AE}" pid="7" name="MSIP_Label_eb465995-1e16-4d2c-8aa3-df99c5336b9f_ActionId">
    <vt:lpwstr>e5af24b6-d18d-4fc1-ba72-06d452698b67</vt:lpwstr>
  </property>
  <property fmtid="{D5CDD505-2E9C-101B-9397-08002B2CF9AE}" pid="8" name="MSIP_Label_eb465995-1e16-4d2c-8aa3-df99c5336b9f_ContentBits">
    <vt:lpwstr>0</vt:lpwstr>
  </property>
</Properties>
</file>