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12.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Default Extension="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7620" yWindow="500" windowWidth="40860" windowHeight="28300" activeTab="1"/>
  </bookViews>
  <sheets>
    <sheet sheetId="4" name="scoring theory" state="visible" r:id="rId4"/>
    <sheet sheetId="12" name="&lt;TICKER&gt; Results" state="visible" r:id="rId5"/>
    <sheet sheetId="1" name="TSLA Results" state="visible" r:id="rId6"/>
    <sheet sheetId="2" name="NVDA Results" state="visible" r:id="rId7"/>
    <sheet sheetId="3" name="AAPL Results" state="visible" r:id="rId8"/>
    <sheet sheetId="5" name="GOOGL Results" state="visible" r:id="rId9"/>
    <sheet sheetId="6" name="AMZN Results" state="visible" r:id="rId10"/>
  </sheets>
  <calcPr calcId="171027"/>
</workbook>
</file>

<file path=xl/sharedStrings.xml><?xml version="1.0" encoding="utf-8"?>
<sst xmlns="http://schemas.openxmlformats.org/spreadsheetml/2006/main" count="435" uniqueCount="117">
  <si>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</si>
  <si>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</si>
  <si>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</si>
  <si>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</si>
  <si>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</si>
  <si>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</si>
  <si>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color theme="1"/>
        <family val="2"/>
        <scheme val="minor"/>
        <sz val="11"/>
        <rFont val="Aptos Narrow"/>
      </rPr>
      <t>High</t>
    </r>
    <r>
      <rPr>
        <color theme="1"/>
        <family val="2"/>
        <scheme val="minor"/>
        <sz val="11"/>
        <rFont val="Aptos Narrow"/>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</si>
  <si>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</si>
  <si>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color theme="1"/>
        <family val="2"/>
        <scheme val="minor"/>
        <sz val="11"/>
        <rFont val="Aptos Narrow"/>
      </rPr>
      <t xml:space="preserve">low </t>
    </r>
    <r>
      <rPr>
        <color theme="1"/>
        <family val="2"/>
        <scheme val="minor"/>
        <sz val="11"/>
        <rFont val="Aptos Narrow"/>
      </rPr>
      <t xml:space="preserve">debt to equity ratio ensures a comp isn'y overly relient on borrowing. Buffett prefers comp's with roe's </t>
    </r>
    <r>
      <rPr>
        <b/>
        <color theme="1"/>
        <family val="2"/>
        <scheme val="minor"/>
        <sz val="11"/>
        <rFont val="Aptos Narrow"/>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</si>
  <si>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</si>
  <si>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</si>
  <si>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</si>
  <si>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</si>
  <si>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</si>
  <si>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</si>
  <si>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</si>
  <si>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</si>
  <si>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</si>
  <si>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</si>
  <si>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</si>
  <si>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</si>
  <si>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</si>
  <si>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</si>
  <si>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</si>
  <si>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</si>
  <si>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</si>
  <si>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</si>
  <si>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</si>
  <si>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</si>
  <si>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</si>
  <si>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color theme="1"/>
        <family val="2"/>
        <scheme val="minor"/>
        <sz val="11"/>
        <rFont val="Aptos Narrow"/>
      </rPr>
      <t>binary</t>
    </r>
    <r>
      <rPr>
        <color theme="1"/>
        <family val="2"/>
        <scheme val="minor"/>
        <sz val="11"/>
        <rFont val="Aptos Narrow"/>
      </rPr>
      <t xml:space="preserve"> (Pass/Fail), you can score each year’s result as follows</t>
    </r>
  </si>
  <si>
    <t>1A</t>
  </si>
  <si>
    <r>
      <t>Pass</t>
    </r>
    <r>
      <rPr>
        <color theme="1"/>
        <family val="2"/>
        <scheme val="minor"/>
        <sz val="11"/>
        <rFont val="Aptos Narrow"/>
      </rPr>
      <t>: 100 points</t>
    </r>
  </si>
  <si>
    <t>1B</t>
  </si>
  <si>
    <r>
      <t>Fail</t>
    </r>
    <r>
      <rPr>
        <color theme="1"/>
        <family val="2"/>
        <scheme val="minor"/>
        <sz val="11"/>
        <rFont val="Aptos Narrow"/>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</si>
  <si>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</si>
  <si>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</si>
  <si>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</si>
  <si>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</si>
  <si>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</si>
  <si>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</si>
  <si>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</si>
  <si>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</si>
  <si>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</si>
  <si>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</si>
  <si>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</si>
  <si>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</si>
  <si>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</si>
  <si>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</si>
  <si>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</si>
  <si>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</si>
  <si>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</si>
  <si>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</si>
  <si>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</si>
  <si>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</si>
  <si>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</si>
  <si>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</si>
  <si>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</si>
  <si>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</si>
  <si>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</si>
  <si>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</si>
  <si>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</si>
  <si>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</si>
  <si>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</si>
  <si>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</si>
  <si>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</si>
  <si>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</si>
  <si>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</si>
  <si>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</si>
  <si>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</si>
  <si>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</si>
  <si>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</si>
  <si>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</si>
  <si>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</si>
  <si>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</si>
  <si>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</si>
  <si>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</si>
  <si>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</si>
  <si>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</si>
  <si>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</si>
  <si>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</si>
  <si>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</si>
  <si>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</si>
  <si>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</si>
  <si>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</si>
  <si>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</si>
  <si>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</si>
  <si>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</si>
  <si>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</si>
  <si>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</si>
  <si>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</si>
  <si>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</si>
  <si>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</si>
  <si>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</si>
  <si>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</si>
  <si>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</si>
  <si>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</si>
  <si>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</si>
  <si>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</si>
  <si>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</si>
  <si>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</si>
  <si>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</si>
  <si>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</si>
  <si>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</si>
  <si>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2023-12-31</t>
  </si>
  <si>
    <t>2022-12-31</t>
  </si>
  <si>
    <t>2021-12-31</t>
  </si>
  <si>
    <t>2020-12-31</t>
  </si>
  <si>
    <t/>
  </si>
  <si>
    <t>2024-01-31</t>
  </si>
  <si>
    <t>2023-01-31</t>
  </si>
  <si>
    <t>2022-01-31</t>
  </si>
  <si>
    <t>2021-01-31</t>
  </si>
  <si>
    <t>2023-09-30</t>
  </si>
  <si>
    <t>2022-09-30</t>
  </si>
  <si>
    <t>2021-09-30</t>
  </si>
  <si>
    <t>2020-09-30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</si>
</sst>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_(* #,##0.00_);_(* (#,##0.00);_(* &quot;-&quot;??_);_(@_)"/>
    <numFmt numFmtId="165" formatCode="0.0%"/>
  </numFmts>
  <fonts count="10" x14ac:knownFonts="1">
    <font>
      <color theme="1"/>
      <family val="2"/>
      <scheme val="minor"/>
      <sz val="11"/>
      <name val="Calibri"/>
    </font>
    <font>
      <color theme="1"/>
      <family val="2"/>
      <scheme val="minor"/>
      <sz val="11"/>
      <name val="Aptos Narrow"/>
    </font>
    <font>
      <u/>
      <color theme="1"/>
      <family val="2"/>
      <scheme val="minor"/>
      <sz val="11"/>
      <name val="Aptos Narrow"/>
    </font>
    <font>
      <b/>
      <color theme="1"/>
      <scheme val="minor"/>
      <sz val="11"/>
      <name val="Aptos Narrow"/>
    </font>
    <font>
      <color theme="1"/>
      <scheme val="minor"/>
      <sz val="11"/>
      <name val="Aptos Narrow"/>
    </font>
    <font>
      <b/>
      <color theme="1"/>
      <family val="2"/>
      <scheme val="minor"/>
      <sz val="11"/>
      <name val="Aptos Narrow"/>
    </font>
    <font>
      <b/>
      <i/>
      <color theme="1"/>
      <family val="2"/>
      <scheme val="minor"/>
      <sz val="11"/>
      <name val="Aptos Narrow"/>
    </font>
    <font>
      <color theme="1"/>
      <scheme val="minor"/>
      <sz val="14"/>
      <name val="Aptos Narrow"/>
    </font>
    <font>
      <i/>
      <color theme="1"/>
      <family val="2"/>
      <scheme val="minor"/>
      <sz val="11"/>
      <name val="Aptos Narrow"/>
    </font>
    <font>
      <i/>
      <u/>
      <color theme="1"/>
      <family val="2"/>
      <scheme val="minor"/>
      <sz val="11"/>
      <name val="Aptos Narrow"/>
    </font>
  </fonts>
  <fills count="5">
    <fill>
      <patternFill patternType="none"/>
    </fill>
    <fill>
      <patternFill patternType="gray125"/>
    </fill>
    <fill>
      <patternFill patternType="solid">
        <fgColor theme="4" tint="0.5999938962981048"/>
        <bgColor indexed="64"/>
      </patternFill>
    </fill>
    <fill>
      <patternFill patternType="solid">
        <fgColor theme="0" tint="-0.1499984740745262"/>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59">
    <xf numFmtId="0" fontId="0" fillId="0" borderId="0" xfId="0"/>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2" fillId="0" borderId="0" xfId="0" applyFont="1"/>
    <xf numFmtId="0" fontId="3" fillId="0" borderId="0" xfId="0" applyFont="1" applyAlignment="1">
      <alignment horizontal="right"/>
    </xf>
    <xf numFmtId="0" fontId="3" fillId="0" borderId="0" xfId="0" applyFont="1"/>
    <xf numFmtId="0" fontId="4"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0" borderId="0" xfId="0" applyFont="1" applyAlignment="1">
      <alignment horizontal="left"/>
    </xf>
    <xf numFmtId="0" fontId="1" fillId="0" borderId="0" xfId="0" applyFont="1" applyAlignment="1">
      <alignment horizontal="right"/>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164" fontId="7" fillId="4" borderId="9" xfId="0" applyNumberFormat="1" applyFont="1" applyFill="1" applyBorder="1"/>
    <xf numFmtId="164"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164" fontId="7" fillId="3" borderId="12" xfId="0" applyNumberFormat="1" applyFont="1" applyFill="1" applyBorder="1"/>
    <xf numFmtId="164" fontId="7" fillId="3" borderId="13" xfId="0" applyNumberFormat="1" applyFont="1" applyFill="1" applyBorder="1"/>
    <xf numFmtId="0" fontId="1" fillId="3" borderId="14" xfId="0" applyFont="1" applyFill="1" applyBorder="1" applyAlignment="1">
      <alignment horizontal="left" indent="2"/>
    </xf>
    <xf numFmtId="164" fontId="7" fillId="4" borderId="15" xfId="0" applyNumberFormat="1" applyFont="1" applyFill="1" applyBorder="1"/>
    <xf numFmtId="164"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164" fontId="1" fillId="2" borderId="0" xfId="0" applyNumberFormat="1" applyFont="1" applyFill="1"/>
    <xf numFmtId="0" fontId="1" fillId="0" borderId="24" xfId="0" applyFont="1" applyBorder="1"/>
    <xf numFmtId="165" fontId="1" fillId="0" borderId="22" xfId="0" applyNumberFormat="1" applyFont="1" applyBorder="1" applyAlignment="1">
      <alignment horizontal="left"/>
    </xf>
    <xf numFmtId="165" fontId="1" fillId="0" borderId="24" xfId="0" applyNumberFormat="1" applyFont="1" applyBorder="1" applyAlignment="1">
      <alignment horizontal="left"/>
    </xf>
    <xf numFmtId="0" fontId="1" fillId="0" borderId="25" xfId="0" applyFont="1" applyBorder="1"/>
    <xf numFmtId="0" fontId="1" fillId="0" borderId="9" xfId="0" applyFont="1" applyBorder="1"/>
    <xf numFmtId="165" fontId="1" fillId="3" borderId="24" xfId="0" applyNumberFormat="1" applyFont="1" applyFill="1" applyBorder="1" applyAlignment="1">
      <alignment horizontal="left"/>
    </xf>
    <xf numFmtId="165"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0">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4.xml"/><Relationship Id="rId5" Type="http://schemas.openxmlformats.org/officeDocument/2006/relationships/worksheet" Target="worksheets/sheet12.xml"/><Relationship Id="rId6" Type="http://schemas.openxmlformats.org/officeDocument/2006/relationships/worksheet" Target="worksheets/sheet1.xml"/><Relationship Id="rId7" Type="http://schemas.openxmlformats.org/officeDocument/2006/relationships/worksheet" Target="worksheets/sheet2.xml"/><Relationship Id="rId8" Type="http://schemas.openxmlformats.org/officeDocument/2006/relationships/worksheet" Target="worksheets/sheet3.xml"/><Relationship Id="rId9" Type="http://schemas.openxmlformats.org/officeDocument/2006/relationships/worksheet" Target="worksheets/sheet5.xml"/><Relationship Id="rId10"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2" customWidth="1"/>
    <col min="2" max="2" width="39" customWidth="1"/>
    <col min="3" max="7" width="17" customWidth="1"/>
    <col min="8" max="8" width="174" customWidth="1"/>
    <col min="9" max="9" width="17" customWidth="1"/>
    <col min="10" max="22" width="12"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13626000000</v>
      </c>
      <c r="D3" s="21">
        <v>12839000000</v>
      </c>
      <c r="E3" s="21">
        <v>5757000000</v>
      </c>
      <c r="F3" s="22">
        <v>4101000000</v>
      </c>
      <c r="G3" s="15"/>
      <c r="H3" s="15"/>
      <c r="I3" s="15"/>
      <c r="J3" s="15"/>
      <c r="K3" s="15"/>
      <c r="L3" s="15"/>
      <c r="M3" s="15"/>
      <c r="N3" s="15"/>
      <c r="O3" s="15"/>
      <c r="P3" s="15"/>
      <c r="Q3" s="15"/>
      <c r="R3" s="15"/>
      <c r="S3" s="15"/>
      <c r="T3" s="15"/>
      <c r="U3" s="15"/>
      <c r="V3" s="15"/>
    </row>
    <row r="4" spans="1:22" x14ac:dyDescent="0.25">
      <c r="A4" s="15"/>
      <c r="B4" s="23" t="s">
        <v>67</v>
      </c>
      <c r="C4" s="21">
        <v>45123000000</v>
      </c>
      <c r="D4" s="21">
        <v>36635000000</v>
      </c>
      <c r="E4" s="21">
        <v>31172000000</v>
      </c>
      <c r="F4" s="22">
        <v>23378000000</v>
      </c>
      <c r="G4" s="15"/>
      <c r="H4" s="15"/>
      <c r="I4" s="15"/>
      <c r="J4" s="15"/>
      <c r="K4" s="15"/>
      <c r="L4" s="15"/>
      <c r="M4" s="15"/>
      <c r="N4" s="15"/>
      <c r="O4" s="15"/>
      <c r="P4" s="15"/>
      <c r="Q4" s="15"/>
      <c r="R4" s="15"/>
      <c r="S4" s="15"/>
      <c r="T4" s="15"/>
      <c r="U4" s="15"/>
      <c r="V4" s="15"/>
    </row>
    <row r="5" spans="1:22" x14ac:dyDescent="0.25">
      <c r="A5" s="15"/>
      <c r="B5" s="23" t="s">
        <v>68</v>
      </c>
      <c r="C5" s="21">
        <v>253000000</v>
      </c>
      <c r="D5" s="21">
        <v>194000000</v>
      </c>
      <c r="E5" s="21">
        <v>200000000</v>
      </c>
      <c r="F5" s="22">
        <v>207000000</v>
      </c>
      <c r="G5" s="15"/>
      <c r="H5" s="15"/>
      <c r="I5" s="15"/>
      <c r="J5" s="15"/>
      <c r="K5" s="15"/>
      <c r="L5" s="15"/>
      <c r="M5" s="15"/>
      <c r="N5" s="15"/>
      <c r="O5" s="15"/>
      <c r="P5" s="15"/>
      <c r="Q5" s="15"/>
      <c r="R5" s="15"/>
      <c r="S5" s="15"/>
      <c r="T5" s="15"/>
      <c r="U5" s="15"/>
      <c r="V5" s="15"/>
    </row>
    <row r="6" spans="1:22" x14ac:dyDescent="0.25">
      <c r="A6" s="15"/>
      <c r="B6" s="23" t="s">
        <v>69</v>
      </c>
      <c r="C6" s="21">
        <v>106618000000</v>
      </c>
      <c r="D6" s="21">
        <v>82338000000</v>
      </c>
      <c r="E6" s="21">
        <v>62131000000</v>
      </c>
      <c r="F6" s="22">
        <v>52148000000</v>
      </c>
      <c r="G6" s="15"/>
      <c r="H6" s="15"/>
      <c r="I6" s="15"/>
      <c r="J6" s="15"/>
      <c r="K6" s="15"/>
      <c r="L6" s="15"/>
      <c r="M6" s="15"/>
      <c r="N6" s="15"/>
      <c r="O6" s="15"/>
      <c r="P6" s="15"/>
      <c r="Q6" s="15"/>
      <c r="R6" s="15"/>
      <c r="S6" s="15"/>
      <c r="T6" s="15"/>
      <c r="U6" s="15"/>
      <c r="V6" s="15"/>
    </row>
    <row r="7" spans="1:22" x14ac:dyDescent="0.25">
      <c r="A7" s="15"/>
      <c r="B7" s="23" t="s">
        <v>70</v>
      </c>
      <c r="C7" s="21">
        <v>28748000000</v>
      </c>
      <c r="D7" s="21">
        <v>26709000000</v>
      </c>
      <c r="E7" s="21">
        <v>19705000000</v>
      </c>
      <c r="F7" s="22">
        <v>14248000000</v>
      </c>
      <c r="G7" s="15"/>
      <c r="H7" s="15"/>
      <c r="I7" s="15"/>
      <c r="J7" s="15"/>
      <c r="K7" s="15"/>
      <c r="L7" s="15"/>
      <c r="M7" s="15"/>
      <c r="N7" s="15"/>
      <c r="O7" s="15"/>
      <c r="P7" s="15"/>
      <c r="Q7" s="15"/>
      <c r="R7" s="15"/>
      <c r="S7" s="15"/>
      <c r="T7" s="15"/>
      <c r="U7" s="15"/>
      <c r="V7" s="15"/>
    </row>
    <row r="8" spans="1:22" x14ac:dyDescent="0.25">
      <c r="A8" s="15"/>
      <c r="B8" s="23" t="s">
        <v>71</v>
      </c>
      <c r="C8" s="21">
        <v>14261000000</v>
      </c>
      <c r="D8" s="21">
        <v>9731000000</v>
      </c>
      <c r="E8" s="21">
        <v>10843000000</v>
      </c>
      <c r="F8" s="22">
        <v>14221000000</v>
      </c>
      <c r="G8" s="15"/>
      <c r="H8" s="15"/>
      <c r="I8" s="15"/>
      <c r="J8" s="15"/>
      <c r="K8" s="15"/>
      <c r="L8" s="15"/>
      <c r="M8" s="15"/>
      <c r="N8" s="15"/>
      <c r="O8" s="15"/>
      <c r="P8" s="15"/>
      <c r="Q8" s="15"/>
      <c r="R8" s="15"/>
      <c r="S8" s="15"/>
      <c r="T8" s="15"/>
      <c r="U8" s="15"/>
      <c r="V8" s="15"/>
    </row>
    <row r="9" spans="1:22" x14ac:dyDescent="0.25">
      <c r="A9" s="15"/>
      <c r="B9" s="23" t="s">
        <v>72</v>
      </c>
      <c r="C9" s="21">
        <v>43009000000</v>
      </c>
      <c r="D9" s="21">
        <v>36440000000</v>
      </c>
      <c r="E9" s="21">
        <v>30548000000</v>
      </c>
      <c r="F9" s="22">
        <v>28469000000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27882000000</v>
      </c>
      <c r="D12" s="21">
        <v>12885000000</v>
      </c>
      <c r="E12" s="21">
        <v>329000000</v>
      </c>
      <c r="F12" s="22">
        <v>-5399000000</v>
      </c>
      <c r="G12" s="15"/>
      <c r="H12" s="15"/>
      <c r="I12" s="15"/>
      <c r="J12" s="15"/>
      <c r="K12" s="15"/>
      <c r="L12" s="15"/>
      <c r="M12" s="15"/>
      <c r="N12" s="15"/>
      <c r="O12" s="15"/>
      <c r="P12" s="15"/>
      <c r="Q12" s="15"/>
      <c r="R12" s="15"/>
      <c r="S12" s="15"/>
      <c r="T12" s="15"/>
      <c r="U12" s="15"/>
      <c r="V12" s="15"/>
    </row>
    <row r="13" spans="1:22" x14ac:dyDescent="0.25">
      <c r="A13" s="15"/>
      <c r="B13" s="23" t="s">
        <v>76</v>
      </c>
      <c r="C13" s="21">
        <v>63609000000</v>
      </c>
      <c r="D13" s="21">
        <v>45898000000</v>
      </c>
      <c r="E13" s="21">
        <v>31583000000</v>
      </c>
      <c r="F13" s="22">
        <v>23679000000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3969000000</v>
      </c>
      <c r="D15" s="21">
        <v>3075000000</v>
      </c>
      <c r="E15" s="21">
        <v>2593000000</v>
      </c>
      <c r="F15" s="22">
        <v>1491000000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13256000000</v>
      </c>
      <c r="D17" s="28">
        <v>14724000000</v>
      </c>
      <c r="E17" s="28">
        <v>11497000000</v>
      </c>
      <c r="F17" s="29">
        <v>5943000000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9"/>
  <sheetViews>
    <sheetView workbookViewId="0" zoomScale="214" zoomScaleNormal="100">
      <selection activeCell="C3" sqref="C3"/>
    </sheetView>
  </sheetViews>
  <sheetFormatPr defaultRowHeight="15" outlineLevelRow="0" outlineLevelCol="0" x14ac:dyDescent="0.2" defaultColWidth="8.83203125"/>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ht="10.5" customHeight="1" spans="1:22" x14ac:dyDescent="0.25">
      <c r="A1" s="15"/>
      <c r="B1" s="15"/>
      <c r="C1" s="15"/>
      <c r="D1" s="15"/>
      <c r="E1" s="15"/>
      <c r="F1" s="15"/>
      <c r="G1" s="15"/>
      <c r="H1" s="15"/>
      <c r="I1" s="15"/>
      <c r="J1" s="15"/>
      <c r="K1" s="15"/>
      <c r="L1" s="15"/>
      <c r="M1" s="15"/>
      <c r="N1" s="15"/>
      <c r="O1" s="15"/>
      <c r="P1" s="15"/>
      <c r="Q1" s="15"/>
      <c r="R1" s="15"/>
      <c r="S1" s="15"/>
      <c r="T1" s="15"/>
      <c r="U1" s="15"/>
      <c r="V1" s="15"/>
    </row>
    <row r="2" ht="16" customHeight="1" spans="1:22" x14ac:dyDescent="0.25">
      <c r="A2" s="15"/>
      <c r="B2" s="16" t="s">
        <v>60</v>
      </c>
      <c r="C2" s="17" t="s">
        <v>61</v>
      </c>
      <c r="D2" s="17" t="s">
        <v>62</v>
      </c>
      <c r="E2" s="17" t="s">
        <v>63</v>
      </c>
      <c r="F2" s="17" t="s">
        <v>64</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ht="19" customHeight="1" spans="1:22" x14ac:dyDescent="0.25">
      <c r="A3" s="15"/>
      <c r="B3" s="20" t="s">
        <v>66</v>
      </c>
      <c r="C3" s="21"/>
      <c r="D3" s="21"/>
      <c r="E3" s="21"/>
      <c r="F3" s="22"/>
      <c r="G3" s="15"/>
      <c r="H3" s="15"/>
      <c r="I3" s="15"/>
      <c r="J3" s="15"/>
      <c r="K3" s="15"/>
      <c r="L3" s="15"/>
      <c r="M3" s="15"/>
      <c r="N3" s="15"/>
      <c r="O3" s="15"/>
      <c r="P3" s="15"/>
      <c r="Q3" s="15"/>
      <c r="R3" s="15"/>
      <c r="S3" s="15"/>
      <c r="T3" s="15"/>
      <c r="U3" s="15"/>
      <c r="V3" s="15"/>
    </row>
    <row r="4" ht="19" customHeight="1" spans="1:22" x14ac:dyDescent="0.25">
      <c r="A4" s="15"/>
      <c r="B4" s="23" t="s">
        <v>67</v>
      </c>
      <c r="C4" s="21"/>
      <c r="D4" s="21"/>
      <c r="E4" s="21"/>
      <c r="F4" s="22"/>
      <c r="G4" s="15"/>
      <c r="H4" s="15"/>
      <c r="I4" s="15"/>
      <c r="J4" s="15"/>
      <c r="K4" s="15"/>
      <c r="L4" s="15"/>
      <c r="M4" s="15"/>
      <c r="N4" s="15"/>
      <c r="O4" s="15"/>
      <c r="P4" s="15"/>
      <c r="Q4" s="15"/>
      <c r="R4" s="15"/>
      <c r="S4" s="15"/>
      <c r="T4" s="15"/>
      <c r="U4" s="15"/>
      <c r="V4" s="15"/>
    </row>
    <row r="5" ht="19" customHeight="1" spans="1:22" x14ac:dyDescent="0.25">
      <c r="A5" s="15"/>
      <c r="B5" s="23" t="s">
        <v>68</v>
      </c>
      <c r="C5" s="21"/>
      <c r="D5" s="21"/>
      <c r="E5" s="21"/>
      <c r="F5" s="22"/>
      <c r="G5" s="15"/>
      <c r="H5" s="15"/>
      <c r="I5" s="15"/>
      <c r="J5" s="15"/>
      <c r="K5" s="15"/>
      <c r="L5" s="15"/>
      <c r="M5" s="15"/>
      <c r="N5" s="15"/>
      <c r="O5" s="15"/>
      <c r="P5" s="15"/>
      <c r="Q5" s="15"/>
      <c r="R5" s="15"/>
      <c r="S5" s="15"/>
      <c r="T5" s="15"/>
      <c r="U5" s="15"/>
      <c r="V5" s="15"/>
    </row>
    <row r="6" ht="19" customHeight="1" spans="1:22" x14ac:dyDescent="0.25">
      <c r="A6" s="15"/>
      <c r="B6" s="23" t="s">
        <v>69</v>
      </c>
      <c r="C6" s="21"/>
      <c r="D6" s="21"/>
      <c r="E6" s="21"/>
      <c r="F6" s="22"/>
      <c r="G6" s="15"/>
      <c r="H6" s="15"/>
      <c r="I6" s="15"/>
      <c r="J6" s="15"/>
      <c r="K6" s="15"/>
      <c r="L6" s="15"/>
      <c r="M6" s="15"/>
      <c r="N6" s="15"/>
      <c r="O6" s="15"/>
      <c r="P6" s="15"/>
      <c r="Q6" s="15"/>
      <c r="R6" s="15"/>
      <c r="S6" s="15"/>
      <c r="T6" s="15"/>
      <c r="U6" s="15"/>
      <c r="V6" s="15"/>
    </row>
    <row r="7" ht="19" customHeight="1" spans="1:22" x14ac:dyDescent="0.25">
      <c r="A7" s="15"/>
      <c r="B7" s="23" t="s">
        <v>70</v>
      </c>
      <c r="C7" s="21"/>
      <c r="D7" s="21"/>
      <c r="E7" s="21"/>
      <c r="F7" s="22"/>
      <c r="G7" s="15"/>
      <c r="H7" s="15"/>
      <c r="I7" s="15"/>
      <c r="J7" s="15"/>
      <c r="K7" s="15"/>
      <c r="L7" s="15"/>
      <c r="M7" s="15"/>
      <c r="N7" s="15"/>
      <c r="O7" s="15"/>
      <c r="P7" s="15"/>
      <c r="Q7" s="15"/>
      <c r="R7" s="15"/>
      <c r="S7" s="15"/>
      <c r="T7" s="15"/>
      <c r="U7" s="15"/>
      <c r="V7" s="15"/>
    </row>
    <row r="8" ht="19" customHeight="1" spans="1:22" x14ac:dyDescent="0.25">
      <c r="A8" s="15"/>
      <c r="B8" s="23" t="s">
        <v>71</v>
      </c>
      <c r="C8" s="21"/>
      <c r="D8" s="21"/>
      <c r="E8" s="21"/>
      <c r="F8" s="22"/>
      <c r="G8" s="15"/>
      <c r="H8" s="15"/>
      <c r="I8" s="15"/>
      <c r="J8" s="15"/>
      <c r="K8" s="15"/>
      <c r="L8" s="15"/>
      <c r="M8" s="15"/>
      <c r="N8" s="15"/>
      <c r="O8" s="15"/>
      <c r="P8" s="15"/>
      <c r="Q8" s="15"/>
      <c r="R8" s="15"/>
      <c r="S8" s="15"/>
      <c r="T8" s="15"/>
      <c r="U8" s="15"/>
      <c r="V8" s="15"/>
    </row>
    <row r="9" ht="19" customHeight="1" spans="1:22" x14ac:dyDescent="0.25">
      <c r="A9" s="15"/>
      <c r="B9" s="23" t="s">
        <v>72</v>
      </c>
      <c r="C9" s="21"/>
      <c r="D9" s="21"/>
      <c r="E9" s="21"/>
      <c r="F9" s="22"/>
      <c r="G9" s="15"/>
      <c r="H9" s="15"/>
      <c r="I9" s="15"/>
      <c r="J9" s="15"/>
      <c r="K9" s="15"/>
      <c r="L9" s="15"/>
      <c r="M9" s="15"/>
      <c r="N9" s="15"/>
      <c r="O9" s="15"/>
      <c r="P9" s="15"/>
      <c r="Q9" s="15"/>
      <c r="R9" s="15"/>
      <c r="S9" s="15"/>
      <c r="T9" s="15"/>
      <c r="U9" s="15"/>
      <c r="V9" s="15"/>
    </row>
    <row r="10" ht="19" customHeight="1" spans="1:22" x14ac:dyDescent="0.25">
      <c r="A10" s="15"/>
      <c r="B10" s="23" t="s">
        <v>73</v>
      </c>
      <c r="C10" s="21"/>
      <c r="D10" s="21"/>
      <c r="E10" s="21"/>
      <c r="F10" s="22"/>
      <c r="G10" s="15"/>
      <c r="H10" s="15"/>
      <c r="I10" s="15"/>
      <c r="J10" s="15"/>
      <c r="K10" s="15"/>
      <c r="L10" s="15"/>
      <c r="M10" s="15"/>
      <c r="N10" s="15"/>
      <c r="O10" s="15"/>
      <c r="P10" s="15"/>
      <c r="Q10" s="15"/>
      <c r="R10" s="15"/>
      <c r="S10" s="15"/>
      <c r="T10" s="15"/>
      <c r="U10" s="15"/>
      <c r="V10" s="15"/>
    </row>
    <row r="11" ht="19" customHeight="1" spans="1:22" x14ac:dyDescent="0.25">
      <c r="A11" s="15"/>
      <c r="B11" s="23" t="s">
        <v>74</v>
      </c>
      <c r="C11" s="21"/>
      <c r="D11" s="21"/>
      <c r="E11" s="21"/>
      <c r="F11" s="22"/>
      <c r="G11" s="15"/>
      <c r="H11" s="15"/>
      <c r="I11" s="15"/>
      <c r="J11" s="15"/>
      <c r="K11" s="15"/>
      <c r="L11" s="15"/>
      <c r="M11" s="15"/>
      <c r="N11" s="15"/>
      <c r="O11" s="15"/>
      <c r="P11" s="15"/>
      <c r="Q11" s="15"/>
      <c r="R11" s="15"/>
      <c r="S11" s="15"/>
      <c r="T11" s="15"/>
      <c r="U11" s="15"/>
      <c r="V11" s="15"/>
    </row>
    <row r="12" ht="19" customHeight="1" spans="1:22" x14ac:dyDescent="0.25">
      <c r="A12" s="15"/>
      <c r="B12" s="23" t="s">
        <v>75</v>
      </c>
      <c r="C12" s="21"/>
      <c r="D12" s="21"/>
      <c r="E12" s="21"/>
      <c r="F12" s="22"/>
      <c r="G12" s="15"/>
      <c r="H12" s="15"/>
      <c r="I12" s="15"/>
      <c r="J12" s="15"/>
      <c r="K12" s="15"/>
      <c r="L12" s="15"/>
      <c r="M12" s="15"/>
      <c r="N12" s="15"/>
      <c r="O12" s="15"/>
      <c r="P12" s="15"/>
      <c r="Q12" s="15"/>
      <c r="R12" s="15"/>
      <c r="S12" s="15"/>
      <c r="T12" s="15"/>
      <c r="U12" s="15"/>
      <c r="V12" s="15"/>
    </row>
    <row r="13" ht="19" customHeight="1" spans="1:22" x14ac:dyDescent="0.25">
      <c r="A13" s="15"/>
      <c r="B13" s="23" t="s">
        <v>76</v>
      </c>
      <c r="C13" s="21"/>
      <c r="D13" s="21"/>
      <c r="E13" s="21"/>
      <c r="F13" s="22"/>
      <c r="G13" s="15"/>
      <c r="H13" s="15"/>
      <c r="I13" s="15"/>
      <c r="J13" s="15"/>
      <c r="K13" s="15"/>
      <c r="L13" s="15"/>
      <c r="M13" s="15"/>
      <c r="N13" s="15"/>
      <c r="O13" s="15"/>
      <c r="P13" s="15"/>
      <c r="Q13" s="15"/>
      <c r="R13" s="15"/>
      <c r="S13" s="15"/>
      <c r="T13" s="15"/>
      <c r="U13" s="15"/>
      <c r="V13" s="15"/>
    </row>
    <row r="14" ht="19" customHeight="1"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ht="19" customHeight="1" spans="1:22" x14ac:dyDescent="0.25">
      <c r="A15" s="15"/>
      <c r="B15" s="20" t="s">
        <v>78</v>
      </c>
      <c r="C15" s="21"/>
      <c r="D15" s="21"/>
      <c r="E15" s="21"/>
      <c r="F15" s="22"/>
      <c r="G15" s="15"/>
      <c r="H15" s="15"/>
      <c r="I15" s="15"/>
      <c r="J15" s="15"/>
      <c r="K15" s="15"/>
      <c r="L15" s="15"/>
      <c r="M15" s="15"/>
      <c r="N15" s="15"/>
      <c r="O15" s="15"/>
      <c r="P15" s="15"/>
      <c r="Q15" s="15"/>
      <c r="R15" s="15"/>
      <c r="S15" s="15"/>
      <c r="T15" s="15"/>
      <c r="U15" s="15"/>
      <c r="V15" s="15"/>
    </row>
    <row r="16" ht="19" customHeight="1"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ht="20" customHeight="1" spans="1:22" x14ac:dyDescent="0.25">
      <c r="A17" s="15"/>
      <c r="B17" s="27" t="s">
        <v>80</v>
      </c>
      <c r="C17" s="28"/>
      <c r="D17" s="28"/>
      <c r="E17" s="28"/>
      <c r="F17" s="29"/>
      <c r="G17" s="15"/>
      <c r="H17" s="15"/>
      <c r="I17" s="15"/>
      <c r="J17" s="15"/>
      <c r="K17" s="15"/>
      <c r="L17" s="15"/>
      <c r="M17" s="15"/>
      <c r="N17" s="15"/>
      <c r="O17" s="15"/>
      <c r="P17" s="15"/>
      <c r="Q17" s="15"/>
      <c r="R17" s="15"/>
      <c r="S17" s="15"/>
      <c r="T17" s="15"/>
      <c r="U17" s="15"/>
      <c r="V17" s="15"/>
    </row>
    <row r="18" ht="16" customHeight="1" spans="1:22" x14ac:dyDescent="0.25">
      <c r="A18" s="15"/>
      <c r="B18" s="15"/>
      <c r="C18" s="15"/>
      <c r="D18" s="15"/>
      <c r="E18" s="15"/>
      <c r="F18" s="15"/>
      <c r="G18" s="15"/>
      <c r="H18" s="15"/>
      <c r="I18" s="15"/>
      <c r="J18" s="15"/>
      <c r="K18" s="15"/>
      <c r="L18" s="15"/>
      <c r="M18" s="15"/>
      <c r="N18" s="15"/>
      <c r="O18" s="15"/>
      <c r="P18" s="15"/>
      <c r="Q18" s="15"/>
      <c r="R18" s="15"/>
      <c r="S18" s="15"/>
      <c r="T18" s="15"/>
      <c r="U18" s="15"/>
      <c r="V18" s="15"/>
    </row>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 t="shared" ref="G23:G30" si="0">(COUNTIF(C23:F23,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 t="shared" ref="E24:F24" si="1">E17/(E4)</f>
        <v>#DIV/0!</v>
      </c>
      <c r="F24" s="45" t="e">
        <f t="shared" si="1"/>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 t="shared" si="0"/>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 t="shared" si="0"/>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ht="16" customHeight="1"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row r="33" spans="1:22" x14ac:dyDescent="0.25">
      <c r="A33" s="15"/>
      <c r="B33" s="15"/>
      <c r="C33" s="15"/>
      <c r="D33" s="15"/>
      <c r="E33" s="15"/>
      <c r="F33" s="15"/>
      <c r="G33" s="15"/>
      <c r="H33" s="15"/>
      <c r="I33" s="15"/>
      <c r="J33" s="15"/>
      <c r="K33" s="15"/>
      <c r="L33" s="15"/>
      <c r="M33" s="15"/>
      <c r="N33" s="15"/>
      <c r="O33" s="15"/>
      <c r="P33" s="15"/>
      <c r="Q33" s="15"/>
      <c r="R33" s="15"/>
      <c r="S33" s="15"/>
      <c r="T33" s="15"/>
      <c r="U33" s="15"/>
      <c r="V33" s="15"/>
    </row>
    <row r="34" spans="1:22" x14ac:dyDescent="0.25">
      <c r="A34" s="15"/>
      <c r="B34" s="15"/>
      <c r="C34" s="15"/>
      <c r="D34" s="15"/>
      <c r="E34" s="15"/>
      <c r="F34" s="15"/>
      <c r="G34" s="15"/>
      <c r="H34" s="15"/>
      <c r="I34" s="15"/>
      <c r="J34" s="15"/>
      <c r="K34" s="15"/>
      <c r="L34" s="15"/>
      <c r="M34" s="15"/>
      <c r="N34" s="15"/>
      <c r="O34" s="15"/>
      <c r="P34" s="15"/>
      <c r="Q34" s="15"/>
      <c r="R34" s="15"/>
      <c r="S34" s="15"/>
      <c r="T34" s="15"/>
      <c r="U34" s="15"/>
      <c r="V34" s="15"/>
    </row>
    <row r="35" spans="1:22" x14ac:dyDescent="0.25">
      <c r="A35" s="15"/>
      <c r="B35" s="15"/>
      <c r="C35" s="15"/>
      <c r="D35" s="15"/>
      <c r="E35" s="15"/>
      <c r="F35" s="15"/>
      <c r="G35" s="15"/>
      <c r="H35" s="15"/>
      <c r="I35" s="15"/>
      <c r="J35" s="15"/>
      <c r="K35" s="15"/>
      <c r="L35" s="15"/>
      <c r="M35" s="15"/>
      <c r="N35" s="15"/>
      <c r="O35" s="15"/>
      <c r="P35" s="15"/>
      <c r="Q35" s="15"/>
      <c r="R35" s="15"/>
      <c r="S35" s="15"/>
      <c r="T35" s="15"/>
      <c r="U35" s="15"/>
      <c r="V35" s="15"/>
    </row>
    <row r="36" spans="1:22" x14ac:dyDescent="0.25">
      <c r="A36" s="15"/>
      <c r="B36" s="15"/>
      <c r="C36" s="15"/>
      <c r="D36" s="15"/>
      <c r="E36" s="15"/>
      <c r="F36" s="15"/>
      <c r="G36" s="15"/>
      <c r="H36" s="15"/>
      <c r="I36" s="15"/>
      <c r="J36" s="15"/>
      <c r="K36" s="15"/>
      <c r="L36" s="15"/>
      <c r="M36" s="15"/>
      <c r="N36" s="15"/>
      <c r="O36" s="15"/>
      <c r="P36" s="15"/>
      <c r="Q36" s="15"/>
      <c r="R36" s="15"/>
      <c r="S36" s="15"/>
      <c r="T36" s="15"/>
      <c r="U36" s="15"/>
      <c r="V36" s="15"/>
    </row>
    <row r="37" spans="1:22" x14ac:dyDescent="0.25">
      <c r="A37" s="15"/>
      <c r="B37" s="15"/>
      <c r="C37" s="15"/>
      <c r="D37" s="15"/>
      <c r="E37" s="15"/>
      <c r="F37" s="15"/>
      <c r="G37" s="15"/>
      <c r="H37" s="15"/>
      <c r="I37" s="15"/>
      <c r="J37" s="15"/>
      <c r="K37" s="15"/>
      <c r="L37" s="15"/>
      <c r="M37" s="15"/>
      <c r="N37" s="15"/>
      <c r="O37" s="15"/>
      <c r="P37" s="15"/>
      <c r="Q37" s="15"/>
      <c r="R37" s="15"/>
      <c r="S37" s="15"/>
      <c r="T37" s="15"/>
      <c r="U37" s="15"/>
      <c r="V37" s="15"/>
    </row>
    <row r="38" spans="1:22" x14ac:dyDescent="0.25">
      <c r="A38" s="15"/>
      <c r="B38" s="15"/>
      <c r="C38" s="15"/>
      <c r="D38" s="15"/>
      <c r="E38" s="15"/>
      <c r="F38" s="15"/>
      <c r="G38" s="15"/>
      <c r="H38" s="15"/>
      <c r="I38" s="15"/>
      <c r="J38" s="15"/>
      <c r="K38" s="15"/>
      <c r="L38" s="15"/>
      <c r="M38" s="15"/>
      <c r="N38" s="15"/>
      <c r="O38" s="15"/>
      <c r="P38" s="15"/>
      <c r="Q38" s="15"/>
      <c r="R38" s="15"/>
      <c r="S38" s="15"/>
      <c r="T38" s="15"/>
      <c r="U38" s="15"/>
      <c r="V38" s="15"/>
    </row>
    <row r="39" spans="1:22" x14ac:dyDescent="0.25">
      <c r="A39" s="15"/>
      <c r="B39" s="15"/>
      <c r="C39" s="15"/>
      <c r="D39" s="15"/>
      <c r="E39" s="15"/>
      <c r="F39" s="15"/>
      <c r="G39" s="15"/>
      <c r="H39" s="15"/>
      <c r="I39" s="15"/>
      <c r="J39" s="15"/>
      <c r="K39" s="15"/>
      <c r="L39" s="15"/>
      <c r="M39" s="15"/>
      <c r="N39" s="15"/>
      <c r="O39" s="15"/>
      <c r="P39" s="15"/>
      <c r="Q39" s="15"/>
      <c r="R39" s="15"/>
      <c r="S39" s="15"/>
      <c r="T39" s="15"/>
      <c r="U39" s="15"/>
      <c r="V39" s="15"/>
    </row>
    <row r="40" spans="1:22" x14ac:dyDescent="0.25">
      <c r="A40" s="15"/>
      <c r="B40" s="15"/>
      <c r="C40" s="15"/>
      <c r="D40" s="15"/>
      <c r="E40" s="15"/>
      <c r="F40" s="15"/>
      <c r="G40" s="15"/>
      <c r="H40" s="15"/>
      <c r="I40" s="15"/>
      <c r="J40" s="15"/>
      <c r="K40" s="15"/>
      <c r="L40" s="15"/>
      <c r="M40" s="15"/>
      <c r="N40" s="15"/>
      <c r="O40" s="15"/>
      <c r="P40" s="15"/>
      <c r="Q40" s="15"/>
      <c r="R40" s="15"/>
      <c r="S40" s="15"/>
      <c r="T40" s="15"/>
      <c r="U40" s="15"/>
      <c r="V40" s="15"/>
    </row>
    <row r="41" spans="1:22" x14ac:dyDescent="0.25">
      <c r="A41" s="15"/>
      <c r="B41" s="15"/>
      <c r="C41" s="15"/>
      <c r="D41" s="15"/>
      <c r="E41" s="15"/>
      <c r="F41" s="15"/>
      <c r="G41" s="15"/>
      <c r="H41" s="15"/>
      <c r="I41" s="15"/>
      <c r="J41" s="15"/>
      <c r="K41" s="15"/>
      <c r="L41" s="15"/>
      <c r="M41" s="15"/>
      <c r="N41" s="15"/>
      <c r="O41" s="15"/>
      <c r="P41" s="15"/>
      <c r="Q41" s="15"/>
      <c r="R41" s="15"/>
      <c r="S41" s="15"/>
      <c r="T41" s="15"/>
      <c r="U41" s="15"/>
      <c r="V41" s="15"/>
    </row>
    <row r="42" spans="1:22" x14ac:dyDescent="0.25">
      <c r="A42" s="15"/>
      <c r="B42" s="15"/>
      <c r="C42" s="15"/>
      <c r="D42" s="15"/>
      <c r="E42" s="15"/>
      <c r="F42" s="15"/>
      <c r="G42" s="15"/>
      <c r="H42" s="15"/>
      <c r="I42" s="15"/>
      <c r="J42" s="15"/>
      <c r="K42" s="15"/>
      <c r="L42" s="15"/>
      <c r="M42" s="15"/>
      <c r="N42" s="15"/>
      <c r="O42" s="15"/>
      <c r="P42" s="15"/>
      <c r="Q42" s="15"/>
      <c r="R42" s="15"/>
      <c r="S42" s="15"/>
      <c r="T42" s="15"/>
      <c r="U42" s="15"/>
      <c r="V42" s="15"/>
    </row>
    <row r="43" spans="1:22" x14ac:dyDescent="0.25">
      <c r="A43" s="15"/>
      <c r="B43" s="15"/>
      <c r="C43" s="15"/>
      <c r="D43" s="15"/>
      <c r="E43" s="15"/>
      <c r="F43" s="15"/>
      <c r="G43" s="15"/>
      <c r="H43" s="15"/>
      <c r="I43" s="15"/>
      <c r="J43" s="15"/>
      <c r="K43" s="15"/>
      <c r="L43" s="15"/>
      <c r="M43" s="15"/>
      <c r="N43" s="15"/>
      <c r="O43" s="15"/>
      <c r="P43" s="15"/>
      <c r="Q43" s="15"/>
      <c r="R43" s="15"/>
      <c r="S43" s="15"/>
      <c r="T43" s="15"/>
      <c r="U43" s="15"/>
      <c r="V43" s="15"/>
    </row>
    <row r="44" spans="1:22" x14ac:dyDescent="0.25">
      <c r="A44" s="15"/>
      <c r="B44" s="15"/>
      <c r="C44" s="15"/>
      <c r="D44" s="15"/>
      <c r="E44" s="15"/>
      <c r="F44" s="15"/>
      <c r="G44" s="15"/>
      <c r="H44" s="15"/>
      <c r="I44" s="15"/>
      <c r="J44" s="15"/>
      <c r="K44" s="15"/>
      <c r="L44" s="15"/>
      <c r="M44" s="15"/>
      <c r="N44" s="15"/>
      <c r="O44" s="15"/>
      <c r="P44" s="15"/>
      <c r="Q44" s="15"/>
      <c r="R44" s="15"/>
      <c r="S44" s="15"/>
      <c r="T44" s="15"/>
      <c r="U44" s="15"/>
      <c r="V44" s="15"/>
    </row>
    <row r="45" spans="1:22" x14ac:dyDescent="0.25">
      <c r="A45" s="15"/>
      <c r="B45" s="15"/>
      <c r="C45" s="15"/>
      <c r="D45" s="15"/>
      <c r="E45" s="15"/>
      <c r="F45" s="15"/>
      <c r="G45" s="15"/>
      <c r="H45" s="15"/>
      <c r="I45" s="15"/>
      <c r="J45" s="15"/>
      <c r="K45" s="15"/>
      <c r="L45" s="15"/>
      <c r="M45" s="15"/>
      <c r="N45" s="15"/>
      <c r="O45" s="15"/>
      <c r="P45" s="15"/>
      <c r="Q45" s="15"/>
      <c r="R45" s="15"/>
      <c r="S45" s="15"/>
      <c r="T45" s="15"/>
      <c r="U45" s="15"/>
      <c r="V45" s="15"/>
    </row>
    <row r="46" spans="1:22" x14ac:dyDescent="0.25">
      <c r="A46" s="15"/>
      <c r="B46" s="15"/>
      <c r="C46" s="15"/>
      <c r="D46" s="15"/>
      <c r="E46" s="15"/>
      <c r="F46" s="15"/>
      <c r="G46" s="15"/>
      <c r="H46" s="15"/>
      <c r="I46" s="15"/>
      <c r="J46" s="15"/>
      <c r="K46" s="15"/>
      <c r="L46" s="15"/>
      <c r="M46" s="15"/>
      <c r="N46" s="15"/>
      <c r="O46" s="15"/>
      <c r="P46" s="15"/>
      <c r="Q46" s="15"/>
      <c r="R46" s="15"/>
      <c r="S46" s="15"/>
      <c r="T46" s="15"/>
      <c r="U46" s="15"/>
      <c r="V46" s="15"/>
    </row>
    <row r="47" spans="1:22" x14ac:dyDescent="0.25">
      <c r="A47" s="15"/>
      <c r="B47" s="15"/>
      <c r="C47" s="15"/>
      <c r="D47" s="15"/>
      <c r="E47" s="15"/>
      <c r="F47" s="15"/>
      <c r="G47" s="15"/>
      <c r="H47" s="15"/>
      <c r="I47" s="15"/>
      <c r="J47" s="15"/>
      <c r="K47" s="15"/>
      <c r="L47" s="15"/>
      <c r="M47" s="15"/>
      <c r="N47" s="15"/>
      <c r="O47" s="15"/>
      <c r="P47" s="15"/>
      <c r="Q47" s="15"/>
      <c r="R47" s="15"/>
      <c r="S47" s="15"/>
      <c r="T47" s="15"/>
      <c r="U47" s="15"/>
      <c r="V47" s="15"/>
    </row>
    <row r="48" spans="1:22" x14ac:dyDescent="0.25">
      <c r="A48" s="15"/>
      <c r="B48" s="15"/>
      <c r="C48" s="15"/>
      <c r="D48" s="15"/>
      <c r="E48" s="15"/>
      <c r="F48" s="15"/>
      <c r="G48" s="15"/>
      <c r="H48" s="15"/>
      <c r="I48" s="15"/>
      <c r="J48" s="15"/>
      <c r="K48" s="15"/>
      <c r="L48" s="15"/>
      <c r="M48" s="15"/>
      <c r="N48" s="15"/>
      <c r="O48" s="15"/>
      <c r="P48" s="15"/>
      <c r="Q48" s="15"/>
      <c r="R48" s="15"/>
      <c r="S48" s="15"/>
      <c r="T48" s="15"/>
      <c r="U48" s="15"/>
      <c r="V48" s="15"/>
    </row>
    <row r="49" spans="1:22" x14ac:dyDescent="0.25">
      <c r="A49" s="15"/>
      <c r="B49" s="15"/>
      <c r="C49" s="15"/>
      <c r="D49" s="15"/>
      <c r="E49" s="15"/>
      <c r="F49" s="15"/>
      <c r="G49" s="15"/>
      <c r="H49" s="15"/>
      <c r="I49" s="15"/>
      <c r="J49" s="15"/>
      <c r="K49" s="15"/>
      <c r="L49" s="15"/>
      <c r="M49" s="15"/>
      <c r="N49" s="15"/>
      <c r="O49" s="15"/>
      <c r="P49" s="15"/>
      <c r="Q49" s="15"/>
      <c r="R49" s="15"/>
      <c r="S49" s="15"/>
      <c r="T49" s="15"/>
      <c r="U49" s="15"/>
      <c r="V49" s="15"/>
    </row>
    <row r="50" spans="1:22" x14ac:dyDescent="0.25">
      <c r="A50" s="15"/>
      <c r="B50" s="15"/>
      <c r="C50" s="15"/>
      <c r="D50" s="15"/>
      <c r="E50" s="15"/>
      <c r="F50" s="15"/>
      <c r="G50" s="15"/>
      <c r="H50" s="15"/>
      <c r="I50" s="15"/>
      <c r="J50" s="15"/>
      <c r="K50" s="15"/>
      <c r="L50" s="15"/>
      <c r="M50" s="15"/>
      <c r="N50" s="15"/>
      <c r="O50" s="15"/>
      <c r="P50" s="15"/>
      <c r="Q50" s="15"/>
      <c r="R50" s="15"/>
      <c r="S50" s="15"/>
      <c r="T50" s="15"/>
      <c r="U50" s="15"/>
      <c r="V50" s="15"/>
    </row>
    <row r="51" spans="1:22" x14ac:dyDescent="0.25">
      <c r="A51" s="15"/>
      <c r="B51" s="15"/>
      <c r="C51" s="15"/>
      <c r="D51" s="15"/>
      <c r="E51" s="15"/>
      <c r="F51" s="15"/>
      <c r="G51" s="15"/>
      <c r="H51" s="15"/>
      <c r="I51" s="15"/>
      <c r="J51" s="15"/>
      <c r="K51" s="15"/>
      <c r="L51" s="15"/>
      <c r="M51" s="15"/>
      <c r="N51" s="15"/>
      <c r="O51" s="15"/>
      <c r="P51" s="15"/>
      <c r="Q51" s="15"/>
      <c r="R51" s="15"/>
      <c r="S51" s="15"/>
      <c r="T51" s="15"/>
      <c r="U51" s="15"/>
      <c r="V51" s="15"/>
    </row>
    <row r="52" spans="1:22" x14ac:dyDescent="0.25">
      <c r="A52" s="15"/>
      <c r="B52" s="15"/>
      <c r="C52" s="15"/>
      <c r="D52" s="15"/>
      <c r="E52" s="15"/>
      <c r="F52" s="15"/>
      <c r="G52" s="15"/>
      <c r="H52" s="15"/>
      <c r="I52" s="15"/>
      <c r="J52" s="15"/>
      <c r="K52" s="15"/>
      <c r="L52" s="15"/>
      <c r="M52" s="15"/>
      <c r="N52" s="15"/>
      <c r="O52" s="15"/>
      <c r="P52" s="15"/>
      <c r="Q52" s="15"/>
      <c r="R52" s="15"/>
      <c r="S52" s="15"/>
      <c r="T52" s="15"/>
      <c r="U52" s="15"/>
      <c r="V52" s="15"/>
    </row>
    <row r="53" spans="1:22" x14ac:dyDescent="0.25">
      <c r="A53" s="15"/>
      <c r="B53" s="15"/>
      <c r="C53" s="15"/>
      <c r="D53" s="15"/>
      <c r="E53" s="15"/>
      <c r="F53" s="15"/>
      <c r="G53" s="15"/>
      <c r="H53" s="15"/>
      <c r="I53" s="15"/>
      <c r="J53" s="15"/>
      <c r="K53" s="15"/>
      <c r="L53" s="15"/>
      <c r="M53" s="15"/>
      <c r="N53" s="15"/>
      <c r="O53" s="15"/>
      <c r="P53" s="15"/>
      <c r="Q53" s="15"/>
      <c r="R53" s="15"/>
      <c r="S53" s="15"/>
      <c r="T53" s="15"/>
      <c r="U53" s="15"/>
      <c r="V53" s="15"/>
    </row>
    <row r="54" spans="1:22" x14ac:dyDescent="0.25">
      <c r="A54" s="15"/>
      <c r="B54" s="15"/>
      <c r="C54" s="15"/>
      <c r="D54" s="15"/>
      <c r="E54" s="15"/>
      <c r="F54" s="15"/>
      <c r="G54" s="15"/>
      <c r="H54" s="15"/>
      <c r="I54" s="15"/>
      <c r="J54" s="15"/>
      <c r="K54" s="15"/>
      <c r="L54" s="15"/>
      <c r="M54" s="15"/>
      <c r="N54" s="15"/>
      <c r="O54" s="15"/>
      <c r="P54" s="15"/>
      <c r="Q54" s="15"/>
      <c r="R54" s="15"/>
      <c r="S54" s="15"/>
      <c r="T54" s="15"/>
      <c r="U54" s="15"/>
      <c r="V54" s="15"/>
    </row>
    <row r="55" spans="1:22" x14ac:dyDescent="0.25">
      <c r="A55" s="15"/>
      <c r="B55" s="15"/>
      <c r="C55" s="15"/>
      <c r="D55" s="15"/>
      <c r="E55" s="15"/>
      <c r="F55" s="15"/>
      <c r="G55" s="15"/>
      <c r="H55" s="15"/>
      <c r="I55" s="15"/>
      <c r="J55" s="15"/>
      <c r="K55" s="15"/>
      <c r="L55" s="15"/>
      <c r="M55" s="15"/>
      <c r="N55" s="15"/>
      <c r="O55" s="15"/>
      <c r="P55" s="15"/>
      <c r="Q55" s="15"/>
      <c r="R55" s="15"/>
      <c r="S55" s="15"/>
      <c r="T55" s="15"/>
      <c r="U55" s="15"/>
      <c r="V55" s="15"/>
    </row>
    <row r="56" spans="1:22" x14ac:dyDescent="0.25">
      <c r="A56" s="15"/>
      <c r="B56" s="15"/>
      <c r="C56" s="15"/>
      <c r="D56" s="15"/>
      <c r="E56" s="15"/>
      <c r="F56" s="15"/>
      <c r="G56" s="15"/>
      <c r="H56" s="15"/>
      <c r="I56" s="15"/>
      <c r="J56" s="15"/>
      <c r="K56" s="15"/>
      <c r="L56" s="15"/>
      <c r="M56" s="15"/>
      <c r="N56" s="15"/>
      <c r="O56" s="15"/>
      <c r="P56" s="15"/>
      <c r="Q56" s="15"/>
      <c r="R56" s="15"/>
      <c r="S56" s="15"/>
      <c r="T56" s="15"/>
      <c r="U56" s="15"/>
      <c r="V56" s="15"/>
    </row>
    <row r="57" spans="1:22" x14ac:dyDescent="0.25">
      <c r="A57" s="15"/>
      <c r="B57" s="15"/>
      <c r="C57" s="15"/>
      <c r="D57" s="15"/>
      <c r="E57" s="15"/>
      <c r="F57" s="15"/>
      <c r="G57" s="15"/>
      <c r="H57" s="15"/>
      <c r="I57" s="15"/>
      <c r="J57" s="15"/>
      <c r="K57" s="15"/>
      <c r="L57" s="15"/>
      <c r="M57" s="15"/>
      <c r="N57" s="15"/>
      <c r="O57" s="15"/>
      <c r="P57" s="15"/>
      <c r="Q57" s="15"/>
      <c r="R57" s="15"/>
      <c r="S57" s="15"/>
      <c r="T57" s="15"/>
      <c r="U57" s="15"/>
      <c r="V57" s="15"/>
    </row>
    <row r="58" spans="1:22" x14ac:dyDescent="0.25">
      <c r="A58" s="15"/>
      <c r="B58" s="15"/>
      <c r="C58" s="15"/>
      <c r="D58" s="15"/>
      <c r="E58" s="15"/>
      <c r="F58" s="15"/>
      <c r="G58" s="15"/>
      <c r="H58" s="15"/>
      <c r="I58" s="15"/>
      <c r="J58" s="15"/>
      <c r="K58" s="15"/>
      <c r="L58" s="15"/>
      <c r="M58" s="15"/>
      <c r="N58" s="15"/>
      <c r="O58" s="15"/>
      <c r="P58" s="15"/>
      <c r="Q58" s="15"/>
      <c r="R58" s="15"/>
      <c r="S58" s="15"/>
      <c r="T58" s="15"/>
      <c r="U58" s="15"/>
      <c r="V58" s="15"/>
    </row>
    <row r="59" spans="1:22" x14ac:dyDescent="0.25">
      <c r="A59" s="15"/>
      <c r="B59" s="15"/>
      <c r="C59" s="15"/>
      <c r="D59" s="15"/>
      <c r="E59" s="15"/>
      <c r="F59" s="15"/>
      <c r="G59" s="15"/>
      <c r="H59" s="15"/>
      <c r="I59" s="15"/>
      <c r="J59" s="15"/>
      <c r="K59" s="15"/>
      <c r="L59" s="15"/>
      <c r="M59" s="15"/>
      <c r="N59" s="15"/>
      <c r="O59" s="15"/>
      <c r="P59" s="15"/>
      <c r="Q59" s="15"/>
      <c r="R59" s="15"/>
      <c r="S59" s="15"/>
      <c r="T59" s="15"/>
      <c r="U59" s="15"/>
      <c r="V59" s="15"/>
    </row>
  </sheetData>
  <conditionalFormatting sqref="C29">
    <cfRule type="cellIs" dxfId="0" priority="17" operator="lessThan">
      <formula>0</formula>
    </cfRule>
    <cfRule type="cellIs" dxfId="1" priority="19" operator="greaterThan">
      <formula>0.17</formula>
    </cfRule>
    <cfRule type="cellIs" dxfId="2" priority="18" operator="between">
      <formula>0</formula>
      <formula>0.135</formula>
    </cfRule>
  </conditionalFormatting>
  <conditionalFormatting sqref="C21:E23 F23 C28:F28 C32">
    <cfRule type="containsText" dxfId="3" priority="33">
      <formula>NOT(ISERROR(SEARCH("Pass",C21)))</formula>
    </cfRule>
    <cfRule type="containsText" dxfId="4" priority="32">
      <formula>NOT(ISERROR(SEARCH("Fail",C21)))</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5" priority="2" operator="between">
      <formula>0.2</formula>
      <formula>0.5</formula>
    </cfRule>
    <cfRule type="cellIs" dxfId="6" priority="3" operator="lessThan">
      <formula>0.2</formula>
    </cfRule>
    <cfRule type="cellIs" dxfId="7" priority="1" operator="greaterThan">
      <formula>0.5</formula>
    </cfRule>
  </conditionalFormatting>
  <conditionalFormatting sqref="C25:F25">
    <cfRule type="cellIs" dxfId="8" priority="27" operator="greaterThan">
      <formula>0.17</formula>
    </cfRule>
    <cfRule type="cellIs" dxfId="9" priority="28" operator="between">
      <formula>0.1</formula>
      <formula>0.17</formula>
    </cfRule>
    <cfRule type="cellIs" dxfId="10" priority="29" operator="lessThan">
      <formula>0.1</formula>
    </cfRule>
  </conditionalFormatting>
  <conditionalFormatting sqref="C26:F26">
    <cfRule type="cellIs" dxfId="11" priority="25" operator="lessThan">
      <formula>0.5</formula>
    </cfRule>
    <cfRule type="cellIs" dxfId="12" priority="26" operator="greaterThan">
      <formula>0.5</formula>
    </cfRule>
  </conditionalFormatting>
  <conditionalFormatting sqref="C27:F27">
    <cfRule type="cellIs" dxfId="13" priority="20" operator="greaterThan">
      <formula>1</formula>
    </cfRule>
    <cfRule type="cellIs" dxfId="14" priority="23" operator="between">
      <formula>0.8</formula>
      <formula>1</formula>
    </cfRule>
    <cfRule type="cellIs" dxfId="15" priority="24" operator="lessThan">
      <formula>0.8</formula>
    </cfRule>
  </conditionalFormatting>
  <conditionalFormatting sqref="C30:F31">
    <cfRule type="containsText" dxfId="16" priority="30">
      <formula>NOT(ISERROR(SEARCH("Fail",C30)))</formula>
    </cfRule>
    <cfRule type="containsText" dxfId="17" priority="31">
      <formula>NOT(ISERROR(SEARCH("Pass",C30)))</formula>
    </cfRule>
  </conditionalFormatting>
  <conditionalFormatting sqref="C31:F31">
    <cfRule type="cellIs" dxfId="18" priority="21" operator="lessThan">
      <formula>0.23</formula>
    </cfRule>
    <cfRule type="cellIs" dxfId="19" priority="22" operator="greaterThan">
      <formula>0.23</formula>
    </cfRule>
  </conditionalFormatting>
  <pageMargins left="0.7" right="0.7" top="0.75" bottom="0.75" header="0.3" footer="0.3"/>
  <pageSetup orientation="portrait" horizontalDpi="0" verticalDpi="0" scale="100" fitToWidth="1" fitToHeight="1" firstPageNumber="1" useFirstPageNumber="1" copies="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2" customWidth="1"/>
    <col min="2" max="2" width="39" customWidth="1"/>
    <col min="3" max="7" width="17" customWidth="1"/>
    <col min="8" max="8" width="174" customWidth="1"/>
    <col min="9" max="9" width="17" customWidth="1"/>
    <col min="10" max="22" width="12" customWidth="1"/>
  </cols>
  <sheetData>
    <row r="1" spans="1:22" x14ac:dyDescent="0.25"/>
    <row r="2" spans="1:22" x14ac:dyDescent="0.25">
      <c r="A2" s="15"/>
      <c r="B2" s="16" t="s">
        <v>60</v>
      </c>
      <c r="C2" s="17" t="s">
        <v>109</v>
      </c>
      <c r="D2" s="17" t="s">
        <v>110</v>
      </c>
      <c r="E2" s="17" t="s">
        <v>111</v>
      </c>
      <c r="F2" s="17" t="s">
        <v>112</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5282000000</v>
      </c>
      <c r="D3" s="21">
        <v>5159000000</v>
      </c>
      <c r="E3" s="21">
        <v>2605000000</v>
      </c>
      <c r="F3" s="22">
        <v>1826000000</v>
      </c>
      <c r="G3" s="15"/>
      <c r="H3" s="15"/>
      <c r="I3" s="15"/>
      <c r="J3" s="15"/>
      <c r="K3" s="15"/>
      <c r="L3" s="15"/>
      <c r="M3" s="15"/>
      <c r="N3" s="15"/>
      <c r="O3" s="15"/>
      <c r="P3" s="15"/>
      <c r="Q3" s="15"/>
      <c r="R3" s="15"/>
      <c r="S3" s="15"/>
      <c r="T3" s="15"/>
      <c r="U3" s="15"/>
      <c r="V3" s="15"/>
    </row>
    <row r="4" spans="1:22" x14ac:dyDescent="0.25">
      <c r="A4" s="15"/>
      <c r="B4" s="23" t="s">
        <v>67</v>
      </c>
      <c r="C4" s="21">
        <v>5260000000</v>
      </c>
      <c r="D4" s="21">
        <v>4845000000</v>
      </c>
      <c r="E4" s="21">
        <v>3607000000</v>
      </c>
      <c r="F4" s="22">
        <v>2856000000</v>
      </c>
      <c r="G4" s="15"/>
      <c r="H4" s="15"/>
      <c r="I4" s="15"/>
      <c r="J4" s="15"/>
      <c r="K4" s="15"/>
      <c r="L4" s="15"/>
      <c r="M4" s="15"/>
      <c r="N4" s="15"/>
      <c r="O4" s="15"/>
      <c r="P4" s="15"/>
      <c r="Q4" s="15"/>
      <c r="R4" s="15"/>
      <c r="S4" s="15"/>
      <c r="T4" s="15"/>
      <c r="U4" s="15"/>
      <c r="V4" s="15"/>
    </row>
    <row r="5" spans="1:22" x14ac:dyDescent="0.25">
      <c r="A5" s="15"/>
      <c r="B5" s="23" t="s">
        <v>68</v>
      </c>
      <c r="C5" s="21">
        <v>4430000000</v>
      </c>
      <c r="D5" s="21">
        <v>4372000000</v>
      </c>
      <c r="E5" s="21">
        <v>4349000000</v>
      </c>
      <c r="F5" s="22">
        <v>4193000000</v>
      </c>
      <c r="G5" s="15"/>
      <c r="H5" s="15"/>
      <c r="I5" s="15"/>
      <c r="J5" s="15"/>
      <c r="K5" s="15"/>
      <c r="L5" s="15"/>
      <c r="M5" s="15"/>
      <c r="N5" s="15"/>
      <c r="O5" s="15"/>
      <c r="P5" s="15"/>
      <c r="Q5" s="15"/>
      <c r="R5" s="15"/>
      <c r="S5" s="15"/>
      <c r="T5" s="15"/>
      <c r="U5" s="15"/>
      <c r="V5" s="15"/>
    </row>
    <row r="6" spans="1:22" x14ac:dyDescent="0.25">
      <c r="A6" s="15"/>
      <c r="B6" s="23" t="s">
        <v>69</v>
      </c>
      <c r="C6" s="21">
        <v>65728000000</v>
      </c>
      <c r="D6" s="21">
        <v>41182000000</v>
      </c>
      <c r="E6" s="21">
        <v>44187000000</v>
      </c>
      <c r="F6" s="22">
        <v>28791000000</v>
      </c>
      <c r="G6" s="15"/>
      <c r="H6" s="15"/>
      <c r="I6" s="15"/>
      <c r="J6" s="15"/>
      <c r="K6" s="15"/>
      <c r="L6" s="15"/>
      <c r="M6" s="15"/>
      <c r="N6" s="15"/>
      <c r="O6" s="15"/>
      <c r="P6" s="15"/>
      <c r="Q6" s="15"/>
      <c r="R6" s="15"/>
      <c r="S6" s="15"/>
      <c r="T6" s="15"/>
      <c r="U6" s="15"/>
      <c r="V6" s="15"/>
    </row>
    <row r="7" spans="1:22" x14ac:dyDescent="0.25">
      <c r="A7" s="15"/>
      <c r="B7" s="23" t="s">
        <v>70</v>
      </c>
      <c r="C7" s="21">
        <v>10631000000</v>
      </c>
      <c r="D7" s="21">
        <v>6563000000</v>
      </c>
      <c r="E7" s="21">
        <v>4335000000</v>
      </c>
      <c r="F7" s="22">
        <v>3925000000</v>
      </c>
      <c r="G7" s="15"/>
      <c r="H7" s="15"/>
      <c r="I7" s="15"/>
      <c r="J7" s="15"/>
      <c r="K7" s="15"/>
      <c r="L7" s="15"/>
      <c r="M7" s="15"/>
      <c r="N7" s="15"/>
      <c r="O7" s="15"/>
      <c r="P7" s="15"/>
      <c r="Q7" s="15"/>
      <c r="R7" s="15"/>
      <c r="S7" s="15"/>
      <c r="T7" s="15"/>
      <c r="U7" s="15"/>
      <c r="V7" s="15"/>
    </row>
    <row r="8" spans="1:22" x14ac:dyDescent="0.25">
      <c r="A8" s="15"/>
      <c r="B8" s="23" t="s">
        <v>71</v>
      </c>
      <c r="C8" s="21">
        <v>12119000000</v>
      </c>
      <c r="D8" s="21">
        <v>12518000000</v>
      </c>
      <c r="E8" s="21">
        <v>13240000000</v>
      </c>
      <c r="F8" s="22">
        <v>7973000000</v>
      </c>
      <c r="G8" s="15"/>
      <c r="H8" s="15"/>
      <c r="I8" s="15"/>
      <c r="J8" s="15"/>
      <c r="K8" s="15"/>
      <c r="L8" s="15"/>
      <c r="M8" s="15"/>
      <c r="N8" s="15"/>
      <c r="O8" s="15"/>
      <c r="P8" s="15"/>
      <c r="Q8" s="15"/>
      <c r="R8" s="15"/>
      <c r="S8" s="15"/>
      <c r="T8" s="15"/>
      <c r="U8" s="15"/>
      <c r="V8" s="15"/>
    </row>
    <row r="9" spans="1:22" x14ac:dyDescent="0.25">
      <c r="A9" s="15"/>
      <c r="B9" s="23" t="s">
        <v>72</v>
      </c>
      <c r="C9" s="21">
        <v>22750000000</v>
      </c>
      <c r="D9" s="21">
        <v>19081000000</v>
      </c>
      <c r="E9" s="21">
        <v>17575000000</v>
      </c>
      <c r="F9" s="22">
        <v>11898000000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v>10756000000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29817000000</v>
      </c>
      <c r="D12" s="21">
        <v>10171000000</v>
      </c>
      <c r="E12" s="21">
        <v>16235000000</v>
      </c>
      <c r="F12" s="22">
        <v>18908000000</v>
      </c>
      <c r="G12" s="15"/>
      <c r="H12" s="15"/>
      <c r="I12" s="15"/>
      <c r="J12" s="15"/>
      <c r="K12" s="15"/>
      <c r="L12" s="15"/>
      <c r="M12" s="15"/>
      <c r="N12" s="15"/>
      <c r="O12" s="15"/>
      <c r="P12" s="15"/>
      <c r="Q12" s="15"/>
      <c r="R12" s="15"/>
      <c r="S12" s="15"/>
      <c r="T12" s="15"/>
      <c r="U12" s="15"/>
      <c r="V12" s="15"/>
    </row>
    <row r="13" spans="1:22" x14ac:dyDescent="0.25">
      <c r="A13" s="15"/>
      <c r="B13" s="23" t="s">
        <v>76</v>
      </c>
      <c r="C13" s="21">
        <v>42978000000</v>
      </c>
      <c r="D13" s="21">
        <v>22101000000</v>
      </c>
      <c r="E13" s="21">
        <v>26612000000</v>
      </c>
      <c r="F13" s="22">
        <v>16893000000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8675000000</v>
      </c>
      <c r="D15" s="21">
        <v>7339000000</v>
      </c>
      <c r="E15" s="21">
        <v>5268000000</v>
      </c>
      <c r="F15" s="22">
        <v>3924000000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28090000000</v>
      </c>
      <c r="D17" s="28">
        <v>5641000000</v>
      </c>
      <c r="E17" s="28">
        <v>9108000000</v>
      </c>
      <c r="F17" s="29">
        <v>5822000000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2" customWidth="1"/>
    <col min="2" max="2" width="39" customWidth="1"/>
    <col min="3" max="7" width="17" customWidth="1"/>
    <col min="8" max="8" width="174" customWidth="1"/>
    <col min="9" max="9" width="17" customWidth="1"/>
    <col min="10" max="22" width="12" customWidth="1"/>
  </cols>
  <sheetData>
    <row r="1" spans="1:22" x14ac:dyDescent="0.25"/>
    <row r="2" spans="1:22" x14ac:dyDescent="0.25">
      <c r="A2" s="15"/>
      <c r="B2" s="16" t="s">
        <v>60</v>
      </c>
      <c r="C2" s="17" t="s">
        <v>113</v>
      </c>
      <c r="D2" s="17" t="s">
        <v>114</v>
      </c>
      <c r="E2" s="17" t="s">
        <v>115</v>
      </c>
      <c r="F2" s="17" t="s">
        <v>116</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6331000000</v>
      </c>
      <c r="D3" s="21">
        <v>4946000000</v>
      </c>
      <c r="E3" s="21">
        <v>6580000000</v>
      </c>
      <c r="F3" s="22">
        <v>4061000000</v>
      </c>
      <c r="G3" s="15"/>
      <c r="H3" s="15"/>
      <c r="I3" s="15"/>
      <c r="J3" s="15"/>
      <c r="K3" s="15"/>
      <c r="L3" s="15"/>
      <c r="M3" s="15"/>
      <c r="N3" s="15"/>
      <c r="O3" s="15"/>
      <c r="P3" s="15"/>
      <c r="Q3" s="15"/>
      <c r="R3" s="15"/>
      <c r="S3" s="15"/>
      <c r="T3" s="15"/>
      <c r="U3" s="15"/>
      <c r="V3" s="15"/>
    </row>
    <row r="4" spans="1:22" x14ac:dyDescent="0.25">
      <c r="A4" s="15"/>
      <c r="B4" s="23" t="s">
        <v>67</v>
      </c>
      <c r="C4" s="21">
        <v>54376000000</v>
      </c>
      <c r="D4" s="21">
        <v>52534000000</v>
      </c>
      <c r="E4" s="21">
        <v>49527000000</v>
      </c>
      <c r="F4" s="22">
        <v>45336000000</v>
      </c>
      <c r="G4" s="15"/>
      <c r="H4" s="15"/>
      <c r="I4" s="15"/>
      <c r="J4" s="15"/>
      <c r="K4" s="15"/>
      <c r="L4" s="15"/>
      <c r="M4" s="15"/>
      <c r="N4" s="15"/>
      <c r="O4" s="15"/>
      <c r="P4" s="15"/>
      <c r="Q4" s="15"/>
      <c r="R4" s="15"/>
      <c r="S4" s="15"/>
      <c r="T4" s="15"/>
      <c r="U4" s="15"/>
      <c r="V4" s="15"/>
    </row>
    <row r="5" spans="1:22" x14ac:dyDescent="0.25">
      <c r="A5" s="15"/>
      <c r="B5" s="23" t="s">
        <v>68</v>
      </c>
      <c r="C5" s="21" t="s">
        <v>108</v>
      </c>
      <c r="D5" s="21" t="s">
        <v>108</v>
      </c>
      <c r="E5" s="21" t="s">
        <v>108</v>
      </c>
      <c r="F5" s="22" t="s">
        <v>108</v>
      </c>
      <c r="G5" s="15"/>
      <c r="H5" s="15"/>
      <c r="I5" s="15"/>
      <c r="J5" s="15"/>
      <c r="K5" s="15"/>
      <c r="L5" s="15"/>
      <c r="M5" s="15"/>
      <c r="N5" s="15"/>
      <c r="O5" s="15"/>
      <c r="P5" s="15"/>
      <c r="Q5" s="15"/>
      <c r="R5" s="15"/>
      <c r="S5" s="15"/>
      <c r="T5" s="15"/>
      <c r="U5" s="15"/>
      <c r="V5" s="15"/>
    </row>
    <row r="6" spans="1:22" x14ac:dyDescent="0.25">
      <c r="A6" s="15"/>
      <c r="B6" s="23" t="s">
        <v>69</v>
      </c>
      <c r="C6" s="21">
        <v>352583000000</v>
      </c>
      <c r="D6" s="21">
        <v>352755000000</v>
      </c>
      <c r="E6" s="21">
        <v>351002000000</v>
      </c>
      <c r="F6" s="22">
        <v>323888000000</v>
      </c>
      <c r="G6" s="15"/>
      <c r="H6" s="15"/>
      <c r="I6" s="15"/>
      <c r="J6" s="15"/>
      <c r="K6" s="15"/>
      <c r="L6" s="15"/>
      <c r="M6" s="15"/>
      <c r="N6" s="15"/>
      <c r="O6" s="15"/>
      <c r="P6" s="15"/>
      <c r="Q6" s="15"/>
      <c r="R6" s="15"/>
      <c r="S6" s="15"/>
      <c r="T6" s="15"/>
      <c r="U6" s="15"/>
      <c r="V6" s="15"/>
    </row>
    <row r="7" spans="1:22" x14ac:dyDescent="0.25">
      <c r="A7" s="15"/>
      <c r="B7" s="23" t="s">
        <v>70</v>
      </c>
      <c r="C7" s="21">
        <v>145308000000</v>
      </c>
      <c r="D7" s="21">
        <v>153982000000</v>
      </c>
      <c r="E7" s="21">
        <v>125481000000</v>
      </c>
      <c r="F7" s="22">
        <v>105392000000</v>
      </c>
      <c r="G7" s="15"/>
      <c r="H7" s="15"/>
      <c r="I7" s="15"/>
      <c r="J7" s="15"/>
      <c r="K7" s="15"/>
      <c r="L7" s="15"/>
      <c r="M7" s="15"/>
      <c r="N7" s="15"/>
      <c r="O7" s="15"/>
      <c r="P7" s="15"/>
      <c r="Q7" s="15"/>
      <c r="R7" s="15"/>
      <c r="S7" s="15"/>
      <c r="T7" s="15"/>
      <c r="U7" s="15"/>
      <c r="V7" s="15"/>
    </row>
    <row r="8" spans="1:22" x14ac:dyDescent="0.25">
      <c r="A8" s="15"/>
      <c r="B8" s="23" t="s">
        <v>71</v>
      </c>
      <c r="C8" s="21">
        <v>145129000000</v>
      </c>
      <c r="D8" s="21">
        <v>148101000000</v>
      </c>
      <c r="E8" s="21">
        <v>162431000000</v>
      </c>
      <c r="F8" s="22">
        <v>153157000000</v>
      </c>
      <c r="G8" s="15"/>
      <c r="H8" s="15"/>
      <c r="I8" s="15"/>
      <c r="J8" s="15"/>
      <c r="K8" s="15"/>
      <c r="L8" s="15"/>
      <c r="M8" s="15"/>
      <c r="N8" s="15"/>
      <c r="O8" s="15"/>
      <c r="P8" s="15"/>
      <c r="Q8" s="15"/>
      <c r="R8" s="15"/>
      <c r="S8" s="15"/>
      <c r="T8" s="15"/>
      <c r="U8" s="15"/>
      <c r="V8" s="15"/>
    </row>
    <row r="9" spans="1:22" x14ac:dyDescent="0.25">
      <c r="A9" s="15"/>
      <c r="B9" s="23" t="s">
        <v>72</v>
      </c>
      <c r="C9" s="21">
        <v>290437000000</v>
      </c>
      <c r="D9" s="21">
        <v>302083000000</v>
      </c>
      <c r="E9" s="21">
        <v>287912000000</v>
      </c>
      <c r="F9" s="22">
        <v>258549000000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-214000000</v>
      </c>
      <c r="D12" s="21">
        <v>-3068000000</v>
      </c>
      <c r="E12" s="21">
        <v>5562000000</v>
      </c>
      <c r="F12" s="22">
        <v>14966000000</v>
      </c>
      <c r="G12" s="15"/>
      <c r="H12" s="15"/>
      <c r="I12" s="15"/>
      <c r="J12" s="15"/>
      <c r="K12" s="15"/>
      <c r="L12" s="15"/>
      <c r="M12" s="15"/>
      <c r="N12" s="15"/>
      <c r="O12" s="15"/>
      <c r="P12" s="15"/>
      <c r="Q12" s="15"/>
      <c r="R12" s="15"/>
      <c r="S12" s="15"/>
      <c r="T12" s="15"/>
      <c r="U12" s="15"/>
      <c r="V12" s="15"/>
    </row>
    <row r="13" spans="1:22" x14ac:dyDescent="0.25">
      <c r="A13" s="15"/>
      <c r="B13" s="23" t="s">
        <v>76</v>
      </c>
      <c r="C13" s="21">
        <v>62146000000</v>
      </c>
      <c r="D13" s="21">
        <v>50672000000</v>
      </c>
      <c r="E13" s="21">
        <v>63090000000</v>
      </c>
      <c r="F13" s="22">
        <v>65339000000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29915000000</v>
      </c>
      <c r="D15" s="21">
        <v>26251000000</v>
      </c>
      <c r="E15" s="21">
        <v>21914000000</v>
      </c>
      <c r="F15" s="22">
        <v>18752000000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110543000000</v>
      </c>
      <c r="D17" s="28">
        <v>122151000000</v>
      </c>
      <c r="E17" s="28">
        <v>104038000000</v>
      </c>
      <c r="F17" s="29">
        <v>80674000000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workbookViewId="0" zoomScale="233" zoomScaleNormal="100">
      <selection activeCell="H17" sqref="H17"/>
    </sheetView>
  </sheetViews>
  <sheetFormatPr defaultRowHeight="15" outlineLevelRow="0" outlineLevelCol="0" x14ac:dyDescent="0.2" defaultColWidth="8.83203125"/>
  <cols>
    <col min="1" max="1" width="24.1640625" customWidth="1"/>
    <col min="2" max="2" width="10.5" style="1" customWidth="1"/>
    <col min="3" max="3" width="11.5" customWidth="1"/>
  </cols>
  <sheetData>
    <row r="1" spans="1:3" x14ac:dyDescent="0.25">
      <c r="A1" s="2" t="s">
        <v>0</v>
      </c>
      <c r="B1" s="3" t="s">
        <v>1</v>
      </c>
      <c r="C1" s="2" t="s">
        <v>2</v>
      </c>
    </row>
    <row r="2" spans="1:3" x14ac:dyDescent="0.25">
      <c r="A2" t="s">
        <v>3</v>
      </c>
      <c r="B2" s="4">
        <v>0.2</v>
      </c>
      <c r="C2" t="s">
        <v>4</v>
      </c>
    </row>
    <row r="3" spans="1:3" x14ac:dyDescent="0.25">
      <c r="A3" t="s">
        <v>5</v>
      </c>
      <c r="B3" s="4">
        <v>0.15</v>
      </c>
      <c r="C3" t="s">
        <v>6</v>
      </c>
    </row>
    <row r="4" spans="1:3" x14ac:dyDescent="0.25">
      <c r="A4" t="s">
        <v>7</v>
      </c>
      <c r="B4" s="4">
        <v>0.15</v>
      </c>
      <c r="C4" t="s">
        <v>8</v>
      </c>
    </row>
    <row r="5" spans="1:3" x14ac:dyDescent="0.25">
      <c r="A5" t="s">
        <v>9</v>
      </c>
      <c r="B5" s="4">
        <v>0.1</v>
      </c>
      <c r="C5" t="s">
        <v>10</v>
      </c>
    </row>
    <row r="6" spans="1:3" x14ac:dyDescent="0.25">
      <c r="A6" t="s">
        <v>11</v>
      </c>
      <c r="B6" s="4">
        <v>0.1</v>
      </c>
      <c r="C6" t="s">
        <v>12</v>
      </c>
    </row>
    <row r="7" spans="1:3" x14ac:dyDescent="0.25">
      <c r="A7" t="s">
        <v>13</v>
      </c>
      <c r="B7" s="4">
        <v>0.08</v>
      </c>
      <c r="C7" t="s">
        <v>14</v>
      </c>
    </row>
    <row r="8" spans="1:3" x14ac:dyDescent="0.25">
      <c r="A8" t="s">
        <v>15</v>
      </c>
      <c r="B8" s="4">
        <v>0.07</v>
      </c>
      <c r="C8" t="s">
        <v>16</v>
      </c>
    </row>
    <row r="9" spans="1:3" x14ac:dyDescent="0.25">
      <c r="A9" t="s">
        <v>17</v>
      </c>
      <c r="B9" s="4">
        <v>0.05</v>
      </c>
      <c r="C9" t="s">
        <v>18</v>
      </c>
    </row>
    <row r="10" spans="1:3" x14ac:dyDescent="0.25">
      <c r="A10" t="s">
        <v>19</v>
      </c>
      <c r="B10" s="4">
        <v>0.05</v>
      </c>
      <c r="C10" t="s">
        <v>20</v>
      </c>
    </row>
    <row r="11" spans="1:3" x14ac:dyDescent="0.25">
      <c r="A11" t="s">
        <v>21</v>
      </c>
      <c r="B11" s="4">
        <v>0.03</v>
      </c>
      <c r="C11" t="s">
        <v>22</v>
      </c>
    </row>
    <row r="12" spans="1:3" x14ac:dyDescent="0.25">
      <c r="A12" t="s">
        <v>23</v>
      </c>
      <c r="B12" s="4">
        <v>0.02</v>
      </c>
      <c r="C12" t="s">
        <v>24</v>
      </c>
    </row>
    <row r="13" spans="2:2" x14ac:dyDescent="0.25">
      <c r="B13" s="1">
        <f>SUM(B2:B12)</f>
        <v>1</v>
      </c>
    </row>
    <row r="14" spans="1:10" x14ac:dyDescent="0.25">
      <c r="A14" s="5" t="s">
        <v>25</v>
      </c>
      <c r="G14" s="6" t="s">
        <v>26</v>
      </c>
      <c r="H14" s="7" t="s">
        <v>27</v>
      </c>
      <c r="I14" s="7" t="s">
        <v>28</v>
      </c>
      <c r="J14" s="7" t="s">
        <v>29</v>
      </c>
    </row>
    <row r="15" spans="1:10" x14ac:dyDescent="0.25">
      <c r="A15" t="s">
        <v>30</v>
      </c>
      <c r="G15" s="8" t="s">
        <v>31</v>
      </c>
      <c r="H15">
        <v>200</v>
      </c>
      <c r="I15">
        <f>H15*'scoring theory'!B8</f>
        <v>14.000000000000002</v>
      </c>
      <c r="J15" s="9">
        <f>'scoring theory'!B8</f>
        <v>0.07</v>
      </c>
    </row>
    <row r="16" spans="1:10" x14ac:dyDescent="0.25">
      <c r="A16" s="10" t="s">
        <v>32</v>
      </c>
      <c r="G16" s="8" t="s">
        <v>33</v>
      </c>
      <c r="H16">
        <v>200</v>
      </c>
      <c r="I16">
        <f>H16*'scoring theory'!B8</f>
        <v>14.000000000000002</v>
      </c>
      <c r="J16" s="9">
        <f>'scoring theory'!B8</f>
        <v>0.07</v>
      </c>
    </row>
    <row r="17" spans="1:10" x14ac:dyDescent="0.25">
      <c r="A17" s="10" t="s">
        <v>34</v>
      </c>
      <c r="G17" s="8">
        <v>2</v>
      </c>
      <c r="H17">
        <v>400</v>
      </c>
      <c r="I17">
        <f>H17*'scoring theory'!B2</f>
        <v>80</v>
      </c>
      <c r="J17" s="9">
        <f>'scoring theory'!B2</f>
        <v>0.2</v>
      </c>
    </row>
    <row r="18" spans="7:10" x14ac:dyDescent="0.25">
      <c r="G18" s="8">
        <v>3</v>
      </c>
      <c r="H18">
        <v>400</v>
      </c>
      <c r="I18">
        <f>H18*'scoring theory'!B11</f>
        <v>12</v>
      </c>
      <c r="J18" s="9">
        <f>'scoring theory'!B11</f>
        <v>0.03</v>
      </c>
    </row>
    <row r="19" spans="1:10" x14ac:dyDescent="0.25">
      <c r="A19" s="5" t="s">
        <v>35</v>
      </c>
      <c r="G19" s="8">
        <v>4</v>
      </c>
      <c r="H19">
        <v>400</v>
      </c>
      <c r="I19">
        <f>H19*'scoring theory'!B5</f>
        <v>40</v>
      </c>
      <c r="J19" s="9">
        <f>'scoring theory'!B5</f>
        <v>0.1</v>
      </c>
    </row>
    <row r="20" spans="1:10" x14ac:dyDescent="0.25">
      <c r="A20" s="11" t="s">
        <v>21</v>
      </c>
      <c r="G20" s="8">
        <v>5</v>
      </c>
      <c r="H20">
        <v>400</v>
      </c>
      <c r="I20">
        <f>H20*'scoring theory'!B6</f>
        <v>40</v>
      </c>
      <c r="J20" s="9">
        <f>'scoring theory'!B6</f>
        <v>0.1</v>
      </c>
    </row>
    <row r="21" spans="1:10" x14ac:dyDescent="0.25">
      <c r="A21" s="12" t="s">
        <v>36</v>
      </c>
      <c r="B21" s="13" t="s">
        <v>37</v>
      </c>
      <c r="G21" s="8">
        <v>6</v>
      </c>
      <c r="H21">
        <v>400</v>
      </c>
      <c r="I21">
        <f>H21*'scoring theory'!B4</f>
        <v>60</v>
      </c>
      <c r="J21" s="9">
        <f>'scoring theory'!B4</f>
        <v>0.15</v>
      </c>
    </row>
    <row r="22" spans="1:10" x14ac:dyDescent="0.25">
      <c r="A22" s="12" t="s">
        <v>38</v>
      </c>
      <c r="B22" s="13" t="s">
        <v>39</v>
      </c>
      <c r="G22" s="8">
        <v>7</v>
      </c>
      <c r="H22">
        <v>400</v>
      </c>
      <c r="I22">
        <f>H22*'scoring theory'!B10</f>
        <v>20</v>
      </c>
      <c r="J22" s="9">
        <f>'scoring theory'!B10</f>
        <v>0.05</v>
      </c>
    </row>
    <row r="23" spans="1:10" x14ac:dyDescent="0.25">
      <c r="A23" s="12" t="s">
        <v>40</v>
      </c>
      <c r="B23" s="13" t="s">
        <v>41</v>
      </c>
      <c r="G23" s="8">
        <v>8</v>
      </c>
      <c r="H23">
        <v>400</v>
      </c>
      <c r="I23">
        <f>H23*'scoring theory'!B7</f>
        <v>32</v>
      </c>
      <c r="J23" s="9">
        <f>'scoring theory'!B7</f>
        <v>0.08</v>
      </c>
    </row>
    <row r="24" spans="1:10" x14ac:dyDescent="0.25">
      <c r="A24" s="11" t="s">
        <v>42</v>
      </c>
      <c r="B24" s="13"/>
      <c r="G24" s="8">
        <v>9</v>
      </c>
      <c r="H24">
        <v>400</v>
      </c>
      <c r="I24">
        <f>H24*'scoring theory'!B9</f>
        <v>20</v>
      </c>
      <c r="J24" s="9">
        <f>'scoring theory'!B9</f>
        <v>0.05</v>
      </c>
    </row>
    <row r="25" spans="1:10" x14ac:dyDescent="0.25">
      <c r="A25" s="12" t="s">
        <v>43</v>
      </c>
      <c r="B25" s="13" t="s">
        <v>37</v>
      </c>
      <c r="G25" s="8">
        <v>10</v>
      </c>
      <c r="H25">
        <v>400</v>
      </c>
      <c r="I25">
        <f>H25*'scoring theory'!B3</f>
        <v>60</v>
      </c>
      <c r="J25" s="9">
        <f>'scoring theory'!B3</f>
        <v>0.15</v>
      </c>
    </row>
    <row r="26" spans="1:10" x14ac:dyDescent="0.25">
      <c r="A26" s="12" t="s">
        <v>44</v>
      </c>
      <c r="B26" s="13" t="s">
        <v>39</v>
      </c>
      <c r="G26" s="8">
        <v>11</v>
      </c>
      <c r="H26">
        <v>400</v>
      </c>
      <c r="I26">
        <f>H26*'scoring theory'!B12</f>
        <v>8</v>
      </c>
      <c r="J26" s="9">
        <f>'scoring theory'!B12</f>
        <v>0.02</v>
      </c>
    </row>
    <row r="27" spans="1:10" x14ac:dyDescent="0.25">
      <c r="A27" s="12" t="s">
        <v>45</v>
      </c>
      <c r="B27" s="13" t="s">
        <v>41</v>
      </c>
      <c r="G27" s="14"/>
      <c r="H27">
        <f>SUM(H15:H26)</f>
        <v>4400</v>
      </c>
      <c r="I27">
        <f>SUM(I15:I26)</f>
        <v>400</v>
      </c>
      <c r="J27" s="9">
        <f>SUM(J15:J26)</f>
        <v>1.07</v>
      </c>
    </row>
    <row r="28" spans="1:2" x14ac:dyDescent="0.25">
      <c r="A28" s="11" t="s">
        <v>46</v>
      </c>
      <c r="B28" s="13"/>
    </row>
    <row r="29" spans="1:2" x14ac:dyDescent="0.25">
      <c r="A29" s="12" t="s">
        <v>47</v>
      </c>
      <c r="B29" s="13" t="s">
        <v>37</v>
      </c>
    </row>
    <row r="30" spans="1:2" x14ac:dyDescent="0.25">
      <c r="A30" s="12" t="s">
        <v>48</v>
      </c>
      <c r="B30" s="13" t="s">
        <v>41</v>
      </c>
    </row>
    <row r="31" spans="2:2" x14ac:dyDescent="0.25">
      <c r="B31" s="13"/>
    </row>
    <row r="32" spans="1:2" x14ac:dyDescent="0.25">
      <c r="A32" s="11" t="s">
        <v>49</v>
      </c>
      <c r="B32" s="13"/>
    </row>
    <row r="33" spans="1:2" x14ac:dyDescent="0.25">
      <c r="A33" s="12" t="s">
        <v>50</v>
      </c>
      <c r="B33" s="13" t="s">
        <v>37</v>
      </c>
    </row>
    <row r="34" spans="1:2" x14ac:dyDescent="0.25">
      <c r="A34" s="12" t="s">
        <v>51</v>
      </c>
      <c r="B34" s="13" t="s">
        <v>39</v>
      </c>
    </row>
    <row r="35" spans="1:2" x14ac:dyDescent="0.25">
      <c r="A35" s="12" t="s">
        <v>52</v>
      </c>
      <c r="B35" s="13" t="s">
        <v>41</v>
      </c>
    </row>
    <row r="36" spans="2:2" x14ac:dyDescent="0.25">
      <c r="B36" s="13"/>
    </row>
    <row r="37" spans="1:2" x14ac:dyDescent="0.25">
      <c r="A37" s="11" t="s">
        <v>53</v>
      </c>
      <c r="B37" s="13"/>
    </row>
    <row r="38" spans="1:2" x14ac:dyDescent="0.25">
      <c r="A38" s="12" t="s">
        <v>54</v>
      </c>
      <c r="B38" s="13" t="s">
        <v>37</v>
      </c>
    </row>
    <row r="39" spans="1:2" x14ac:dyDescent="0.25">
      <c r="A39" s="12" t="s">
        <v>55</v>
      </c>
      <c r="B39" s="13" t="s">
        <v>39</v>
      </c>
    </row>
    <row r="40" spans="1:2" x14ac:dyDescent="0.25">
      <c r="A40" s="12" t="s">
        <v>56</v>
      </c>
      <c r="B40" s="13" t="s">
        <v>41</v>
      </c>
    </row>
    <row r="41" spans="2:2" x14ac:dyDescent="0.25">
      <c r="B41" s="13"/>
    </row>
    <row r="42" spans="1:2" x14ac:dyDescent="0.25">
      <c r="A42" s="11" t="s">
        <v>57</v>
      </c>
      <c r="B42" s="13"/>
    </row>
    <row r="43" spans="1:2" x14ac:dyDescent="0.25">
      <c r="A43" s="12" t="s">
        <v>58</v>
      </c>
      <c r="B43" s="13" t="s">
        <v>37</v>
      </c>
    </row>
    <row r="44" spans="1:2" x14ac:dyDescent="0.25">
      <c r="A44" s="12" t="s">
        <v>59</v>
      </c>
      <c r="B44" s="13" t="s">
        <v>41</v>
      </c>
    </row>
    <row r="45" spans="1:1" x14ac:dyDescent="0.25">
      <c r="A45" s="12"/>
    </row>
  </sheetData>
  <pageMargins left="0.7" right="0.7" top="0.75" bottom="0.75" header="0.3" footer="0.3"/>
  <pageSetup orientation="portrait" horizontalDpi="0" verticalDpi="0" scale="100" fitToWidth="1" fitToHeight="1" firstPageNumber="1" useFirstPageNumber="1" copies="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2" customWidth="1"/>
    <col min="2" max="2" width="39" customWidth="1"/>
    <col min="3" max="7" width="17" customWidth="1"/>
    <col min="8" max="8" width="174" customWidth="1"/>
    <col min="9" max="9" width="17" customWidth="1"/>
    <col min="10" max="22" width="12"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t="s">
        <v>108</v>
      </c>
      <c r="D3" s="21">
        <v>2670000000</v>
      </c>
      <c r="E3" s="21">
        <v>1170000000</v>
      </c>
      <c r="F3" s="22">
        <v>728000000</v>
      </c>
      <c r="G3" s="15"/>
      <c r="H3" s="15"/>
      <c r="I3" s="15"/>
      <c r="J3" s="15"/>
      <c r="K3" s="15"/>
      <c r="L3" s="15"/>
      <c r="M3" s="15"/>
      <c r="N3" s="15"/>
      <c r="O3" s="15"/>
      <c r="P3" s="15"/>
      <c r="Q3" s="15"/>
      <c r="R3" s="15"/>
      <c r="S3" s="15"/>
      <c r="T3" s="15"/>
      <c r="U3" s="15"/>
      <c r="V3" s="15"/>
    </row>
    <row r="4" spans="1:22" x14ac:dyDescent="0.25">
      <c r="A4" s="15"/>
      <c r="B4" s="23" t="s">
        <v>67</v>
      </c>
      <c r="C4" s="21">
        <v>148436000000</v>
      </c>
      <c r="D4" s="21">
        <v>127049000000</v>
      </c>
      <c r="E4" s="21">
        <v>110558000000</v>
      </c>
      <c r="F4" s="22">
        <v>96960000000</v>
      </c>
      <c r="G4" s="15"/>
      <c r="H4" s="15"/>
      <c r="I4" s="15"/>
      <c r="J4" s="15"/>
      <c r="K4" s="15"/>
      <c r="L4" s="15"/>
      <c r="M4" s="15"/>
      <c r="N4" s="15"/>
      <c r="O4" s="15"/>
      <c r="P4" s="15"/>
      <c r="Q4" s="15"/>
      <c r="R4" s="15"/>
      <c r="S4" s="15"/>
      <c r="T4" s="15"/>
      <c r="U4" s="15"/>
      <c r="V4" s="15"/>
    </row>
    <row r="5" spans="1:22" x14ac:dyDescent="0.25">
      <c r="A5" s="15"/>
      <c r="B5" s="23" t="s">
        <v>68</v>
      </c>
      <c r="C5" s="21">
        <v>29198000000</v>
      </c>
      <c r="D5" s="21">
        <v>28960000000</v>
      </c>
      <c r="E5" s="21">
        <v>22956000000</v>
      </c>
      <c r="F5" s="22">
        <v>21175000000</v>
      </c>
      <c r="G5" s="15"/>
      <c r="H5" s="15"/>
      <c r="I5" s="15"/>
      <c r="J5" s="15"/>
      <c r="K5" s="15"/>
      <c r="L5" s="15"/>
      <c r="M5" s="15"/>
      <c r="N5" s="15"/>
      <c r="O5" s="15"/>
      <c r="P5" s="15"/>
      <c r="Q5" s="15"/>
      <c r="R5" s="15"/>
      <c r="S5" s="15"/>
      <c r="T5" s="15"/>
      <c r="U5" s="15"/>
      <c r="V5" s="15"/>
    </row>
    <row r="6" spans="1:22" x14ac:dyDescent="0.25">
      <c r="A6" s="15"/>
      <c r="B6" s="23" t="s">
        <v>69</v>
      </c>
      <c r="C6" s="21">
        <v>402392000000</v>
      </c>
      <c r="D6" s="21">
        <v>365264000000</v>
      </c>
      <c r="E6" s="21">
        <v>359268000000</v>
      </c>
      <c r="F6" s="22">
        <v>319616000000</v>
      </c>
      <c r="G6" s="15"/>
      <c r="H6" s="15"/>
      <c r="I6" s="15"/>
      <c r="J6" s="15"/>
      <c r="K6" s="15"/>
      <c r="L6" s="15"/>
      <c r="M6" s="15"/>
      <c r="N6" s="15"/>
      <c r="O6" s="15"/>
      <c r="P6" s="15"/>
      <c r="Q6" s="15"/>
      <c r="R6" s="15"/>
      <c r="S6" s="15"/>
      <c r="T6" s="15"/>
      <c r="U6" s="15"/>
      <c r="V6" s="15"/>
    </row>
    <row r="7" spans="1:22" x14ac:dyDescent="0.25">
      <c r="A7" s="15"/>
      <c r="B7" s="23" t="s">
        <v>70</v>
      </c>
      <c r="C7" s="21">
        <v>81814000000</v>
      </c>
      <c r="D7" s="21">
        <v>69300000000</v>
      </c>
      <c r="E7" s="21">
        <v>64254000000</v>
      </c>
      <c r="F7" s="22">
        <v>56834000000</v>
      </c>
      <c r="G7" s="15"/>
      <c r="H7" s="15"/>
      <c r="I7" s="15"/>
      <c r="J7" s="15"/>
      <c r="K7" s="15"/>
      <c r="L7" s="15"/>
      <c r="M7" s="15"/>
      <c r="N7" s="15"/>
      <c r="O7" s="15"/>
      <c r="P7" s="15"/>
      <c r="Q7" s="15"/>
      <c r="R7" s="15"/>
      <c r="S7" s="15"/>
      <c r="T7" s="15"/>
      <c r="U7" s="15"/>
      <c r="V7" s="15"/>
    </row>
    <row r="8" spans="1:22" x14ac:dyDescent="0.25">
      <c r="A8" s="15"/>
      <c r="B8" s="23" t="s">
        <v>71</v>
      </c>
      <c r="C8" s="21">
        <v>37199000000</v>
      </c>
      <c r="D8" s="21">
        <v>39820000000</v>
      </c>
      <c r="E8" s="21">
        <v>43379000000</v>
      </c>
      <c r="F8" s="22">
        <v>40238000000</v>
      </c>
      <c r="G8" s="15"/>
      <c r="H8" s="15"/>
      <c r="I8" s="15"/>
      <c r="J8" s="15"/>
      <c r="K8" s="15"/>
      <c r="L8" s="15"/>
      <c r="M8" s="15"/>
      <c r="N8" s="15"/>
      <c r="O8" s="15"/>
      <c r="P8" s="15"/>
      <c r="Q8" s="15"/>
      <c r="R8" s="15"/>
      <c r="S8" s="15"/>
      <c r="T8" s="15"/>
      <c r="U8" s="15"/>
      <c r="V8" s="15"/>
    </row>
    <row r="9" spans="1:22" x14ac:dyDescent="0.25">
      <c r="A9" s="15"/>
      <c r="B9" s="23" t="s">
        <v>72</v>
      </c>
      <c r="C9" s="21">
        <v>119013000000</v>
      </c>
      <c r="D9" s="21">
        <v>109120000000</v>
      </c>
      <c r="E9" s="21">
        <v>107633000000</v>
      </c>
      <c r="F9" s="22">
        <v>97072000000</v>
      </c>
      <c r="G9" s="15"/>
      <c r="H9" s="15"/>
      <c r="I9" s="15"/>
      <c r="J9" s="15"/>
      <c r="K9" s="15"/>
      <c r="L9" s="15"/>
      <c r="M9" s="15"/>
      <c r="N9" s="15"/>
      <c r="O9" s="15"/>
      <c r="P9" s="15"/>
      <c r="Q9" s="15"/>
      <c r="R9" s="15"/>
      <c r="S9" s="15"/>
      <c r="T9" s="15"/>
      <c r="U9" s="15"/>
      <c r="V9" s="15"/>
    </row>
    <row r="10" spans="1:22" x14ac:dyDescent="0.25">
      <c r="A10" s="15"/>
      <c r="B10" s="23" t="s">
        <v>73</v>
      </c>
      <c r="C10" s="21" t="s">
        <v>108</v>
      </c>
      <c r="D10" s="21" t="s">
        <v>108</v>
      </c>
      <c r="E10" s="21" t="s">
        <v>108</v>
      </c>
      <c r="F10" s="22" t="s">
        <v>108</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211247000000</v>
      </c>
      <c r="D12" s="21">
        <v>195563000000</v>
      </c>
      <c r="E12" s="21">
        <v>191484000000</v>
      </c>
      <c r="F12" s="22">
        <v>163401000000</v>
      </c>
      <c r="G12" s="15"/>
      <c r="H12" s="15"/>
      <c r="I12" s="15"/>
      <c r="J12" s="15"/>
      <c r="K12" s="15"/>
      <c r="L12" s="15"/>
      <c r="M12" s="15"/>
      <c r="N12" s="15"/>
      <c r="O12" s="15"/>
      <c r="P12" s="15"/>
      <c r="Q12" s="15"/>
      <c r="R12" s="15"/>
      <c r="S12" s="15"/>
      <c r="T12" s="15"/>
      <c r="U12" s="15"/>
      <c r="V12" s="15"/>
    </row>
    <row r="13" spans="1:22" x14ac:dyDescent="0.25">
      <c r="A13" s="15"/>
      <c r="B13" s="23" t="s">
        <v>76</v>
      </c>
      <c r="C13" s="21">
        <v>283379000000</v>
      </c>
      <c r="D13" s="21">
        <v>256144000000</v>
      </c>
      <c r="E13" s="21">
        <v>251635000000</v>
      </c>
      <c r="F13" s="22">
        <v>222544000000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v>45427000000</v>
      </c>
      <c r="D15" s="21">
        <v>39500000000</v>
      </c>
      <c r="E15" s="21">
        <v>31562000000</v>
      </c>
      <c r="F15" s="22">
        <v>27573000000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101746000000</v>
      </c>
      <c r="D17" s="28">
        <v>91495000000</v>
      </c>
      <c r="E17" s="28">
        <v>91652000000</v>
      </c>
      <c r="F17" s="29">
        <v>65124000000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sheetPr>
  <dimension ref="A1:V32"/>
  <sheetFormatPr defaultRowHeight="15" outlineLevelRow="0" outlineLevelCol="0" x14ac:dyDescent="55"/>
  <cols>
    <col min="1" max="1" width="12" customWidth="1"/>
    <col min="2" max="2" width="39" customWidth="1"/>
    <col min="3" max="7" width="17" customWidth="1"/>
    <col min="8" max="8" width="174" customWidth="1"/>
    <col min="9" max="9" width="17" customWidth="1"/>
    <col min="10" max="22" width="12" customWidth="1"/>
  </cols>
  <sheetData>
    <row r="1" spans="1:22" x14ac:dyDescent="0.25"/>
    <row r="2" spans="1:22" x14ac:dyDescent="0.25">
      <c r="A2" s="15"/>
      <c r="B2" s="16" t="s">
        <v>60</v>
      </c>
      <c r="C2" s="17" t="s">
        <v>104</v>
      </c>
      <c r="D2" s="17" t="s">
        <v>105</v>
      </c>
      <c r="E2" s="17" t="s">
        <v>106</v>
      </c>
      <c r="F2" s="17" t="s">
        <v>107</v>
      </c>
      <c r="G2" s="15"/>
      <c r="H2" s="18" t="s">
        <v>65</v>
      </c>
      <c r="I2" s="19"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15"/>
      <c r="K2" s="15"/>
      <c r="L2" s="15"/>
      <c r="M2" s="15"/>
      <c r="N2" s="15"/>
      <c r="O2" s="15"/>
      <c r="P2" s="15"/>
      <c r="Q2" s="15"/>
      <c r="R2" s="15"/>
      <c r="S2" s="15"/>
      <c r="T2" s="15"/>
      <c r="U2" s="15"/>
      <c r="V2" s="15"/>
    </row>
    <row r="3" spans="1:22" x14ac:dyDescent="0.25">
      <c r="A3" s="15"/>
      <c r="B3" s="20" t="s">
        <v>66</v>
      </c>
      <c r="C3" s="21">
        <v>33318000000</v>
      </c>
      <c r="D3" s="21">
        <v>34405000000</v>
      </c>
      <c r="E3" s="21">
        <v>32640000000</v>
      </c>
      <c r="F3" s="22">
        <v>23795000000</v>
      </c>
      <c r="G3" s="15"/>
      <c r="H3" s="15"/>
      <c r="I3" s="15"/>
      <c r="J3" s="15"/>
      <c r="K3" s="15"/>
      <c r="L3" s="15"/>
      <c r="M3" s="15"/>
      <c r="N3" s="15"/>
      <c r="O3" s="15"/>
      <c r="P3" s="15"/>
      <c r="Q3" s="15"/>
      <c r="R3" s="15"/>
      <c r="S3" s="15"/>
      <c r="T3" s="15"/>
      <c r="U3" s="15"/>
      <c r="V3" s="15"/>
    </row>
    <row r="4" spans="1:22" x14ac:dyDescent="0.25">
      <c r="A4" s="15"/>
      <c r="B4" s="23" t="s">
        <v>67</v>
      </c>
      <c r="C4" s="21">
        <v>276690000000</v>
      </c>
      <c r="D4" s="21">
        <v>252838000000</v>
      </c>
      <c r="E4" s="21">
        <v>216363000000</v>
      </c>
      <c r="F4" s="22">
        <v>150667000000</v>
      </c>
      <c r="G4" s="15"/>
      <c r="H4" s="15"/>
      <c r="I4" s="15"/>
      <c r="J4" s="15"/>
      <c r="K4" s="15"/>
      <c r="L4" s="15"/>
      <c r="M4" s="15"/>
      <c r="N4" s="15"/>
      <c r="O4" s="15"/>
      <c r="P4" s="15"/>
      <c r="Q4" s="15"/>
      <c r="R4" s="15"/>
      <c r="S4" s="15"/>
      <c r="T4" s="15"/>
      <c r="U4" s="15"/>
      <c r="V4" s="15"/>
    </row>
    <row r="5" spans="1:22" x14ac:dyDescent="0.25">
      <c r="A5" s="15"/>
      <c r="B5" s="23" t="s">
        <v>68</v>
      </c>
      <c r="C5" s="21">
        <v>22789000000</v>
      </c>
      <c r="D5" s="21">
        <v>20288000000</v>
      </c>
      <c r="E5" s="21">
        <v>15371000000</v>
      </c>
      <c r="F5" s="22">
        <v>15017000000</v>
      </c>
      <c r="G5" s="15"/>
      <c r="H5" s="15"/>
      <c r="I5" s="15"/>
      <c r="J5" s="15"/>
      <c r="K5" s="15"/>
      <c r="L5" s="15"/>
      <c r="M5" s="15"/>
      <c r="N5" s="15"/>
      <c r="O5" s="15"/>
      <c r="P5" s="15"/>
      <c r="Q5" s="15"/>
      <c r="R5" s="15"/>
      <c r="S5" s="15"/>
      <c r="T5" s="15"/>
      <c r="U5" s="15"/>
      <c r="V5" s="15"/>
    </row>
    <row r="6" spans="1:22" x14ac:dyDescent="0.25">
      <c r="A6" s="15"/>
      <c r="B6" s="23" t="s">
        <v>69</v>
      </c>
      <c r="C6" s="21">
        <v>527854000000</v>
      </c>
      <c r="D6" s="21">
        <v>462675000000</v>
      </c>
      <c r="E6" s="21">
        <v>420549000000</v>
      </c>
      <c r="F6" s="22">
        <v>321195000000</v>
      </c>
      <c r="G6" s="15"/>
      <c r="H6" s="15"/>
      <c r="I6" s="15"/>
      <c r="J6" s="15"/>
      <c r="K6" s="15"/>
      <c r="L6" s="15"/>
      <c r="M6" s="15"/>
      <c r="N6" s="15"/>
      <c r="O6" s="15"/>
      <c r="P6" s="15"/>
      <c r="Q6" s="15"/>
      <c r="R6" s="15"/>
      <c r="S6" s="15"/>
      <c r="T6" s="15"/>
      <c r="U6" s="15"/>
      <c r="V6" s="15"/>
    </row>
    <row r="7" spans="1:22" x14ac:dyDescent="0.25">
      <c r="A7" s="15"/>
      <c r="B7" s="23" t="s">
        <v>70</v>
      </c>
      <c r="C7" s="21">
        <v>164917000000</v>
      </c>
      <c r="D7" s="21">
        <v>155393000000</v>
      </c>
      <c r="E7" s="21">
        <v>142266000000</v>
      </c>
      <c r="F7" s="22">
        <v>126385000000</v>
      </c>
      <c r="G7" s="15"/>
      <c r="H7" s="15"/>
      <c r="I7" s="15"/>
      <c r="J7" s="15"/>
      <c r="K7" s="15"/>
      <c r="L7" s="15"/>
      <c r="M7" s="15"/>
      <c r="N7" s="15"/>
      <c r="O7" s="15"/>
      <c r="P7" s="15"/>
      <c r="Q7" s="15"/>
      <c r="R7" s="15"/>
      <c r="S7" s="15"/>
      <c r="T7" s="15"/>
      <c r="U7" s="15"/>
      <c r="V7" s="15"/>
    </row>
    <row r="8" spans="1:22" x14ac:dyDescent="0.25">
      <c r="A8" s="15"/>
      <c r="B8" s="23" t="s">
        <v>71</v>
      </c>
      <c r="C8" s="21">
        <v>161062000000</v>
      </c>
      <c r="D8" s="21">
        <v>161239000000</v>
      </c>
      <c r="E8" s="21">
        <v>140038000000</v>
      </c>
      <c r="F8" s="22">
        <v>101406000000</v>
      </c>
      <c r="G8" s="15"/>
      <c r="H8" s="15"/>
      <c r="I8" s="15"/>
      <c r="J8" s="15"/>
      <c r="K8" s="15"/>
      <c r="L8" s="15"/>
      <c r="M8" s="15"/>
      <c r="N8" s="15"/>
      <c r="O8" s="15"/>
      <c r="P8" s="15"/>
      <c r="Q8" s="15"/>
      <c r="R8" s="15"/>
      <c r="S8" s="15"/>
      <c r="T8" s="15"/>
      <c r="U8" s="15"/>
      <c r="V8" s="15"/>
    </row>
    <row r="9" spans="1:22" x14ac:dyDescent="0.25">
      <c r="A9" s="15"/>
      <c r="B9" s="23" t="s">
        <v>72</v>
      </c>
      <c r="C9" s="21">
        <v>325979000000</v>
      </c>
      <c r="D9" s="21">
        <v>316632000000</v>
      </c>
      <c r="E9" s="21">
        <v>282304000000</v>
      </c>
      <c r="F9" s="22">
        <v>227791000000</v>
      </c>
      <c r="G9" s="15"/>
      <c r="H9" s="15"/>
      <c r="I9" s="15"/>
      <c r="J9" s="15"/>
      <c r="K9" s="15"/>
      <c r="L9" s="15"/>
      <c r="M9" s="15"/>
      <c r="N9" s="15"/>
      <c r="O9" s="15"/>
      <c r="P9" s="15"/>
      <c r="Q9" s="15"/>
      <c r="R9" s="15"/>
      <c r="S9" s="15"/>
      <c r="T9" s="15"/>
      <c r="U9" s="15"/>
      <c r="V9" s="15"/>
    </row>
    <row r="10" spans="1:22" x14ac:dyDescent="0.25">
      <c r="A10" s="15"/>
      <c r="B10" s="23" t="s">
        <v>73</v>
      </c>
      <c r="C10" s="21">
        <v>7837000000</v>
      </c>
      <c r="D10" s="21">
        <v>7837000000</v>
      </c>
      <c r="E10" s="21">
        <v>1837000000</v>
      </c>
      <c r="F10" s="22">
        <v>1837000000</v>
      </c>
      <c r="G10" s="15"/>
      <c r="H10" s="15"/>
      <c r="I10" s="15"/>
      <c r="J10" s="15"/>
      <c r="K10" s="15"/>
      <c r="L10" s="15"/>
      <c r="M10" s="15"/>
      <c r="N10" s="15"/>
      <c r="O10" s="15"/>
      <c r="P10" s="15"/>
      <c r="Q10" s="15"/>
      <c r="R10" s="15"/>
      <c r="S10" s="15"/>
      <c r="T10" s="15"/>
      <c r="U10" s="15"/>
      <c r="V10" s="15"/>
    </row>
    <row r="11" spans="1:22" x14ac:dyDescent="0.25">
      <c r="A11" s="15"/>
      <c r="B11" s="23" t="s">
        <v>74</v>
      </c>
      <c r="C11" s="21" t="s">
        <v>108</v>
      </c>
      <c r="D11" s="21" t="s">
        <v>108</v>
      </c>
      <c r="E11" s="21" t="s">
        <v>108</v>
      </c>
      <c r="F11" s="22" t="s">
        <v>108</v>
      </c>
      <c r="G11" s="15"/>
      <c r="H11" s="15"/>
      <c r="I11" s="15"/>
      <c r="J11" s="15"/>
      <c r="K11" s="15"/>
      <c r="L11" s="15"/>
      <c r="M11" s="15"/>
      <c r="N11" s="15"/>
      <c r="O11" s="15"/>
      <c r="P11" s="15"/>
      <c r="Q11" s="15"/>
      <c r="R11" s="15"/>
      <c r="S11" s="15"/>
      <c r="T11" s="15"/>
      <c r="U11" s="15"/>
      <c r="V11" s="15"/>
    </row>
    <row r="12" spans="1:22" x14ac:dyDescent="0.25">
      <c r="A12" s="15"/>
      <c r="B12" s="23" t="s">
        <v>75</v>
      </c>
      <c r="C12" s="21">
        <v>113618000000</v>
      </c>
      <c r="D12" s="21">
        <v>83193000000</v>
      </c>
      <c r="E12" s="21">
        <v>85915000000</v>
      </c>
      <c r="F12" s="22">
        <v>52551000000</v>
      </c>
      <c r="G12" s="15"/>
      <c r="H12" s="15"/>
      <c r="I12" s="15"/>
      <c r="J12" s="15"/>
      <c r="K12" s="15"/>
      <c r="L12" s="15"/>
      <c r="M12" s="15"/>
      <c r="N12" s="15"/>
      <c r="O12" s="15"/>
      <c r="P12" s="15"/>
      <c r="Q12" s="15"/>
      <c r="R12" s="15"/>
      <c r="S12" s="15"/>
      <c r="T12" s="15"/>
      <c r="U12" s="15"/>
      <c r="V12" s="15"/>
    </row>
    <row r="13" spans="1:22" x14ac:dyDescent="0.25">
      <c r="A13" s="15"/>
      <c r="B13" s="23" t="s">
        <v>76</v>
      </c>
      <c r="C13" s="21">
        <v>201875000000</v>
      </c>
      <c r="D13" s="21">
        <v>146043000000</v>
      </c>
      <c r="E13" s="21">
        <v>138245000000</v>
      </c>
      <c r="F13" s="22">
        <v>93404000000</v>
      </c>
      <c r="G13" s="15"/>
      <c r="H13" s="15"/>
      <c r="I13" s="15"/>
      <c r="J13" s="15"/>
      <c r="K13" s="15"/>
      <c r="L13" s="15"/>
      <c r="M13" s="15"/>
      <c r="N13" s="15"/>
      <c r="O13" s="15"/>
      <c r="P13" s="15"/>
      <c r="Q13" s="15"/>
      <c r="R13" s="15"/>
      <c r="S13" s="15"/>
      <c r="T13" s="15"/>
      <c r="U13" s="15"/>
      <c r="V13" s="15"/>
    </row>
    <row r="14" spans="1:22" x14ac:dyDescent="0.25">
      <c r="A14" s="15"/>
      <c r="B14" s="24" t="s">
        <v>77</v>
      </c>
      <c r="C14" s="25"/>
      <c r="D14" s="25"/>
      <c r="E14" s="25"/>
      <c r="F14" s="26"/>
      <c r="G14" s="15"/>
      <c r="H14" s="15"/>
      <c r="I14" s="15"/>
      <c r="J14" s="15"/>
      <c r="K14" s="15"/>
      <c r="L14" s="15"/>
      <c r="M14" s="15"/>
      <c r="N14" s="15"/>
      <c r="O14" s="15"/>
      <c r="P14" s="15"/>
      <c r="Q14" s="15"/>
      <c r="R14" s="15"/>
      <c r="S14" s="15"/>
      <c r="T14" s="15"/>
      <c r="U14" s="15"/>
      <c r="V14" s="15"/>
    </row>
    <row r="15" spans="1:22" x14ac:dyDescent="0.25">
      <c r="A15" s="15"/>
      <c r="B15" s="20" t="s">
        <v>78</v>
      </c>
      <c r="C15" s="21" t="s">
        <v>108</v>
      </c>
      <c r="D15" s="21" t="s">
        <v>108</v>
      </c>
      <c r="E15" s="21" t="s">
        <v>108</v>
      </c>
      <c r="F15" s="22">
        <v>42740000000</v>
      </c>
      <c r="G15" s="15"/>
      <c r="H15" s="15"/>
      <c r="I15" s="15"/>
      <c r="J15" s="15"/>
      <c r="K15" s="15"/>
      <c r="L15" s="15"/>
      <c r="M15" s="15"/>
      <c r="N15" s="15"/>
      <c r="O15" s="15"/>
      <c r="P15" s="15"/>
      <c r="Q15" s="15"/>
      <c r="R15" s="15"/>
      <c r="S15" s="15"/>
      <c r="T15" s="15"/>
      <c r="U15" s="15"/>
      <c r="V15" s="15"/>
    </row>
    <row r="16" spans="1:22" x14ac:dyDescent="0.25">
      <c r="A16" s="15"/>
      <c r="B16" s="24" t="s">
        <v>79</v>
      </c>
      <c r="C16" s="25"/>
      <c r="D16" s="25"/>
      <c r="E16" s="25"/>
      <c r="F16" s="26"/>
      <c r="G16" s="15"/>
      <c r="H16" s="15"/>
      <c r="I16" s="15"/>
      <c r="J16" s="15"/>
      <c r="K16" s="15"/>
      <c r="L16" s="15"/>
      <c r="M16" s="15"/>
      <c r="N16" s="15"/>
      <c r="O16" s="15"/>
      <c r="P16" s="15"/>
      <c r="Q16" s="15"/>
      <c r="R16" s="15"/>
      <c r="S16" s="15"/>
      <c r="T16" s="15"/>
      <c r="U16" s="15"/>
      <c r="V16" s="15"/>
    </row>
    <row r="17" spans="1:22" x14ac:dyDescent="0.25">
      <c r="A17" s="15"/>
      <c r="B17" s="27" t="s">
        <v>80</v>
      </c>
      <c r="C17" s="28">
        <v>84946000000</v>
      </c>
      <c r="D17" s="28">
        <v>46752000000</v>
      </c>
      <c r="E17" s="28">
        <v>46327000000</v>
      </c>
      <c r="F17" s="29">
        <v>66064000000</v>
      </c>
      <c r="G17" s="15"/>
      <c r="H17" s="15"/>
      <c r="I17" s="15"/>
      <c r="J17" s="15"/>
      <c r="K17" s="15"/>
      <c r="L17" s="15"/>
      <c r="M17" s="15"/>
      <c r="N17" s="15"/>
      <c r="O17" s="15"/>
      <c r="P17" s="15"/>
      <c r="Q17" s="15"/>
      <c r="R17" s="15"/>
      <c r="S17" s="15"/>
      <c r="T17" s="15"/>
      <c r="U17" s="15"/>
      <c r="V17" s="15"/>
    </row>
    <row r="18" spans="1:22" x14ac:dyDescent="0.25"/>
    <row r="19" spans="1:22" x14ac:dyDescent="0.25">
      <c r="A19" s="15"/>
      <c r="B19" s="30" t="s">
        <v>0</v>
      </c>
      <c r="C19" s="31" t="s">
        <v>81</v>
      </c>
      <c r="D19" s="31" t="s">
        <v>82</v>
      </c>
      <c r="E19" s="31" t="s">
        <v>83</v>
      </c>
      <c r="F19" s="31" t="s">
        <v>84</v>
      </c>
      <c r="G19" s="32" t="s">
        <v>85</v>
      </c>
      <c r="H19" s="15"/>
      <c r="I19" s="15"/>
      <c r="J19" s="15"/>
      <c r="K19" s="15"/>
      <c r="L19" s="15"/>
      <c r="M19" s="15"/>
      <c r="N19" s="15"/>
      <c r="O19" s="15"/>
      <c r="P19" s="15"/>
      <c r="Q19" s="15"/>
      <c r="R19" s="15"/>
      <c r="S19" s="15"/>
      <c r="T19" s="15"/>
      <c r="U19" s="15"/>
      <c r="V19" s="15"/>
    </row>
    <row r="20" spans="1:22" x14ac:dyDescent="0.25">
      <c r="A20" s="15"/>
      <c r="B20" s="33" t="s">
        <v>15</v>
      </c>
      <c r="C20" s="34"/>
      <c r="D20" s="34"/>
      <c r="E20" s="34"/>
      <c r="F20" s="34"/>
      <c r="G20" s="35"/>
      <c r="H20" s="36" t="s">
        <v>86</v>
      </c>
      <c r="I20" s="15"/>
      <c r="J20" s="15"/>
      <c r="K20" s="15"/>
      <c r="L20" s="15"/>
      <c r="M20" s="15"/>
      <c r="N20" s="15"/>
      <c r="O20" s="15"/>
      <c r="P20" s="15"/>
      <c r="Q20" s="15"/>
      <c r="R20" s="15"/>
      <c r="S20" s="15"/>
      <c r="T20" s="15"/>
      <c r="U20" s="15"/>
      <c r="V20" s="15"/>
    </row>
    <row r="21" spans="1:22" x14ac:dyDescent="0.25">
      <c r="A21" s="15"/>
      <c r="B21" s="37" t="s">
        <v>87</v>
      </c>
      <c r="C21" s="38" t="str">
        <f>IF(C3&gt;D3, "Pass", "Fail")</f>
        <v>Fail</v>
      </c>
      <c r="D21" s="38" t="str">
        <f>IF(D3&gt;E3, "Pass", "Fail")</f>
        <v>Fail</v>
      </c>
      <c r="E21" s="38" t="str">
        <f>IF(E3&gt;F3, "Pass", "Fail")</f>
        <v>Fail</v>
      </c>
      <c r="F21" s="39"/>
      <c r="G21" s="40">
        <f>(((COUNTIF(C21:E21, "Pass") * 100) + (COUNTIF(C21:E21, "Fail") * 0)) * (400/300)) / 2</f>
        <v>0</v>
      </c>
      <c r="H21" s="41" t="s">
        <v>88</v>
      </c>
      <c r="I21" s="42"/>
      <c r="J21" s="15"/>
      <c r="K21" s="15"/>
      <c r="L21" s="15"/>
      <c r="M21" s="15"/>
      <c r="N21" s="15"/>
      <c r="O21" s="15"/>
      <c r="P21" s="15"/>
      <c r="Q21" s="15"/>
      <c r="R21" s="15"/>
      <c r="S21" s="15"/>
      <c r="T21" s="15"/>
      <c r="U21" s="15"/>
      <c r="V21" s="15"/>
    </row>
    <row r="22" spans="1:22" x14ac:dyDescent="0.25">
      <c r="A22" s="15"/>
      <c r="B22" s="37" t="s">
        <v>89</v>
      </c>
      <c r="C22" s="38" t="str">
        <f>IF(C17&gt;D17, "Pass", "Fail")</f>
        <v>Fail</v>
      </c>
      <c r="D22" s="38" t="str">
        <f>IF(D17&gt;E17, "Pass", "Fail")</f>
        <v>Fail</v>
      </c>
      <c r="E22" s="38" t="str">
        <f>IF(E17&gt;F17, "Pass", "Fail")</f>
        <v>Fail</v>
      </c>
      <c r="F22" s="34"/>
      <c r="G22" s="40">
        <f>(((COUNTIF(C22:F22, "Pass") * 100) + (COUNTIF(C22:F22, "Fail") * 0)) * (400/300)) / 2</f>
        <v>0</v>
      </c>
      <c r="H22" s="41" t="s">
        <v>90</v>
      </c>
      <c r="I22" s="15"/>
      <c r="J22" s="15"/>
      <c r="K22" s="15"/>
      <c r="L22" s="15"/>
      <c r="M22" s="15"/>
      <c r="N22" s="15"/>
      <c r="O22" s="15"/>
      <c r="P22" s="15"/>
      <c r="Q22" s="15"/>
      <c r="R22" s="15"/>
      <c r="S22" s="15"/>
      <c r="T22" s="15"/>
      <c r="U22" s="15"/>
      <c r="V22" s="15"/>
    </row>
    <row r="23" spans="1:22" x14ac:dyDescent="0.25">
      <c r="A23" s="15"/>
      <c r="B23" s="33" t="s">
        <v>3</v>
      </c>
      <c r="C23" s="38" t="str">
        <f>IF(C17&gt;C7, "Pass", "Fail")</f>
        <v>Fail</v>
      </c>
      <c r="D23" s="38" t="str">
        <f>IF(D17&gt;D7, "Pass", "Fail")</f>
        <v>Fail</v>
      </c>
      <c r="E23" s="38" t="str">
        <f>IF(E17&gt;E7, "Pass", "Fail")</f>
        <v>Fail</v>
      </c>
      <c r="F23" s="43" t="str">
        <f>IF(F17&gt;F7, "Pass", "Fail")</f>
        <v>Fail</v>
      </c>
      <c r="G23" s="40">
        <f>(COUNTIF(C23:F23, "Pass") * 100) + (COUNTIF(C23:F23, "Fail") * 0)</f>
        <v>0</v>
      </c>
      <c r="H23" s="41" t="s">
        <v>91</v>
      </c>
      <c r="I23" s="15"/>
      <c r="J23" s="15"/>
      <c r="K23" s="15"/>
      <c r="L23" s="15"/>
      <c r="M23" s="15"/>
      <c r="N23" s="15"/>
      <c r="O23" s="15"/>
      <c r="P23" s="15"/>
      <c r="Q23" s="15"/>
      <c r="R23" s="15"/>
      <c r="S23" s="15"/>
      <c r="T23" s="15"/>
      <c r="U23" s="15"/>
      <c r="V23" s="15"/>
    </row>
    <row r="24" spans="1:22" x14ac:dyDescent="0.25">
      <c r="A24" s="15"/>
      <c r="B24" s="33" t="s">
        <v>21</v>
      </c>
      <c r="C24" s="44" t="e">
        <f>C17/(C4)</f>
        <v>#DIV/0!</v>
      </c>
      <c r="D24" s="44" t="e">
        <f>D17/(D4)</f>
        <v>#DIV/0!</v>
      </c>
      <c r="E24" s="44" t="e">
        <f>E17/(E4)</f>
        <v>#DIV/0!</v>
      </c>
      <c r="F24" s="45" t="e">
        <f>F17/(F4)</f>
        <v>#DIV/0!</v>
      </c>
      <c r="G24" s="40" t="e">
        <f> (IF(C24 &gt; 0.5, 100, IF(C24 &gt;= 0.2, 50, 0))) +
  (IF(D24 &gt; 0.5, 100, IF(D24 &gt;= 0.2, 50, 0))) +
  (IF(E24 &gt; 0.5, 100, IF(E24 &gt;= 0.2, 50, 0))) +
  (IF(F24 &gt; 0.5, 100, IF(F24 &gt;= 0.2, 50, 0)))</f>
        <v>#DIV/0!</v>
      </c>
      <c r="H24" s="41" t="s">
        <v>92</v>
      </c>
      <c r="I24" s="15"/>
      <c r="J24" s="15"/>
      <c r="K24" s="15"/>
      <c r="L24" s="15"/>
      <c r="M24" s="15"/>
      <c r="N24" s="15"/>
      <c r="O24" s="15"/>
      <c r="P24" s="15"/>
      <c r="Q24" s="15"/>
      <c r="R24" s="15"/>
      <c r="S24" s="15"/>
      <c r="T24" s="15"/>
      <c r="U24" s="15"/>
      <c r="V24" s="15"/>
    </row>
    <row r="25" spans="1:22" x14ac:dyDescent="0.25">
      <c r="A25" s="15"/>
      <c r="B25" s="33" t="s">
        <v>9</v>
      </c>
      <c r="C25" s="44" t="e">
        <f>C17/C6</f>
        <v>#DIV/0!</v>
      </c>
      <c r="D25" s="44" t="e">
        <f>D17/D6</f>
        <v>#DIV/0!</v>
      </c>
      <c r="E25" s="44" t="e">
        <f>E17/E6</f>
        <v>#DIV/0!</v>
      </c>
      <c r="F25" s="45" t="e">
        <f>F17/F6</f>
        <v>#DIV/0!</v>
      </c>
      <c r="G25" s="40" t="e">
        <f> (IF(C25 &gt; 0.17, 100, IF(C25 &gt;= 0.1, 50, 0))) +
  (IF(D25 &gt; 0.17, 100, IF(D25 &gt;= 0.1, 50, 0))) +
  (IF(E25 &gt; 0.17, 100, IF(E25 &gt;= 0.1, 50, 0))) +
  (IF(F25 &gt; 0.17, 100, IF(F25 &gt;= 0.1, 50, 0)))</f>
        <v>#DIV/0!</v>
      </c>
      <c r="H25" s="41" t="s">
        <v>93</v>
      </c>
      <c r="I25" s="15"/>
      <c r="J25" s="15"/>
      <c r="K25" s="15"/>
      <c r="L25" s="15"/>
      <c r="M25" s="15"/>
      <c r="N25" s="15"/>
      <c r="O25" s="15"/>
      <c r="P25" s="15"/>
      <c r="Q25" s="15"/>
      <c r="R25" s="15"/>
      <c r="S25" s="15"/>
      <c r="T25" s="15"/>
      <c r="U25" s="15"/>
      <c r="V25" s="15"/>
    </row>
    <row r="26" spans="1:22" x14ac:dyDescent="0.25">
      <c r="A26" s="15"/>
      <c r="B26" s="33" t="s">
        <v>11</v>
      </c>
      <c r="C26" s="44" t="e">
        <f>C8/C6</f>
        <v>#DIV/0!</v>
      </c>
      <c r="D26" s="44" t="e">
        <f>D8/D6</f>
        <v>#DIV/0!</v>
      </c>
      <c r="E26" s="44" t="e">
        <f>E8/E6</f>
        <v>#DIV/0!</v>
      </c>
      <c r="F26" s="45" t="e">
        <f>F8/F6</f>
        <v>#DIV/0!</v>
      </c>
      <c r="G26" s="40" t="e">
        <f> (IF(C26 &lt; 0.5, 100, 0)) +
  (IF(D26 &lt; 0.5, 100, 0)) +
  (IF(E26 &lt; 0.5, 100, 0)) +
  (IF(F26 &lt; 0.5, 100, 0))</f>
        <v>#DIV/0!</v>
      </c>
      <c r="H26" s="41" t="s">
        <v>94</v>
      </c>
      <c r="I26" s="15"/>
      <c r="J26" s="15"/>
      <c r="K26" s="15"/>
      <c r="L26" s="15"/>
      <c r="M26" s="15"/>
      <c r="N26" s="15"/>
      <c r="O26" s="15"/>
      <c r="P26" s="15"/>
      <c r="Q26" s="15"/>
      <c r="R26" s="15"/>
      <c r="S26" s="15"/>
      <c r="T26" s="15"/>
      <c r="U26" s="15"/>
      <c r="V26" s="15"/>
    </row>
    <row r="27" spans="1:22" x14ac:dyDescent="0.25">
      <c r="A27" s="15"/>
      <c r="B27" s="33" t="s">
        <v>95</v>
      </c>
      <c r="C27" s="44" t="e">
        <f>C9/(C13+C10)</f>
        <v>#DIV/0!</v>
      </c>
      <c r="D27" s="44" t="e">
        <f>D9/(D13+D10)</f>
        <v>#DIV/0!</v>
      </c>
      <c r="E27" s="44" t="e">
        <f>E9/(E13+E10)</f>
        <v>#DIV/0!</v>
      </c>
      <c r="F27" s="45" t="e">
        <f>F9/(F13+F10)</f>
        <v>#DIV/0!</v>
      </c>
      <c r="G27" s="40" t="e">
        <f> (IF(C27 &lt; 0.8, 100, IF(C27 &lt; 1, 50, 0))) +
  (IF(D27 &lt; 0.8, 100, IF(D27 &lt; 1, 50, 0))) +
  (IF(E27 &lt; 0.8, 100, IF(E27 &lt; 1, 50, 0))) +
  (IF(F27 &lt; 0.8, 100, IF(F27 &lt; 1, 50, 0)))</f>
        <v>#DIV/0!</v>
      </c>
      <c r="H27" s="41" t="s">
        <v>96</v>
      </c>
      <c r="I27" s="15"/>
      <c r="J27" s="15"/>
      <c r="K27" s="15"/>
      <c r="L27" s="15"/>
      <c r="M27" s="15"/>
      <c r="N27" s="15"/>
      <c r="O27" s="15"/>
      <c r="P27" s="15"/>
      <c r="Q27" s="15"/>
      <c r="R27" s="15"/>
      <c r="S27" s="15"/>
      <c r="T27" s="15"/>
      <c r="U27" s="15"/>
      <c r="V27" s="15"/>
    </row>
    <row r="28" spans="1:22" x14ac:dyDescent="0.25">
      <c r="A28" s="15"/>
      <c r="B28" s="33" t="s">
        <v>97</v>
      </c>
      <c r="C28" s="38" t="str">
        <f>IF(C11=0, "Pass", "Fail")</f>
        <v>Pass</v>
      </c>
      <c r="D28" s="46" t="str">
        <f>IF(D11=0, "Pass", "Fail")</f>
        <v>Pass</v>
      </c>
      <c r="E28" s="46" t="str">
        <f>IF(E11=0, "Pass", "Fail")</f>
        <v>Pass</v>
      </c>
      <c r="F28" s="47" t="str">
        <f>IF(F11=0, "Pass", "Fail")</f>
        <v>Pass</v>
      </c>
      <c r="G28" s="40">
        <f>(COUNTIF(C28:F28, "Pass") * 100) + (COUNTIF(C28:F28, "Fail") * 0)</f>
        <v>400</v>
      </c>
      <c r="H28" s="41" t="s">
        <v>98</v>
      </c>
      <c r="I28" s="15"/>
      <c r="J28" s="15"/>
      <c r="K28" s="15"/>
      <c r="L28" s="15"/>
      <c r="M28" s="15"/>
      <c r="N28" s="15"/>
      <c r="O28" s="15"/>
      <c r="P28" s="15"/>
      <c r="Q28" s="15"/>
      <c r="R28" s="15"/>
      <c r="S28" s="15"/>
      <c r="T28" s="15"/>
      <c r="U28" s="15"/>
      <c r="V28" s="15"/>
    </row>
    <row r="29" spans="1:22" x14ac:dyDescent="0.25">
      <c r="A29" s="15"/>
      <c r="B29" s="33" t="s">
        <v>13</v>
      </c>
      <c r="C29" s="45" t="e">
        <f>(((C12-D12)/D12)+((D12-E12)/E12)+((E12-F12)/F12))/3</f>
        <v>#DIV/0!</v>
      </c>
      <c r="D29" s="48"/>
      <c r="E29" s="49"/>
      <c r="F29" s="50"/>
      <c r="G29" s="40" t="e">
        <f>(IF(C29 &gt;= 0.17, 100, IF(C29 &gt;= 0, 50, 0))) * (400/100)</f>
        <v>#DIV/0!</v>
      </c>
      <c r="H29" s="41" t="s">
        <v>99</v>
      </c>
      <c r="I29" s="15"/>
      <c r="J29" s="15"/>
      <c r="K29" s="15"/>
      <c r="L29" s="15"/>
      <c r="M29" s="15"/>
      <c r="N29" s="15"/>
      <c r="O29" s="15"/>
      <c r="P29" s="15"/>
      <c r="Q29" s="15"/>
      <c r="R29" s="15"/>
      <c r="S29" s="15"/>
      <c r="T29" s="15"/>
      <c r="U29" s="15"/>
      <c r="V29" s="15"/>
    </row>
    <row r="30" spans="1:22" x14ac:dyDescent="0.25">
      <c r="A30" s="15"/>
      <c r="B30" s="33" t="s">
        <v>17</v>
      </c>
      <c r="C30" s="38" t="str">
        <f>IF(C10&lt;&gt;0,"Pass","Fail")</f>
        <v>Fail</v>
      </c>
      <c r="D30" s="51" t="str">
        <f>IF(D10&lt;&gt;0,"Pass","Fail")</f>
        <v>Fail</v>
      </c>
      <c r="E30" s="51" t="str">
        <f>IF(E10&lt;&gt;0,"Pass","Fail")</f>
        <v>Fail</v>
      </c>
      <c r="F30" s="52" t="str">
        <f>IF(F10&lt;&gt;0,"Pass","Fail")</f>
        <v>Fail</v>
      </c>
      <c r="G30" s="40">
        <f>(COUNTIF(C30:F30, "Pass") * 100) + (COUNTIF(C30:F30, "Fail") * 0)</f>
        <v>0</v>
      </c>
      <c r="H30" s="41" t="s">
        <v>100</v>
      </c>
      <c r="I30" s="15"/>
      <c r="J30" s="15"/>
      <c r="K30" s="15"/>
      <c r="L30" s="15"/>
      <c r="M30" s="15"/>
      <c r="N30" s="15"/>
      <c r="O30" s="15"/>
      <c r="P30" s="15"/>
      <c r="Q30" s="15"/>
      <c r="R30" s="15"/>
      <c r="S30" s="15"/>
      <c r="T30" s="15"/>
      <c r="U30" s="15"/>
      <c r="V30" s="15"/>
    </row>
    <row r="31" spans="1:22" x14ac:dyDescent="0.25">
      <c r="A31" s="15"/>
      <c r="B31" s="33" t="s">
        <v>101</v>
      </c>
      <c r="C31" s="44" t="e">
        <f>C17/(C13+C10)</f>
        <v>#DIV/0!</v>
      </c>
      <c r="D31" s="44" t="e">
        <f>D17/(D13+D10)</f>
        <v>#DIV/0!</v>
      </c>
      <c r="E31" s="44" t="e">
        <f>E17/(E13+E10)</f>
        <v>#DIV/0!</v>
      </c>
      <c r="F31" s="45" t="e">
        <f>F17/(F13+F10)</f>
        <v>#DIV/0!</v>
      </c>
      <c r="G31" s="40" t="e">
        <f> (IF(C31 &gt; 0.23, 100, 0)) +
  (IF(D31 &gt; 0.23, 100, 0)) +
  (IF(E31 &gt; 0.23, 100, 0)) +
  (IF(F31 &gt; 0.23, 100, 0))</f>
        <v>#DIV/0!</v>
      </c>
      <c r="H31" s="41" t="s">
        <v>102</v>
      </c>
      <c r="I31" s="15"/>
      <c r="J31" s="15"/>
      <c r="K31" s="15"/>
      <c r="L31" s="15"/>
      <c r="M31" s="15"/>
      <c r="N31" s="15"/>
      <c r="O31" s="15"/>
      <c r="P31" s="15"/>
      <c r="Q31" s="15"/>
      <c r="R31" s="15"/>
      <c r="S31" s="15"/>
      <c r="T31" s="15"/>
      <c r="U31" s="15"/>
      <c r="V31" s="15"/>
    </row>
    <row r="32" spans="1:22" x14ac:dyDescent="0.25">
      <c r="A32" s="15"/>
      <c r="B32" s="53" t="s">
        <v>23</v>
      </c>
      <c r="C32" s="54" t="str">
        <f>IF(C5&gt;F5, "Pass", "Fail")</f>
        <v>Fail</v>
      </c>
      <c r="D32" s="55"/>
      <c r="E32" s="56"/>
      <c r="F32" s="56"/>
      <c r="G32" s="57">
        <f>((COUNTIF(C32, "Pass") * 100) + (COUNTIF(C32, "Fail") * 0)) * (400/100)</f>
        <v>0</v>
      </c>
      <c r="H32" s="58" t="s">
        <v>103</v>
      </c>
      <c r="I32" s="15"/>
      <c r="J32" s="15"/>
      <c r="K32" s="15"/>
      <c r="L32" s="15"/>
      <c r="M32" s="15"/>
      <c r="N32" s="15"/>
      <c r="O32" s="15"/>
      <c r="P32" s="15"/>
      <c r="Q32" s="15"/>
      <c r="R32" s="15"/>
      <c r="S32" s="15"/>
      <c r="T32" s="15"/>
      <c r="U32" s="15"/>
      <c r="V32" s="15"/>
    </row>
  </sheetData>
  <pageMargins left="0.7" right="0.7" top="0.75" bottom="0.75" header="0.3" footer="0.3"/>
  <pageSetup orientation="portrait" horizontalDpi="4294967295" verticalDpi="4294967295" scale="100" fitToWidth="1" fitToHeight="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scoring theory</vt:lpstr>
      <vt:lpstr>&lt;TICKER&gt; Results</vt:lpstr>
      <vt:lpstr>TSLA Results</vt:lpstr>
      <vt:lpstr>NVDA Results</vt:lpstr>
      <vt:lpstr>AAPL Results</vt:lpstr>
      <vt:lpstr>GOOGL Results</vt:lpstr>
      <vt:lpstr>AMZN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jimenez</dc:creator>
  <cp:lastModifiedBy>Michael Vuolo</cp:lastModifiedBy>
  <dcterms:created xsi:type="dcterms:W3CDTF">2024-09-06T03:05:02Z</dcterms:created>
  <dcterms:modified xsi:type="dcterms:W3CDTF">2024-09-08T04:17:02Z</dcterms:modified>
</cp:coreProperties>
</file>