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1"/>
  <workbookPr filterPrivacy="1"/>
  <xr:revisionPtr revIDLastSave="0" documentId="13_ncr:1_{B2E4343E-4E60-6241-A55A-21CC943FDD49}" xr6:coauthVersionLast="47" xr6:coauthVersionMax="47" xr10:uidLastSave="{00000000-0000-0000-0000-000000000000}"/>
  <bookViews>
    <workbookView xWindow="7620" yWindow="500" windowWidth="40860" windowHeight="28300" xr2:uid="{00000000-000D-0000-FFFF-FFFF00000000}"/>
  </bookViews>
  <sheets>
    <sheet name="Summary" sheetId="13" r:id="rId1"/>
    <sheet name="scoring theory" sheetId="4" r:id="rId2"/>
    <sheet name="&lt;TICKER&gt; Results" sheetId="12" r:id="rId3"/>
    <sheet name="AAPL Results" sheetId="1" r:id="rId4"/>
    <sheet name="MSFT Results" sheetId="2" r:id="rId5"/>
    <sheet name="NVDA Results" sheetId="3" r:id="rId6"/>
    <sheet name="AVGO Results" sheetId="5" r:id="rId7"/>
    <sheet name="ORCL Results" sheetId="6" r:id="rId8"/>
    <sheet name="ADBE Results" sheetId="7" r:id="rId9"/>
    <sheet name="CRM Results" sheetId="8" r:id="rId10"/>
    <sheet name="AMD Results" sheetId="9" r:id="rId11"/>
    <sheet name="ACN Results" sheetId="10" r:id="rId12"/>
    <sheet name="CSCO Results" sheetId="11" r:id="rId13"/>
    <sheet name="IBM Results" sheetId="14" r:id="rId14"/>
    <sheet name="TXN Results" sheetId="15" r:id="rId15"/>
    <sheet name="QCOM Results" sheetId="16" r:id="rId16"/>
    <sheet name="INTU Results" sheetId="17" r:id="rId17"/>
    <sheet name="NOW Results" sheetId="18" r:id="rId18"/>
    <sheet name="UBER Results" sheetId="19" r:id="rId19"/>
    <sheet name="AMAT Results" sheetId="20" r:id="rId20"/>
    <sheet name="ADP Results" sheetId="21" r:id="rId21"/>
    <sheet name="PANW Results" sheetId="22" r:id="rId22"/>
    <sheet name="ADI Results" sheetId="23" r:id="rId23"/>
    <sheet name="ANET Results" sheetId="24" r:id="rId24"/>
    <sheet name="FI Results" sheetId="25" r:id="rId25"/>
    <sheet name="MU Results" sheetId="26" r:id="rId26"/>
    <sheet name="LRCX Results" sheetId="27" r:id="rId27"/>
    <sheet name="KLAC Results" sheetId="28" r:id="rId28"/>
    <sheet name="INTC Results" sheetId="29" r:id="rId29"/>
    <sheet name="DELL Results" sheetId="30" r:id="rId30"/>
    <sheet name="APH Results" sheetId="31" r:id="rId31"/>
    <sheet name="MSI Results" sheetId="32" r:id="rId32"/>
    <sheet name="SNPS Results" sheetId="33" r:id="rId33"/>
    <sheet name="PLTR Results" sheetId="34" r:id="rId34"/>
    <sheet name="CDNS Results" sheetId="35" r:id="rId35"/>
    <sheet name="WDAY Results" sheetId="36" r:id="rId36"/>
    <sheet name="MRVL Results" sheetId="37" r:id="rId37"/>
    <sheet name="CRWD Results" sheetId="38" r:id="rId38"/>
    <sheet name="ROP Results" sheetId="39" r:id="rId39"/>
    <sheet name="NXPI Results" sheetId="40" r:id="rId40"/>
    <sheet name="FTNT Results" sheetId="41" r:id="rId41"/>
    <sheet name="ADSK Results" sheetId="42" r:id="rId42"/>
    <sheet name="TTD Results" sheetId="43" r:id="rId43"/>
    <sheet name="PAYX Results" sheetId="44" r:id="rId44"/>
    <sheet name="FIS Results" sheetId="45" r:id="rId45"/>
    <sheet name="TEL Results" sheetId="46" r:id="rId46"/>
    <sheet name="FICO Results" sheetId="47" r:id="rId47"/>
    <sheet name="TEAM Results" sheetId="48" r:id="rId48"/>
    <sheet name="MCHP Results" sheetId="49" r:id="rId49"/>
    <sheet name="MPWR Results" sheetId="50" r:id="rId50"/>
    <sheet name="SQ Results" sheetId="51" r:id="rId51"/>
    <sheet name="CTSH Results" sheetId="52" r:id="rId52"/>
    <sheet name="IT Results" sheetId="53" r:id="rId53"/>
    <sheet name="SNOW Results" sheetId="54" r:id="rId54"/>
    <sheet name="DDOG Results" sheetId="55" r:id="rId55"/>
    <sheet name="GLW Results" sheetId="56" r:id="rId56"/>
    <sheet name="GRMN Results" sheetId="57" r:id="rId57"/>
    <sheet name="HPQ Results" sheetId="58" r:id="rId58"/>
    <sheet name="ON Results" sheetId="59" r:id="rId59"/>
    <sheet name="CDW Results" sheetId="60" r:id="rId60"/>
    <sheet name="APP Results" sheetId="61" r:id="rId61"/>
    <sheet name="ANSS Results" sheetId="62" r:id="rId62"/>
    <sheet name="NET Results" sheetId="63" r:id="rId63"/>
    <sheet name="HUBS Results" sheetId="64" r:id="rId64"/>
    <sheet name="KEYS Results" sheetId="65" r:id="rId65"/>
    <sheet name="TYL Results" sheetId="66" r:id="rId66"/>
    <sheet name="FTV Results" sheetId="67" r:id="rId67"/>
    <sheet name="IOT Results" sheetId="68" r:id="rId68"/>
    <sheet name="BR Results" sheetId="69" r:id="rId69"/>
    <sheet name="ZS Results" sheetId="70" r:id="rId70"/>
    <sheet name="NTAP Results" sheetId="71" r:id="rId71"/>
    <sheet name="SMCI Results" sheetId="72" r:id="rId72"/>
    <sheet name="HPE Results" sheetId="73" r:id="rId73"/>
    <sheet name="GFS Results" sheetId="74" r:id="rId74"/>
    <sheet name="FSLR Results" sheetId="75" r:id="rId75"/>
    <sheet name="MSTR Results" sheetId="76" r:id="rId76"/>
    <sheet name="GDDY Results" sheetId="77" r:id="rId77"/>
    <sheet name="CPAY Results" sheetId="78" r:id="rId78"/>
    <sheet name="LDOS Results" sheetId="79" r:id="rId79"/>
    <sheet name="CHKP Results" sheetId="80" r:id="rId80"/>
    <sheet name="WDC Results" sheetId="81" r:id="rId81"/>
    <sheet name="MDB Results" sheetId="82" r:id="rId82"/>
    <sheet name="ZM Results" sheetId="83" r:id="rId83"/>
    <sheet name="STX Results" sheetId="84" r:id="rId84"/>
    <sheet name="TER Results" sheetId="85" r:id="rId85"/>
    <sheet name="PTC Results" sheetId="86" r:id="rId86"/>
    <sheet name="TDY Results" sheetId="87" r:id="rId87"/>
    <sheet name="VRSN Results" sheetId="88" r:id="rId88"/>
    <sheet name="SSNC Results" sheetId="89" r:id="rId89"/>
    <sheet name="ENTG Results" sheetId="90" r:id="rId90"/>
    <sheet name="ZBRA Results" sheetId="91" r:id="rId91"/>
    <sheet name="SWKS Results" sheetId="92" r:id="rId92"/>
    <sheet name="GEN Results" sheetId="93" r:id="rId93"/>
    <sheet name="NTNX Results" sheetId="94" r:id="rId94"/>
    <sheet name="MANH Results" sheetId="95" r:id="rId95"/>
    <sheet name="AKAM Results" sheetId="96" r:id="rId96"/>
    <sheet name="DT Results" sheetId="97" r:id="rId97"/>
    <sheet name="PSTG Results" sheetId="98" r:id="rId98"/>
    <sheet name="ENPH Results" sheetId="99" r:id="rId99"/>
    <sheet name="BSY Results" sheetId="100" r:id="rId100"/>
    <sheet name="AZPN Results" sheetId="101" r:id="rId101"/>
    <sheet name="GWRE Results" sheetId="102" r:id="rId102"/>
    <sheet name="TRMB Results" sheetId="103" r:id="rId10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2" i="103" l="1"/>
  <c r="C32" i="103"/>
  <c r="F31" i="103"/>
  <c r="E31" i="103"/>
  <c r="D31" i="103"/>
  <c r="C31" i="103"/>
  <c r="G31" i="103" s="1"/>
  <c r="F30" i="103"/>
  <c r="E30" i="103"/>
  <c r="D30" i="103"/>
  <c r="C30" i="103"/>
  <c r="G30" i="103" s="1"/>
  <c r="G29" i="103"/>
  <c r="C29" i="103"/>
  <c r="G28" i="103"/>
  <c r="F28" i="103"/>
  <c r="E28" i="103"/>
  <c r="D28" i="103"/>
  <c r="C28" i="103"/>
  <c r="F27" i="103"/>
  <c r="E27" i="103"/>
  <c r="D27" i="103"/>
  <c r="C27" i="103"/>
  <c r="G27" i="103" s="1"/>
  <c r="G26" i="103"/>
  <c r="F26" i="103"/>
  <c r="E26" i="103"/>
  <c r="D26" i="103"/>
  <c r="C26" i="103"/>
  <c r="F25" i="103"/>
  <c r="E25" i="103"/>
  <c r="D25" i="103"/>
  <c r="C25" i="103"/>
  <c r="G25" i="103" s="1"/>
  <c r="F24" i="103"/>
  <c r="E24" i="103"/>
  <c r="D24" i="103"/>
  <c r="C24" i="103"/>
  <c r="G24" i="103" s="1"/>
  <c r="G23" i="103"/>
  <c r="F23" i="103"/>
  <c r="E23" i="103"/>
  <c r="D23" i="103"/>
  <c r="C23" i="103"/>
  <c r="E22" i="103"/>
  <c r="D22" i="103"/>
  <c r="C22" i="103"/>
  <c r="G22" i="103" s="1"/>
  <c r="G21" i="103"/>
  <c r="E21" i="103"/>
  <c r="D21" i="103"/>
  <c r="C21" i="103"/>
  <c r="G32" i="102"/>
  <c r="C32" i="102"/>
  <c r="F31" i="102"/>
  <c r="E31" i="102"/>
  <c r="D31" i="102"/>
  <c r="C31" i="102"/>
  <c r="G31" i="102" s="1"/>
  <c r="F30" i="102"/>
  <c r="E30" i="102"/>
  <c r="G30" i="102" s="1"/>
  <c r="D30" i="102"/>
  <c r="C30" i="102"/>
  <c r="G29" i="102"/>
  <c r="C29" i="102"/>
  <c r="F28" i="102"/>
  <c r="E28" i="102"/>
  <c r="D28" i="102"/>
  <c r="C28" i="102"/>
  <c r="G28" i="102" s="1"/>
  <c r="F27" i="102"/>
  <c r="E27" i="102"/>
  <c r="G27" i="102" s="1"/>
  <c r="D27" i="102"/>
  <c r="C27" i="102"/>
  <c r="F26" i="102"/>
  <c r="E26" i="102"/>
  <c r="D26" i="102"/>
  <c r="C26" i="102"/>
  <c r="G26" i="102" s="1"/>
  <c r="F25" i="102"/>
  <c r="E25" i="102"/>
  <c r="D25" i="102"/>
  <c r="C25" i="102"/>
  <c r="G25" i="102" s="1"/>
  <c r="G24" i="102"/>
  <c r="F24" i="102"/>
  <c r="E24" i="102"/>
  <c r="D24" i="102"/>
  <c r="C24" i="102"/>
  <c r="F23" i="102"/>
  <c r="E23" i="102"/>
  <c r="D23" i="102"/>
  <c r="C23" i="102"/>
  <c r="G23" i="102" s="1"/>
  <c r="E22" i="102"/>
  <c r="G22" i="102" s="1"/>
  <c r="D22" i="102"/>
  <c r="C22" i="102"/>
  <c r="E21" i="102"/>
  <c r="D21" i="102"/>
  <c r="C21" i="102"/>
  <c r="G21" i="102" s="1"/>
  <c r="I2" i="102" s="1"/>
  <c r="C32" i="101"/>
  <c r="G32" i="101" s="1"/>
  <c r="F31" i="101"/>
  <c r="E31" i="101"/>
  <c r="G31" i="101" s="1"/>
  <c r="D31" i="101"/>
  <c r="C31" i="101"/>
  <c r="F30" i="101"/>
  <c r="E30" i="101"/>
  <c r="D30" i="101"/>
  <c r="C30" i="101"/>
  <c r="G30" i="101" s="1"/>
  <c r="C29" i="101"/>
  <c r="G29" i="101" s="1"/>
  <c r="F28" i="101"/>
  <c r="E28" i="101"/>
  <c r="G28" i="101" s="1"/>
  <c r="D28" i="101"/>
  <c r="C28" i="101"/>
  <c r="F27" i="101"/>
  <c r="E27" i="101"/>
  <c r="D27" i="101"/>
  <c r="C27" i="101"/>
  <c r="G27" i="101" s="1"/>
  <c r="F26" i="101"/>
  <c r="E26" i="101"/>
  <c r="D26" i="101"/>
  <c r="C26" i="101"/>
  <c r="G26" i="101" s="1"/>
  <c r="G25" i="101"/>
  <c r="F25" i="101"/>
  <c r="E25" i="101"/>
  <c r="D25" i="101"/>
  <c r="C25" i="101"/>
  <c r="F24" i="101"/>
  <c r="E24" i="101"/>
  <c r="D24" i="101"/>
  <c r="C24" i="101"/>
  <c r="G24" i="101" s="1"/>
  <c r="F23" i="101"/>
  <c r="G23" i="101" s="1"/>
  <c r="E23" i="101"/>
  <c r="D23" i="101"/>
  <c r="C23" i="101"/>
  <c r="E22" i="101"/>
  <c r="D22" i="101"/>
  <c r="C22" i="101"/>
  <c r="G22" i="101" s="1"/>
  <c r="E21" i="101"/>
  <c r="D21" i="101"/>
  <c r="C21" i="101"/>
  <c r="G21" i="101" s="1"/>
  <c r="G32" i="100"/>
  <c r="C32" i="100"/>
  <c r="F31" i="100"/>
  <c r="E31" i="100"/>
  <c r="D31" i="100"/>
  <c r="C31" i="100"/>
  <c r="G31" i="100" s="1"/>
  <c r="F30" i="100"/>
  <c r="E30" i="100"/>
  <c r="D30" i="100"/>
  <c r="C30" i="100"/>
  <c r="G30" i="100" s="1"/>
  <c r="G29" i="100"/>
  <c r="C29" i="100"/>
  <c r="F28" i="100"/>
  <c r="E28" i="100"/>
  <c r="D28" i="100"/>
  <c r="C28" i="100"/>
  <c r="G28" i="100" s="1"/>
  <c r="F27" i="100"/>
  <c r="E27" i="100"/>
  <c r="D27" i="100"/>
  <c r="C27" i="100"/>
  <c r="G27" i="100" s="1"/>
  <c r="G26" i="100"/>
  <c r="F26" i="100"/>
  <c r="E26" i="100"/>
  <c r="D26" i="100"/>
  <c r="C26" i="100"/>
  <c r="F25" i="100"/>
  <c r="E25" i="100"/>
  <c r="D25" i="100"/>
  <c r="C25" i="100"/>
  <c r="G25" i="100" s="1"/>
  <c r="F24" i="100"/>
  <c r="G24" i="100" s="1"/>
  <c r="E24" i="100"/>
  <c r="D24" i="100"/>
  <c r="C24" i="100"/>
  <c r="F23" i="100"/>
  <c r="E23" i="100"/>
  <c r="D23" i="100"/>
  <c r="C23" i="100"/>
  <c r="G23" i="100" s="1"/>
  <c r="E22" i="100"/>
  <c r="D22" i="100"/>
  <c r="C22" i="100"/>
  <c r="G22" i="100" s="1"/>
  <c r="G21" i="100"/>
  <c r="E21" i="100"/>
  <c r="D21" i="100"/>
  <c r="C21" i="100"/>
  <c r="C32" i="99"/>
  <c r="G32" i="99" s="1"/>
  <c r="F31" i="99"/>
  <c r="E31" i="99"/>
  <c r="D31" i="99"/>
  <c r="C31" i="99"/>
  <c r="G31" i="99" s="1"/>
  <c r="G30" i="99"/>
  <c r="F30" i="99"/>
  <c r="E30" i="99"/>
  <c r="D30" i="99"/>
  <c r="C30" i="99"/>
  <c r="C29" i="99"/>
  <c r="G29" i="99" s="1"/>
  <c r="F28" i="99"/>
  <c r="E28" i="99"/>
  <c r="D28" i="99"/>
  <c r="C28" i="99"/>
  <c r="G28" i="99" s="1"/>
  <c r="G27" i="99"/>
  <c r="F27" i="99"/>
  <c r="E27" i="99"/>
  <c r="D27" i="99"/>
  <c r="C27" i="99"/>
  <c r="F26" i="99"/>
  <c r="E26" i="99"/>
  <c r="D26" i="99"/>
  <c r="C26" i="99"/>
  <c r="G26" i="99" s="1"/>
  <c r="F25" i="99"/>
  <c r="E25" i="99"/>
  <c r="G25" i="99" s="1"/>
  <c r="D25" i="99"/>
  <c r="C25" i="99"/>
  <c r="F24" i="99"/>
  <c r="E24" i="99"/>
  <c r="D24" i="99"/>
  <c r="C24" i="99"/>
  <c r="G24" i="99" s="1"/>
  <c r="F23" i="99"/>
  <c r="E23" i="99"/>
  <c r="D23" i="99"/>
  <c r="G23" i="99" s="1"/>
  <c r="C23" i="99"/>
  <c r="E22" i="99"/>
  <c r="D22" i="99"/>
  <c r="C22" i="99"/>
  <c r="G22" i="99" s="1"/>
  <c r="E21" i="99"/>
  <c r="D21" i="99"/>
  <c r="C21" i="99"/>
  <c r="G21" i="99" s="1"/>
  <c r="C32" i="98"/>
  <c r="G32" i="98" s="1"/>
  <c r="G31" i="98"/>
  <c r="F31" i="98"/>
  <c r="E31" i="98"/>
  <c r="D31" i="98"/>
  <c r="C31" i="98"/>
  <c r="F30" i="98"/>
  <c r="E30" i="98"/>
  <c r="D30" i="98"/>
  <c r="C30" i="98"/>
  <c r="G30" i="98" s="1"/>
  <c r="C29" i="98"/>
  <c r="G29" i="98" s="1"/>
  <c r="G28" i="98"/>
  <c r="F28" i="98"/>
  <c r="E28" i="98"/>
  <c r="D28" i="98"/>
  <c r="C28" i="98"/>
  <c r="F27" i="98"/>
  <c r="E27" i="98"/>
  <c r="D27" i="98"/>
  <c r="C27" i="98"/>
  <c r="G27" i="98" s="1"/>
  <c r="F26" i="98"/>
  <c r="E26" i="98"/>
  <c r="G26" i="98" s="1"/>
  <c r="D26" i="98"/>
  <c r="C26" i="98"/>
  <c r="F25" i="98"/>
  <c r="E25" i="98"/>
  <c r="D25" i="98"/>
  <c r="C25" i="98"/>
  <c r="G25" i="98" s="1"/>
  <c r="F24" i="98"/>
  <c r="E24" i="98"/>
  <c r="D24" i="98"/>
  <c r="G24" i="98" s="1"/>
  <c r="C24" i="98"/>
  <c r="F23" i="98"/>
  <c r="E23" i="98"/>
  <c r="D23" i="98"/>
  <c r="C23" i="98"/>
  <c r="G23" i="98" s="1"/>
  <c r="E22" i="98"/>
  <c r="D22" i="98"/>
  <c r="C22" i="98"/>
  <c r="G22" i="98" s="1"/>
  <c r="E21" i="98"/>
  <c r="D21" i="98"/>
  <c r="G21" i="98" s="1"/>
  <c r="C21" i="98"/>
  <c r="C32" i="97"/>
  <c r="G32" i="97" s="1"/>
  <c r="F31" i="97"/>
  <c r="E31" i="97"/>
  <c r="D31" i="97"/>
  <c r="C31" i="97"/>
  <c r="G31" i="97" s="1"/>
  <c r="F30" i="97"/>
  <c r="E30" i="97"/>
  <c r="G30" i="97" s="1"/>
  <c r="D30" i="97"/>
  <c r="C30" i="97"/>
  <c r="C29" i="97"/>
  <c r="G29" i="97" s="1"/>
  <c r="F28" i="97"/>
  <c r="E28" i="97"/>
  <c r="D28" i="97"/>
  <c r="C28" i="97"/>
  <c r="G28" i="97" s="1"/>
  <c r="F27" i="97"/>
  <c r="E27" i="97"/>
  <c r="G27" i="97" s="1"/>
  <c r="D27" i="97"/>
  <c r="C27" i="97"/>
  <c r="F26" i="97"/>
  <c r="E26" i="97"/>
  <c r="D26" i="97"/>
  <c r="C26" i="97"/>
  <c r="G26" i="97" s="1"/>
  <c r="G25" i="97"/>
  <c r="F25" i="97"/>
  <c r="E25" i="97"/>
  <c r="D25" i="97"/>
  <c r="C25" i="97"/>
  <c r="F24" i="97"/>
  <c r="E24" i="97"/>
  <c r="D24" i="97"/>
  <c r="C24" i="97"/>
  <c r="G24" i="97" s="1"/>
  <c r="F23" i="97"/>
  <c r="E23" i="97"/>
  <c r="D23" i="97"/>
  <c r="C23" i="97"/>
  <c r="G23" i="97" s="1"/>
  <c r="G22" i="97"/>
  <c r="E22" i="97"/>
  <c r="D22" i="97"/>
  <c r="C22" i="97"/>
  <c r="E21" i="97"/>
  <c r="D21" i="97"/>
  <c r="C21" i="97"/>
  <c r="G21" i="97" s="1"/>
  <c r="G32" i="96"/>
  <c r="C32" i="96"/>
  <c r="F31" i="96"/>
  <c r="E31" i="96"/>
  <c r="G31" i="96" s="1"/>
  <c r="D31" i="96"/>
  <c r="C31" i="96"/>
  <c r="F30" i="96"/>
  <c r="E30" i="96"/>
  <c r="D30" i="96"/>
  <c r="C30" i="96"/>
  <c r="G30" i="96" s="1"/>
  <c r="G29" i="96"/>
  <c r="C29" i="96"/>
  <c r="F28" i="96"/>
  <c r="E28" i="96"/>
  <c r="G28" i="96" s="1"/>
  <c r="D28" i="96"/>
  <c r="C28" i="96"/>
  <c r="F27" i="96"/>
  <c r="E27" i="96"/>
  <c r="D27" i="96"/>
  <c r="C27" i="96"/>
  <c r="G27" i="96" s="1"/>
  <c r="G26" i="96"/>
  <c r="F26" i="96"/>
  <c r="E26" i="96"/>
  <c r="D26" i="96"/>
  <c r="C26" i="96"/>
  <c r="F25" i="96"/>
  <c r="E25" i="96"/>
  <c r="D25" i="96"/>
  <c r="C25" i="96"/>
  <c r="G25" i="96" s="1"/>
  <c r="F24" i="96"/>
  <c r="E24" i="96"/>
  <c r="D24" i="96"/>
  <c r="C24" i="96"/>
  <c r="G24" i="96" s="1"/>
  <c r="G23" i="96"/>
  <c r="F23" i="96"/>
  <c r="E23" i="96"/>
  <c r="D23" i="96"/>
  <c r="C23" i="96"/>
  <c r="E22" i="96"/>
  <c r="D22" i="96"/>
  <c r="G22" i="96" s="1"/>
  <c r="C22" i="96"/>
  <c r="G21" i="96"/>
  <c r="E21" i="96"/>
  <c r="D21" i="96"/>
  <c r="C21" i="96"/>
  <c r="C32" i="95"/>
  <c r="G32" i="95" s="1"/>
  <c r="F31" i="95"/>
  <c r="E31" i="95"/>
  <c r="D31" i="95"/>
  <c r="C31" i="95"/>
  <c r="G31" i="95" s="1"/>
  <c r="G30" i="95"/>
  <c r="F30" i="95"/>
  <c r="E30" i="95"/>
  <c r="D30" i="95"/>
  <c r="C30" i="95"/>
  <c r="C29" i="95"/>
  <c r="G29" i="95" s="1"/>
  <c r="F28" i="95"/>
  <c r="E28" i="95"/>
  <c r="D28" i="95"/>
  <c r="C28" i="95"/>
  <c r="G28" i="95" s="1"/>
  <c r="G27" i="95"/>
  <c r="F27" i="95"/>
  <c r="E27" i="95"/>
  <c r="D27" i="95"/>
  <c r="C27" i="95"/>
  <c r="F26" i="95"/>
  <c r="E26" i="95"/>
  <c r="D26" i="95"/>
  <c r="C26" i="95"/>
  <c r="G26" i="95" s="1"/>
  <c r="F25" i="95"/>
  <c r="E25" i="95"/>
  <c r="D25" i="95"/>
  <c r="C25" i="95"/>
  <c r="G25" i="95" s="1"/>
  <c r="G24" i="95"/>
  <c r="F24" i="95"/>
  <c r="E24" i="95"/>
  <c r="D24" i="95"/>
  <c r="C24" i="95"/>
  <c r="F23" i="95"/>
  <c r="E23" i="95"/>
  <c r="D23" i="95"/>
  <c r="C23" i="95"/>
  <c r="G23" i="95" s="1"/>
  <c r="E22" i="95"/>
  <c r="D22" i="95"/>
  <c r="G22" i="95" s="1"/>
  <c r="C22" i="95"/>
  <c r="E21" i="95"/>
  <c r="D21" i="95"/>
  <c r="C21" i="95"/>
  <c r="G21" i="95" s="1"/>
  <c r="G32" i="94"/>
  <c r="C32" i="94"/>
  <c r="G31" i="94"/>
  <c r="F31" i="94"/>
  <c r="E31" i="94"/>
  <c r="D31" i="94"/>
  <c r="C31" i="94"/>
  <c r="F30" i="94"/>
  <c r="E30" i="94"/>
  <c r="D30" i="94"/>
  <c r="C30" i="94"/>
  <c r="G30" i="94" s="1"/>
  <c r="G29" i="94"/>
  <c r="C29" i="94"/>
  <c r="G28" i="94"/>
  <c r="F28" i="94"/>
  <c r="E28" i="94"/>
  <c r="D28" i="94"/>
  <c r="C28" i="94"/>
  <c r="F27" i="94"/>
  <c r="E27" i="94"/>
  <c r="D27" i="94"/>
  <c r="C27" i="94"/>
  <c r="G27" i="94" s="1"/>
  <c r="F26" i="94"/>
  <c r="E26" i="94"/>
  <c r="D26" i="94"/>
  <c r="G26" i="94" s="1"/>
  <c r="C26" i="94"/>
  <c r="G25" i="94"/>
  <c r="F25" i="94"/>
  <c r="E25" i="94"/>
  <c r="D25" i="94"/>
  <c r="C25" i="94"/>
  <c r="F24" i="94"/>
  <c r="E24" i="94"/>
  <c r="D24" i="94"/>
  <c r="C24" i="94"/>
  <c r="G24" i="94" s="1"/>
  <c r="F23" i="94"/>
  <c r="E23" i="94"/>
  <c r="G23" i="94" s="1"/>
  <c r="D23" i="94"/>
  <c r="C23" i="94"/>
  <c r="E22" i="94"/>
  <c r="D22" i="94"/>
  <c r="C22" i="94"/>
  <c r="G22" i="94" s="1"/>
  <c r="E21" i="94"/>
  <c r="D21" i="94"/>
  <c r="C21" i="94"/>
  <c r="G21" i="94" s="1"/>
  <c r="G32" i="93"/>
  <c r="C32" i="93"/>
  <c r="F31" i="93"/>
  <c r="E31" i="93"/>
  <c r="D31" i="93"/>
  <c r="C31" i="93"/>
  <c r="G31" i="93" s="1"/>
  <c r="F30" i="93"/>
  <c r="E30" i="93"/>
  <c r="D30" i="93"/>
  <c r="G30" i="93" s="1"/>
  <c r="C30" i="93"/>
  <c r="G29" i="93"/>
  <c r="C29" i="93"/>
  <c r="F28" i="93"/>
  <c r="E28" i="93"/>
  <c r="D28" i="93"/>
  <c r="C28" i="93"/>
  <c r="G28" i="93" s="1"/>
  <c r="F27" i="93"/>
  <c r="E27" i="93"/>
  <c r="D27" i="93"/>
  <c r="G27" i="93" s="1"/>
  <c r="C27" i="93"/>
  <c r="G26" i="93"/>
  <c r="F26" i="93"/>
  <c r="E26" i="93"/>
  <c r="D26" i="93"/>
  <c r="C26" i="93"/>
  <c r="F25" i="93"/>
  <c r="E25" i="93"/>
  <c r="D25" i="93"/>
  <c r="C25" i="93"/>
  <c r="G25" i="93" s="1"/>
  <c r="F24" i="93"/>
  <c r="E24" i="93"/>
  <c r="G24" i="93" s="1"/>
  <c r="D24" i="93"/>
  <c r="C24" i="93"/>
  <c r="F23" i="93"/>
  <c r="E23" i="93"/>
  <c r="D23" i="93"/>
  <c r="C23" i="93"/>
  <c r="G23" i="93" s="1"/>
  <c r="E22" i="93"/>
  <c r="D22" i="93"/>
  <c r="C22" i="93"/>
  <c r="G22" i="93" s="1"/>
  <c r="G21" i="93"/>
  <c r="E21" i="93"/>
  <c r="D21" i="93"/>
  <c r="C21" i="93"/>
  <c r="G32" i="92"/>
  <c r="C32" i="92"/>
  <c r="F31" i="92"/>
  <c r="E31" i="92"/>
  <c r="D31" i="92"/>
  <c r="G31" i="92" s="1"/>
  <c r="C31" i="92"/>
  <c r="F30" i="92"/>
  <c r="G30" i="92" s="1"/>
  <c r="E30" i="92"/>
  <c r="D30" i="92"/>
  <c r="C30" i="92"/>
  <c r="G29" i="92"/>
  <c r="C29" i="92"/>
  <c r="F28" i="92"/>
  <c r="E28" i="92"/>
  <c r="D28" i="92"/>
  <c r="G28" i="92" s="1"/>
  <c r="C28" i="92"/>
  <c r="F27" i="92"/>
  <c r="G27" i="92" s="1"/>
  <c r="E27" i="92"/>
  <c r="D27" i="92"/>
  <c r="C27" i="92"/>
  <c r="F26" i="92"/>
  <c r="E26" i="92"/>
  <c r="D26" i="92"/>
  <c r="C26" i="92"/>
  <c r="G26" i="92" s="1"/>
  <c r="F25" i="92"/>
  <c r="E25" i="92"/>
  <c r="D25" i="92"/>
  <c r="G25" i="92" s="1"/>
  <c r="C25" i="92"/>
  <c r="F24" i="92"/>
  <c r="E24" i="92"/>
  <c r="D24" i="92"/>
  <c r="C24" i="92"/>
  <c r="G24" i="92" s="1"/>
  <c r="F23" i="92"/>
  <c r="E23" i="92"/>
  <c r="D23" i="92"/>
  <c r="C23" i="92"/>
  <c r="G23" i="92" s="1"/>
  <c r="G22" i="92"/>
  <c r="E22" i="92"/>
  <c r="D22" i="92"/>
  <c r="C22" i="92"/>
  <c r="E21" i="92"/>
  <c r="D21" i="92"/>
  <c r="G21" i="92" s="1"/>
  <c r="C21" i="92"/>
  <c r="G32" i="91"/>
  <c r="C32" i="91"/>
  <c r="F31" i="91"/>
  <c r="G31" i="91" s="1"/>
  <c r="E31" i="91"/>
  <c r="D31" i="91"/>
  <c r="C31" i="91"/>
  <c r="F30" i="91"/>
  <c r="E30" i="91"/>
  <c r="D30" i="91"/>
  <c r="C30" i="91"/>
  <c r="G30" i="91" s="1"/>
  <c r="G29" i="91"/>
  <c r="C29" i="91"/>
  <c r="F28" i="91"/>
  <c r="G28" i="91" s="1"/>
  <c r="E28" i="91"/>
  <c r="D28" i="91"/>
  <c r="C28" i="91"/>
  <c r="F27" i="91"/>
  <c r="E27" i="91"/>
  <c r="D27" i="91"/>
  <c r="C27" i="91"/>
  <c r="G27" i="91" s="1"/>
  <c r="G26" i="91"/>
  <c r="F26" i="91"/>
  <c r="E26" i="91"/>
  <c r="D26" i="91"/>
  <c r="C26" i="91"/>
  <c r="F25" i="91"/>
  <c r="E25" i="91"/>
  <c r="D25" i="91"/>
  <c r="C25" i="91"/>
  <c r="G25" i="91" s="1"/>
  <c r="F24" i="91"/>
  <c r="E24" i="91"/>
  <c r="D24" i="91"/>
  <c r="C24" i="91"/>
  <c r="G24" i="91" s="1"/>
  <c r="G23" i="91"/>
  <c r="F23" i="91"/>
  <c r="E23" i="91"/>
  <c r="D23" i="91"/>
  <c r="C23" i="91"/>
  <c r="E22" i="91"/>
  <c r="D22" i="91"/>
  <c r="C22" i="91"/>
  <c r="G22" i="91" s="1"/>
  <c r="G21" i="91"/>
  <c r="E21" i="91"/>
  <c r="D21" i="91"/>
  <c r="C21" i="91"/>
  <c r="C32" i="90"/>
  <c r="G32" i="90" s="1"/>
  <c r="F31" i="90"/>
  <c r="E31" i="90"/>
  <c r="D31" i="90"/>
  <c r="C31" i="90"/>
  <c r="G31" i="90" s="1"/>
  <c r="G30" i="90"/>
  <c r="F30" i="90"/>
  <c r="E30" i="90"/>
  <c r="D30" i="90"/>
  <c r="C30" i="90"/>
  <c r="C29" i="90"/>
  <c r="G29" i="90" s="1"/>
  <c r="F28" i="90"/>
  <c r="E28" i="90"/>
  <c r="D28" i="90"/>
  <c r="C28" i="90"/>
  <c r="G28" i="90" s="1"/>
  <c r="G27" i="90"/>
  <c r="F27" i="90"/>
  <c r="E27" i="90"/>
  <c r="D27" i="90"/>
  <c r="C27" i="90"/>
  <c r="F26" i="90"/>
  <c r="E26" i="90"/>
  <c r="D26" i="90"/>
  <c r="C26" i="90"/>
  <c r="G26" i="90" s="1"/>
  <c r="F25" i="90"/>
  <c r="E25" i="90"/>
  <c r="D25" i="90"/>
  <c r="C25" i="90"/>
  <c r="G25" i="90" s="1"/>
  <c r="G24" i="90"/>
  <c r="F24" i="90"/>
  <c r="E24" i="90"/>
  <c r="D24" i="90"/>
  <c r="C24" i="90"/>
  <c r="F23" i="90"/>
  <c r="E23" i="90"/>
  <c r="D23" i="90"/>
  <c r="C23" i="90"/>
  <c r="G23" i="90" s="1"/>
  <c r="E22" i="90"/>
  <c r="D22" i="90"/>
  <c r="C22" i="90"/>
  <c r="G22" i="90" s="1"/>
  <c r="E21" i="90"/>
  <c r="D21" i="90"/>
  <c r="C21" i="90"/>
  <c r="G21" i="90" s="1"/>
  <c r="C32" i="89"/>
  <c r="G32" i="89" s="1"/>
  <c r="F31" i="89"/>
  <c r="E31" i="89"/>
  <c r="D31" i="89"/>
  <c r="G31" i="89" s="1"/>
  <c r="C31" i="89"/>
  <c r="F30" i="89"/>
  <c r="E30" i="89"/>
  <c r="D30" i="89"/>
  <c r="C30" i="89"/>
  <c r="G30" i="89" s="1"/>
  <c r="C29" i="89"/>
  <c r="G29" i="89" s="1"/>
  <c r="F28" i="89"/>
  <c r="E28" i="89"/>
  <c r="D28" i="89"/>
  <c r="G28" i="89" s="1"/>
  <c r="C28" i="89"/>
  <c r="F27" i="89"/>
  <c r="E27" i="89"/>
  <c r="D27" i="89"/>
  <c r="C27" i="89"/>
  <c r="G27" i="89" s="1"/>
  <c r="F26" i="89"/>
  <c r="E26" i="89"/>
  <c r="D26" i="89"/>
  <c r="C26" i="89"/>
  <c r="G26" i="89" s="1"/>
  <c r="G25" i="89"/>
  <c r="F25" i="89"/>
  <c r="E25" i="89"/>
  <c r="D25" i="89"/>
  <c r="C25" i="89"/>
  <c r="F24" i="89"/>
  <c r="E24" i="89"/>
  <c r="D24" i="89"/>
  <c r="C24" i="89"/>
  <c r="G24" i="89" s="1"/>
  <c r="F23" i="89"/>
  <c r="E23" i="89"/>
  <c r="G23" i="89" s="1"/>
  <c r="D23" i="89"/>
  <c r="C23" i="89"/>
  <c r="E22" i="89"/>
  <c r="D22" i="89"/>
  <c r="C22" i="89"/>
  <c r="G22" i="89" s="1"/>
  <c r="E21" i="89"/>
  <c r="D21" i="89"/>
  <c r="C21" i="89"/>
  <c r="G21" i="89" s="1"/>
  <c r="G32" i="88"/>
  <c r="C32" i="88"/>
  <c r="F31" i="88"/>
  <c r="E31" i="88"/>
  <c r="D31" i="88"/>
  <c r="C31" i="88"/>
  <c r="G31" i="88" s="1"/>
  <c r="F30" i="88"/>
  <c r="E30" i="88"/>
  <c r="D30" i="88"/>
  <c r="C30" i="88"/>
  <c r="G30" i="88" s="1"/>
  <c r="G29" i="88"/>
  <c r="C29" i="88"/>
  <c r="F28" i="88"/>
  <c r="E28" i="88"/>
  <c r="D28" i="88"/>
  <c r="C28" i="88"/>
  <c r="G28" i="88" s="1"/>
  <c r="F27" i="88"/>
  <c r="E27" i="88"/>
  <c r="D27" i="88"/>
  <c r="C27" i="88"/>
  <c r="G27" i="88" s="1"/>
  <c r="G26" i="88"/>
  <c r="F26" i="88"/>
  <c r="E26" i="88"/>
  <c r="D26" i="88"/>
  <c r="C26" i="88"/>
  <c r="F25" i="88"/>
  <c r="E25" i="88"/>
  <c r="D25" i="88"/>
  <c r="C25" i="88"/>
  <c r="G25" i="88" s="1"/>
  <c r="F24" i="88"/>
  <c r="E24" i="88"/>
  <c r="G24" i="88" s="1"/>
  <c r="D24" i="88"/>
  <c r="C24" i="88"/>
  <c r="G23" i="88"/>
  <c r="F23" i="88"/>
  <c r="E23" i="88"/>
  <c r="D23" i="88"/>
  <c r="C23" i="88"/>
  <c r="G22" i="88"/>
  <c r="E22" i="88"/>
  <c r="D22" i="88"/>
  <c r="C22" i="88"/>
  <c r="G21" i="88"/>
  <c r="E21" i="88"/>
  <c r="D21" i="88"/>
  <c r="C21" i="88"/>
  <c r="C32" i="87"/>
  <c r="G32" i="87" s="1"/>
  <c r="F31" i="87"/>
  <c r="E31" i="87"/>
  <c r="D31" i="87"/>
  <c r="C31" i="87"/>
  <c r="G31" i="87" s="1"/>
  <c r="G30" i="87"/>
  <c r="F30" i="87"/>
  <c r="E30" i="87"/>
  <c r="D30" i="87"/>
  <c r="C30" i="87"/>
  <c r="C29" i="87"/>
  <c r="G29" i="87" s="1"/>
  <c r="F28" i="87"/>
  <c r="E28" i="87"/>
  <c r="D28" i="87"/>
  <c r="C28" i="87"/>
  <c r="G28" i="87" s="1"/>
  <c r="G27" i="87"/>
  <c r="F27" i="87"/>
  <c r="E27" i="87"/>
  <c r="D27" i="87"/>
  <c r="C27" i="87"/>
  <c r="F26" i="87"/>
  <c r="E26" i="87"/>
  <c r="D26" i="87"/>
  <c r="C26" i="87"/>
  <c r="G26" i="87" s="1"/>
  <c r="F25" i="87"/>
  <c r="E25" i="87"/>
  <c r="D25" i="87"/>
  <c r="C25" i="87"/>
  <c r="G25" i="87" s="1"/>
  <c r="G24" i="87"/>
  <c r="F24" i="87"/>
  <c r="E24" i="87"/>
  <c r="D24" i="87"/>
  <c r="C24" i="87"/>
  <c r="G23" i="87"/>
  <c r="F23" i="87"/>
  <c r="E23" i="87"/>
  <c r="D23" i="87"/>
  <c r="C23" i="87"/>
  <c r="E22" i="87"/>
  <c r="D22" i="87"/>
  <c r="G22" i="87" s="1"/>
  <c r="C22" i="87"/>
  <c r="E21" i="87"/>
  <c r="D21" i="87"/>
  <c r="C21" i="87"/>
  <c r="G21" i="87" s="1"/>
  <c r="I2" i="87" s="1"/>
  <c r="C32" i="86"/>
  <c r="G32" i="86" s="1"/>
  <c r="G31" i="86"/>
  <c r="F31" i="86"/>
  <c r="E31" i="86"/>
  <c r="D31" i="86"/>
  <c r="C31" i="86"/>
  <c r="F30" i="86"/>
  <c r="E30" i="86"/>
  <c r="D30" i="86"/>
  <c r="C30" i="86"/>
  <c r="G30" i="86" s="1"/>
  <c r="C29" i="86"/>
  <c r="G29" i="86" s="1"/>
  <c r="G28" i="86"/>
  <c r="F28" i="86"/>
  <c r="E28" i="86"/>
  <c r="D28" i="86"/>
  <c r="C28" i="86"/>
  <c r="F27" i="86"/>
  <c r="E27" i="86"/>
  <c r="D27" i="86"/>
  <c r="C27" i="86"/>
  <c r="G27" i="86" s="1"/>
  <c r="F26" i="86"/>
  <c r="E26" i="86"/>
  <c r="D26" i="86"/>
  <c r="C26" i="86"/>
  <c r="G26" i="86" s="1"/>
  <c r="F25" i="86"/>
  <c r="G25" i="86" s="1"/>
  <c r="E25" i="86"/>
  <c r="D25" i="86"/>
  <c r="C25" i="86"/>
  <c r="G24" i="86"/>
  <c r="F24" i="86"/>
  <c r="E24" i="86"/>
  <c r="D24" i="86"/>
  <c r="C24" i="86"/>
  <c r="F23" i="86"/>
  <c r="E23" i="86"/>
  <c r="D23" i="86"/>
  <c r="C23" i="86"/>
  <c r="G23" i="86" s="1"/>
  <c r="E22" i="86"/>
  <c r="D22" i="86"/>
  <c r="C22" i="86"/>
  <c r="G22" i="86" s="1"/>
  <c r="E21" i="86"/>
  <c r="D21" i="86"/>
  <c r="G21" i="86" s="1"/>
  <c r="C21" i="86"/>
  <c r="C32" i="85"/>
  <c r="G32" i="85" s="1"/>
  <c r="F31" i="85"/>
  <c r="E31" i="85"/>
  <c r="D31" i="85"/>
  <c r="C31" i="85"/>
  <c r="G31" i="85" s="1"/>
  <c r="F30" i="85"/>
  <c r="E30" i="85"/>
  <c r="D30" i="85"/>
  <c r="C30" i="85"/>
  <c r="G30" i="85" s="1"/>
  <c r="C29" i="85"/>
  <c r="G29" i="85" s="1"/>
  <c r="F28" i="85"/>
  <c r="E28" i="85"/>
  <c r="D28" i="85"/>
  <c r="C28" i="85"/>
  <c r="G28" i="85" s="1"/>
  <c r="F27" i="85"/>
  <c r="E27" i="85"/>
  <c r="D27" i="85"/>
  <c r="C27" i="85"/>
  <c r="G27" i="85" s="1"/>
  <c r="F26" i="85"/>
  <c r="G26" i="85" s="1"/>
  <c r="E26" i="85"/>
  <c r="D26" i="85"/>
  <c r="C26" i="85"/>
  <c r="G25" i="85"/>
  <c r="F25" i="85"/>
  <c r="E25" i="85"/>
  <c r="D25" i="85"/>
  <c r="C25" i="85"/>
  <c r="F24" i="85"/>
  <c r="E24" i="85"/>
  <c r="D24" i="85"/>
  <c r="C24" i="85"/>
  <c r="G24" i="85" s="1"/>
  <c r="F23" i="85"/>
  <c r="E23" i="85"/>
  <c r="D23" i="85"/>
  <c r="G23" i="85" s="1"/>
  <c r="C23" i="85"/>
  <c r="E22" i="85"/>
  <c r="G22" i="85" s="1"/>
  <c r="D22" i="85"/>
  <c r="C22" i="85"/>
  <c r="E21" i="85"/>
  <c r="G21" i="85" s="1"/>
  <c r="I2" i="85" s="1"/>
  <c r="D21" i="85"/>
  <c r="C21" i="85"/>
  <c r="G32" i="84"/>
  <c r="C32" i="84"/>
  <c r="F31" i="84"/>
  <c r="E31" i="84"/>
  <c r="D31" i="84"/>
  <c r="C31" i="84"/>
  <c r="G31" i="84" s="1"/>
  <c r="F30" i="84"/>
  <c r="G30" i="84" s="1"/>
  <c r="E30" i="84"/>
  <c r="D30" i="84"/>
  <c r="C30" i="84"/>
  <c r="G29" i="84"/>
  <c r="C29" i="84"/>
  <c r="F28" i="84"/>
  <c r="E28" i="84"/>
  <c r="D28" i="84"/>
  <c r="C28" i="84"/>
  <c r="G28" i="84" s="1"/>
  <c r="F27" i="84"/>
  <c r="G27" i="84" s="1"/>
  <c r="E27" i="84"/>
  <c r="D27" i="84"/>
  <c r="C27" i="84"/>
  <c r="G26" i="84"/>
  <c r="F26" i="84"/>
  <c r="E26" i="84"/>
  <c r="D26" i="84"/>
  <c r="C26" i="84"/>
  <c r="F25" i="84"/>
  <c r="E25" i="84"/>
  <c r="D25" i="84"/>
  <c r="C25" i="84"/>
  <c r="G25" i="84" s="1"/>
  <c r="F24" i="84"/>
  <c r="E24" i="84"/>
  <c r="D24" i="84"/>
  <c r="G24" i="84" s="1"/>
  <c r="C24" i="84"/>
  <c r="F23" i="84"/>
  <c r="G23" i="84" s="1"/>
  <c r="E23" i="84"/>
  <c r="D23" i="84"/>
  <c r="C23" i="84"/>
  <c r="G22" i="84"/>
  <c r="E22" i="84"/>
  <c r="D22" i="84"/>
  <c r="C22" i="84"/>
  <c r="G21" i="84"/>
  <c r="E21" i="84"/>
  <c r="D21" i="84"/>
  <c r="C21" i="84"/>
  <c r="C32" i="83"/>
  <c r="G32" i="83" s="1"/>
  <c r="F31" i="83"/>
  <c r="G31" i="83" s="1"/>
  <c r="E31" i="83"/>
  <c r="D31" i="83"/>
  <c r="C31" i="83"/>
  <c r="G30" i="83"/>
  <c r="F30" i="83"/>
  <c r="E30" i="83"/>
  <c r="D30" i="83"/>
  <c r="C30" i="83"/>
  <c r="C29" i="83"/>
  <c r="G29" i="83" s="1"/>
  <c r="F28" i="83"/>
  <c r="G28" i="83" s="1"/>
  <c r="E28" i="83"/>
  <c r="D28" i="83"/>
  <c r="C28" i="83"/>
  <c r="G27" i="83"/>
  <c r="F27" i="83"/>
  <c r="E27" i="83"/>
  <c r="D27" i="83"/>
  <c r="C27" i="83"/>
  <c r="F26" i="83"/>
  <c r="E26" i="83"/>
  <c r="D26" i="83"/>
  <c r="C26" i="83"/>
  <c r="G26" i="83" s="1"/>
  <c r="F25" i="83"/>
  <c r="E25" i="83"/>
  <c r="D25" i="83"/>
  <c r="G25" i="83" s="1"/>
  <c r="C25" i="83"/>
  <c r="F24" i="83"/>
  <c r="G24" i="83" s="1"/>
  <c r="E24" i="83"/>
  <c r="D24" i="83"/>
  <c r="C24" i="83"/>
  <c r="F23" i="83"/>
  <c r="E23" i="83"/>
  <c r="D23" i="83"/>
  <c r="C23" i="83"/>
  <c r="G23" i="83" s="1"/>
  <c r="E22" i="83"/>
  <c r="D22" i="83"/>
  <c r="C22" i="83"/>
  <c r="G22" i="83" s="1"/>
  <c r="E21" i="83"/>
  <c r="D21" i="83"/>
  <c r="C21" i="83"/>
  <c r="G21" i="83" s="1"/>
  <c r="G32" i="82"/>
  <c r="C32" i="82"/>
  <c r="G31" i="82"/>
  <c r="F31" i="82"/>
  <c r="E31" i="82"/>
  <c r="D31" i="82"/>
  <c r="C31" i="82"/>
  <c r="F30" i="82"/>
  <c r="E30" i="82"/>
  <c r="D30" i="82"/>
  <c r="C30" i="82"/>
  <c r="G30" i="82" s="1"/>
  <c r="G29" i="82"/>
  <c r="C29" i="82"/>
  <c r="G28" i="82"/>
  <c r="F28" i="82"/>
  <c r="E28" i="82"/>
  <c r="D28" i="82"/>
  <c r="C28" i="82"/>
  <c r="F27" i="82"/>
  <c r="E27" i="82"/>
  <c r="D27" i="82"/>
  <c r="C27" i="82"/>
  <c r="G27" i="82" s="1"/>
  <c r="F26" i="82"/>
  <c r="E26" i="82"/>
  <c r="D26" i="82"/>
  <c r="G26" i="82" s="1"/>
  <c r="C26" i="82"/>
  <c r="F25" i="82"/>
  <c r="G25" i="82" s="1"/>
  <c r="E25" i="82"/>
  <c r="D25" i="82"/>
  <c r="C25" i="82"/>
  <c r="F24" i="82"/>
  <c r="E24" i="82"/>
  <c r="D24" i="82"/>
  <c r="C24" i="82"/>
  <c r="G24" i="82" s="1"/>
  <c r="F23" i="82"/>
  <c r="E23" i="82"/>
  <c r="D23" i="82"/>
  <c r="G23" i="82" s="1"/>
  <c r="C23" i="82"/>
  <c r="E22" i="82"/>
  <c r="D22" i="82"/>
  <c r="G22" i="82" s="1"/>
  <c r="C22" i="82"/>
  <c r="E21" i="82"/>
  <c r="D21" i="82"/>
  <c r="C21" i="82"/>
  <c r="G21" i="82" s="1"/>
  <c r="C32" i="81"/>
  <c r="G32" i="81" s="1"/>
  <c r="F31" i="81"/>
  <c r="E31" i="81"/>
  <c r="D31" i="81"/>
  <c r="C31" i="81"/>
  <c r="G31" i="81" s="1"/>
  <c r="F30" i="81"/>
  <c r="E30" i="81"/>
  <c r="D30" i="81"/>
  <c r="G30" i="81" s="1"/>
  <c r="C30" i="81"/>
  <c r="C29" i="81"/>
  <c r="G29" i="81" s="1"/>
  <c r="F28" i="81"/>
  <c r="E28" i="81"/>
  <c r="D28" i="81"/>
  <c r="C28" i="81"/>
  <c r="G28" i="81" s="1"/>
  <c r="F27" i="81"/>
  <c r="E27" i="81"/>
  <c r="D27" i="81"/>
  <c r="G27" i="81" s="1"/>
  <c r="C27" i="81"/>
  <c r="F26" i="81"/>
  <c r="G26" i="81" s="1"/>
  <c r="E26" i="81"/>
  <c r="D26" i="81"/>
  <c r="C26" i="81"/>
  <c r="F25" i="81"/>
  <c r="E25" i="81"/>
  <c r="D25" i="81"/>
  <c r="C25" i="81"/>
  <c r="G25" i="81" s="1"/>
  <c r="F24" i="81"/>
  <c r="E24" i="81"/>
  <c r="D24" i="81"/>
  <c r="G24" i="81" s="1"/>
  <c r="C24" i="81"/>
  <c r="F23" i="81"/>
  <c r="E23" i="81"/>
  <c r="D23" i="81"/>
  <c r="C23" i="81"/>
  <c r="G23" i="81" s="1"/>
  <c r="E22" i="81"/>
  <c r="D22" i="81"/>
  <c r="C22" i="81"/>
  <c r="G22" i="81" s="1"/>
  <c r="E21" i="81"/>
  <c r="G21" i="81" s="1"/>
  <c r="I2" i="81" s="1"/>
  <c r="D21" i="81"/>
  <c r="C21" i="81"/>
  <c r="G32" i="80"/>
  <c r="C32" i="80"/>
  <c r="F31" i="80"/>
  <c r="E31" i="80"/>
  <c r="D31" i="80"/>
  <c r="G31" i="80" s="1"/>
  <c r="C31" i="80"/>
  <c r="F30" i="80"/>
  <c r="G30" i="80" s="1"/>
  <c r="E30" i="80"/>
  <c r="D30" i="80"/>
  <c r="C30" i="80"/>
  <c r="G29" i="80"/>
  <c r="C29" i="80"/>
  <c r="F28" i="80"/>
  <c r="E28" i="80"/>
  <c r="D28" i="80"/>
  <c r="G28" i="80" s="1"/>
  <c r="C28" i="80"/>
  <c r="F27" i="80"/>
  <c r="G27" i="80" s="1"/>
  <c r="E27" i="80"/>
  <c r="D27" i="80"/>
  <c r="C27" i="80"/>
  <c r="F26" i="80"/>
  <c r="E26" i="80"/>
  <c r="D26" i="80"/>
  <c r="C26" i="80"/>
  <c r="G26" i="80" s="1"/>
  <c r="F25" i="80"/>
  <c r="E25" i="80"/>
  <c r="D25" i="80"/>
  <c r="G25" i="80" s="1"/>
  <c r="C25" i="80"/>
  <c r="F24" i="80"/>
  <c r="E24" i="80"/>
  <c r="D24" i="80"/>
  <c r="C24" i="80"/>
  <c r="G24" i="80" s="1"/>
  <c r="F23" i="80"/>
  <c r="E23" i="80"/>
  <c r="D23" i="80"/>
  <c r="C23" i="80"/>
  <c r="G23" i="80" s="1"/>
  <c r="G22" i="80"/>
  <c r="E22" i="80"/>
  <c r="D22" i="80"/>
  <c r="C22" i="80"/>
  <c r="G21" i="80"/>
  <c r="E21" i="80"/>
  <c r="D21" i="80"/>
  <c r="C21" i="80"/>
  <c r="G32" i="79"/>
  <c r="C32" i="79"/>
  <c r="F31" i="79"/>
  <c r="G31" i="79" s="1"/>
  <c r="E31" i="79"/>
  <c r="D31" i="79"/>
  <c r="C31" i="79"/>
  <c r="F30" i="79"/>
  <c r="E30" i="79"/>
  <c r="D30" i="79"/>
  <c r="C30" i="79"/>
  <c r="G30" i="79" s="1"/>
  <c r="G29" i="79"/>
  <c r="C29" i="79"/>
  <c r="F28" i="79"/>
  <c r="G28" i="79" s="1"/>
  <c r="E28" i="79"/>
  <c r="D28" i="79"/>
  <c r="C28" i="79"/>
  <c r="F27" i="79"/>
  <c r="E27" i="79"/>
  <c r="D27" i="79"/>
  <c r="C27" i="79"/>
  <c r="G27" i="79" s="1"/>
  <c r="F26" i="79"/>
  <c r="E26" i="79"/>
  <c r="D26" i="79"/>
  <c r="G26" i="79" s="1"/>
  <c r="C26" i="79"/>
  <c r="F25" i="79"/>
  <c r="E25" i="79"/>
  <c r="D25" i="79"/>
  <c r="C25" i="79"/>
  <c r="G25" i="79" s="1"/>
  <c r="F24" i="79"/>
  <c r="E24" i="79"/>
  <c r="D24" i="79"/>
  <c r="C24" i="79"/>
  <c r="G24" i="79" s="1"/>
  <c r="G23" i="79"/>
  <c r="F23" i="79"/>
  <c r="E23" i="79"/>
  <c r="D23" i="79"/>
  <c r="C23" i="79"/>
  <c r="E22" i="79"/>
  <c r="D22" i="79"/>
  <c r="C22" i="79"/>
  <c r="G22" i="79" s="1"/>
  <c r="E21" i="79"/>
  <c r="D21" i="79"/>
  <c r="C21" i="79"/>
  <c r="G21" i="79" s="1"/>
  <c r="C32" i="78"/>
  <c r="G32" i="78" s="1"/>
  <c r="F31" i="78"/>
  <c r="E31" i="78"/>
  <c r="D31" i="78"/>
  <c r="C31" i="78"/>
  <c r="G31" i="78" s="1"/>
  <c r="F30" i="78"/>
  <c r="E30" i="78"/>
  <c r="D30" i="78"/>
  <c r="G30" i="78" s="1"/>
  <c r="C30" i="78"/>
  <c r="C29" i="78"/>
  <c r="G29" i="78" s="1"/>
  <c r="F28" i="78"/>
  <c r="E28" i="78"/>
  <c r="D28" i="78"/>
  <c r="C28" i="78"/>
  <c r="G28" i="78" s="1"/>
  <c r="F27" i="78"/>
  <c r="E27" i="78"/>
  <c r="D27" i="78"/>
  <c r="G27" i="78" s="1"/>
  <c r="C27" i="78"/>
  <c r="F26" i="78"/>
  <c r="E26" i="78"/>
  <c r="D26" i="78"/>
  <c r="C26" i="78"/>
  <c r="G26" i="78" s="1"/>
  <c r="F25" i="78"/>
  <c r="E25" i="78"/>
  <c r="D25" i="78"/>
  <c r="C25" i="78"/>
  <c r="G25" i="78" s="1"/>
  <c r="G24" i="78"/>
  <c r="F24" i="78"/>
  <c r="E24" i="78"/>
  <c r="D24" i="78"/>
  <c r="C24" i="78"/>
  <c r="F23" i="78"/>
  <c r="E23" i="78"/>
  <c r="D23" i="78"/>
  <c r="C23" i="78"/>
  <c r="G23" i="78" s="1"/>
  <c r="E22" i="78"/>
  <c r="D22" i="78"/>
  <c r="G22" i="78" s="1"/>
  <c r="C22" i="78"/>
  <c r="E21" i="78"/>
  <c r="D21" i="78"/>
  <c r="C21" i="78"/>
  <c r="G21" i="78" s="1"/>
  <c r="C32" i="77"/>
  <c r="G32" i="77" s="1"/>
  <c r="F31" i="77"/>
  <c r="E31" i="77"/>
  <c r="D31" i="77"/>
  <c r="G31" i="77" s="1"/>
  <c r="C31" i="77"/>
  <c r="G30" i="77"/>
  <c r="F30" i="77"/>
  <c r="E30" i="77"/>
  <c r="D30" i="77"/>
  <c r="C30" i="77"/>
  <c r="C29" i="77"/>
  <c r="G29" i="77" s="1"/>
  <c r="F28" i="77"/>
  <c r="E28" i="77"/>
  <c r="D28" i="77"/>
  <c r="G28" i="77" s="1"/>
  <c r="C28" i="77"/>
  <c r="G27" i="77"/>
  <c r="F27" i="77"/>
  <c r="E27" i="77"/>
  <c r="D27" i="77"/>
  <c r="C27" i="77"/>
  <c r="F26" i="77"/>
  <c r="E26" i="77"/>
  <c r="D26" i="77"/>
  <c r="C26" i="77"/>
  <c r="G26" i="77" s="1"/>
  <c r="G25" i="77"/>
  <c r="F25" i="77"/>
  <c r="E25" i="77"/>
  <c r="D25" i="77"/>
  <c r="C25" i="77"/>
  <c r="F24" i="77"/>
  <c r="E24" i="77"/>
  <c r="D24" i="77"/>
  <c r="C24" i="77"/>
  <c r="G24" i="77" s="1"/>
  <c r="F23" i="77"/>
  <c r="E23" i="77"/>
  <c r="D23" i="77"/>
  <c r="C23" i="77"/>
  <c r="G23" i="77" s="1"/>
  <c r="E22" i="77"/>
  <c r="D22" i="77"/>
  <c r="G22" i="77" s="1"/>
  <c r="C22" i="77"/>
  <c r="E21" i="77"/>
  <c r="D21" i="77"/>
  <c r="C21" i="77"/>
  <c r="G21" i="77" s="1"/>
  <c r="G32" i="76"/>
  <c r="C32" i="76"/>
  <c r="G31" i="76"/>
  <c r="F31" i="76"/>
  <c r="E31" i="76"/>
  <c r="D31" i="76"/>
  <c r="C31" i="76"/>
  <c r="F30" i="76"/>
  <c r="E30" i="76"/>
  <c r="D30" i="76"/>
  <c r="C30" i="76"/>
  <c r="G30" i="76" s="1"/>
  <c r="G29" i="76"/>
  <c r="C29" i="76"/>
  <c r="G28" i="76"/>
  <c r="F28" i="76"/>
  <c r="E28" i="76"/>
  <c r="D28" i="76"/>
  <c r="C28" i="76"/>
  <c r="F27" i="76"/>
  <c r="E27" i="76"/>
  <c r="D27" i="76"/>
  <c r="C27" i="76"/>
  <c r="G27" i="76" s="1"/>
  <c r="G26" i="76"/>
  <c r="F26" i="76"/>
  <c r="E26" i="76"/>
  <c r="D26" i="76"/>
  <c r="C26" i="76"/>
  <c r="F25" i="76"/>
  <c r="E25" i="76"/>
  <c r="D25" i="76"/>
  <c r="C25" i="76"/>
  <c r="G25" i="76" s="1"/>
  <c r="F24" i="76"/>
  <c r="E24" i="76"/>
  <c r="D24" i="76"/>
  <c r="C24" i="76"/>
  <c r="G24" i="76" s="1"/>
  <c r="F23" i="76"/>
  <c r="E23" i="76"/>
  <c r="G23" i="76" s="1"/>
  <c r="D23" i="76"/>
  <c r="C23" i="76"/>
  <c r="G22" i="76"/>
  <c r="E22" i="76"/>
  <c r="D22" i="76"/>
  <c r="C22" i="76"/>
  <c r="G21" i="76"/>
  <c r="E21" i="76"/>
  <c r="D21" i="76"/>
  <c r="C21" i="76"/>
  <c r="C32" i="75"/>
  <c r="G32" i="75" s="1"/>
  <c r="F31" i="75"/>
  <c r="E31" i="75"/>
  <c r="D31" i="75"/>
  <c r="C31" i="75"/>
  <c r="G31" i="75" s="1"/>
  <c r="G30" i="75"/>
  <c r="F30" i="75"/>
  <c r="E30" i="75"/>
  <c r="D30" i="75"/>
  <c r="C30" i="75"/>
  <c r="C29" i="75"/>
  <c r="G29" i="75" s="1"/>
  <c r="F28" i="75"/>
  <c r="E28" i="75"/>
  <c r="D28" i="75"/>
  <c r="C28" i="75"/>
  <c r="G28" i="75" s="1"/>
  <c r="G27" i="75"/>
  <c r="F27" i="75"/>
  <c r="E27" i="75"/>
  <c r="D27" i="75"/>
  <c r="C27" i="75"/>
  <c r="F26" i="75"/>
  <c r="E26" i="75"/>
  <c r="D26" i="75"/>
  <c r="C26" i="75"/>
  <c r="G26" i="75" s="1"/>
  <c r="F25" i="75"/>
  <c r="E25" i="75"/>
  <c r="D25" i="75"/>
  <c r="C25" i="75"/>
  <c r="G25" i="75" s="1"/>
  <c r="F24" i="75"/>
  <c r="E24" i="75"/>
  <c r="D24" i="75"/>
  <c r="G24" i="75" s="1"/>
  <c r="C24" i="75"/>
  <c r="G23" i="75"/>
  <c r="F23" i="75"/>
  <c r="E23" i="75"/>
  <c r="D23" i="75"/>
  <c r="C23" i="75"/>
  <c r="E22" i="75"/>
  <c r="D22" i="75"/>
  <c r="C22" i="75"/>
  <c r="G22" i="75" s="1"/>
  <c r="E21" i="75"/>
  <c r="D21" i="75"/>
  <c r="C21" i="75"/>
  <c r="G21" i="75" s="1"/>
  <c r="I2" i="75" s="1"/>
  <c r="C32" i="74"/>
  <c r="G32" i="74" s="1"/>
  <c r="G31" i="74"/>
  <c r="F31" i="74"/>
  <c r="E31" i="74"/>
  <c r="D31" i="74"/>
  <c r="C31" i="74"/>
  <c r="F30" i="74"/>
  <c r="E30" i="74"/>
  <c r="D30" i="74"/>
  <c r="C30" i="74"/>
  <c r="G30" i="74" s="1"/>
  <c r="C29" i="74"/>
  <c r="G29" i="74" s="1"/>
  <c r="G28" i="74"/>
  <c r="F28" i="74"/>
  <c r="E28" i="74"/>
  <c r="D28" i="74"/>
  <c r="C28" i="74"/>
  <c r="F27" i="74"/>
  <c r="E27" i="74"/>
  <c r="D27" i="74"/>
  <c r="C27" i="74"/>
  <c r="G27" i="74" s="1"/>
  <c r="F26" i="74"/>
  <c r="E26" i="74"/>
  <c r="D26" i="74"/>
  <c r="C26" i="74"/>
  <c r="G26" i="74" s="1"/>
  <c r="F25" i="74"/>
  <c r="E25" i="74"/>
  <c r="D25" i="74"/>
  <c r="G25" i="74" s="1"/>
  <c r="C25" i="74"/>
  <c r="G24" i="74"/>
  <c r="F24" i="74"/>
  <c r="E24" i="74"/>
  <c r="D24" i="74"/>
  <c r="C24" i="74"/>
  <c r="F23" i="74"/>
  <c r="E23" i="74"/>
  <c r="D23" i="74"/>
  <c r="C23" i="74"/>
  <c r="G23" i="74" s="1"/>
  <c r="E22" i="74"/>
  <c r="D22" i="74"/>
  <c r="C22" i="74"/>
  <c r="G22" i="74" s="1"/>
  <c r="E21" i="74"/>
  <c r="D21" i="74"/>
  <c r="G21" i="74" s="1"/>
  <c r="C21" i="74"/>
  <c r="C32" i="73"/>
  <c r="G32" i="73" s="1"/>
  <c r="F31" i="73"/>
  <c r="E31" i="73"/>
  <c r="D31" i="73"/>
  <c r="C31" i="73"/>
  <c r="G31" i="73" s="1"/>
  <c r="F30" i="73"/>
  <c r="E30" i="73"/>
  <c r="D30" i="73"/>
  <c r="C30" i="73"/>
  <c r="G30" i="73" s="1"/>
  <c r="C29" i="73"/>
  <c r="G29" i="73" s="1"/>
  <c r="F28" i="73"/>
  <c r="E28" i="73"/>
  <c r="D28" i="73"/>
  <c r="C28" i="73"/>
  <c r="G28" i="73" s="1"/>
  <c r="F27" i="73"/>
  <c r="E27" i="73"/>
  <c r="D27" i="73"/>
  <c r="C27" i="73"/>
  <c r="G27" i="73" s="1"/>
  <c r="F26" i="73"/>
  <c r="E26" i="73"/>
  <c r="D26" i="73"/>
  <c r="G26" i="73" s="1"/>
  <c r="C26" i="73"/>
  <c r="G25" i="73"/>
  <c r="F25" i="73"/>
  <c r="E25" i="73"/>
  <c r="D25" i="73"/>
  <c r="C25" i="73"/>
  <c r="F24" i="73"/>
  <c r="E24" i="73"/>
  <c r="D24" i="73"/>
  <c r="C24" i="73"/>
  <c r="G24" i="73" s="1"/>
  <c r="F23" i="73"/>
  <c r="E23" i="73"/>
  <c r="D23" i="73"/>
  <c r="G23" i="73" s="1"/>
  <c r="C23" i="73"/>
  <c r="E22" i="73"/>
  <c r="D22" i="73"/>
  <c r="C22" i="73"/>
  <c r="G22" i="73" s="1"/>
  <c r="E21" i="73"/>
  <c r="D21" i="73"/>
  <c r="C21" i="73"/>
  <c r="G21" i="73" s="1"/>
  <c r="G32" i="72"/>
  <c r="C32" i="72"/>
  <c r="F31" i="72"/>
  <c r="E31" i="72"/>
  <c r="D31" i="72"/>
  <c r="C31" i="72"/>
  <c r="G31" i="72" s="1"/>
  <c r="F30" i="72"/>
  <c r="E30" i="72"/>
  <c r="D30" i="72"/>
  <c r="G30" i="72" s="1"/>
  <c r="C30" i="72"/>
  <c r="G29" i="72"/>
  <c r="C29" i="72"/>
  <c r="F28" i="72"/>
  <c r="E28" i="72"/>
  <c r="D28" i="72"/>
  <c r="C28" i="72"/>
  <c r="G28" i="72" s="1"/>
  <c r="F27" i="72"/>
  <c r="E27" i="72"/>
  <c r="D27" i="72"/>
  <c r="G27" i="72" s="1"/>
  <c r="C27" i="72"/>
  <c r="F26" i="72"/>
  <c r="E26" i="72"/>
  <c r="D26" i="72"/>
  <c r="C26" i="72"/>
  <c r="G26" i="72" s="1"/>
  <c r="F25" i="72"/>
  <c r="E25" i="72"/>
  <c r="D25" i="72"/>
  <c r="C25" i="72"/>
  <c r="G25" i="72" s="1"/>
  <c r="F24" i="72"/>
  <c r="E24" i="72"/>
  <c r="D24" i="72"/>
  <c r="G24" i="72" s="1"/>
  <c r="C24" i="72"/>
  <c r="F23" i="72"/>
  <c r="E23" i="72"/>
  <c r="D23" i="72"/>
  <c r="G23" i="72" s="1"/>
  <c r="C23" i="72"/>
  <c r="G22" i="72"/>
  <c r="E22" i="72"/>
  <c r="D22" i="72"/>
  <c r="C22" i="72"/>
  <c r="G21" i="72"/>
  <c r="E21" i="72"/>
  <c r="D21" i="72"/>
  <c r="C21" i="72"/>
  <c r="C32" i="71"/>
  <c r="G32" i="71" s="1"/>
  <c r="F31" i="71"/>
  <c r="E31" i="71"/>
  <c r="D31" i="71"/>
  <c r="G31" i="71" s="1"/>
  <c r="C31" i="71"/>
  <c r="F30" i="71"/>
  <c r="E30" i="71"/>
  <c r="D30" i="71"/>
  <c r="C30" i="71"/>
  <c r="G30" i="71" s="1"/>
  <c r="C29" i="71"/>
  <c r="G29" i="71" s="1"/>
  <c r="F28" i="71"/>
  <c r="E28" i="71"/>
  <c r="D28" i="71"/>
  <c r="G28" i="71" s="1"/>
  <c r="C28" i="71"/>
  <c r="G27" i="71"/>
  <c r="F27" i="71"/>
  <c r="E27" i="71"/>
  <c r="D27" i="71"/>
  <c r="C27" i="71"/>
  <c r="F26" i="71"/>
  <c r="E26" i="71"/>
  <c r="D26" i="71"/>
  <c r="C26" i="71"/>
  <c r="G26" i="71" s="1"/>
  <c r="F25" i="71"/>
  <c r="E25" i="71"/>
  <c r="D25" i="71"/>
  <c r="G25" i="71" s="1"/>
  <c r="C25" i="71"/>
  <c r="F24" i="71"/>
  <c r="E24" i="71"/>
  <c r="D24" i="71"/>
  <c r="C24" i="71"/>
  <c r="F23" i="71"/>
  <c r="E23" i="71"/>
  <c r="D23" i="71"/>
  <c r="C23" i="71"/>
  <c r="G23" i="71" s="1"/>
  <c r="E22" i="71"/>
  <c r="D22" i="71"/>
  <c r="C22" i="71"/>
  <c r="G22" i="71" s="1"/>
  <c r="E21" i="71"/>
  <c r="D21" i="71"/>
  <c r="C21" i="71"/>
  <c r="G21" i="71" s="1"/>
  <c r="G32" i="70"/>
  <c r="C32" i="70"/>
  <c r="F31" i="70"/>
  <c r="E31" i="70"/>
  <c r="D31" i="70"/>
  <c r="C31" i="70"/>
  <c r="G31" i="70" s="1"/>
  <c r="F30" i="70"/>
  <c r="E30" i="70"/>
  <c r="D30" i="70"/>
  <c r="C30" i="70"/>
  <c r="G30" i="70" s="1"/>
  <c r="G29" i="70"/>
  <c r="C29" i="70"/>
  <c r="G28" i="70"/>
  <c r="F28" i="70"/>
  <c r="E28" i="70"/>
  <c r="D28" i="70"/>
  <c r="C28" i="70"/>
  <c r="F27" i="70"/>
  <c r="E27" i="70"/>
  <c r="D27" i="70"/>
  <c r="C27" i="70"/>
  <c r="G27" i="70" s="1"/>
  <c r="F26" i="70"/>
  <c r="E26" i="70"/>
  <c r="D26" i="70"/>
  <c r="C26" i="70"/>
  <c r="F25" i="70"/>
  <c r="E25" i="70"/>
  <c r="D25" i="70"/>
  <c r="C25" i="70"/>
  <c r="F24" i="70"/>
  <c r="E24" i="70"/>
  <c r="D24" i="70"/>
  <c r="C24" i="70"/>
  <c r="G24" i="70" s="1"/>
  <c r="F23" i="70"/>
  <c r="E23" i="70"/>
  <c r="D23" i="70"/>
  <c r="G23" i="70" s="1"/>
  <c r="C23" i="70"/>
  <c r="E22" i="70"/>
  <c r="D22" i="70"/>
  <c r="G22" i="70" s="1"/>
  <c r="C22" i="70"/>
  <c r="E21" i="70"/>
  <c r="D21" i="70"/>
  <c r="C21" i="70"/>
  <c r="C32" i="69"/>
  <c r="G32" i="69" s="1"/>
  <c r="F31" i="69"/>
  <c r="E31" i="69"/>
  <c r="D31" i="69"/>
  <c r="C31" i="69"/>
  <c r="G31" i="69" s="1"/>
  <c r="F30" i="69"/>
  <c r="E30" i="69"/>
  <c r="D30" i="69"/>
  <c r="C30" i="69"/>
  <c r="C29" i="69"/>
  <c r="G29" i="69" s="1"/>
  <c r="F28" i="69"/>
  <c r="E28" i="69"/>
  <c r="D28" i="69"/>
  <c r="C28" i="69"/>
  <c r="G28" i="69" s="1"/>
  <c r="F27" i="69"/>
  <c r="E27" i="69"/>
  <c r="D27" i="69"/>
  <c r="C27" i="69"/>
  <c r="F26" i="69"/>
  <c r="E26" i="69"/>
  <c r="D26" i="69"/>
  <c r="C26" i="69"/>
  <c r="F25" i="69"/>
  <c r="E25" i="69"/>
  <c r="D25" i="69"/>
  <c r="C25" i="69"/>
  <c r="G25" i="69" s="1"/>
  <c r="F24" i="69"/>
  <c r="E24" i="69"/>
  <c r="D24" i="69"/>
  <c r="G24" i="69" s="1"/>
  <c r="C24" i="69"/>
  <c r="F23" i="69"/>
  <c r="E23" i="69"/>
  <c r="G23" i="69" s="1"/>
  <c r="D23" i="69"/>
  <c r="C23" i="69"/>
  <c r="E22" i="69"/>
  <c r="D22" i="69"/>
  <c r="C22" i="69"/>
  <c r="G22" i="69" s="1"/>
  <c r="E21" i="69"/>
  <c r="D21" i="69"/>
  <c r="C21" i="69"/>
  <c r="G21" i="69" s="1"/>
  <c r="G32" i="68"/>
  <c r="C32" i="68"/>
  <c r="F31" i="68"/>
  <c r="E31" i="68"/>
  <c r="D31" i="68"/>
  <c r="C31" i="68"/>
  <c r="F30" i="68"/>
  <c r="E30" i="68"/>
  <c r="D30" i="68"/>
  <c r="G30" i="68" s="1"/>
  <c r="C30" i="68"/>
  <c r="G29" i="68"/>
  <c r="C29" i="68"/>
  <c r="F28" i="68"/>
  <c r="E28" i="68"/>
  <c r="D28" i="68"/>
  <c r="C28" i="68"/>
  <c r="F27" i="68"/>
  <c r="E27" i="68"/>
  <c r="D27" i="68"/>
  <c r="G27" i="68" s="1"/>
  <c r="C27" i="68"/>
  <c r="F26" i="68"/>
  <c r="E26" i="68"/>
  <c r="D26" i="68"/>
  <c r="C26" i="68"/>
  <c r="G26" i="68" s="1"/>
  <c r="F25" i="68"/>
  <c r="E25" i="68"/>
  <c r="D25" i="68"/>
  <c r="G25" i="68" s="1"/>
  <c r="C25" i="68"/>
  <c r="F24" i="68"/>
  <c r="E24" i="68"/>
  <c r="G24" i="68" s="1"/>
  <c r="D24" i="68"/>
  <c r="C24" i="68"/>
  <c r="F23" i="68"/>
  <c r="E23" i="68"/>
  <c r="D23" i="68"/>
  <c r="C23" i="68"/>
  <c r="G23" i="68" s="1"/>
  <c r="G22" i="68"/>
  <c r="E22" i="68"/>
  <c r="D22" i="68"/>
  <c r="C22" i="68"/>
  <c r="G21" i="68"/>
  <c r="E21" i="68"/>
  <c r="D21" i="68"/>
  <c r="C21" i="68"/>
  <c r="G32" i="67"/>
  <c r="C32" i="67"/>
  <c r="F31" i="67"/>
  <c r="E31" i="67"/>
  <c r="D31" i="67"/>
  <c r="C31" i="67"/>
  <c r="F30" i="67"/>
  <c r="E30" i="67"/>
  <c r="D30" i="67"/>
  <c r="C30" i="67"/>
  <c r="G30" i="67" s="1"/>
  <c r="G29" i="67"/>
  <c r="C29" i="67"/>
  <c r="F28" i="67"/>
  <c r="E28" i="67"/>
  <c r="D28" i="67"/>
  <c r="G28" i="67" s="1"/>
  <c r="C28" i="67"/>
  <c r="F27" i="67"/>
  <c r="E27" i="67"/>
  <c r="D27" i="67"/>
  <c r="C27" i="67"/>
  <c r="G27" i="67" s="1"/>
  <c r="F26" i="67"/>
  <c r="E26" i="67"/>
  <c r="D26" i="67"/>
  <c r="G26" i="67" s="1"/>
  <c r="C26" i="67"/>
  <c r="F25" i="67"/>
  <c r="E25" i="67"/>
  <c r="G25" i="67" s="1"/>
  <c r="D25" i="67"/>
  <c r="C25" i="67"/>
  <c r="F24" i="67"/>
  <c r="E24" i="67"/>
  <c r="D24" i="67"/>
  <c r="C24" i="67"/>
  <c r="G23" i="67"/>
  <c r="F23" i="67"/>
  <c r="E23" i="67"/>
  <c r="D23" i="67"/>
  <c r="C23" i="67"/>
  <c r="E22" i="67"/>
  <c r="D22" i="67"/>
  <c r="C22" i="67"/>
  <c r="G22" i="67" s="1"/>
  <c r="E21" i="67"/>
  <c r="D21" i="67"/>
  <c r="C21" i="67"/>
  <c r="G21" i="67" s="1"/>
  <c r="G32" i="66"/>
  <c r="C32" i="66"/>
  <c r="F31" i="66"/>
  <c r="E31" i="66"/>
  <c r="D31" i="66"/>
  <c r="C31" i="66"/>
  <c r="G31" i="66" s="1"/>
  <c r="F30" i="66"/>
  <c r="E30" i="66"/>
  <c r="D30" i="66"/>
  <c r="G30" i="66" s="1"/>
  <c r="C30" i="66"/>
  <c r="G29" i="66"/>
  <c r="C29" i="66"/>
  <c r="F28" i="66"/>
  <c r="E28" i="66"/>
  <c r="D28" i="66"/>
  <c r="C28" i="66"/>
  <c r="G28" i="66" s="1"/>
  <c r="F27" i="66"/>
  <c r="E27" i="66"/>
  <c r="D27" i="66"/>
  <c r="G27" i="66" s="1"/>
  <c r="C27" i="66"/>
  <c r="F26" i="66"/>
  <c r="E26" i="66"/>
  <c r="D26" i="66"/>
  <c r="G26" i="66" s="1"/>
  <c r="C26" i="66"/>
  <c r="F25" i="66"/>
  <c r="E25" i="66"/>
  <c r="D25" i="66"/>
  <c r="C25" i="66"/>
  <c r="G24" i="66"/>
  <c r="F24" i="66"/>
  <c r="E24" i="66"/>
  <c r="D24" i="66"/>
  <c r="C24" i="66"/>
  <c r="F23" i="66"/>
  <c r="E23" i="66"/>
  <c r="D23" i="66"/>
  <c r="C23" i="66"/>
  <c r="E22" i="66"/>
  <c r="D22" i="66"/>
  <c r="G22" i="66" s="1"/>
  <c r="C22" i="66"/>
  <c r="E21" i="66"/>
  <c r="D21" i="66"/>
  <c r="C21" i="66"/>
  <c r="G21" i="66" s="1"/>
  <c r="C32" i="65"/>
  <c r="G32" i="65" s="1"/>
  <c r="F31" i="65"/>
  <c r="E31" i="65"/>
  <c r="D31" i="65"/>
  <c r="G31" i="65" s="1"/>
  <c r="C31" i="65"/>
  <c r="F30" i="65"/>
  <c r="E30" i="65"/>
  <c r="D30" i="65"/>
  <c r="G30" i="65" s="1"/>
  <c r="C30" i="65"/>
  <c r="C29" i="65"/>
  <c r="G29" i="65" s="1"/>
  <c r="F28" i="65"/>
  <c r="E28" i="65"/>
  <c r="D28" i="65"/>
  <c r="G28" i="65" s="1"/>
  <c r="C28" i="65"/>
  <c r="F27" i="65"/>
  <c r="E27" i="65"/>
  <c r="D27" i="65"/>
  <c r="G27" i="65" s="1"/>
  <c r="C27" i="65"/>
  <c r="F26" i="65"/>
  <c r="E26" i="65"/>
  <c r="D26" i="65"/>
  <c r="C26" i="65"/>
  <c r="G26" i="65" s="1"/>
  <c r="G25" i="65"/>
  <c r="F25" i="65"/>
  <c r="E25" i="65"/>
  <c r="D25" i="65"/>
  <c r="C25" i="65"/>
  <c r="F24" i="65"/>
  <c r="E24" i="65"/>
  <c r="D24" i="65"/>
  <c r="C24" i="65"/>
  <c r="G24" i="65" s="1"/>
  <c r="F23" i="65"/>
  <c r="E23" i="65"/>
  <c r="D23" i="65"/>
  <c r="C23" i="65"/>
  <c r="G23" i="65" s="1"/>
  <c r="E22" i="65"/>
  <c r="D22" i="65"/>
  <c r="C22" i="65"/>
  <c r="G22" i="65" s="1"/>
  <c r="E21" i="65"/>
  <c r="D21" i="65"/>
  <c r="G21" i="65" s="1"/>
  <c r="C21" i="65"/>
  <c r="G32" i="64"/>
  <c r="C32" i="64"/>
  <c r="F31" i="64"/>
  <c r="E31" i="64"/>
  <c r="D31" i="64"/>
  <c r="G31" i="64" s="1"/>
  <c r="C31" i="64"/>
  <c r="F30" i="64"/>
  <c r="E30" i="64"/>
  <c r="D30" i="64"/>
  <c r="C30" i="64"/>
  <c r="G29" i="64"/>
  <c r="C29" i="64"/>
  <c r="F28" i="64"/>
  <c r="E28" i="64"/>
  <c r="D28" i="64"/>
  <c r="G28" i="64" s="1"/>
  <c r="C28" i="64"/>
  <c r="F27" i="64"/>
  <c r="E27" i="64"/>
  <c r="D27" i="64"/>
  <c r="C27" i="64"/>
  <c r="G27" i="64" s="1"/>
  <c r="G26" i="64"/>
  <c r="F26" i="64"/>
  <c r="E26" i="64"/>
  <c r="D26" i="64"/>
  <c r="C26" i="64"/>
  <c r="F25" i="64"/>
  <c r="E25" i="64"/>
  <c r="D25" i="64"/>
  <c r="C25" i="64"/>
  <c r="G25" i="64" s="1"/>
  <c r="F24" i="64"/>
  <c r="E24" i="64"/>
  <c r="D24" i="64"/>
  <c r="C24" i="64"/>
  <c r="F23" i="64"/>
  <c r="E23" i="64"/>
  <c r="D23" i="64"/>
  <c r="C23" i="64"/>
  <c r="G23" i="64" s="1"/>
  <c r="G22" i="64"/>
  <c r="E22" i="64"/>
  <c r="D22" i="64"/>
  <c r="C22" i="64"/>
  <c r="G21" i="64"/>
  <c r="E21" i="64"/>
  <c r="D21" i="64"/>
  <c r="C21" i="64"/>
  <c r="G32" i="63"/>
  <c r="C32" i="63"/>
  <c r="F31" i="63"/>
  <c r="E31" i="63"/>
  <c r="D31" i="63"/>
  <c r="C31" i="63"/>
  <c r="G30" i="63"/>
  <c r="F30" i="63"/>
  <c r="E30" i="63"/>
  <c r="D30" i="63"/>
  <c r="C30" i="63"/>
  <c r="G29" i="63"/>
  <c r="C29" i="63"/>
  <c r="F28" i="63"/>
  <c r="E28" i="63"/>
  <c r="D28" i="63"/>
  <c r="C28" i="63"/>
  <c r="G27" i="63"/>
  <c r="F27" i="63"/>
  <c r="E27" i="63"/>
  <c r="D27" i="63"/>
  <c r="C27" i="63"/>
  <c r="F26" i="63"/>
  <c r="E26" i="63"/>
  <c r="D26" i="63"/>
  <c r="C26" i="63"/>
  <c r="G26" i="63" s="1"/>
  <c r="F25" i="63"/>
  <c r="E25" i="63"/>
  <c r="D25" i="63"/>
  <c r="C25" i="63"/>
  <c r="G25" i="63" s="1"/>
  <c r="F24" i="63"/>
  <c r="E24" i="63"/>
  <c r="D24" i="63"/>
  <c r="C24" i="63"/>
  <c r="G24" i="63" s="1"/>
  <c r="G23" i="63"/>
  <c r="F23" i="63"/>
  <c r="E23" i="63"/>
  <c r="D23" i="63"/>
  <c r="C23" i="63"/>
  <c r="E22" i="63"/>
  <c r="D22" i="63"/>
  <c r="C22" i="63"/>
  <c r="G22" i="63" s="1"/>
  <c r="E21" i="63"/>
  <c r="D21" i="63"/>
  <c r="C21" i="63"/>
  <c r="G21" i="63" s="1"/>
  <c r="C32" i="62"/>
  <c r="G32" i="62" s="1"/>
  <c r="G31" i="62"/>
  <c r="F31" i="62"/>
  <c r="E31" i="62"/>
  <c r="D31" i="62"/>
  <c r="C31" i="62"/>
  <c r="F30" i="62"/>
  <c r="E30" i="62"/>
  <c r="D30" i="62"/>
  <c r="C30" i="62"/>
  <c r="C29" i="62"/>
  <c r="G29" i="62" s="1"/>
  <c r="G28" i="62"/>
  <c r="F28" i="62"/>
  <c r="E28" i="62"/>
  <c r="D28" i="62"/>
  <c r="C28" i="62"/>
  <c r="F27" i="62"/>
  <c r="E27" i="62"/>
  <c r="D27" i="62"/>
  <c r="C27" i="62"/>
  <c r="G27" i="62" s="1"/>
  <c r="F26" i="62"/>
  <c r="E26" i="62"/>
  <c r="D26" i="62"/>
  <c r="C26" i="62"/>
  <c r="G26" i="62" s="1"/>
  <c r="F25" i="62"/>
  <c r="E25" i="62"/>
  <c r="D25" i="62"/>
  <c r="C25" i="62"/>
  <c r="G25" i="62" s="1"/>
  <c r="G24" i="62"/>
  <c r="F24" i="62"/>
  <c r="E24" i="62"/>
  <c r="D24" i="62"/>
  <c r="C24" i="62"/>
  <c r="F23" i="62"/>
  <c r="E23" i="62"/>
  <c r="D23" i="62"/>
  <c r="C23" i="62"/>
  <c r="G23" i="62" s="1"/>
  <c r="E22" i="62"/>
  <c r="D22" i="62"/>
  <c r="C22" i="62"/>
  <c r="E21" i="62"/>
  <c r="D21" i="62"/>
  <c r="G21" i="62" s="1"/>
  <c r="C21" i="62"/>
  <c r="C32" i="61"/>
  <c r="G32" i="61" s="1"/>
  <c r="F31" i="61"/>
  <c r="E31" i="61"/>
  <c r="D31" i="61"/>
  <c r="C31" i="61"/>
  <c r="G31" i="61" s="1"/>
  <c r="F30" i="61"/>
  <c r="E30" i="61"/>
  <c r="D30" i="61"/>
  <c r="C30" i="61"/>
  <c r="C29" i="61"/>
  <c r="G29" i="61" s="1"/>
  <c r="F28" i="61"/>
  <c r="E28" i="61"/>
  <c r="D28" i="61"/>
  <c r="C28" i="61"/>
  <c r="F27" i="61"/>
  <c r="E27" i="61"/>
  <c r="D27" i="61"/>
  <c r="C27" i="61"/>
  <c r="G27" i="61" s="1"/>
  <c r="F26" i="61"/>
  <c r="E26" i="61"/>
  <c r="D26" i="61"/>
  <c r="C26" i="61"/>
  <c r="G26" i="61" s="1"/>
  <c r="G25" i="61"/>
  <c r="F25" i="61"/>
  <c r="E25" i="61"/>
  <c r="D25" i="61"/>
  <c r="C25" i="61"/>
  <c r="F24" i="61"/>
  <c r="E24" i="61"/>
  <c r="D24" i="61"/>
  <c r="C24" i="61"/>
  <c r="G24" i="61" s="1"/>
  <c r="F23" i="61"/>
  <c r="E23" i="61"/>
  <c r="D23" i="61"/>
  <c r="G23" i="61" s="1"/>
  <c r="C23" i="61"/>
  <c r="E22" i="61"/>
  <c r="D22" i="61"/>
  <c r="C22" i="61"/>
  <c r="G22" i="61" s="1"/>
  <c r="E21" i="61"/>
  <c r="D21" i="61"/>
  <c r="C21" i="61"/>
  <c r="G21" i="61" s="1"/>
  <c r="C32" i="60"/>
  <c r="G32" i="60" s="1"/>
  <c r="F31" i="60"/>
  <c r="E31" i="60"/>
  <c r="D31" i="60"/>
  <c r="C31" i="60"/>
  <c r="G31" i="60" s="1"/>
  <c r="F30" i="60"/>
  <c r="E30" i="60"/>
  <c r="D30" i="60"/>
  <c r="C30" i="60"/>
  <c r="G30" i="60" s="1"/>
  <c r="C29" i="60"/>
  <c r="G29" i="60" s="1"/>
  <c r="F28" i="60"/>
  <c r="E28" i="60"/>
  <c r="D28" i="60"/>
  <c r="C28" i="60"/>
  <c r="F27" i="60"/>
  <c r="E27" i="60"/>
  <c r="D27" i="60"/>
  <c r="C27" i="60"/>
  <c r="G27" i="60" s="1"/>
  <c r="F26" i="60"/>
  <c r="E26" i="60"/>
  <c r="D26" i="60"/>
  <c r="C26" i="60"/>
  <c r="G26" i="60" s="1"/>
  <c r="F25" i="60"/>
  <c r="E25" i="60"/>
  <c r="D25" i="60"/>
  <c r="C25" i="60"/>
  <c r="G25" i="60" s="1"/>
  <c r="F24" i="60"/>
  <c r="E24" i="60"/>
  <c r="D24" i="60"/>
  <c r="G24" i="60" s="1"/>
  <c r="C24" i="60"/>
  <c r="F23" i="60"/>
  <c r="E23" i="60"/>
  <c r="D23" i="60"/>
  <c r="G23" i="60" s="1"/>
  <c r="C23" i="60"/>
  <c r="E22" i="60"/>
  <c r="G22" i="60" s="1"/>
  <c r="D22" i="60"/>
  <c r="C22" i="60"/>
  <c r="G21" i="60"/>
  <c r="E21" i="60"/>
  <c r="D21" i="60"/>
  <c r="C21" i="60"/>
  <c r="C32" i="59"/>
  <c r="G32" i="59" s="1"/>
  <c r="F31" i="59"/>
  <c r="E31" i="59"/>
  <c r="D31" i="59"/>
  <c r="C31" i="59"/>
  <c r="G31" i="59" s="1"/>
  <c r="G30" i="59"/>
  <c r="F30" i="59"/>
  <c r="E30" i="59"/>
  <c r="D30" i="59"/>
  <c r="C30" i="59"/>
  <c r="C29" i="59"/>
  <c r="G29" i="59" s="1"/>
  <c r="F28" i="59"/>
  <c r="E28" i="59"/>
  <c r="D28" i="59"/>
  <c r="C28" i="59"/>
  <c r="G28" i="59" s="1"/>
  <c r="F27" i="59"/>
  <c r="G27" i="59" s="1"/>
  <c r="E27" i="59"/>
  <c r="D27" i="59"/>
  <c r="C27" i="59"/>
  <c r="F26" i="59"/>
  <c r="E26" i="59"/>
  <c r="D26" i="59"/>
  <c r="C26" i="59"/>
  <c r="G26" i="59" s="1"/>
  <c r="F25" i="59"/>
  <c r="E25" i="59"/>
  <c r="D25" i="59"/>
  <c r="G25" i="59" s="1"/>
  <c r="C25" i="59"/>
  <c r="F24" i="59"/>
  <c r="E24" i="59"/>
  <c r="D24" i="59"/>
  <c r="C24" i="59"/>
  <c r="F23" i="59"/>
  <c r="E23" i="59"/>
  <c r="D23" i="59"/>
  <c r="C23" i="59"/>
  <c r="G23" i="59" s="1"/>
  <c r="E22" i="59"/>
  <c r="D22" i="59"/>
  <c r="C22" i="59"/>
  <c r="G22" i="59" s="1"/>
  <c r="E21" i="59"/>
  <c r="D21" i="59"/>
  <c r="C21" i="59"/>
  <c r="G21" i="59" s="1"/>
  <c r="G32" i="58"/>
  <c r="C32" i="58"/>
  <c r="F31" i="58"/>
  <c r="E31" i="58"/>
  <c r="D31" i="58"/>
  <c r="C31" i="58"/>
  <c r="G31" i="58" s="1"/>
  <c r="F30" i="58"/>
  <c r="E30" i="58"/>
  <c r="D30" i="58"/>
  <c r="C30" i="58"/>
  <c r="G30" i="58" s="1"/>
  <c r="G29" i="58"/>
  <c r="C29" i="58"/>
  <c r="G28" i="58"/>
  <c r="F28" i="58"/>
  <c r="E28" i="58"/>
  <c r="D28" i="58"/>
  <c r="C28" i="58"/>
  <c r="F27" i="58"/>
  <c r="E27" i="58"/>
  <c r="D27" i="58"/>
  <c r="C27" i="58"/>
  <c r="G27" i="58" s="1"/>
  <c r="F26" i="58"/>
  <c r="E26" i="58"/>
  <c r="D26" i="58"/>
  <c r="G26" i="58" s="1"/>
  <c r="C26" i="58"/>
  <c r="F25" i="58"/>
  <c r="E25" i="58"/>
  <c r="D25" i="58"/>
  <c r="G25" i="58" s="1"/>
  <c r="C25" i="58"/>
  <c r="F24" i="58"/>
  <c r="E24" i="58"/>
  <c r="D24" i="58"/>
  <c r="C24" i="58"/>
  <c r="G24" i="58" s="1"/>
  <c r="G23" i="58"/>
  <c r="F23" i="58"/>
  <c r="E23" i="58"/>
  <c r="D23" i="58"/>
  <c r="C23" i="58"/>
  <c r="E22" i="58"/>
  <c r="D22" i="58"/>
  <c r="C22" i="58"/>
  <c r="G22" i="58" s="1"/>
  <c r="E21" i="58"/>
  <c r="D21" i="58"/>
  <c r="C21" i="58"/>
  <c r="G21" i="58" s="1"/>
  <c r="C32" i="57"/>
  <c r="G32" i="57" s="1"/>
  <c r="F31" i="57"/>
  <c r="E31" i="57"/>
  <c r="D31" i="57"/>
  <c r="C31" i="57"/>
  <c r="G31" i="57" s="1"/>
  <c r="F30" i="57"/>
  <c r="E30" i="57"/>
  <c r="D30" i="57"/>
  <c r="C30" i="57"/>
  <c r="C29" i="57"/>
  <c r="G29" i="57" s="1"/>
  <c r="F28" i="57"/>
  <c r="E28" i="57"/>
  <c r="D28" i="57"/>
  <c r="C28" i="57"/>
  <c r="G28" i="57" s="1"/>
  <c r="F27" i="57"/>
  <c r="E27" i="57"/>
  <c r="D27" i="57"/>
  <c r="C27" i="57"/>
  <c r="F26" i="57"/>
  <c r="E26" i="57"/>
  <c r="D26" i="57"/>
  <c r="C26" i="57"/>
  <c r="F25" i="57"/>
  <c r="E25" i="57"/>
  <c r="D25" i="57"/>
  <c r="C25" i="57"/>
  <c r="G25" i="57" s="1"/>
  <c r="G24" i="57"/>
  <c r="F24" i="57"/>
  <c r="E24" i="57"/>
  <c r="D24" i="57"/>
  <c r="C24" i="57"/>
  <c r="F23" i="57"/>
  <c r="E23" i="57"/>
  <c r="D23" i="57"/>
  <c r="G23" i="57" s="1"/>
  <c r="C23" i="57"/>
  <c r="E22" i="57"/>
  <c r="D22" i="57"/>
  <c r="C22" i="57"/>
  <c r="E21" i="57"/>
  <c r="D21" i="57"/>
  <c r="C21" i="57"/>
  <c r="G21" i="57" s="1"/>
  <c r="C32" i="56"/>
  <c r="G32" i="56" s="1"/>
  <c r="F31" i="56"/>
  <c r="E31" i="56"/>
  <c r="D31" i="56"/>
  <c r="C31" i="56"/>
  <c r="G31" i="56" s="1"/>
  <c r="F30" i="56"/>
  <c r="E30" i="56"/>
  <c r="D30" i="56"/>
  <c r="G30" i="56" s="1"/>
  <c r="C30" i="56"/>
  <c r="C29" i="56"/>
  <c r="G29" i="56" s="1"/>
  <c r="F28" i="56"/>
  <c r="E28" i="56"/>
  <c r="D28" i="56"/>
  <c r="C28" i="56"/>
  <c r="F27" i="56"/>
  <c r="E27" i="56"/>
  <c r="D27" i="56"/>
  <c r="G27" i="56" s="1"/>
  <c r="C27" i="56"/>
  <c r="F26" i="56"/>
  <c r="E26" i="56"/>
  <c r="D26" i="56"/>
  <c r="C26" i="56"/>
  <c r="G26" i="56" s="1"/>
  <c r="G25" i="56"/>
  <c r="F25" i="56"/>
  <c r="E25" i="56"/>
  <c r="D25" i="56"/>
  <c r="C25" i="56"/>
  <c r="F24" i="56"/>
  <c r="E24" i="56"/>
  <c r="D24" i="56"/>
  <c r="G24" i="56" s="1"/>
  <c r="C24" i="56"/>
  <c r="F23" i="56"/>
  <c r="E23" i="56"/>
  <c r="D23" i="56"/>
  <c r="C23" i="56"/>
  <c r="G22" i="56"/>
  <c r="E22" i="56"/>
  <c r="D22" i="56"/>
  <c r="C22" i="56"/>
  <c r="E21" i="56"/>
  <c r="G21" i="56" s="1"/>
  <c r="D21" i="56"/>
  <c r="C21" i="56"/>
  <c r="G32" i="55"/>
  <c r="C32" i="55"/>
  <c r="F31" i="55"/>
  <c r="E31" i="55"/>
  <c r="D31" i="55"/>
  <c r="G31" i="55" s="1"/>
  <c r="C31" i="55"/>
  <c r="F30" i="55"/>
  <c r="E30" i="55"/>
  <c r="D30" i="55"/>
  <c r="C30" i="55"/>
  <c r="G30" i="55" s="1"/>
  <c r="G29" i="55"/>
  <c r="C29" i="55"/>
  <c r="F28" i="55"/>
  <c r="E28" i="55"/>
  <c r="D28" i="55"/>
  <c r="C28" i="55"/>
  <c r="F27" i="55"/>
  <c r="E27" i="55"/>
  <c r="D27" i="55"/>
  <c r="C27" i="55"/>
  <c r="G27" i="55" s="1"/>
  <c r="F26" i="55"/>
  <c r="E26" i="55"/>
  <c r="D26" i="55"/>
  <c r="G26" i="55" s="1"/>
  <c r="C26" i="55"/>
  <c r="F25" i="55"/>
  <c r="E25" i="55"/>
  <c r="D25" i="55"/>
  <c r="G25" i="55" s="1"/>
  <c r="C25" i="55"/>
  <c r="F24" i="55"/>
  <c r="E24" i="55"/>
  <c r="D24" i="55"/>
  <c r="C24" i="55"/>
  <c r="G23" i="55"/>
  <c r="F23" i="55"/>
  <c r="E23" i="55"/>
  <c r="D23" i="55"/>
  <c r="C23" i="55"/>
  <c r="E22" i="55"/>
  <c r="D22" i="55"/>
  <c r="C22" i="55"/>
  <c r="G22" i="55" s="1"/>
  <c r="G21" i="55"/>
  <c r="E21" i="55"/>
  <c r="D21" i="55"/>
  <c r="C21" i="55"/>
  <c r="G32" i="54"/>
  <c r="C32" i="54"/>
  <c r="F31" i="54"/>
  <c r="E31" i="54"/>
  <c r="D31" i="54"/>
  <c r="C31" i="54"/>
  <c r="G31" i="54" s="1"/>
  <c r="G30" i="54"/>
  <c r="F30" i="54"/>
  <c r="E30" i="54"/>
  <c r="D30" i="54"/>
  <c r="C30" i="54"/>
  <c r="G29" i="54"/>
  <c r="C29" i="54"/>
  <c r="F28" i="54"/>
  <c r="E28" i="54"/>
  <c r="D28" i="54"/>
  <c r="C28" i="54"/>
  <c r="G28" i="54" s="1"/>
  <c r="G27" i="54"/>
  <c r="F27" i="54"/>
  <c r="E27" i="54"/>
  <c r="D27" i="54"/>
  <c r="C27" i="54"/>
  <c r="F26" i="54"/>
  <c r="E26" i="54"/>
  <c r="D26" i="54"/>
  <c r="G26" i="54" s="1"/>
  <c r="C26" i="54"/>
  <c r="F25" i="54"/>
  <c r="E25" i="54"/>
  <c r="D25" i="54"/>
  <c r="C25" i="54"/>
  <c r="G24" i="54"/>
  <c r="F24" i="54"/>
  <c r="E24" i="54"/>
  <c r="D24" i="54"/>
  <c r="C24" i="54"/>
  <c r="F23" i="54"/>
  <c r="E23" i="54"/>
  <c r="D23" i="54"/>
  <c r="C23" i="54"/>
  <c r="G23" i="54" s="1"/>
  <c r="E22" i="54"/>
  <c r="D22" i="54"/>
  <c r="C22" i="54"/>
  <c r="E21" i="54"/>
  <c r="D21" i="54"/>
  <c r="C21" i="54"/>
  <c r="G21" i="54" s="1"/>
  <c r="C32" i="53"/>
  <c r="G32" i="53" s="1"/>
  <c r="F31" i="53"/>
  <c r="E31" i="53"/>
  <c r="D31" i="53"/>
  <c r="G31" i="53" s="1"/>
  <c r="C31" i="53"/>
  <c r="F30" i="53"/>
  <c r="E30" i="53"/>
  <c r="D30" i="53"/>
  <c r="G30" i="53" s="1"/>
  <c r="C30" i="53"/>
  <c r="C29" i="53"/>
  <c r="G29" i="53" s="1"/>
  <c r="G28" i="53"/>
  <c r="F28" i="53"/>
  <c r="E28" i="53"/>
  <c r="D28" i="53"/>
  <c r="C28" i="53"/>
  <c r="F27" i="53"/>
  <c r="E27" i="53"/>
  <c r="D27" i="53"/>
  <c r="G27" i="53" s="1"/>
  <c r="C27" i="53"/>
  <c r="F26" i="53"/>
  <c r="E26" i="53"/>
  <c r="D26" i="53"/>
  <c r="C26" i="53"/>
  <c r="G25" i="53"/>
  <c r="F25" i="53"/>
  <c r="E25" i="53"/>
  <c r="D25" i="53"/>
  <c r="C25" i="53"/>
  <c r="F24" i="53"/>
  <c r="E24" i="53"/>
  <c r="D24" i="53"/>
  <c r="C24" i="53"/>
  <c r="F23" i="53"/>
  <c r="E23" i="53"/>
  <c r="G23" i="53" s="1"/>
  <c r="D23" i="53"/>
  <c r="C23" i="53"/>
  <c r="G22" i="53"/>
  <c r="E22" i="53"/>
  <c r="D22" i="53"/>
  <c r="C22" i="53"/>
  <c r="E21" i="53"/>
  <c r="D21" i="53"/>
  <c r="C21" i="53"/>
  <c r="G32" i="52"/>
  <c r="C32" i="52"/>
  <c r="F31" i="52"/>
  <c r="E31" i="52"/>
  <c r="D31" i="52"/>
  <c r="C31" i="52"/>
  <c r="G31" i="52" s="1"/>
  <c r="F30" i="52"/>
  <c r="E30" i="52"/>
  <c r="D30" i="52"/>
  <c r="G30" i="52" s="1"/>
  <c r="C30" i="52"/>
  <c r="G29" i="52"/>
  <c r="C29" i="52"/>
  <c r="F28" i="52"/>
  <c r="E28" i="52"/>
  <c r="D28" i="52"/>
  <c r="C28" i="52"/>
  <c r="G28" i="52" s="1"/>
  <c r="F27" i="52"/>
  <c r="E27" i="52"/>
  <c r="D27" i="52"/>
  <c r="C27" i="52"/>
  <c r="G26" i="52"/>
  <c r="F26" i="52"/>
  <c r="E26" i="52"/>
  <c r="D26" i="52"/>
  <c r="C26" i="52"/>
  <c r="F25" i="52"/>
  <c r="E25" i="52"/>
  <c r="D25" i="52"/>
  <c r="C25" i="52"/>
  <c r="G25" i="52" s="1"/>
  <c r="F24" i="52"/>
  <c r="E24" i="52"/>
  <c r="D24" i="52"/>
  <c r="G24" i="52" s="1"/>
  <c r="C24" i="52"/>
  <c r="G23" i="52"/>
  <c r="F23" i="52"/>
  <c r="E23" i="52"/>
  <c r="D23" i="52"/>
  <c r="C23" i="52"/>
  <c r="G22" i="52"/>
  <c r="E22" i="52"/>
  <c r="D22" i="52"/>
  <c r="C22" i="52"/>
  <c r="G21" i="52"/>
  <c r="E21" i="52"/>
  <c r="D21" i="52"/>
  <c r="C21" i="52"/>
  <c r="G32" i="51"/>
  <c r="C32" i="51"/>
  <c r="F31" i="51"/>
  <c r="E31" i="51"/>
  <c r="D31" i="51"/>
  <c r="C31" i="51"/>
  <c r="G30" i="51"/>
  <c r="F30" i="51"/>
  <c r="E30" i="51"/>
  <c r="D30" i="51"/>
  <c r="C30" i="51"/>
  <c r="G29" i="51"/>
  <c r="C29" i="51"/>
  <c r="F28" i="51"/>
  <c r="E28" i="51"/>
  <c r="D28" i="51"/>
  <c r="G28" i="51" s="1"/>
  <c r="C28" i="51"/>
  <c r="G27" i="51"/>
  <c r="F27" i="51"/>
  <c r="E27" i="51"/>
  <c r="D27" i="51"/>
  <c r="C27" i="51"/>
  <c r="G26" i="51"/>
  <c r="F26" i="51"/>
  <c r="E26" i="51"/>
  <c r="D26" i="51"/>
  <c r="C26" i="51"/>
  <c r="F25" i="51"/>
  <c r="E25" i="51"/>
  <c r="G25" i="51" s="1"/>
  <c r="D25" i="51"/>
  <c r="C25" i="51"/>
  <c r="F24" i="51"/>
  <c r="E24" i="51"/>
  <c r="G24" i="51" s="1"/>
  <c r="D24" i="51"/>
  <c r="C24" i="51"/>
  <c r="F23" i="51"/>
  <c r="E23" i="51"/>
  <c r="D23" i="51"/>
  <c r="C23" i="51"/>
  <c r="G23" i="51" s="1"/>
  <c r="G22" i="51"/>
  <c r="E22" i="51"/>
  <c r="D22" i="51"/>
  <c r="C22" i="51"/>
  <c r="E21" i="51"/>
  <c r="D21" i="51"/>
  <c r="C21" i="51"/>
  <c r="G21" i="51" s="1"/>
  <c r="G32" i="50"/>
  <c r="C32" i="50"/>
  <c r="G31" i="50"/>
  <c r="F31" i="50"/>
  <c r="E31" i="50"/>
  <c r="D31" i="50"/>
  <c r="C31" i="50"/>
  <c r="F30" i="50"/>
  <c r="E30" i="50"/>
  <c r="D30" i="50"/>
  <c r="C30" i="50"/>
  <c r="G30" i="50" s="1"/>
  <c r="G29" i="50"/>
  <c r="C29" i="50"/>
  <c r="G28" i="50"/>
  <c r="F28" i="50"/>
  <c r="E28" i="50"/>
  <c r="D28" i="50"/>
  <c r="C28" i="50"/>
  <c r="F27" i="50"/>
  <c r="E27" i="50"/>
  <c r="D27" i="50"/>
  <c r="C27" i="50"/>
  <c r="G27" i="50" s="1"/>
  <c r="F26" i="50"/>
  <c r="E26" i="50"/>
  <c r="G26" i="50" s="1"/>
  <c r="D26" i="50"/>
  <c r="C26" i="50"/>
  <c r="F25" i="50"/>
  <c r="E25" i="50"/>
  <c r="G25" i="50" s="1"/>
  <c r="D25" i="50"/>
  <c r="C25" i="50"/>
  <c r="F24" i="50"/>
  <c r="E24" i="50"/>
  <c r="D24" i="50"/>
  <c r="C24" i="50"/>
  <c r="G24" i="50" s="1"/>
  <c r="F23" i="50"/>
  <c r="E23" i="50"/>
  <c r="D23" i="50"/>
  <c r="C23" i="50"/>
  <c r="G23" i="50" s="1"/>
  <c r="E22" i="50"/>
  <c r="D22" i="50"/>
  <c r="C22" i="50"/>
  <c r="E21" i="50"/>
  <c r="D21" i="50"/>
  <c r="G21" i="50" s="1"/>
  <c r="C21" i="50"/>
  <c r="G32" i="49"/>
  <c r="C32" i="49"/>
  <c r="F31" i="49"/>
  <c r="E31" i="49"/>
  <c r="D31" i="49"/>
  <c r="C31" i="49"/>
  <c r="G31" i="49" s="1"/>
  <c r="F30" i="49"/>
  <c r="E30" i="49"/>
  <c r="G30" i="49" s="1"/>
  <c r="D30" i="49"/>
  <c r="C30" i="49"/>
  <c r="G29" i="49"/>
  <c r="C29" i="49"/>
  <c r="G28" i="49"/>
  <c r="F28" i="49"/>
  <c r="E28" i="49"/>
  <c r="D28" i="49"/>
  <c r="C28" i="49"/>
  <c r="F27" i="49"/>
  <c r="E27" i="49"/>
  <c r="G27" i="49" s="1"/>
  <c r="D27" i="49"/>
  <c r="C27" i="49"/>
  <c r="F26" i="49"/>
  <c r="E26" i="49"/>
  <c r="G26" i="49" s="1"/>
  <c r="D26" i="49"/>
  <c r="C26" i="49"/>
  <c r="F25" i="49"/>
  <c r="E25" i="49"/>
  <c r="D25" i="49"/>
  <c r="C25" i="49"/>
  <c r="G25" i="49" s="1"/>
  <c r="F24" i="49"/>
  <c r="E24" i="49"/>
  <c r="D24" i="49"/>
  <c r="C24" i="49"/>
  <c r="G24" i="49" s="1"/>
  <c r="F23" i="49"/>
  <c r="E23" i="49"/>
  <c r="D23" i="49"/>
  <c r="C23" i="49"/>
  <c r="E22" i="49"/>
  <c r="D22" i="49"/>
  <c r="C22" i="49"/>
  <c r="E21" i="49"/>
  <c r="D21" i="49"/>
  <c r="G21" i="49" s="1"/>
  <c r="C21" i="49"/>
  <c r="C32" i="48"/>
  <c r="G32" i="48" s="1"/>
  <c r="F31" i="48"/>
  <c r="E31" i="48"/>
  <c r="G31" i="48" s="1"/>
  <c r="D31" i="48"/>
  <c r="C31" i="48"/>
  <c r="F30" i="48"/>
  <c r="E30" i="48"/>
  <c r="G30" i="48" s="1"/>
  <c r="D30" i="48"/>
  <c r="C30" i="48"/>
  <c r="G29" i="48"/>
  <c r="C29" i="48"/>
  <c r="F28" i="48"/>
  <c r="E28" i="48"/>
  <c r="G28" i="48" s="1"/>
  <c r="D28" i="48"/>
  <c r="C28" i="48"/>
  <c r="F27" i="48"/>
  <c r="E27" i="48"/>
  <c r="G27" i="48" s="1"/>
  <c r="D27" i="48"/>
  <c r="C27" i="48"/>
  <c r="F26" i="48"/>
  <c r="E26" i="48"/>
  <c r="D26" i="48"/>
  <c r="C26" i="48"/>
  <c r="G26" i="48" s="1"/>
  <c r="F25" i="48"/>
  <c r="E25" i="48"/>
  <c r="D25" i="48"/>
  <c r="C25" i="48"/>
  <c r="G25" i="48" s="1"/>
  <c r="F24" i="48"/>
  <c r="E24" i="48"/>
  <c r="D24" i="48"/>
  <c r="C24" i="48"/>
  <c r="F23" i="48"/>
  <c r="E23" i="48"/>
  <c r="D23" i="48"/>
  <c r="C23" i="48"/>
  <c r="E22" i="48"/>
  <c r="G22" i="48" s="1"/>
  <c r="D22" i="48"/>
  <c r="C22" i="48"/>
  <c r="G21" i="48"/>
  <c r="E21" i="48"/>
  <c r="D21" i="48"/>
  <c r="C21" i="48"/>
  <c r="G32" i="47"/>
  <c r="C32" i="47"/>
  <c r="F31" i="47"/>
  <c r="E31" i="47"/>
  <c r="G31" i="47" s="1"/>
  <c r="D31" i="47"/>
  <c r="C31" i="47"/>
  <c r="G30" i="47"/>
  <c r="F30" i="47"/>
  <c r="E30" i="47"/>
  <c r="D30" i="47"/>
  <c r="C30" i="47"/>
  <c r="G29" i="47"/>
  <c r="C29" i="47"/>
  <c r="F28" i="47"/>
  <c r="E28" i="47"/>
  <c r="G28" i="47" s="1"/>
  <c r="D28" i="47"/>
  <c r="C28" i="47"/>
  <c r="F27" i="47"/>
  <c r="E27" i="47"/>
  <c r="D27" i="47"/>
  <c r="C27" i="47"/>
  <c r="G27" i="47" s="1"/>
  <c r="F26" i="47"/>
  <c r="E26" i="47"/>
  <c r="D26" i="47"/>
  <c r="C26" i="47"/>
  <c r="G26" i="47" s="1"/>
  <c r="F25" i="47"/>
  <c r="E25" i="47"/>
  <c r="D25" i="47"/>
  <c r="C25" i="47"/>
  <c r="G25" i="47" s="1"/>
  <c r="F24" i="47"/>
  <c r="E24" i="47"/>
  <c r="D24" i="47"/>
  <c r="C24" i="47"/>
  <c r="F23" i="47"/>
  <c r="E23" i="47"/>
  <c r="D23" i="47"/>
  <c r="C23" i="47"/>
  <c r="E22" i="47"/>
  <c r="D22" i="47"/>
  <c r="C22" i="47"/>
  <c r="G22" i="47" s="1"/>
  <c r="E21" i="47"/>
  <c r="D21" i="47"/>
  <c r="C21" i="47"/>
  <c r="G21" i="47" s="1"/>
  <c r="C32" i="46"/>
  <c r="G32" i="46" s="1"/>
  <c r="F31" i="46"/>
  <c r="E31" i="46"/>
  <c r="D31" i="46"/>
  <c r="C31" i="46"/>
  <c r="G31" i="46" s="1"/>
  <c r="F30" i="46"/>
  <c r="E30" i="46"/>
  <c r="D30" i="46"/>
  <c r="C30" i="46"/>
  <c r="G30" i="46" s="1"/>
  <c r="C29" i="46"/>
  <c r="G29" i="46" s="1"/>
  <c r="G28" i="46"/>
  <c r="F28" i="46"/>
  <c r="E28" i="46"/>
  <c r="D28" i="46"/>
  <c r="C28" i="46"/>
  <c r="F27" i="46"/>
  <c r="E27" i="46"/>
  <c r="D27" i="46"/>
  <c r="C27" i="46"/>
  <c r="G27" i="46" s="1"/>
  <c r="F26" i="46"/>
  <c r="E26" i="46"/>
  <c r="D26" i="46"/>
  <c r="C26" i="46"/>
  <c r="G26" i="46" s="1"/>
  <c r="F25" i="46"/>
  <c r="E25" i="46"/>
  <c r="D25" i="46"/>
  <c r="C25" i="46"/>
  <c r="F24" i="46"/>
  <c r="E24" i="46"/>
  <c r="D24" i="46"/>
  <c r="C24" i="46"/>
  <c r="G24" i="46" s="1"/>
  <c r="G23" i="46"/>
  <c r="F23" i="46"/>
  <c r="E23" i="46"/>
  <c r="D23" i="46"/>
  <c r="C23" i="46"/>
  <c r="E22" i="46"/>
  <c r="D22" i="46"/>
  <c r="C22" i="46"/>
  <c r="G22" i="46" s="1"/>
  <c r="E21" i="46"/>
  <c r="D21" i="46"/>
  <c r="C21" i="46"/>
  <c r="G21" i="46" s="1"/>
  <c r="C32" i="45"/>
  <c r="G32" i="45" s="1"/>
  <c r="F31" i="45"/>
  <c r="E31" i="45"/>
  <c r="D31" i="45"/>
  <c r="C31" i="45"/>
  <c r="G31" i="45" s="1"/>
  <c r="F30" i="45"/>
  <c r="E30" i="45"/>
  <c r="D30" i="45"/>
  <c r="C30" i="45"/>
  <c r="C29" i="45"/>
  <c r="G29" i="45" s="1"/>
  <c r="F28" i="45"/>
  <c r="E28" i="45"/>
  <c r="D28" i="45"/>
  <c r="C28" i="45"/>
  <c r="G28" i="45" s="1"/>
  <c r="F27" i="45"/>
  <c r="E27" i="45"/>
  <c r="D27" i="45"/>
  <c r="C27" i="45"/>
  <c r="F26" i="45"/>
  <c r="E26" i="45"/>
  <c r="D26" i="45"/>
  <c r="C26" i="45"/>
  <c r="G26" i="45" s="1"/>
  <c r="F25" i="45"/>
  <c r="E25" i="45"/>
  <c r="D25" i="45"/>
  <c r="C25" i="45"/>
  <c r="G25" i="45" s="1"/>
  <c r="G24" i="45"/>
  <c r="F24" i="45"/>
  <c r="E24" i="45"/>
  <c r="D24" i="45"/>
  <c r="C24" i="45"/>
  <c r="F23" i="45"/>
  <c r="E23" i="45"/>
  <c r="D23" i="45"/>
  <c r="C23" i="45"/>
  <c r="E22" i="45"/>
  <c r="D22" i="45"/>
  <c r="C22" i="45"/>
  <c r="G22" i="45" s="1"/>
  <c r="E21" i="45"/>
  <c r="D21" i="45"/>
  <c r="C21" i="45"/>
  <c r="G21" i="45" s="1"/>
  <c r="C32" i="44"/>
  <c r="G32" i="44" s="1"/>
  <c r="F31" i="44"/>
  <c r="E31" i="44"/>
  <c r="D31" i="44"/>
  <c r="C31" i="44"/>
  <c r="G31" i="44" s="1"/>
  <c r="F30" i="44"/>
  <c r="E30" i="44"/>
  <c r="D30" i="44"/>
  <c r="C30" i="44"/>
  <c r="G30" i="44" s="1"/>
  <c r="C29" i="44"/>
  <c r="G29" i="44" s="1"/>
  <c r="F28" i="44"/>
  <c r="E28" i="44"/>
  <c r="D28" i="44"/>
  <c r="C28" i="44"/>
  <c r="F27" i="44"/>
  <c r="E27" i="44"/>
  <c r="D27" i="44"/>
  <c r="C27" i="44"/>
  <c r="F26" i="44"/>
  <c r="E26" i="44"/>
  <c r="D26" i="44"/>
  <c r="C26" i="44"/>
  <c r="G25" i="44"/>
  <c r="F25" i="44"/>
  <c r="E25" i="44"/>
  <c r="D25" i="44"/>
  <c r="C25" i="44"/>
  <c r="F24" i="44"/>
  <c r="E24" i="44"/>
  <c r="D24" i="44"/>
  <c r="C24" i="44"/>
  <c r="G24" i="44" s="1"/>
  <c r="F23" i="44"/>
  <c r="E23" i="44"/>
  <c r="D23" i="44"/>
  <c r="C23" i="44"/>
  <c r="G22" i="44"/>
  <c r="E22" i="44"/>
  <c r="D22" i="44"/>
  <c r="C22" i="44"/>
  <c r="E21" i="44"/>
  <c r="G21" i="44" s="1"/>
  <c r="D21" i="44"/>
  <c r="C21" i="44"/>
  <c r="G32" i="43"/>
  <c r="C32" i="43"/>
  <c r="F31" i="43"/>
  <c r="E31" i="43"/>
  <c r="D31" i="43"/>
  <c r="C31" i="43"/>
  <c r="G31" i="43" s="1"/>
  <c r="F30" i="43"/>
  <c r="E30" i="43"/>
  <c r="D30" i="43"/>
  <c r="C30" i="43"/>
  <c r="G30" i="43" s="1"/>
  <c r="G29" i="43"/>
  <c r="C29" i="43"/>
  <c r="F28" i="43"/>
  <c r="E28" i="43"/>
  <c r="D28" i="43"/>
  <c r="C28" i="43"/>
  <c r="F27" i="43"/>
  <c r="E27" i="43"/>
  <c r="D27" i="43"/>
  <c r="C27" i="43"/>
  <c r="F26" i="43"/>
  <c r="E26" i="43"/>
  <c r="D26" i="43"/>
  <c r="G26" i="43" s="1"/>
  <c r="C26" i="43"/>
  <c r="F25" i="43"/>
  <c r="E25" i="43"/>
  <c r="D25" i="43"/>
  <c r="C25" i="43"/>
  <c r="G25" i="43" s="1"/>
  <c r="F24" i="43"/>
  <c r="E24" i="43"/>
  <c r="D24" i="43"/>
  <c r="C24" i="43"/>
  <c r="G23" i="43"/>
  <c r="F23" i="43"/>
  <c r="E23" i="43"/>
  <c r="D23" i="43"/>
  <c r="C23" i="43"/>
  <c r="E22" i="43"/>
  <c r="D22" i="43"/>
  <c r="C22" i="43"/>
  <c r="G22" i="43" s="1"/>
  <c r="E21" i="43"/>
  <c r="D21" i="43"/>
  <c r="C21" i="43"/>
  <c r="G21" i="43" s="1"/>
  <c r="C32" i="42"/>
  <c r="G32" i="42" s="1"/>
  <c r="F31" i="42"/>
  <c r="E31" i="42"/>
  <c r="D31" i="42"/>
  <c r="C31" i="42"/>
  <c r="G30" i="42"/>
  <c r="F30" i="42"/>
  <c r="E30" i="42"/>
  <c r="D30" i="42"/>
  <c r="C30" i="42"/>
  <c r="C29" i="42"/>
  <c r="G29" i="42" s="1"/>
  <c r="F28" i="42"/>
  <c r="E28" i="42"/>
  <c r="D28" i="42"/>
  <c r="C28" i="42"/>
  <c r="G28" i="42" s="1"/>
  <c r="G27" i="42"/>
  <c r="F27" i="42"/>
  <c r="E27" i="42"/>
  <c r="D27" i="42"/>
  <c r="C27" i="42"/>
  <c r="F26" i="42"/>
  <c r="E26" i="42"/>
  <c r="D26" i="42"/>
  <c r="C26" i="42"/>
  <c r="G26" i="42" s="1"/>
  <c r="F25" i="42"/>
  <c r="E25" i="42"/>
  <c r="G25" i="42" s="1"/>
  <c r="D25" i="42"/>
  <c r="C25" i="42"/>
  <c r="G24" i="42"/>
  <c r="F24" i="42"/>
  <c r="E24" i="42"/>
  <c r="D24" i="42"/>
  <c r="C24" i="42"/>
  <c r="F23" i="42"/>
  <c r="E23" i="42"/>
  <c r="D23" i="42"/>
  <c r="C23" i="42"/>
  <c r="G23" i="42" s="1"/>
  <c r="E22" i="42"/>
  <c r="D22" i="42"/>
  <c r="G22" i="42" s="1"/>
  <c r="C22" i="42"/>
  <c r="E21" i="42"/>
  <c r="D21" i="42"/>
  <c r="C21" i="42"/>
  <c r="G21" i="42" s="1"/>
  <c r="C32" i="41"/>
  <c r="G32" i="41" s="1"/>
  <c r="G31" i="41"/>
  <c r="F31" i="41"/>
  <c r="E31" i="41"/>
  <c r="D31" i="41"/>
  <c r="C31" i="41"/>
  <c r="F30" i="41"/>
  <c r="E30" i="41"/>
  <c r="D30" i="41"/>
  <c r="C30" i="41"/>
  <c r="C29" i="41"/>
  <c r="G29" i="41" s="1"/>
  <c r="G28" i="41"/>
  <c r="F28" i="41"/>
  <c r="E28" i="41"/>
  <c r="D28" i="41"/>
  <c r="C28" i="41"/>
  <c r="F27" i="41"/>
  <c r="E27" i="41"/>
  <c r="D27" i="41"/>
  <c r="C27" i="41"/>
  <c r="G27" i="41" s="1"/>
  <c r="F26" i="41"/>
  <c r="E26" i="41"/>
  <c r="D26" i="41"/>
  <c r="C26" i="41"/>
  <c r="F25" i="41"/>
  <c r="E25" i="41"/>
  <c r="D25" i="41"/>
  <c r="G25" i="41" s="1"/>
  <c r="C25" i="41"/>
  <c r="G24" i="41"/>
  <c r="F24" i="41"/>
  <c r="E24" i="41"/>
  <c r="D24" i="41"/>
  <c r="C24" i="41"/>
  <c r="F23" i="41"/>
  <c r="E23" i="41"/>
  <c r="G23" i="41" s="1"/>
  <c r="D23" i="41"/>
  <c r="C23" i="41"/>
  <c r="E22" i="41"/>
  <c r="D22" i="41"/>
  <c r="G22" i="41" s="1"/>
  <c r="C22" i="41"/>
  <c r="E21" i="41"/>
  <c r="D21" i="41"/>
  <c r="G21" i="41" s="1"/>
  <c r="C21" i="41"/>
  <c r="G32" i="40"/>
  <c r="C32" i="40"/>
  <c r="F31" i="40"/>
  <c r="E31" i="40"/>
  <c r="D31" i="40"/>
  <c r="C31" i="40"/>
  <c r="F30" i="40"/>
  <c r="E30" i="40"/>
  <c r="D30" i="40"/>
  <c r="C30" i="40"/>
  <c r="G29" i="40"/>
  <c r="C29" i="40"/>
  <c r="F28" i="40"/>
  <c r="E28" i="40"/>
  <c r="D28" i="40"/>
  <c r="C28" i="40"/>
  <c r="F27" i="40"/>
  <c r="E27" i="40"/>
  <c r="D27" i="40"/>
  <c r="C27" i="40"/>
  <c r="F26" i="40"/>
  <c r="E26" i="40"/>
  <c r="D26" i="40"/>
  <c r="G26" i="40" s="1"/>
  <c r="C26" i="40"/>
  <c r="G25" i="40"/>
  <c r="F25" i="40"/>
  <c r="E25" i="40"/>
  <c r="D25" i="40"/>
  <c r="C25" i="40"/>
  <c r="F24" i="40"/>
  <c r="E24" i="40"/>
  <c r="G24" i="40" s="1"/>
  <c r="D24" i="40"/>
  <c r="C24" i="40"/>
  <c r="G23" i="40"/>
  <c r="F23" i="40"/>
  <c r="E23" i="40"/>
  <c r="D23" i="40"/>
  <c r="C23" i="40"/>
  <c r="E22" i="40"/>
  <c r="G22" i="40" s="1"/>
  <c r="D22" i="40"/>
  <c r="C22" i="40"/>
  <c r="E21" i="40"/>
  <c r="D21" i="40"/>
  <c r="C21" i="40"/>
  <c r="G21" i="40" s="1"/>
  <c r="G32" i="39"/>
  <c r="C32" i="39"/>
  <c r="F31" i="39"/>
  <c r="E31" i="39"/>
  <c r="D31" i="39"/>
  <c r="C31" i="39"/>
  <c r="F30" i="39"/>
  <c r="E30" i="39"/>
  <c r="D30" i="39"/>
  <c r="C30" i="39"/>
  <c r="G30" i="39" s="1"/>
  <c r="G29" i="39"/>
  <c r="C29" i="39"/>
  <c r="F28" i="39"/>
  <c r="E28" i="39"/>
  <c r="D28" i="39"/>
  <c r="C28" i="39"/>
  <c r="F27" i="39"/>
  <c r="E27" i="39"/>
  <c r="D27" i="39"/>
  <c r="C27" i="39"/>
  <c r="G27" i="39" s="1"/>
  <c r="G26" i="39"/>
  <c r="F26" i="39"/>
  <c r="E26" i="39"/>
  <c r="D26" i="39"/>
  <c r="C26" i="39"/>
  <c r="F25" i="39"/>
  <c r="E25" i="39"/>
  <c r="G25" i="39" s="1"/>
  <c r="D25" i="39"/>
  <c r="C25" i="39"/>
  <c r="F24" i="39"/>
  <c r="E24" i="39"/>
  <c r="D24" i="39"/>
  <c r="G24" i="39" s="1"/>
  <c r="C24" i="39"/>
  <c r="F23" i="39"/>
  <c r="E23" i="39"/>
  <c r="D23" i="39"/>
  <c r="C23" i="39"/>
  <c r="G23" i="39" s="1"/>
  <c r="E22" i="39"/>
  <c r="D22" i="39"/>
  <c r="C22" i="39"/>
  <c r="E21" i="39"/>
  <c r="D21" i="39"/>
  <c r="C21" i="39"/>
  <c r="G21" i="39" s="1"/>
  <c r="G32" i="38"/>
  <c r="C32" i="38"/>
  <c r="F31" i="38"/>
  <c r="E31" i="38"/>
  <c r="D31" i="38"/>
  <c r="C31" i="38"/>
  <c r="G31" i="38" s="1"/>
  <c r="F30" i="38"/>
  <c r="E30" i="38"/>
  <c r="D30" i="38"/>
  <c r="G30" i="38" s="1"/>
  <c r="C30" i="38"/>
  <c r="G29" i="38"/>
  <c r="C29" i="38"/>
  <c r="F28" i="38"/>
  <c r="E28" i="38"/>
  <c r="D28" i="38"/>
  <c r="C28" i="38"/>
  <c r="G28" i="38" s="1"/>
  <c r="F27" i="38"/>
  <c r="E27" i="38"/>
  <c r="D27" i="38"/>
  <c r="G27" i="38" s="1"/>
  <c r="C27" i="38"/>
  <c r="F26" i="38"/>
  <c r="E26" i="38"/>
  <c r="G26" i="38" s="1"/>
  <c r="D26" i="38"/>
  <c r="C26" i="38"/>
  <c r="F25" i="38"/>
  <c r="E25" i="38"/>
  <c r="D25" i="38"/>
  <c r="C25" i="38"/>
  <c r="G25" i="38" s="1"/>
  <c r="G24" i="38"/>
  <c r="F24" i="38"/>
  <c r="E24" i="38"/>
  <c r="D24" i="38"/>
  <c r="C24" i="38"/>
  <c r="F23" i="38"/>
  <c r="E23" i="38"/>
  <c r="D23" i="38"/>
  <c r="C23" i="38"/>
  <c r="G23" i="38" s="1"/>
  <c r="E22" i="38"/>
  <c r="D22" i="38"/>
  <c r="C22" i="38"/>
  <c r="G22" i="38" s="1"/>
  <c r="E21" i="38"/>
  <c r="D21" i="38"/>
  <c r="G21" i="38" s="1"/>
  <c r="C21" i="38"/>
  <c r="G32" i="37"/>
  <c r="C32" i="37"/>
  <c r="F31" i="37"/>
  <c r="E31" i="37"/>
  <c r="D31" i="37"/>
  <c r="C31" i="37"/>
  <c r="G31" i="37" s="1"/>
  <c r="F30" i="37"/>
  <c r="E30" i="37"/>
  <c r="G30" i="37" s="1"/>
  <c r="D30" i="37"/>
  <c r="C30" i="37"/>
  <c r="G29" i="37"/>
  <c r="C29" i="37"/>
  <c r="F28" i="37"/>
  <c r="E28" i="37"/>
  <c r="D28" i="37"/>
  <c r="C28" i="37"/>
  <c r="G28" i="37" s="1"/>
  <c r="F27" i="37"/>
  <c r="E27" i="37"/>
  <c r="G27" i="37" s="1"/>
  <c r="D27" i="37"/>
  <c r="C27" i="37"/>
  <c r="G26" i="37"/>
  <c r="F26" i="37"/>
  <c r="E26" i="37"/>
  <c r="D26" i="37"/>
  <c r="C26" i="37"/>
  <c r="F25" i="37"/>
  <c r="E25" i="37"/>
  <c r="D25" i="37"/>
  <c r="C25" i="37"/>
  <c r="G25" i="37" s="1"/>
  <c r="F24" i="37"/>
  <c r="E24" i="37"/>
  <c r="D24" i="37"/>
  <c r="C24" i="37"/>
  <c r="F23" i="37"/>
  <c r="E23" i="37"/>
  <c r="D23" i="37"/>
  <c r="C23" i="37"/>
  <c r="G23" i="37" s="1"/>
  <c r="E22" i="37"/>
  <c r="D22" i="37"/>
  <c r="G22" i="37" s="1"/>
  <c r="C22" i="37"/>
  <c r="G21" i="37"/>
  <c r="E21" i="37"/>
  <c r="D21" i="37"/>
  <c r="C21" i="37"/>
  <c r="G32" i="36"/>
  <c r="C32" i="36"/>
  <c r="F31" i="36"/>
  <c r="E31" i="36"/>
  <c r="G31" i="36" s="1"/>
  <c r="D31" i="36"/>
  <c r="C31" i="36"/>
  <c r="G30" i="36"/>
  <c r="F30" i="36"/>
  <c r="E30" i="36"/>
  <c r="D30" i="36"/>
  <c r="C30" i="36"/>
  <c r="G29" i="36"/>
  <c r="C29" i="36"/>
  <c r="F28" i="36"/>
  <c r="E28" i="36"/>
  <c r="G28" i="36" s="1"/>
  <c r="D28" i="36"/>
  <c r="C28" i="36"/>
  <c r="G27" i="36"/>
  <c r="F27" i="36"/>
  <c r="E27" i="36"/>
  <c r="D27" i="36"/>
  <c r="C27" i="36"/>
  <c r="F26" i="36"/>
  <c r="E26" i="36"/>
  <c r="D26" i="36"/>
  <c r="C26" i="36"/>
  <c r="G26" i="36" s="1"/>
  <c r="F25" i="36"/>
  <c r="E25" i="36"/>
  <c r="D25" i="36"/>
  <c r="C25" i="36"/>
  <c r="F24" i="36"/>
  <c r="G24" i="36" s="1"/>
  <c r="E24" i="36"/>
  <c r="D24" i="36"/>
  <c r="C24" i="36"/>
  <c r="F23" i="36"/>
  <c r="E23" i="36"/>
  <c r="D23" i="36"/>
  <c r="C23" i="36"/>
  <c r="G23" i="36" s="1"/>
  <c r="G22" i="36"/>
  <c r="E22" i="36"/>
  <c r="D22" i="36"/>
  <c r="C22" i="36"/>
  <c r="G21" i="36"/>
  <c r="E21" i="36"/>
  <c r="D21" i="36"/>
  <c r="C21" i="36"/>
  <c r="G32" i="35"/>
  <c r="C32" i="35"/>
  <c r="F31" i="35"/>
  <c r="G31" i="35" s="1"/>
  <c r="E31" i="35"/>
  <c r="D31" i="35"/>
  <c r="C31" i="35"/>
  <c r="G30" i="35"/>
  <c r="F30" i="35"/>
  <c r="E30" i="35"/>
  <c r="D30" i="35"/>
  <c r="C30" i="35"/>
  <c r="G29" i="35"/>
  <c r="C29" i="35"/>
  <c r="F28" i="35"/>
  <c r="G28" i="35" s="1"/>
  <c r="E28" i="35"/>
  <c r="D28" i="35"/>
  <c r="C28" i="35"/>
  <c r="G27" i="35"/>
  <c r="F27" i="35"/>
  <c r="E27" i="35"/>
  <c r="D27" i="35"/>
  <c r="C27" i="35"/>
  <c r="F26" i="35"/>
  <c r="E26" i="35"/>
  <c r="D26" i="35"/>
  <c r="C26" i="35"/>
  <c r="G26" i="35" s="1"/>
  <c r="G25" i="35"/>
  <c r="F25" i="35"/>
  <c r="E25" i="35"/>
  <c r="D25" i="35"/>
  <c r="C25" i="35"/>
  <c r="F24" i="35"/>
  <c r="E24" i="35"/>
  <c r="D24" i="35"/>
  <c r="C24" i="35"/>
  <c r="G24" i="35" s="1"/>
  <c r="F23" i="35"/>
  <c r="E23" i="35"/>
  <c r="D23" i="35"/>
  <c r="G23" i="35" s="1"/>
  <c r="C23" i="35"/>
  <c r="E22" i="35"/>
  <c r="G22" i="35" s="1"/>
  <c r="D22" i="35"/>
  <c r="C22" i="35"/>
  <c r="E21" i="35"/>
  <c r="D21" i="35"/>
  <c r="C21" i="35"/>
  <c r="G21" i="35" s="1"/>
  <c r="C32" i="34"/>
  <c r="G32" i="34" s="1"/>
  <c r="G31" i="34"/>
  <c r="F31" i="34"/>
  <c r="E31" i="34"/>
  <c r="D31" i="34"/>
  <c r="C31" i="34"/>
  <c r="F30" i="34"/>
  <c r="E30" i="34"/>
  <c r="D30" i="34"/>
  <c r="C30" i="34"/>
  <c r="G30" i="34" s="1"/>
  <c r="C29" i="34"/>
  <c r="G29" i="34" s="1"/>
  <c r="G28" i="34"/>
  <c r="F28" i="34"/>
  <c r="E28" i="34"/>
  <c r="D28" i="34"/>
  <c r="C28" i="34"/>
  <c r="F27" i="34"/>
  <c r="E27" i="34"/>
  <c r="D27" i="34"/>
  <c r="C27" i="34"/>
  <c r="G27" i="34" s="1"/>
  <c r="F26" i="34"/>
  <c r="E26" i="34"/>
  <c r="D26" i="34"/>
  <c r="C26" i="34"/>
  <c r="G26" i="34" s="1"/>
  <c r="F25" i="34"/>
  <c r="E25" i="34"/>
  <c r="D25" i="34"/>
  <c r="C25" i="34"/>
  <c r="F24" i="34"/>
  <c r="E24" i="34"/>
  <c r="D24" i="34"/>
  <c r="C24" i="34"/>
  <c r="G24" i="34" s="1"/>
  <c r="F23" i="34"/>
  <c r="G23" i="34" s="1"/>
  <c r="E23" i="34"/>
  <c r="D23" i="34"/>
  <c r="C23" i="34"/>
  <c r="E22" i="34"/>
  <c r="D22" i="34"/>
  <c r="C22" i="34"/>
  <c r="E21" i="34"/>
  <c r="D21" i="34"/>
  <c r="C21" i="34"/>
  <c r="G21" i="34" s="1"/>
  <c r="C32" i="33"/>
  <c r="G32" i="33" s="1"/>
  <c r="F31" i="33"/>
  <c r="E31" i="33"/>
  <c r="D31" i="33"/>
  <c r="C31" i="33"/>
  <c r="G31" i="33" s="1"/>
  <c r="F30" i="33"/>
  <c r="E30" i="33"/>
  <c r="D30" i="33"/>
  <c r="C30" i="33"/>
  <c r="G30" i="33" s="1"/>
  <c r="C29" i="33"/>
  <c r="G29" i="33" s="1"/>
  <c r="F28" i="33"/>
  <c r="E28" i="33"/>
  <c r="D28" i="33"/>
  <c r="C28" i="33"/>
  <c r="F27" i="33"/>
  <c r="G27" i="33" s="1"/>
  <c r="E27" i="33"/>
  <c r="D27" i="33"/>
  <c r="C27" i="33"/>
  <c r="F26" i="33"/>
  <c r="E26" i="33"/>
  <c r="D26" i="33"/>
  <c r="C26" i="33"/>
  <c r="G26" i="33" s="1"/>
  <c r="G25" i="33"/>
  <c r="F25" i="33"/>
  <c r="E25" i="33"/>
  <c r="D25" i="33"/>
  <c r="C25" i="33"/>
  <c r="F24" i="33"/>
  <c r="E24" i="33"/>
  <c r="D24" i="33"/>
  <c r="G24" i="33" s="1"/>
  <c r="C24" i="33"/>
  <c r="F23" i="33"/>
  <c r="E23" i="33"/>
  <c r="D23" i="33"/>
  <c r="C23" i="33"/>
  <c r="E22" i="33"/>
  <c r="D22" i="33"/>
  <c r="G22" i="33" s="1"/>
  <c r="C22" i="33"/>
  <c r="E21" i="33"/>
  <c r="D21" i="33"/>
  <c r="C21" i="33"/>
  <c r="G21" i="33" s="1"/>
  <c r="C32" i="32"/>
  <c r="G32" i="32" s="1"/>
  <c r="G31" i="32"/>
  <c r="F31" i="32"/>
  <c r="E31" i="32"/>
  <c r="D31" i="32"/>
  <c r="C31" i="32"/>
  <c r="F30" i="32"/>
  <c r="E30" i="32"/>
  <c r="D30" i="32"/>
  <c r="C30" i="32"/>
  <c r="G30" i="32" s="1"/>
  <c r="G29" i="32"/>
  <c r="C29" i="32"/>
  <c r="F28" i="32"/>
  <c r="G28" i="32" s="1"/>
  <c r="E28" i="32"/>
  <c r="D28" i="32"/>
  <c r="C28" i="32"/>
  <c r="F27" i="32"/>
  <c r="E27" i="32"/>
  <c r="D27" i="32"/>
  <c r="C27" i="32"/>
  <c r="F26" i="32"/>
  <c r="E26" i="32"/>
  <c r="D26" i="32"/>
  <c r="C26" i="32"/>
  <c r="G26" i="32" s="1"/>
  <c r="G25" i="32"/>
  <c r="F25" i="32"/>
  <c r="E25" i="32"/>
  <c r="D25" i="32"/>
  <c r="C25" i="32"/>
  <c r="F24" i="32"/>
  <c r="E24" i="32"/>
  <c r="D24" i="32"/>
  <c r="C24" i="32"/>
  <c r="G24" i="32" s="1"/>
  <c r="F23" i="32"/>
  <c r="E23" i="32"/>
  <c r="G23" i="32" s="1"/>
  <c r="D23" i="32"/>
  <c r="C23" i="32"/>
  <c r="G22" i="32"/>
  <c r="E22" i="32"/>
  <c r="D22" i="32"/>
  <c r="C22" i="32"/>
  <c r="E21" i="32"/>
  <c r="D21" i="32"/>
  <c r="C21" i="32"/>
  <c r="G21" i="32" s="1"/>
  <c r="G32" i="31"/>
  <c r="C32" i="31"/>
  <c r="F31" i="31"/>
  <c r="E31" i="31"/>
  <c r="D31" i="31"/>
  <c r="C31" i="31"/>
  <c r="F30" i="31"/>
  <c r="E30" i="31"/>
  <c r="D30" i="31"/>
  <c r="C30" i="31"/>
  <c r="G30" i="31" s="1"/>
  <c r="C29" i="31"/>
  <c r="G29" i="31" s="1"/>
  <c r="F28" i="31"/>
  <c r="E28" i="31"/>
  <c r="D28" i="31"/>
  <c r="C28" i="31"/>
  <c r="F27" i="31"/>
  <c r="E27" i="31"/>
  <c r="D27" i="31"/>
  <c r="C27" i="31"/>
  <c r="G27" i="31" s="1"/>
  <c r="F26" i="31"/>
  <c r="G26" i="31" s="1"/>
  <c r="E26" i="31"/>
  <c r="D26" i="31"/>
  <c r="C26" i="31"/>
  <c r="F25" i="31"/>
  <c r="E25" i="31"/>
  <c r="D25" i="31"/>
  <c r="C25" i="31"/>
  <c r="F24" i="31"/>
  <c r="E24" i="31"/>
  <c r="D24" i="31"/>
  <c r="G24" i="31" s="1"/>
  <c r="C24" i="31"/>
  <c r="G23" i="31"/>
  <c r="F23" i="31"/>
  <c r="E23" i="31"/>
  <c r="D23" i="31"/>
  <c r="C23" i="31"/>
  <c r="E22" i="31"/>
  <c r="D22" i="31"/>
  <c r="C22" i="31"/>
  <c r="G22" i="31" s="1"/>
  <c r="E21" i="31"/>
  <c r="D21" i="31"/>
  <c r="C21" i="31"/>
  <c r="G21" i="31" s="1"/>
  <c r="C32" i="30"/>
  <c r="G32" i="30" s="1"/>
  <c r="F31" i="30"/>
  <c r="E31" i="30"/>
  <c r="D31" i="30"/>
  <c r="C31" i="30"/>
  <c r="G31" i="30" s="1"/>
  <c r="F30" i="30"/>
  <c r="E30" i="30"/>
  <c r="D30" i="30"/>
  <c r="G30" i="30" s="1"/>
  <c r="C30" i="30"/>
  <c r="C29" i="30"/>
  <c r="G29" i="30" s="1"/>
  <c r="F28" i="30"/>
  <c r="E28" i="30"/>
  <c r="D28" i="30"/>
  <c r="G28" i="30" s="1"/>
  <c r="C28" i="30"/>
  <c r="F27" i="30"/>
  <c r="E27" i="30"/>
  <c r="D27" i="30"/>
  <c r="G27" i="30" s="1"/>
  <c r="C27" i="30"/>
  <c r="F26" i="30"/>
  <c r="E26" i="30"/>
  <c r="D26" i="30"/>
  <c r="C26" i="30"/>
  <c r="F25" i="30"/>
  <c r="G25" i="30" s="1"/>
  <c r="E25" i="30"/>
  <c r="D25" i="30"/>
  <c r="C25" i="30"/>
  <c r="F24" i="30"/>
  <c r="E24" i="30"/>
  <c r="D24" i="30"/>
  <c r="C24" i="30"/>
  <c r="G24" i="30" s="1"/>
  <c r="F23" i="30"/>
  <c r="E23" i="30"/>
  <c r="D23" i="30"/>
  <c r="G23" i="30" s="1"/>
  <c r="C23" i="30"/>
  <c r="G22" i="30"/>
  <c r="E22" i="30"/>
  <c r="D22" i="30"/>
  <c r="C22" i="30"/>
  <c r="E21" i="30"/>
  <c r="D21" i="30"/>
  <c r="C21" i="30"/>
  <c r="G21" i="30" s="1"/>
  <c r="C32" i="29"/>
  <c r="G32" i="29" s="1"/>
  <c r="G31" i="29"/>
  <c r="F31" i="29"/>
  <c r="E31" i="29"/>
  <c r="D31" i="29"/>
  <c r="C31" i="29"/>
  <c r="F30" i="29"/>
  <c r="E30" i="29"/>
  <c r="D30" i="29"/>
  <c r="C30" i="29"/>
  <c r="G30" i="29" s="1"/>
  <c r="G29" i="29"/>
  <c r="C29" i="29"/>
  <c r="F28" i="29"/>
  <c r="G28" i="29" s="1"/>
  <c r="E28" i="29"/>
  <c r="D28" i="29"/>
  <c r="C28" i="29"/>
  <c r="F27" i="29"/>
  <c r="E27" i="29"/>
  <c r="D27" i="29"/>
  <c r="C27" i="29"/>
  <c r="G27" i="29" s="1"/>
  <c r="G26" i="29"/>
  <c r="F26" i="29"/>
  <c r="E26" i="29"/>
  <c r="D26" i="29"/>
  <c r="C26" i="29"/>
  <c r="F25" i="29"/>
  <c r="E25" i="29"/>
  <c r="D25" i="29"/>
  <c r="C25" i="29"/>
  <c r="G25" i="29" s="1"/>
  <c r="F24" i="29"/>
  <c r="E24" i="29"/>
  <c r="G24" i="29" s="1"/>
  <c r="D24" i="29"/>
  <c r="C24" i="29"/>
  <c r="G23" i="29"/>
  <c r="F23" i="29"/>
  <c r="E23" i="29"/>
  <c r="D23" i="29"/>
  <c r="C23" i="29"/>
  <c r="E22" i="29"/>
  <c r="D22" i="29"/>
  <c r="C22" i="29"/>
  <c r="G22" i="29" s="1"/>
  <c r="G21" i="29"/>
  <c r="E21" i="29"/>
  <c r="D21" i="29"/>
  <c r="C21" i="29"/>
  <c r="G32" i="28"/>
  <c r="C32" i="28"/>
  <c r="F31" i="28"/>
  <c r="E31" i="28"/>
  <c r="D31" i="28"/>
  <c r="C31" i="28"/>
  <c r="G31" i="28" s="1"/>
  <c r="F30" i="28"/>
  <c r="E30" i="28"/>
  <c r="G30" i="28" s="1"/>
  <c r="D30" i="28"/>
  <c r="C30" i="28"/>
  <c r="G29" i="28"/>
  <c r="C29" i="28"/>
  <c r="F28" i="28"/>
  <c r="E28" i="28"/>
  <c r="D28" i="28"/>
  <c r="C28" i="28"/>
  <c r="G28" i="28" s="1"/>
  <c r="F27" i="28"/>
  <c r="E27" i="28"/>
  <c r="G27" i="28" s="1"/>
  <c r="D27" i="28"/>
  <c r="C27" i="28"/>
  <c r="G26" i="28"/>
  <c r="F26" i="28"/>
  <c r="E26" i="28"/>
  <c r="D26" i="28"/>
  <c r="C26" i="28"/>
  <c r="F25" i="28"/>
  <c r="E25" i="28"/>
  <c r="D25" i="28"/>
  <c r="C25" i="28"/>
  <c r="G25" i="28" s="1"/>
  <c r="G24" i="28"/>
  <c r="F24" i="28"/>
  <c r="E24" i="28"/>
  <c r="D24" i="28"/>
  <c r="C24" i="28"/>
  <c r="F23" i="28"/>
  <c r="E23" i="28"/>
  <c r="D23" i="28"/>
  <c r="C23" i="28"/>
  <c r="G23" i="28" s="1"/>
  <c r="E22" i="28"/>
  <c r="G22" i="28" s="1"/>
  <c r="D22" i="28"/>
  <c r="C22" i="28"/>
  <c r="G21" i="28"/>
  <c r="E21" i="28"/>
  <c r="D21" i="28"/>
  <c r="C21" i="28"/>
  <c r="C32" i="27"/>
  <c r="G32" i="27" s="1"/>
  <c r="F31" i="27"/>
  <c r="E31" i="27"/>
  <c r="G31" i="27" s="1"/>
  <c r="D31" i="27"/>
  <c r="C31" i="27"/>
  <c r="G30" i="27"/>
  <c r="F30" i="27"/>
  <c r="E30" i="27"/>
  <c r="D30" i="27"/>
  <c r="C30" i="27"/>
  <c r="C29" i="27"/>
  <c r="G29" i="27" s="1"/>
  <c r="F28" i="27"/>
  <c r="E28" i="27"/>
  <c r="G28" i="27" s="1"/>
  <c r="D28" i="27"/>
  <c r="C28" i="27"/>
  <c r="G27" i="27"/>
  <c r="F27" i="27"/>
  <c r="E27" i="27"/>
  <c r="D27" i="27"/>
  <c r="C27" i="27"/>
  <c r="F26" i="27"/>
  <c r="E26" i="27"/>
  <c r="D26" i="27"/>
  <c r="C26" i="27"/>
  <c r="G26" i="27" s="1"/>
  <c r="G25" i="27"/>
  <c r="F25" i="27"/>
  <c r="E25" i="27"/>
  <c r="D25" i="27"/>
  <c r="C25" i="27"/>
  <c r="F24" i="27"/>
  <c r="E24" i="27"/>
  <c r="D24" i="27"/>
  <c r="C24" i="27"/>
  <c r="G24" i="27" s="1"/>
  <c r="F23" i="27"/>
  <c r="G23" i="27" s="1"/>
  <c r="E23" i="27"/>
  <c r="D23" i="27"/>
  <c r="C23" i="27"/>
  <c r="E22" i="27"/>
  <c r="D22" i="27"/>
  <c r="C22" i="27"/>
  <c r="E21" i="27"/>
  <c r="D21" i="27"/>
  <c r="C21" i="27"/>
  <c r="G21" i="27" s="1"/>
  <c r="G32" i="26"/>
  <c r="C32" i="26"/>
  <c r="F31" i="26"/>
  <c r="E31" i="26"/>
  <c r="D31" i="26"/>
  <c r="C31" i="26"/>
  <c r="G31" i="26" s="1"/>
  <c r="F30" i="26"/>
  <c r="E30" i="26"/>
  <c r="D30" i="26"/>
  <c r="C30" i="26"/>
  <c r="G30" i="26" s="1"/>
  <c r="G29" i="26"/>
  <c r="C29" i="26"/>
  <c r="F28" i="26"/>
  <c r="E28" i="26"/>
  <c r="D28" i="26"/>
  <c r="C28" i="26"/>
  <c r="G28" i="26" s="1"/>
  <c r="F27" i="26"/>
  <c r="E27" i="26"/>
  <c r="D27" i="26"/>
  <c r="C27" i="26"/>
  <c r="G27" i="26" s="1"/>
  <c r="G26" i="26"/>
  <c r="F26" i="26"/>
  <c r="E26" i="26"/>
  <c r="D26" i="26"/>
  <c r="C26" i="26"/>
  <c r="F25" i="26"/>
  <c r="E25" i="26"/>
  <c r="D25" i="26"/>
  <c r="C25" i="26"/>
  <c r="G25" i="26" s="1"/>
  <c r="F24" i="26"/>
  <c r="E24" i="26"/>
  <c r="G24" i="26" s="1"/>
  <c r="D24" i="26"/>
  <c r="C24" i="26"/>
  <c r="F23" i="26"/>
  <c r="E23" i="26"/>
  <c r="D23" i="26"/>
  <c r="C23" i="26"/>
  <c r="E22" i="26"/>
  <c r="D22" i="26"/>
  <c r="C22" i="26"/>
  <c r="G22" i="26" s="1"/>
  <c r="G21" i="26"/>
  <c r="E21" i="26"/>
  <c r="D21" i="26"/>
  <c r="C21" i="26"/>
  <c r="G32" i="25"/>
  <c r="C32" i="25"/>
  <c r="F31" i="25"/>
  <c r="E31" i="25"/>
  <c r="D31" i="25"/>
  <c r="C31" i="25"/>
  <c r="G31" i="25" s="1"/>
  <c r="G30" i="25"/>
  <c r="F30" i="25"/>
  <c r="E30" i="25"/>
  <c r="D30" i="25"/>
  <c r="C30" i="25"/>
  <c r="G29" i="25"/>
  <c r="C29" i="25"/>
  <c r="F28" i="25"/>
  <c r="E28" i="25"/>
  <c r="D28" i="25"/>
  <c r="C28" i="25"/>
  <c r="G28" i="25" s="1"/>
  <c r="G27" i="25"/>
  <c r="F27" i="25"/>
  <c r="E27" i="25"/>
  <c r="D27" i="25"/>
  <c r="C27" i="25"/>
  <c r="G26" i="25"/>
  <c r="F26" i="25"/>
  <c r="E26" i="25"/>
  <c r="D26" i="25"/>
  <c r="C26" i="25"/>
  <c r="F25" i="25"/>
  <c r="E25" i="25"/>
  <c r="G25" i="25" s="1"/>
  <c r="D25" i="25"/>
  <c r="C25" i="25"/>
  <c r="F24" i="25"/>
  <c r="E24" i="25"/>
  <c r="D24" i="25"/>
  <c r="C24" i="25"/>
  <c r="F23" i="25"/>
  <c r="E23" i="25"/>
  <c r="D23" i="25"/>
  <c r="C23" i="25"/>
  <c r="G23" i="25" s="1"/>
  <c r="E22" i="25"/>
  <c r="D22" i="25"/>
  <c r="C22" i="25"/>
  <c r="E21" i="25"/>
  <c r="D21" i="25"/>
  <c r="G21" i="25" s="1"/>
  <c r="C21" i="25"/>
  <c r="C32" i="24"/>
  <c r="G32" i="24" s="1"/>
  <c r="F31" i="24"/>
  <c r="E31" i="24"/>
  <c r="G31" i="24" s="1"/>
  <c r="D31" i="24"/>
  <c r="C31" i="24"/>
  <c r="F30" i="24"/>
  <c r="E30" i="24"/>
  <c r="D30" i="24"/>
  <c r="C30" i="24"/>
  <c r="G30" i="24" s="1"/>
  <c r="C29" i="24"/>
  <c r="G29" i="24" s="1"/>
  <c r="F28" i="24"/>
  <c r="E28" i="24"/>
  <c r="G28" i="24" s="1"/>
  <c r="D28" i="24"/>
  <c r="C28" i="24"/>
  <c r="F27" i="24"/>
  <c r="E27" i="24"/>
  <c r="D27" i="24"/>
  <c r="C27" i="24"/>
  <c r="G27" i="24" s="1"/>
  <c r="F26" i="24"/>
  <c r="E26" i="24"/>
  <c r="D26" i="24"/>
  <c r="C26" i="24"/>
  <c r="G26" i="24" s="1"/>
  <c r="F25" i="24"/>
  <c r="E25" i="24"/>
  <c r="D25" i="24"/>
  <c r="C25" i="24"/>
  <c r="G24" i="24"/>
  <c r="F24" i="24"/>
  <c r="E24" i="24"/>
  <c r="D24" i="24"/>
  <c r="C24" i="24"/>
  <c r="F23" i="24"/>
  <c r="E23" i="24"/>
  <c r="D23" i="24"/>
  <c r="C23" i="24"/>
  <c r="G23" i="24" s="1"/>
  <c r="E22" i="24"/>
  <c r="D22" i="24"/>
  <c r="C22" i="24"/>
  <c r="G22" i="24" s="1"/>
  <c r="E21" i="24"/>
  <c r="G21" i="24" s="1"/>
  <c r="D21" i="24"/>
  <c r="C21" i="24"/>
  <c r="C32" i="23"/>
  <c r="G32" i="23" s="1"/>
  <c r="F31" i="23"/>
  <c r="G31" i="23" s="1"/>
  <c r="E31" i="23"/>
  <c r="D31" i="23"/>
  <c r="C31" i="23"/>
  <c r="G30" i="23"/>
  <c r="F30" i="23"/>
  <c r="E30" i="23"/>
  <c r="D30" i="23"/>
  <c r="C30" i="23"/>
  <c r="C29" i="23"/>
  <c r="G29" i="23" s="1"/>
  <c r="F28" i="23"/>
  <c r="E28" i="23"/>
  <c r="G28" i="23" s="1"/>
  <c r="D28" i="23"/>
  <c r="C28" i="23"/>
  <c r="F27" i="23"/>
  <c r="G27" i="23" s="1"/>
  <c r="E27" i="23"/>
  <c r="D27" i="23"/>
  <c r="C27" i="23"/>
  <c r="F26" i="23"/>
  <c r="E26" i="23"/>
  <c r="D26" i="23"/>
  <c r="C26" i="23"/>
  <c r="G26" i="23" s="1"/>
  <c r="G25" i="23"/>
  <c r="F25" i="23"/>
  <c r="E25" i="23"/>
  <c r="D25" i="23"/>
  <c r="C25" i="23"/>
  <c r="F24" i="23"/>
  <c r="E24" i="23"/>
  <c r="D24" i="23"/>
  <c r="C24" i="23"/>
  <c r="G24" i="23" s="1"/>
  <c r="F23" i="23"/>
  <c r="E23" i="23"/>
  <c r="D23" i="23"/>
  <c r="G23" i="23" s="1"/>
  <c r="C23" i="23"/>
  <c r="E22" i="23"/>
  <c r="G22" i="23" s="1"/>
  <c r="D22" i="23"/>
  <c r="C22" i="23"/>
  <c r="E21" i="23"/>
  <c r="D21" i="23"/>
  <c r="C21" i="23"/>
  <c r="C32" i="22"/>
  <c r="G32" i="22" s="1"/>
  <c r="G31" i="22"/>
  <c r="F31" i="22"/>
  <c r="E31" i="22"/>
  <c r="D31" i="22"/>
  <c r="C31" i="22"/>
  <c r="F30" i="22"/>
  <c r="E30" i="22"/>
  <c r="D30" i="22"/>
  <c r="C30" i="22"/>
  <c r="G29" i="22"/>
  <c r="C29" i="22"/>
  <c r="F28" i="22"/>
  <c r="G28" i="22" s="1"/>
  <c r="E28" i="22"/>
  <c r="D28" i="22"/>
  <c r="C28" i="22"/>
  <c r="F27" i="22"/>
  <c r="E27" i="22"/>
  <c r="D27" i="22"/>
  <c r="C27" i="22"/>
  <c r="F26" i="22"/>
  <c r="E26" i="22"/>
  <c r="D26" i="22"/>
  <c r="C26" i="22"/>
  <c r="G26" i="22" s="1"/>
  <c r="F25" i="22"/>
  <c r="E25" i="22"/>
  <c r="D25" i="22"/>
  <c r="C25" i="22"/>
  <c r="G25" i="22" s="1"/>
  <c r="F24" i="22"/>
  <c r="E24" i="22"/>
  <c r="D24" i="22"/>
  <c r="C24" i="22"/>
  <c r="G24" i="22" s="1"/>
  <c r="F23" i="22"/>
  <c r="G23" i="22" s="1"/>
  <c r="E23" i="22"/>
  <c r="D23" i="22"/>
  <c r="C23" i="22"/>
  <c r="E22" i="22"/>
  <c r="G22" i="22" s="1"/>
  <c r="D22" i="22"/>
  <c r="C22" i="22"/>
  <c r="E21" i="22"/>
  <c r="D21" i="22"/>
  <c r="C21" i="22"/>
  <c r="G21" i="22" s="1"/>
  <c r="C32" i="21"/>
  <c r="G32" i="21" s="1"/>
  <c r="F31" i="21"/>
  <c r="E31" i="21"/>
  <c r="D31" i="21"/>
  <c r="C31" i="21"/>
  <c r="G31" i="21" s="1"/>
  <c r="F30" i="21"/>
  <c r="E30" i="21"/>
  <c r="D30" i="21"/>
  <c r="C30" i="21"/>
  <c r="G30" i="21" s="1"/>
  <c r="C29" i="21"/>
  <c r="G29" i="21" s="1"/>
  <c r="F28" i="21"/>
  <c r="G28" i="21" s="1"/>
  <c r="E28" i="21"/>
  <c r="D28" i="21"/>
  <c r="C28" i="21"/>
  <c r="G27" i="21"/>
  <c r="F27" i="21"/>
  <c r="E27" i="21"/>
  <c r="D27" i="21"/>
  <c r="C27" i="21"/>
  <c r="F26" i="21"/>
  <c r="E26" i="21"/>
  <c r="D26" i="21"/>
  <c r="C26" i="21"/>
  <c r="G26" i="21" s="1"/>
  <c r="F25" i="21"/>
  <c r="E25" i="21"/>
  <c r="D25" i="21"/>
  <c r="G25" i="21" s="1"/>
  <c r="C25" i="21"/>
  <c r="F24" i="21"/>
  <c r="E24" i="21"/>
  <c r="D24" i="21"/>
  <c r="C24" i="21"/>
  <c r="G24" i="21" s="1"/>
  <c r="F23" i="21"/>
  <c r="G23" i="21" s="1"/>
  <c r="E23" i="21"/>
  <c r="D23" i="21"/>
  <c r="C23" i="21"/>
  <c r="G22" i="21"/>
  <c r="E22" i="21"/>
  <c r="D22" i="21"/>
  <c r="C22" i="21"/>
  <c r="E21" i="21"/>
  <c r="D21" i="21"/>
  <c r="C21" i="21"/>
  <c r="G32" i="20"/>
  <c r="C32" i="20"/>
  <c r="F31" i="20"/>
  <c r="E31" i="20"/>
  <c r="D31" i="20"/>
  <c r="C31" i="20"/>
  <c r="G31" i="20" s="1"/>
  <c r="F30" i="20"/>
  <c r="E30" i="20"/>
  <c r="D30" i="20"/>
  <c r="C30" i="20"/>
  <c r="C29" i="20"/>
  <c r="G29" i="20" s="1"/>
  <c r="F28" i="20"/>
  <c r="E28" i="20"/>
  <c r="D28" i="20"/>
  <c r="G28" i="20" s="1"/>
  <c r="C28" i="20"/>
  <c r="F27" i="20"/>
  <c r="E27" i="20"/>
  <c r="D27" i="20"/>
  <c r="C27" i="20"/>
  <c r="G27" i="20" s="1"/>
  <c r="F26" i="20"/>
  <c r="E26" i="20"/>
  <c r="G26" i="20" s="1"/>
  <c r="D26" i="20"/>
  <c r="C26" i="20"/>
  <c r="F25" i="20"/>
  <c r="E25" i="20"/>
  <c r="D25" i="20"/>
  <c r="G25" i="20" s="1"/>
  <c r="C25" i="20"/>
  <c r="F24" i="20"/>
  <c r="E24" i="20"/>
  <c r="D24" i="20"/>
  <c r="C24" i="20"/>
  <c r="G24" i="20" s="1"/>
  <c r="F23" i="20"/>
  <c r="E23" i="20"/>
  <c r="D23" i="20"/>
  <c r="G23" i="20" s="1"/>
  <c r="C23" i="20"/>
  <c r="E22" i="20"/>
  <c r="D22" i="20"/>
  <c r="C22" i="20"/>
  <c r="G22" i="20" s="1"/>
  <c r="E21" i="20"/>
  <c r="D21" i="20"/>
  <c r="G21" i="20" s="1"/>
  <c r="C21" i="20"/>
  <c r="C32" i="19"/>
  <c r="G32" i="19" s="1"/>
  <c r="F31" i="19"/>
  <c r="E31" i="19"/>
  <c r="D31" i="19"/>
  <c r="C31" i="19"/>
  <c r="F30" i="19"/>
  <c r="E30" i="19"/>
  <c r="D30" i="19"/>
  <c r="G30" i="19" s="1"/>
  <c r="C30" i="19"/>
  <c r="C29" i="19"/>
  <c r="G29" i="19" s="1"/>
  <c r="F28" i="19"/>
  <c r="E28" i="19"/>
  <c r="D28" i="19"/>
  <c r="C28" i="19"/>
  <c r="F27" i="19"/>
  <c r="E27" i="19"/>
  <c r="D27" i="19"/>
  <c r="C27" i="19"/>
  <c r="G27" i="19" s="1"/>
  <c r="F26" i="19"/>
  <c r="E26" i="19"/>
  <c r="D26" i="19"/>
  <c r="G26" i="19" s="1"/>
  <c r="C26" i="19"/>
  <c r="F25" i="19"/>
  <c r="E25" i="19"/>
  <c r="D25" i="19"/>
  <c r="C25" i="19"/>
  <c r="G25" i="19" s="1"/>
  <c r="F24" i="19"/>
  <c r="G24" i="19" s="1"/>
  <c r="E24" i="19"/>
  <c r="D24" i="19"/>
  <c r="C24" i="19"/>
  <c r="G23" i="19"/>
  <c r="F23" i="19"/>
  <c r="E23" i="19"/>
  <c r="D23" i="19"/>
  <c r="C23" i="19"/>
  <c r="E22" i="19"/>
  <c r="D22" i="19"/>
  <c r="C22" i="19"/>
  <c r="G22" i="19" s="1"/>
  <c r="E21" i="19"/>
  <c r="D21" i="19"/>
  <c r="C21" i="19"/>
  <c r="G21" i="19" s="1"/>
  <c r="G32" i="18"/>
  <c r="C32" i="18"/>
  <c r="F31" i="18"/>
  <c r="E31" i="18"/>
  <c r="D31" i="18"/>
  <c r="C31" i="18"/>
  <c r="G31" i="18" s="1"/>
  <c r="F30" i="18"/>
  <c r="E30" i="18"/>
  <c r="D30" i="18"/>
  <c r="G30" i="18" s="1"/>
  <c r="C30" i="18"/>
  <c r="G29" i="18"/>
  <c r="C29" i="18"/>
  <c r="F28" i="18"/>
  <c r="E28" i="18"/>
  <c r="D28" i="18"/>
  <c r="C28" i="18"/>
  <c r="G28" i="18" s="1"/>
  <c r="F27" i="18"/>
  <c r="E27" i="18"/>
  <c r="D27" i="18"/>
  <c r="G27" i="18" s="1"/>
  <c r="C27" i="18"/>
  <c r="F26" i="18"/>
  <c r="E26" i="18"/>
  <c r="D26" i="18"/>
  <c r="C26" i="18"/>
  <c r="G26" i="18" s="1"/>
  <c r="F25" i="18"/>
  <c r="G25" i="18" s="1"/>
  <c r="E25" i="18"/>
  <c r="D25" i="18"/>
  <c r="C25" i="18"/>
  <c r="G24" i="18"/>
  <c r="F24" i="18"/>
  <c r="E24" i="18"/>
  <c r="D24" i="18"/>
  <c r="C24" i="18"/>
  <c r="F23" i="18"/>
  <c r="E23" i="18"/>
  <c r="D23" i="18"/>
  <c r="G23" i="18" s="1"/>
  <c r="C23" i="18"/>
  <c r="E22" i="18"/>
  <c r="D22" i="18"/>
  <c r="G22" i="18" s="1"/>
  <c r="C22" i="18"/>
  <c r="E21" i="18"/>
  <c r="D21" i="18"/>
  <c r="C21" i="18"/>
  <c r="G21" i="18" s="1"/>
  <c r="C32" i="17"/>
  <c r="G32" i="17" s="1"/>
  <c r="F31" i="17"/>
  <c r="E31" i="17"/>
  <c r="D31" i="17"/>
  <c r="G31" i="17" s="1"/>
  <c r="C31" i="17"/>
  <c r="G30" i="17"/>
  <c r="F30" i="17"/>
  <c r="E30" i="17"/>
  <c r="D30" i="17"/>
  <c r="C30" i="17"/>
  <c r="C29" i="17"/>
  <c r="G29" i="17" s="1"/>
  <c r="F28" i="17"/>
  <c r="E28" i="17"/>
  <c r="D28" i="17"/>
  <c r="G28" i="17" s="1"/>
  <c r="C28" i="17"/>
  <c r="F27" i="17"/>
  <c r="E27" i="17"/>
  <c r="D27" i="17"/>
  <c r="C27" i="17"/>
  <c r="G27" i="17" s="1"/>
  <c r="F26" i="17"/>
  <c r="G26" i="17" s="1"/>
  <c r="E26" i="17"/>
  <c r="D26" i="17"/>
  <c r="C26" i="17"/>
  <c r="G25" i="17"/>
  <c r="F25" i="17"/>
  <c r="E25" i="17"/>
  <c r="D25" i="17"/>
  <c r="C25" i="17"/>
  <c r="F24" i="17"/>
  <c r="E24" i="17"/>
  <c r="D24" i="17"/>
  <c r="G24" i="17" s="1"/>
  <c r="C24" i="17"/>
  <c r="F23" i="17"/>
  <c r="E23" i="17"/>
  <c r="D23" i="17"/>
  <c r="C23" i="17"/>
  <c r="G23" i="17" s="1"/>
  <c r="E22" i="17"/>
  <c r="D22" i="17"/>
  <c r="C22" i="17"/>
  <c r="G22" i="17" s="1"/>
  <c r="E21" i="17"/>
  <c r="G21" i="17" s="1"/>
  <c r="D21" i="17"/>
  <c r="C21" i="17"/>
  <c r="G32" i="16"/>
  <c r="C32" i="16"/>
  <c r="F31" i="16"/>
  <c r="E31" i="16"/>
  <c r="D31" i="16"/>
  <c r="C31" i="16"/>
  <c r="G31" i="16" s="1"/>
  <c r="F30" i="16"/>
  <c r="G30" i="16" s="1"/>
  <c r="E30" i="16"/>
  <c r="D30" i="16"/>
  <c r="C30" i="16"/>
  <c r="G29" i="16"/>
  <c r="C29" i="16"/>
  <c r="F28" i="16"/>
  <c r="E28" i="16"/>
  <c r="D28" i="16"/>
  <c r="C28" i="16"/>
  <c r="G28" i="16" s="1"/>
  <c r="F27" i="16"/>
  <c r="G27" i="16" s="1"/>
  <c r="E27" i="16"/>
  <c r="D27" i="16"/>
  <c r="C27" i="16"/>
  <c r="G26" i="16"/>
  <c r="F26" i="16"/>
  <c r="E26" i="16"/>
  <c r="D26" i="16"/>
  <c r="C26" i="16"/>
  <c r="F25" i="16"/>
  <c r="E25" i="16"/>
  <c r="D25" i="16"/>
  <c r="G25" i="16" s="1"/>
  <c r="C25" i="16"/>
  <c r="F24" i="16"/>
  <c r="E24" i="16"/>
  <c r="D24" i="16"/>
  <c r="C24" i="16"/>
  <c r="G24" i="16" s="1"/>
  <c r="F23" i="16"/>
  <c r="E23" i="16"/>
  <c r="D23" i="16"/>
  <c r="C23" i="16"/>
  <c r="G23" i="16" s="1"/>
  <c r="G22" i="16"/>
  <c r="E22" i="16"/>
  <c r="D22" i="16"/>
  <c r="C22" i="16"/>
  <c r="G21" i="16"/>
  <c r="E21" i="16"/>
  <c r="D21" i="16"/>
  <c r="C21" i="16"/>
  <c r="C32" i="15"/>
  <c r="G32" i="15" s="1"/>
  <c r="F31" i="15"/>
  <c r="E31" i="15"/>
  <c r="G31" i="15" s="1"/>
  <c r="D31" i="15"/>
  <c r="C31" i="15"/>
  <c r="G30" i="15"/>
  <c r="F30" i="15"/>
  <c r="E30" i="15"/>
  <c r="D30" i="15"/>
  <c r="C30" i="15"/>
  <c r="C29" i="15"/>
  <c r="G29" i="15" s="1"/>
  <c r="F28" i="15"/>
  <c r="E28" i="15"/>
  <c r="G28" i="15" s="1"/>
  <c r="D28" i="15"/>
  <c r="C28" i="15"/>
  <c r="G27" i="15"/>
  <c r="F27" i="15"/>
  <c r="E27" i="15"/>
  <c r="D27" i="15"/>
  <c r="C27" i="15"/>
  <c r="F26" i="15"/>
  <c r="E26" i="15"/>
  <c r="D26" i="15"/>
  <c r="C26" i="15"/>
  <c r="G26" i="15" s="1"/>
  <c r="F25" i="15"/>
  <c r="E25" i="15"/>
  <c r="D25" i="15"/>
  <c r="C25" i="15"/>
  <c r="G25" i="15" s="1"/>
  <c r="F24" i="15"/>
  <c r="E24" i="15"/>
  <c r="D24" i="15"/>
  <c r="C24" i="15"/>
  <c r="G24" i="15" s="1"/>
  <c r="G23" i="15"/>
  <c r="F23" i="15"/>
  <c r="E23" i="15"/>
  <c r="D23" i="15"/>
  <c r="C23" i="15"/>
  <c r="E22" i="15"/>
  <c r="D22" i="15"/>
  <c r="C22" i="15"/>
  <c r="G22" i="15" s="1"/>
  <c r="E21" i="15"/>
  <c r="D21" i="15"/>
  <c r="C21" i="15"/>
  <c r="G21" i="15" s="1"/>
  <c r="C32" i="14"/>
  <c r="G32" i="14" s="1"/>
  <c r="G31" i="14"/>
  <c r="F31" i="14"/>
  <c r="E31" i="14"/>
  <c r="D31" i="14"/>
  <c r="C31" i="14"/>
  <c r="F30" i="14"/>
  <c r="E30" i="14"/>
  <c r="D30" i="14"/>
  <c r="C30" i="14"/>
  <c r="G30" i="14" s="1"/>
  <c r="C29" i="14"/>
  <c r="G29" i="14" s="1"/>
  <c r="G28" i="14"/>
  <c r="F28" i="14"/>
  <c r="E28" i="14"/>
  <c r="D28" i="14"/>
  <c r="C28" i="14"/>
  <c r="F27" i="14"/>
  <c r="E27" i="14"/>
  <c r="D27" i="14"/>
  <c r="C27" i="14"/>
  <c r="G27" i="14" s="1"/>
  <c r="F26" i="14"/>
  <c r="E26" i="14"/>
  <c r="D26" i="14"/>
  <c r="C26" i="14"/>
  <c r="G26" i="14" s="1"/>
  <c r="F25" i="14"/>
  <c r="E25" i="14"/>
  <c r="D25" i="14"/>
  <c r="C25" i="14"/>
  <c r="G25" i="14" s="1"/>
  <c r="G24" i="14"/>
  <c r="F24" i="14"/>
  <c r="E24" i="14"/>
  <c r="D24" i="14"/>
  <c r="C24" i="14"/>
  <c r="F23" i="14"/>
  <c r="E23" i="14"/>
  <c r="D23" i="14"/>
  <c r="C23" i="14"/>
  <c r="G23" i="14" s="1"/>
  <c r="E22" i="14"/>
  <c r="D22" i="14"/>
  <c r="C22" i="14"/>
  <c r="G22" i="14" s="1"/>
  <c r="E21" i="14"/>
  <c r="D21" i="14"/>
  <c r="C21" i="14"/>
  <c r="G21" i="14" s="1"/>
  <c r="G32" i="11"/>
  <c r="C32" i="11"/>
  <c r="F31" i="11"/>
  <c r="E31" i="11"/>
  <c r="D31" i="11"/>
  <c r="C31" i="11"/>
  <c r="G31" i="11" s="1"/>
  <c r="F30" i="11"/>
  <c r="E30" i="11"/>
  <c r="D30" i="11"/>
  <c r="C30" i="11"/>
  <c r="G30" i="11" s="1"/>
  <c r="G29" i="11"/>
  <c r="C29" i="11"/>
  <c r="F28" i="11"/>
  <c r="E28" i="11"/>
  <c r="D28" i="11"/>
  <c r="C28" i="11"/>
  <c r="G28" i="11" s="1"/>
  <c r="F27" i="11"/>
  <c r="E27" i="11"/>
  <c r="D27" i="11"/>
  <c r="C27" i="11"/>
  <c r="G27" i="11" s="1"/>
  <c r="F26" i="11"/>
  <c r="E26" i="11"/>
  <c r="D26" i="11"/>
  <c r="C26" i="11"/>
  <c r="G26" i="11" s="1"/>
  <c r="G25" i="11"/>
  <c r="F25" i="11"/>
  <c r="E25" i="11"/>
  <c r="D25" i="11"/>
  <c r="C25" i="11"/>
  <c r="F24" i="11"/>
  <c r="E24" i="11"/>
  <c r="D24" i="11"/>
  <c r="C24" i="11"/>
  <c r="G24" i="11" s="1"/>
  <c r="F23" i="11"/>
  <c r="E23" i="11"/>
  <c r="D23" i="11"/>
  <c r="G23" i="11" s="1"/>
  <c r="C23" i="11"/>
  <c r="E22" i="11"/>
  <c r="D22" i="11"/>
  <c r="C22" i="11"/>
  <c r="G22" i="11" s="1"/>
  <c r="E21" i="11"/>
  <c r="D21" i="11"/>
  <c r="C21" i="11"/>
  <c r="G21" i="11" s="1"/>
  <c r="G32" i="10"/>
  <c r="C32" i="10"/>
  <c r="F31" i="10"/>
  <c r="E31" i="10"/>
  <c r="D31" i="10"/>
  <c r="C31" i="10"/>
  <c r="G31" i="10" s="1"/>
  <c r="F30" i="10"/>
  <c r="E30" i="10"/>
  <c r="D30" i="10"/>
  <c r="C30" i="10"/>
  <c r="G30" i="10" s="1"/>
  <c r="G29" i="10"/>
  <c r="C29" i="10"/>
  <c r="F28" i="10"/>
  <c r="E28" i="10"/>
  <c r="D28" i="10"/>
  <c r="C28" i="10"/>
  <c r="G28" i="10" s="1"/>
  <c r="F27" i="10"/>
  <c r="E27" i="10"/>
  <c r="D27" i="10"/>
  <c r="C27" i="10"/>
  <c r="G27" i="10" s="1"/>
  <c r="G26" i="10"/>
  <c r="F26" i="10"/>
  <c r="E26" i="10"/>
  <c r="D26" i="10"/>
  <c r="C26" i="10"/>
  <c r="F25" i="10"/>
  <c r="E25" i="10"/>
  <c r="D25" i="10"/>
  <c r="C25" i="10"/>
  <c r="G25" i="10" s="1"/>
  <c r="F24" i="10"/>
  <c r="E24" i="10"/>
  <c r="D24" i="10"/>
  <c r="G24" i="10" s="1"/>
  <c r="C24" i="10"/>
  <c r="F23" i="10"/>
  <c r="E23" i="10"/>
  <c r="D23" i="10"/>
  <c r="G23" i="10" s="1"/>
  <c r="C23" i="10"/>
  <c r="E22" i="10"/>
  <c r="D22" i="10"/>
  <c r="C22" i="10"/>
  <c r="G22" i="10" s="1"/>
  <c r="G21" i="10"/>
  <c r="E21" i="10"/>
  <c r="D21" i="10"/>
  <c r="C21" i="10"/>
  <c r="C32" i="9"/>
  <c r="G32" i="9" s="1"/>
  <c r="F31" i="9"/>
  <c r="E31" i="9"/>
  <c r="D31" i="9"/>
  <c r="C31" i="9"/>
  <c r="G31" i="9" s="1"/>
  <c r="G30" i="9"/>
  <c r="F30" i="9"/>
  <c r="E30" i="9"/>
  <c r="D30" i="9"/>
  <c r="C30" i="9"/>
  <c r="C29" i="9"/>
  <c r="G29" i="9" s="1"/>
  <c r="F28" i="9"/>
  <c r="E28" i="9"/>
  <c r="D28" i="9"/>
  <c r="C28" i="9"/>
  <c r="G28" i="9" s="1"/>
  <c r="G27" i="9"/>
  <c r="F27" i="9"/>
  <c r="E27" i="9"/>
  <c r="D27" i="9"/>
  <c r="C27" i="9"/>
  <c r="F26" i="9"/>
  <c r="E26" i="9"/>
  <c r="D26" i="9"/>
  <c r="C26" i="9"/>
  <c r="G26" i="9" s="1"/>
  <c r="F25" i="9"/>
  <c r="E25" i="9"/>
  <c r="D25" i="9"/>
  <c r="G25" i="9" s="1"/>
  <c r="C25" i="9"/>
  <c r="F24" i="9"/>
  <c r="E24" i="9"/>
  <c r="D24" i="9"/>
  <c r="G24" i="9" s="1"/>
  <c r="C24" i="9"/>
  <c r="F23" i="9"/>
  <c r="E23" i="9"/>
  <c r="D23" i="9"/>
  <c r="C23" i="9"/>
  <c r="G23" i="9" s="1"/>
  <c r="G22" i="9"/>
  <c r="E22" i="9"/>
  <c r="D22" i="9"/>
  <c r="C22" i="9"/>
  <c r="E21" i="9"/>
  <c r="D21" i="9"/>
  <c r="G21" i="9" s="1"/>
  <c r="C21" i="9"/>
  <c r="G32" i="8"/>
  <c r="C32" i="8"/>
  <c r="G31" i="8"/>
  <c r="F31" i="8"/>
  <c r="E31" i="8"/>
  <c r="D31" i="8"/>
  <c r="C31" i="8"/>
  <c r="F30" i="8"/>
  <c r="E30" i="8"/>
  <c r="D30" i="8"/>
  <c r="C30" i="8"/>
  <c r="G30" i="8" s="1"/>
  <c r="G29" i="8"/>
  <c r="C29" i="8"/>
  <c r="G28" i="8"/>
  <c r="F28" i="8"/>
  <c r="E28" i="8"/>
  <c r="D28" i="8"/>
  <c r="C28" i="8"/>
  <c r="F27" i="8"/>
  <c r="E27" i="8"/>
  <c r="D27" i="8"/>
  <c r="C27" i="8"/>
  <c r="G27" i="8" s="1"/>
  <c r="F26" i="8"/>
  <c r="E26" i="8"/>
  <c r="D26" i="8"/>
  <c r="G26" i="8" s="1"/>
  <c r="C26" i="8"/>
  <c r="F25" i="8"/>
  <c r="E25" i="8"/>
  <c r="D25" i="8"/>
  <c r="G25" i="8" s="1"/>
  <c r="C25" i="8"/>
  <c r="F24" i="8"/>
  <c r="E24" i="8"/>
  <c r="D24" i="8"/>
  <c r="C24" i="8"/>
  <c r="G24" i="8" s="1"/>
  <c r="F23" i="8"/>
  <c r="E23" i="8"/>
  <c r="D23" i="8"/>
  <c r="G23" i="8" s="1"/>
  <c r="C23" i="8"/>
  <c r="E22" i="8"/>
  <c r="D22" i="8"/>
  <c r="C22" i="8"/>
  <c r="G22" i="8" s="1"/>
  <c r="E21" i="8"/>
  <c r="D21" i="8"/>
  <c r="C21" i="8"/>
  <c r="G21" i="8" s="1"/>
  <c r="C32" i="7"/>
  <c r="G32" i="7" s="1"/>
  <c r="F31" i="7"/>
  <c r="E31" i="7"/>
  <c r="D31" i="7"/>
  <c r="C31" i="7"/>
  <c r="G31" i="7" s="1"/>
  <c r="F30" i="7"/>
  <c r="E30" i="7"/>
  <c r="D30" i="7"/>
  <c r="G30" i="7" s="1"/>
  <c r="C30" i="7"/>
  <c r="C29" i="7"/>
  <c r="G29" i="7" s="1"/>
  <c r="F28" i="7"/>
  <c r="E28" i="7"/>
  <c r="D28" i="7"/>
  <c r="C28" i="7"/>
  <c r="G28" i="7" s="1"/>
  <c r="F27" i="7"/>
  <c r="E27" i="7"/>
  <c r="D27" i="7"/>
  <c r="G27" i="7" s="1"/>
  <c r="C27" i="7"/>
  <c r="F26" i="7"/>
  <c r="E26" i="7"/>
  <c r="D26" i="7"/>
  <c r="G26" i="7" s="1"/>
  <c r="C26" i="7"/>
  <c r="F25" i="7"/>
  <c r="E25" i="7"/>
  <c r="D25" i="7"/>
  <c r="C25" i="7"/>
  <c r="G25" i="7" s="1"/>
  <c r="G24" i="7"/>
  <c r="F24" i="7"/>
  <c r="E24" i="7"/>
  <c r="D24" i="7"/>
  <c r="C24" i="7"/>
  <c r="F23" i="7"/>
  <c r="E23" i="7"/>
  <c r="D23" i="7"/>
  <c r="C23" i="7"/>
  <c r="G23" i="7" s="1"/>
  <c r="E22" i="7"/>
  <c r="D22" i="7"/>
  <c r="G22" i="7" s="1"/>
  <c r="C22" i="7"/>
  <c r="E21" i="7"/>
  <c r="D21" i="7"/>
  <c r="C21" i="7"/>
  <c r="G21" i="7" s="1"/>
  <c r="C32" i="6"/>
  <c r="G32" i="6" s="1"/>
  <c r="F31" i="6"/>
  <c r="E31" i="6"/>
  <c r="D31" i="6"/>
  <c r="G31" i="6" s="1"/>
  <c r="C31" i="6"/>
  <c r="F30" i="6"/>
  <c r="E30" i="6"/>
  <c r="D30" i="6"/>
  <c r="G30" i="6" s="1"/>
  <c r="C30" i="6"/>
  <c r="C29" i="6"/>
  <c r="G29" i="6" s="1"/>
  <c r="F28" i="6"/>
  <c r="E28" i="6"/>
  <c r="D28" i="6"/>
  <c r="G28" i="6" s="1"/>
  <c r="C28" i="6"/>
  <c r="F27" i="6"/>
  <c r="E27" i="6"/>
  <c r="D27" i="6"/>
  <c r="G27" i="6" s="1"/>
  <c r="C27" i="6"/>
  <c r="F26" i="6"/>
  <c r="E26" i="6"/>
  <c r="D26" i="6"/>
  <c r="C26" i="6"/>
  <c r="G26" i="6" s="1"/>
  <c r="G25" i="6"/>
  <c r="F25" i="6"/>
  <c r="E25" i="6"/>
  <c r="D25" i="6"/>
  <c r="C25" i="6"/>
  <c r="F24" i="6"/>
  <c r="E24" i="6"/>
  <c r="D24" i="6"/>
  <c r="C24" i="6"/>
  <c r="G24" i="6" s="1"/>
  <c r="F23" i="6"/>
  <c r="E23" i="6"/>
  <c r="G23" i="6" s="1"/>
  <c r="D23" i="6"/>
  <c r="C23" i="6"/>
  <c r="G22" i="6"/>
  <c r="E22" i="6"/>
  <c r="D22" i="6"/>
  <c r="C22" i="6"/>
  <c r="E21" i="6"/>
  <c r="D21" i="6"/>
  <c r="C21" i="6"/>
  <c r="G21" i="6" s="1"/>
  <c r="G32" i="5"/>
  <c r="C32" i="5"/>
  <c r="F31" i="5"/>
  <c r="E31" i="5"/>
  <c r="D31" i="5"/>
  <c r="G31" i="5" s="1"/>
  <c r="C31" i="5"/>
  <c r="F30" i="5"/>
  <c r="E30" i="5"/>
  <c r="D30" i="5"/>
  <c r="C30" i="5"/>
  <c r="G30" i="5" s="1"/>
  <c r="G29" i="5"/>
  <c r="C29" i="5"/>
  <c r="F28" i="5"/>
  <c r="E28" i="5"/>
  <c r="D28" i="5"/>
  <c r="G28" i="5" s="1"/>
  <c r="C28" i="5"/>
  <c r="F27" i="5"/>
  <c r="E27" i="5"/>
  <c r="D27" i="5"/>
  <c r="C27" i="5"/>
  <c r="G27" i="5" s="1"/>
  <c r="G26" i="5"/>
  <c r="F26" i="5"/>
  <c r="E26" i="5"/>
  <c r="D26" i="5"/>
  <c r="C26" i="5"/>
  <c r="F25" i="5"/>
  <c r="E25" i="5"/>
  <c r="D25" i="5"/>
  <c r="C25" i="5"/>
  <c r="G25" i="5" s="1"/>
  <c r="F24" i="5"/>
  <c r="E24" i="5"/>
  <c r="G24" i="5" s="1"/>
  <c r="D24" i="5"/>
  <c r="C24" i="5"/>
  <c r="G23" i="5"/>
  <c r="F23" i="5"/>
  <c r="E23" i="5"/>
  <c r="D23" i="5"/>
  <c r="C23" i="5"/>
  <c r="E22" i="5"/>
  <c r="D22" i="5"/>
  <c r="C22" i="5"/>
  <c r="G22" i="5" s="1"/>
  <c r="G21" i="5"/>
  <c r="E21" i="5"/>
  <c r="D21" i="5"/>
  <c r="C21" i="5"/>
  <c r="G32" i="3"/>
  <c r="C32" i="3"/>
  <c r="F31" i="3"/>
  <c r="E31" i="3"/>
  <c r="D31" i="3"/>
  <c r="C31" i="3"/>
  <c r="G31" i="3" s="1"/>
  <c r="G30" i="3"/>
  <c r="F30" i="3"/>
  <c r="E30" i="3"/>
  <c r="D30" i="3"/>
  <c r="C30" i="3"/>
  <c r="G29" i="3"/>
  <c r="C29" i="3"/>
  <c r="F28" i="3"/>
  <c r="E28" i="3"/>
  <c r="D28" i="3"/>
  <c r="C28" i="3"/>
  <c r="G28" i="3" s="1"/>
  <c r="G27" i="3"/>
  <c r="F27" i="3"/>
  <c r="E27" i="3"/>
  <c r="D27" i="3"/>
  <c r="C27" i="3"/>
  <c r="F26" i="3"/>
  <c r="E26" i="3"/>
  <c r="D26" i="3"/>
  <c r="C26" i="3"/>
  <c r="G26" i="3" s="1"/>
  <c r="F25" i="3"/>
  <c r="E25" i="3"/>
  <c r="G25" i="3" s="1"/>
  <c r="D25" i="3"/>
  <c r="C25" i="3"/>
  <c r="G24" i="3"/>
  <c r="F24" i="3"/>
  <c r="E24" i="3"/>
  <c r="D24" i="3"/>
  <c r="C24" i="3"/>
  <c r="F23" i="3"/>
  <c r="E23" i="3"/>
  <c r="D23" i="3"/>
  <c r="C23" i="3"/>
  <c r="G23" i="3" s="1"/>
  <c r="E22" i="3"/>
  <c r="D22" i="3"/>
  <c r="G22" i="3" s="1"/>
  <c r="C22" i="3"/>
  <c r="E21" i="3"/>
  <c r="D21" i="3"/>
  <c r="C21" i="3"/>
  <c r="G21" i="3" s="1"/>
  <c r="C32" i="2"/>
  <c r="G32" i="2" s="1"/>
  <c r="G31" i="2"/>
  <c r="F31" i="2"/>
  <c r="E31" i="2"/>
  <c r="D31" i="2"/>
  <c r="C31" i="2"/>
  <c r="F30" i="2"/>
  <c r="E30" i="2"/>
  <c r="D30" i="2"/>
  <c r="C30" i="2"/>
  <c r="G30" i="2" s="1"/>
  <c r="C29" i="2"/>
  <c r="G29" i="2" s="1"/>
  <c r="F28" i="2"/>
  <c r="E28" i="2"/>
  <c r="D28" i="2"/>
  <c r="G28" i="2" s="1"/>
  <c r="C28" i="2"/>
  <c r="F27" i="2"/>
  <c r="E27" i="2"/>
  <c r="D27" i="2"/>
  <c r="C27" i="2"/>
  <c r="G27" i="2" s="1"/>
  <c r="F26" i="2"/>
  <c r="E26" i="2"/>
  <c r="G26" i="2" s="1"/>
  <c r="D26" i="2"/>
  <c r="C26" i="2"/>
  <c r="G25" i="2"/>
  <c r="F25" i="2"/>
  <c r="E25" i="2"/>
  <c r="D25" i="2"/>
  <c r="C25" i="2"/>
  <c r="F24" i="2"/>
  <c r="E24" i="2"/>
  <c r="D24" i="2"/>
  <c r="C24" i="2"/>
  <c r="G24" i="2" s="1"/>
  <c r="F23" i="2"/>
  <c r="E23" i="2"/>
  <c r="G23" i="2" s="1"/>
  <c r="D23" i="2"/>
  <c r="C23" i="2"/>
  <c r="E22" i="2"/>
  <c r="D22" i="2"/>
  <c r="C22" i="2"/>
  <c r="G22" i="2" s="1"/>
  <c r="E21" i="2"/>
  <c r="D21" i="2"/>
  <c r="G21" i="2" s="1"/>
  <c r="C21" i="2"/>
  <c r="G32" i="1"/>
  <c r="C32" i="1"/>
  <c r="F31" i="1"/>
  <c r="E31" i="1"/>
  <c r="D31" i="1"/>
  <c r="C31" i="1"/>
  <c r="G31" i="1" s="1"/>
  <c r="F30" i="1"/>
  <c r="E30" i="1"/>
  <c r="G30" i="1" s="1"/>
  <c r="D30" i="1"/>
  <c r="C30" i="1"/>
  <c r="G29" i="1"/>
  <c r="C29" i="1"/>
  <c r="F28" i="1"/>
  <c r="E28" i="1"/>
  <c r="D28" i="1"/>
  <c r="C28" i="1"/>
  <c r="G28" i="1" s="1"/>
  <c r="F27" i="1"/>
  <c r="E27" i="1"/>
  <c r="G27" i="1" s="1"/>
  <c r="D27" i="1"/>
  <c r="C27" i="1"/>
  <c r="G26" i="1"/>
  <c r="F26" i="1"/>
  <c r="E26" i="1"/>
  <c r="D26" i="1"/>
  <c r="C26" i="1"/>
  <c r="F25" i="1"/>
  <c r="E25" i="1"/>
  <c r="D25" i="1"/>
  <c r="C25" i="1"/>
  <c r="G25" i="1" s="1"/>
  <c r="F24" i="1"/>
  <c r="E24" i="1"/>
  <c r="G24" i="1" s="1"/>
  <c r="D24" i="1"/>
  <c r="C24" i="1"/>
  <c r="F23" i="1"/>
  <c r="E23" i="1"/>
  <c r="D23" i="1"/>
  <c r="C23" i="1"/>
  <c r="G23" i="1" s="1"/>
  <c r="G22" i="1"/>
  <c r="E22" i="1"/>
  <c r="D22" i="1"/>
  <c r="C22" i="1"/>
  <c r="G21" i="1"/>
  <c r="E21" i="1"/>
  <c r="D21" i="1"/>
  <c r="C21" i="1"/>
  <c r="C32" i="12"/>
  <c r="G32" i="12" s="1"/>
  <c r="F31" i="12"/>
  <c r="E31" i="12"/>
  <c r="G31" i="12" s="1"/>
  <c r="D31" i="12"/>
  <c r="C31" i="12"/>
  <c r="G30" i="12"/>
  <c r="F30" i="12"/>
  <c r="E30" i="12"/>
  <c r="D30" i="12"/>
  <c r="C30" i="12"/>
  <c r="C29" i="12"/>
  <c r="G29" i="12" s="1"/>
  <c r="F28" i="12"/>
  <c r="E28" i="12"/>
  <c r="G28" i="12" s="1"/>
  <c r="D28" i="12"/>
  <c r="C28" i="12"/>
  <c r="G27" i="12"/>
  <c r="F27" i="12"/>
  <c r="E27" i="12"/>
  <c r="D27" i="12"/>
  <c r="C27" i="12"/>
  <c r="F26" i="12"/>
  <c r="E26" i="12"/>
  <c r="D26" i="12"/>
  <c r="C26" i="12"/>
  <c r="G26" i="12" s="1"/>
  <c r="F25" i="12"/>
  <c r="E25" i="12"/>
  <c r="G25" i="12" s="1"/>
  <c r="D25" i="12"/>
  <c r="C25" i="12"/>
  <c r="F24" i="12"/>
  <c r="E24" i="12"/>
  <c r="D24" i="12"/>
  <c r="C24" i="12"/>
  <c r="G24" i="12" s="1"/>
  <c r="G23" i="12"/>
  <c r="F23" i="12"/>
  <c r="E23" i="12"/>
  <c r="D23" i="12"/>
  <c r="C23" i="12"/>
  <c r="E22" i="12"/>
  <c r="D22" i="12"/>
  <c r="C22" i="12"/>
  <c r="G22" i="12" s="1"/>
  <c r="E21" i="12"/>
  <c r="D21" i="12"/>
  <c r="C21" i="12"/>
  <c r="G21" i="12" s="1"/>
  <c r="H27" i="4"/>
  <c r="J26" i="4"/>
  <c r="I26" i="4"/>
  <c r="J25" i="4"/>
  <c r="I25" i="4"/>
  <c r="J24" i="4"/>
  <c r="I24" i="4"/>
  <c r="J23" i="4"/>
  <c r="I23" i="4"/>
  <c r="J22" i="4"/>
  <c r="I22" i="4"/>
  <c r="J21" i="4"/>
  <c r="I21" i="4"/>
  <c r="J20" i="4"/>
  <c r="I20" i="4"/>
  <c r="J19" i="4"/>
  <c r="I19" i="4"/>
  <c r="J18" i="4"/>
  <c r="I18" i="4"/>
  <c r="J17" i="4"/>
  <c r="I17" i="4"/>
  <c r="J16" i="4"/>
  <c r="J27" i="4" s="1"/>
  <c r="I16" i="4"/>
  <c r="J15" i="4"/>
  <c r="I15" i="4"/>
  <c r="I27" i="4" s="1"/>
  <c r="B13" i="4"/>
  <c r="B64" i="13"/>
  <c r="B38" i="13"/>
  <c r="B6" i="13"/>
  <c r="B100" i="13"/>
  <c r="B68" i="13"/>
  <c r="I2" i="10" l="1"/>
  <c r="B20" i="13" s="1"/>
  <c r="I2" i="14"/>
  <c r="B85" i="13" s="1"/>
  <c r="I2" i="28"/>
  <c r="B21" i="13" s="1"/>
  <c r="I2" i="2"/>
  <c r="B23" i="13" s="1"/>
  <c r="I2" i="1"/>
  <c r="B48" i="13" s="1"/>
  <c r="I2" i="3"/>
  <c r="B3" i="13" s="1"/>
  <c r="I2" i="5"/>
  <c r="I2" i="7"/>
  <c r="B13" i="13" s="1"/>
  <c r="I2" i="17"/>
  <c r="B16" i="13" s="1"/>
  <c r="I2" i="35"/>
  <c r="B9" i="13" s="1"/>
  <c r="I2" i="30"/>
  <c r="B66" i="13" s="1"/>
  <c r="I2" i="11"/>
  <c r="B61" i="13" s="1"/>
  <c r="I2" i="16"/>
  <c r="B24" i="13" s="1"/>
  <c r="I2" i="18"/>
  <c r="B43" i="13" s="1"/>
  <c r="I2" i="12"/>
  <c r="I2" i="9"/>
  <c r="B36" i="13" s="1"/>
  <c r="I2" i="8"/>
  <c r="B40" i="13" s="1"/>
  <c r="I2" i="24"/>
  <c r="B19" i="13" s="1"/>
  <c r="I2" i="6"/>
  <c r="B83" i="13" s="1"/>
  <c r="I2" i="15"/>
  <c r="B8" i="13" s="1"/>
  <c r="G28" i="31"/>
  <c r="G24" i="37"/>
  <c r="I2" i="37" s="1"/>
  <c r="B73" i="13" s="1"/>
  <c r="G28" i="39"/>
  <c r="G27" i="45"/>
  <c r="G31" i="51"/>
  <c r="I2" i="51" s="1"/>
  <c r="B76" i="13" s="1"/>
  <c r="G26" i="53"/>
  <c r="G30" i="69"/>
  <c r="I2" i="97"/>
  <c r="B82" i="13" s="1"/>
  <c r="I2" i="99"/>
  <c r="B26" i="13" s="1"/>
  <c r="G25" i="24"/>
  <c r="G24" i="47"/>
  <c r="G23" i="56"/>
  <c r="I2" i="65"/>
  <c r="B15" i="13" s="1"/>
  <c r="G28" i="68"/>
  <c r="I2" i="68" s="1"/>
  <c r="B63" i="13" s="1"/>
  <c r="G26" i="30"/>
  <c r="G28" i="33"/>
  <c r="G25" i="36"/>
  <c r="I2" i="36" s="1"/>
  <c r="B39" i="13" s="1"/>
  <c r="I2" i="38"/>
  <c r="B42" i="13" s="1"/>
  <c r="G26" i="41"/>
  <c r="G30" i="41"/>
  <c r="I2" i="41" s="1"/>
  <c r="B33" i="13" s="1"/>
  <c r="G28" i="43"/>
  <c r="G23" i="44"/>
  <c r="I2" i="44" s="1"/>
  <c r="B46" i="13" s="1"/>
  <c r="G23" i="49"/>
  <c r="G24" i="53"/>
  <c r="G22" i="54"/>
  <c r="G25" i="54"/>
  <c r="G28" i="55"/>
  <c r="I2" i="59"/>
  <c r="B10" i="13" s="1"/>
  <c r="G24" i="59"/>
  <c r="G28" i="60"/>
  <c r="I2" i="60" s="1"/>
  <c r="B80" i="13" s="1"/>
  <c r="G30" i="61"/>
  <c r="G22" i="62"/>
  <c r="I2" i="62" s="1"/>
  <c r="B49" i="13" s="1"/>
  <c r="G30" i="64"/>
  <c r="G31" i="67"/>
  <c r="I2" i="80"/>
  <c r="B32" i="13" s="1"/>
  <c r="I2" i="83"/>
  <c r="B14" i="13" s="1"/>
  <c r="I2" i="91"/>
  <c r="B51" i="13" s="1"/>
  <c r="I2" i="101"/>
  <c r="B37" i="13" s="1"/>
  <c r="G22" i="25"/>
  <c r="I2" i="25" s="1"/>
  <c r="B90" i="13" s="1"/>
  <c r="G23" i="33"/>
  <c r="I2" i="33" s="1"/>
  <c r="B18" i="13" s="1"/>
  <c r="G31" i="42"/>
  <c r="I2" i="42" s="1"/>
  <c r="B56" i="13" s="1"/>
  <c r="G26" i="44"/>
  <c r="G21" i="53"/>
  <c r="I2" i="53" s="1"/>
  <c r="B62" i="13" s="1"/>
  <c r="G22" i="57"/>
  <c r="I2" i="57" s="1"/>
  <c r="B29" i="13" s="1"/>
  <c r="G24" i="64"/>
  <c r="I2" i="64" s="1"/>
  <c r="B55" i="13" s="1"/>
  <c r="G27" i="69"/>
  <c r="G26" i="70"/>
  <c r="G24" i="71"/>
  <c r="I2" i="71" s="1"/>
  <c r="B57" i="13" s="1"/>
  <c r="I2" i="76"/>
  <c r="B97" i="13" s="1"/>
  <c r="I2" i="88"/>
  <c r="B81" i="13" s="1"/>
  <c r="I2" i="90"/>
  <c r="B28" i="13" s="1"/>
  <c r="I2" i="58"/>
  <c r="B45" i="13" s="1"/>
  <c r="I2" i="66"/>
  <c r="B60" i="13" s="1"/>
  <c r="I2" i="73"/>
  <c r="B93" i="13" s="1"/>
  <c r="I2" i="103"/>
  <c r="B75" i="13" s="1"/>
  <c r="G30" i="20"/>
  <c r="I2" i="20" s="1"/>
  <c r="B17" i="13" s="1"/>
  <c r="G21" i="21"/>
  <c r="I2" i="21" s="1"/>
  <c r="B89" i="13" s="1"/>
  <c r="I2" i="50"/>
  <c r="B4" i="13" s="1"/>
  <c r="I2" i="72"/>
  <c r="B70" i="13" s="1"/>
  <c r="I2" i="78"/>
  <c r="B88" i="13" s="1"/>
  <c r="I2" i="82"/>
  <c r="B96" i="13" s="1"/>
  <c r="I2" i="93"/>
  <c r="B91" i="13" s="1"/>
  <c r="I2" i="96"/>
  <c r="B5" i="13" s="1"/>
  <c r="G22" i="39"/>
  <c r="I2" i="39" s="1"/>
  <c r="B58" i="13" s="1"/>
  <c r="G30" i="40"/>
  <c r="G27" i="44"/>
  <c r="G23" i="45"/>
  <c r="I2" i="45" s="1"/>
  <c r="B86" i="13" s="1"/>
  <c r="G23" i="48"/>
  <c r="I2" i="48" s="1"/>
  <c r="B31" i="13" s="1"/>
  <c r="I2" i="98"/>
  <c r="B59" i="13" s="1"/>
  <c r="I2" i="29"/>
  <c r="B25" i="13" s="1"/>
  <c r="G31" i="19"/>
  <c r="G30" i="22"/>
  <c r="G21" i="23"/>
  <c r="I2" i="23" s="1"/>
  <c r="B22" i="13" s="1"/>
  <c r="G22" i="50"/>
  <c r="I2" i="52"/>
  <c r="B41" i="13" s="1"/>
  <c r="G27" i="52"/>
  <c r="G24" i="55"/>
  <c r="I2" i="55" s="1"/>
  <c r="B54" i="13" s="1"/>
  <c r="G26" i="57"/>
  <c r="G30" i="57"/>
  <c r="G30" i="62"/>
  <c r="G25" i="66"/>
  <c r="G21" i="70"/>
  <c r="I2" i="95"/>
  <c r="B44" i="13" s="1"/>
  <c r="G28" i="19"/>
  <c r="I2" i="19" s="1"/>
  <c r="B94" i="13" s="1"/>
  <c r="G27" i="22"/>
  <c r="I2" i="22" s="1"/>
  <c r="B53" i="13" s="1"/>
  <c r="G27" i="32"/>
  <c r="I2" i="32" s="1"/>
  <c r="B77" i="13" s="1"/>
  <c r="G27" i="40"/>
  <c r="I2" i="40" s="1"/>
  <c r="B27" i="13" s="1"/>
  <c r="G31" i="40"/>
  <c r="G30" i="45"/>
  <c r="G25" i="46"/>
  <c r="I2" i="46" s="1"/>
  <c r="B35" i="13" s="1"/>
  <c r="G23" i="47"/>
  <c r="I2" i="47" s="1"/>
  <c r="B34" i="13" s="1"/>
  <c r="G28" i="61"/>
  <c r="I2" i="61" s="1"/>
  <c r="B95" i="13" s="1"/>
  <c r="G31" i="63"/>
  <c r="I2" i="63" s="1"/>
  <c r="B92" i="13" s="1"/>
  <c r="I2" i="92"/>
  <c r="B2" i="13" s="1"/>
  <c r="I2" i="100"/>
  <c r="B84" i="13" s="1"/>
  <c r="G23" i="26"/>
  <c r="I2" i="26" s="1"/>
  <c r="B11" i="13" s="1"/>
  <c r="G22" i="27"/>
  <c r="I2" i="27" s="1"/>
  <c r="B7" i="13" s="1"/>
  <c r="G25" i="31"/>
  <c r="I2" i="31" s="1"/>
  <c r="B30" i="13" s="1"/>
  <c r="G22" i="34"/>
  <c r="I2" i="34" s="1"/>
  <c r="B72" i="13" s="1"/>
  <c r="G24" i="43"/>
  <c r="I2" i="43" s="1"/>
  <c r="B74" i="13" s="1"/>
  <c r="G27" i="43"/>
  <c r="G28" i="56"/>
  <c r="G28" i="63"/>
  <c r="G24" i="25"/>
  <c r="G31" i="31"/>
  <c r="G25" i="34"/>
  <c r="G31" i="39"/>
  <c r="G28" i="40"/>
  <c r="G28" i="44"/>
  <c r="G24" i="48"/>
  <c r="G22" i="49"/>
  <c r="I2" i="49" s="1"/>
  <c r="B12" i="13" s="1"/>
  <c r="I2" i="54"/>
  <c r="B47" i="13" s="1"/>
  <c r="G27" i="57"/>
  <c r="G23" i="66"/>
  <c r="G24" i="67"/>
  <c r="I2" i="67" s="1"/>
  <c r="B50" i="13" s="1"/>
  <c r="G31" i="68"/>
  <c r="G26" i="69"/>
  <c r="I2" i="69" s="1"/>
  <c r="B99" i="13" s="1"/>
  <c r="G25" i="70"/>
  <c r="I2" i="74"/>
  <c r="B52" i="13" s="1"/>
  <c r="I2" i="77"/>
  <c r="B71" i="13" s="1"/>
  <c r="I2" i="79"/>
  <c r="B69" i="13" s="1"/>
  <c r="I2" i="84"/>
  <c r="B78" i="13" s="1"/>
  <c r="I2" i="86"/>
  <c r="B98" i="13" s="1"/>
  <c r="I2" i="89"/>
  <c r="B87" i="13" s="1"/>
  <c r="I2" i="94"/>
  <c r="B79" i="13" s="1"/>
  <c r="I2" i="56" l="1"/>
  <c r="B65" i="13" s="1"/>
  <c r="I2" i="70"/>
  <c r="B67" i="13" s="1"/>
</calcChain>
</file>

<file path=xl/sharedStrings.xml><?xml version="1.0" encoding="utf-8"?>
<sst xmlns="http://schemas.openxmlformats.org/spreadsheetml/2006/main" count="5528" uniqueCount="252">
  <si>
    <t>Ticker</t>
  </si>
  <si>
    <t>Score (%)</t>
  </si>
  <si>
    <t>AAPL</t>
  </si>
  <si>
    <t>MSFT</t>
  </si>
  <si>
    <t>NVDA</t>
  </si>
  <si>
    <t>ORCL</t>
  </si>
  <si>
    <t>ADBE</t>
  </si>
  <si>
    <t>CRM</t>
  </si>
  <si>
    <t>AMD</t>
  </si>
  <si>
    <t>ACN</t>
  </si>
  <si>
    <t>CSCO</t>
  </si>
  <si>
    <t>IBM</t>
  </si>
  <si>
    <t>TXN</t>
  </si>
  <si>
    <t>QCOM</t>
  </si>
  <si>
    <t>INTU</t>
  </si>
  <si>
    <t>NOW</t>
  </si>
  <si>
    <t>UBER</t>
  </si>
  <si>
    <t>AMAT</t>
  </si>
  <si>
    <t>ADP</t>
  </si>
  <si>
    <t>PANW</t>
  </si>
  <si>
    <t>ADI</t>
  </si>
  <si>
    <t>ANET</t>
  </si>
  <si>
    <t>FI</t>
  </si>
  <si>
    <t>MU</t>
  </si>
  <si>
    <t>LRCX</t>
  </si>
  <si>
    <t>KLAC</t>
  </si>
  <si>
    <t>INTC</t>
  </si>
  <si>
    <t>DELL</t>
  </si>
  <si>
    <t>APH</t>
  </si>
  <si>
    <t>MSI</t>
  </si>
  <si>
    <t>SNPS</t>
  </si>
  <si>
    <t>PLTR</t>
  </si>
  <si>
    <t>CDNS</t>
  </si>
  <si>
    <t>WDAY</t>
  </si>
  <si>
    <t>MRVL</t>
  </si>
  <si>
    <t>CRWD</t>
  </si>
  <si>
    <t>ROP</t>
  </si>
  <si>
    <t>NXPI</t>
  </si>
  <si>
    <t>FTNT</t>
  </si>
  <si>
    <t>ADSK</t>
  </si>
  <si>
    <t>TTD</t>
  </si>
  <si>
    <t>PAYX</t>
  </si>
  <si>
    <t>FIS</t>
  </si>
  <si>
    <t>TEL</t>
  </si>
  <si>
    <t>FICO</t>
  </si>
  <si>
    <t>TEAM</t>
  </si>
  <si>
    <t>MCHP</t>
  </si>
  <si>
    <t>MPWR</t>
  </si>
  <si>
    <t>SQ</t>
  </si>
  <si>
    <t>CTSH</t>
  </si>
  <si>
    <t>IT</t>
  </si>
  <si>
    <t>SNOW</t>
  </si>
  <si>
    <t>DDOG</t>
  </si>
  <si>
    <t>GLW</t>
  </si>
  <si>
    <t>GRMN</t>
  </si>
  <si>
    <t>HPQ</t>
  </si>
  <si>
    <t>ON</t>
  </si>
  <si>
    <t>CDW</t>
  </si>
  <si>
    <t>APP</t>
  </si>
  <si>
    <t>ANSS</t>
  </si>
  <si>
    <t>NET</t>
  </si>
  <si>
    <t>HUBS</t>
  </si>
  <si>
    <t>KEYS</t>
  </si>
  <si>
    <t>TYL</t>
  </si>
  <si>
    <t>FTV</t>
  </si>
  <si>
    <t>IOT</t>
  </si>
  <si>
    <t>BR</t>
  </si>
  <si>
    <t>ZS</t>
  </si>
  <si>
    <t>NTAP</t>
  </si>
  <si>
    <t>SMCI</t>
  </si>
  <si>
    <t>HPE</t>
  </si>
  <si>
    <t>GFS</t>
  </si>
  <si>
    <t>FSLR</t>
  </si>
  <si>
    <t>MSTR</t>
  </si>
  <si>
    <t>GDDY</t>
  </si>
  <si>
    <t>CPAY</t>
  </si>
  <si>
    <t>LDOS</t>
  </si>
  <si>
    <t>CHKP</t>
  </si>
  <si>
    <t>WDC</t>
  </si>
  <si>
    <t>MDB</t>
  </si>
  <si>
    <t>ZM</t>
  </si>
  <si>
    <t>STX</t>
  </si>
  <si>
    <t>TER</t>
  </si>
  <si>
    <t>PTC</t>
  </si>
  <si>
    <t>TDY</t>
  </si>
  <si>
    <t>VRSN</t>
  </si>
  <si>
    <t>SSNC</t>
  </si>
  <si>
    <t>ENTG</t>
  </si>
  <si>
    <t>ZBRA</t>
  </si>
  <si>
    <t>SWKS</t>
  </si>
  <si>
    <t>GEN</t>
  </si>
  <si>
    <t>NTNX</t>
  </si>
  <si>
    <t>MANH</t>
  </si>
  <si>
    <t>AKAM</t>
  </si>
  <si>
    <t>DT</t>
  </si>
  <si>
    <t>PSTG</t>
  </si>
  <si>
    <t>ENPH</t>
  </si>
  <si>
    <t>BSY</t>
  </si>
  <si>
    <t>AZPN</t>
  </si>
  <si>
    <t>GWRE</t>
  </si>
  <si>
    <t>TRMB</t>
  </si>
  <si>
    <t>Parameter</t>
  </si>
  <si>
    <t>Weight (%)</t>
  </si>
  <si>
    <t>Reasoning</t>
  </si>
  <si>
    <t>2. Earning Power</t>
  </si>
  <si>
    <t>Warren Buffett places significant importance on a comp's ability to generate cash from its core operations. The comp's cash flow must comfortably cover its liabilities to ensure it can survive through economic times.</t>
  </si>
  <si>
    <t>10. Return on Shr. Equity</t>
  </si>
  <si>
    <r>
      <t xml:space="preserve">Buffett consistently highlights Return on Equity as one of his key metrics. </t>
    </r>
    <r>
      <rPr>
        <b/>
        <sz val="11"/>
        <color theme="1"/>
        <rFont val="Aptos Narrow"/>
        <family val="2"/>
        <scheme val="minor"/>
      </rPr>
      <t>High</t>
    </r>
    <r>
      <rPr>
        <sz val="11"/>
        <color theme="1"/>
        <rFont val="Aptos Narrow"/>
        <family val="2"/>
        <scheme val="minor"/>
      </rPr>
      <t xml:space="preserve"> ROE shows how efficiently a company uses their ownership to generate profits (effective mgmt/ sustainable profitability without excessive leverag</t>
    </r>
  </si>
  <si>
    <t>6. Debt to Shr. Equity Ratio</t>
  </si>
  <si>
    <r>
      <t xml:space="preserve">Buffett strongly dislikes companies with excessive debt. A </t>
    </r>
    <r>
      <rPr>
        <b/>
        <sz val="11"/>
        <color theme="1"/>
        <rFont val="Aptos Narrow"/>
        <family val="2"/>
        <scheme val="minor"/>
      </rPr>
      <t xml:space="preserve">low </t>
    </r>
    <r>
      <rPr>
        <sz val="11"/>
        <color theme="1"/>
        <rFont val="Aptos Narrow"/>
        <family val="2"/>
        <scheme val="minor"/>
      </rPr>
      <t xml:space="preserve">debt to equity ratio ensures a comp isn'y overly relient on borrowing. Buffett prefers comp's with roe's </t>
    </r>
    <r>
      <rPr>
        <b/>
        <sz val="11"/>
        <color theme="1"/>
        <rFont val="Aptos Narrow"/>
        <family val="2"/>
        <scheme val="minor"/>
      </rPr>
      <t>below 0.5</t>
    </r>
  </si>
  <si>
    <t>4. Return on Total Assets</t>
  </si>
  <si>
    <t>Efficient use of assets to generate cash is crucial for a comp's long-term growth. RTA indicates how effectivelty the comp converts assets into cash flow</t>
  </si>
  <si>
    <t>5. Long Term Debt</t>
  </si>
  <si>
    <t>Comp's with a manageable long-term debt are in a better position to grow sustainably. Prefers comps that don't overburden themselves with debt (LT debt should be low relative to assets, ensuring that the comp isn't too leveraged</t>
  </si>
  <si>
    <t>8. Retained Earnings</t>
  </si>
  <si>
    <t>Retained earnings reflect a comp's ability to reinvest and grow it's business without taking on more debt or issuing new shares. Rising RE allows comps to ecpand without diluting equity (through issuing shares) or acquiring additional debt</t>
  </si>
  <si>
    <t>1. Inventory &amp; Net Earnings</t>
  </si>
  <si>
    <t>Consistent and growing profit margins are critical for LT profitability. Spikes in earnings could indicate volatility, and Buffett prefers steady, reliable growth. Comp's with stable, growing, and predictable profit margins are better equipped to navigate economic downturns</t>
  </si>
  <si>
    <t>9. Treasury Stock</t>
  </si>
  <si>
    <t>Treasury stock buybacks indicate that mgmt believes in the company's future growth and can be a good use of cash when the stock is undervalues, however, Buffett is wary of buybacks done at overvalued prices</t>
  </si>
  <si>
    <t>7. Preferred Stock</t>
  </si>
  <si>
    <t>Buffett tends to avoid comp's that heavily rely on preferred stock as it can dilute equity and create expensive obligations. PS is expensive and adds risk to the balance sheet. Important but not a primary factor</t>
  </si>
  <si>
    <t>3. PPE</t>
  </si>
  <si>
    <t>A comp with a dca will be able to finance any new plants and equipment internally, without any debt. A comp without a dca will be forced to turn to debt to finance its ops and retool it's plants to keep up with competition. The company that has a dca doesn't need to constantly upgrade their PPE to stay competitive</t>
  </si>
  <si>
    <t>11. Goodwill</t>
  </si>
  <si>
    <t>Businesses that benefit from some kind of dca almost never sell for below their book value, so companies that show an increase in goodwill possibly indicates the acquisition of a company with a dca</t>
  </si>
  <si>
    <t>Pass/Fail Criteria (Binary Results)</t>
  </si>
  <si>
    <t>Parameter #</t>
  </si>
  <si>
    <t>Max. Points Awarded</t>
  </si>
  <si>
    <t>Max. Points (w/ weight)</t>
  </si>
  <si>
    <t>weight</t>
  </si>
  <si>
    <r>
      <t xml:space="preserve">If a parameter test is </t>
    </r>
    <r>
      <rPr>
        <b/>
        <sz val="11"/>
        <color theme="1"/>
        <rFont val="Aptos Narrow"/>
        <family val="2"/>
        <scheme val="minor"/>
      </rPr>
      <t>binary</t>
    </r>
    <r>
      <rPr>
        <sz val="11"/>
        <color theme="1"/>
        <rFont val="Aptos Narrow"/>
        <family val="2"/>
        <scheme val="minor"/>
      </rPr>
      <t xml:space="preserve"> (Pass/Fail), you can score each year’s result as follows</t>
    </r>
  </si>
  <si>
    <t>1A</t>
  </si>
  <si>
    <r>
      <t>Pass</t>
    </r>
    <r>
      <rPr>
        <sz val="11"/>
        <color theme="1"/>
        <rFont val="Aptos Narrow"/>
        <family val="2"/>
        <scheme val="minor"/>
      </rPr>
      <t>: 100 points</t>
    </r>
  </si>
  <si>
    <t>1B</t>
  </si>
  <si>
    <r>
      <t>Fail</t>
    </r>
    <r>
      <rPr>
        <sz val="11"/>
        <color theme="1"/>
        <rFont val="Aptos Narrow"/>
        <family val="2"/>
        <scheme val="minor"/>
      </rPr>
      <t>: 0 points</t>
    </r>
  </si>
  <si>
    <t>Percentage-Based Results</t>
  </si>
  <si>
    <t>Great: &gt; 0.5</t>
  </si>
  <si>
    <t>100 pts</t>
  </si>
  <si>
    <t>Good: 0.2 -&gt; 0.5</t>
  </si>
  <si>
    <t>50 pts</t>
  </si>
  <si>
    <t>Bad: &lt; 0.2</t>
  </si>
  <si>
    <t>0 pts</t>
  </si>
  <si>
    <t>4. ROA</t>
  </si>
  <si>
    <t>Great: &gt; 0.17</t>
  </si>
  <si>
    <t>Good: 0.1 -&gt; 0.17</t>
  </si>
  <si>
    <t>Bad: &lt; 0.1</t>
  </si>
  <si>
    <t>5. LTD</t>
  </si>
  <si>
    <t>Great: &lt; 0.5</t>
  </si>
  <si>
    <t>Bad: &gt; 0.5</t>
  </si>
  <si>
    <t>6. D-ShrEq</t>
  </si>
  <si>
    <t>Great: &lt; 0.8</t>
  </si>
  <si>
    <t>Good: &lt; 1.0</t>
  </si>
  <si>
    <t>Bad: &gt; 1.0</t>
  </si>
  <si>
    <t>8. RE</t>
  </si>
  <si>
    <t>Great: &gt;= 0.17</t>
  </si>
  <si>
    <t>Good: 0 -&gt; 0.17</t>
  </si>
  <si>
    <t>Bad: &lt; 0</t>
  </si>
  <si>
    <t>10. ROE</t>
  </si>
  <si>
    <t>Great: &gt; 0.23</t>
  </si>
  <si>
    <t>Bad: &lt; 0.23</t>
  </si>
  <si>
    <t>Balance Sheet</t>
  </si>
  <si>
    <t>Date 1</t>
  </si>
  <si>
    <t>Date 2</t>
  </si>
  <si>
    <t>Date 3</t>
  </si>
  <si>
    <t>Date 4</t>
  </si>
  <si>
    <t>Score</t>
  </si>
  <si>
    <t>inventory</t>
  </si>
  <si>
    <t>ppe</t>
  </si>
  <si>
    <t>goodwill</t>
  </si>
  <si>
    <t>total assets</t>
  </si>
  <si>
    <t>current liabilities</t>
  </si>
  <si>
    <t>long term debt</t>
  </si>
  <si>
    <t>total liabilities</t>
  </si>
  <si>
    <t xml:space="preserve">treasury stock </t>
  </si>
  <si>
    <t>preferred stock</t>
  </si>
  <si>
    <t>retained earnings</t>
  </si>
  <si>
    <t>total equity</t>
  </si>
  <si>
    <t>Profit/Loss</t>
  </si>
  <si>
    <t>r&amp;d</t>
  </si>
  <si>
    <t>Cash Flow Statement</t>
  </si>
  <si>
    <t>net operating cash flow</t>
  </si>
  <si>
    <t>2024 result</t>
  </si>
  <si>
    <t>2023 result</t>
  </si>
  <si>
    <t>2022 result</t>
  </si>
  <si>
    <t>2021 result</t>
  </si>
  <si>
    <t>SCORE</t>
  </si>
  <si>
    <t>Explaination:</t>
  </si>
  <si>
    <t>a. Inventory</t>
  </si>
  <si>
    <t>looking for a steady rise (TODO: z score maybe to detect spike)</t>
  </si>
  <si>
    <t>b. Net Op. Cash Flow</t>
  </si>
  <si>
    <t>looking for a steady rise</t>
  </si>
  <si>
    <t>can net op. cash flow cover the same year's current liabilities</t>
  </si>
  <si>
    <t>measures how efficiently the company's net op. cash flow covers its investments in PPE. Higher ratio indicates strong cash generation relative to capital investments needed</t>
  </si>
  <si>
    <t>how much cash Is produced in proportion to the company's total assets at the time. Asset to Cash conversion rate (low 0% - 10%, good 11% - 17%, great 17%+)</t>
  </si>
  <si>
    <t>how much long term debt in proportion to their total assets in a given year (What % of the assets are still being paid off) - 50% or less</t>
  </si>
  <si>
    <t>6. Debt to Shareholder's Equity Ratio</t>
  </si>
  <si>
    <t>what percent of the company's operations is financed through debt (good &lt; 100%, great &lt; 80%)</t>
  </si>
  <si>
    <t>7. Preferred stock</t>
  </si>
  <si>
    <t>preferred stock is super expensive; companies should avoid unless it's in best interest</t>
  </si>
  <si>
    <t>good &gt;= 7%, above avg. &gt;= 13.5%, great &gt;= 17%</t>
  </si>
  <si>
    <t>treasury stock is when a comp. buys their shares back; great indicator that the company has free funds to invest back into the company</t>
  </si>
  <si>
    <t>10. Return on Shareholder's Equity</t>
  </si>
  <si>
    <t>ideal &gt;= 23%; a company that can turn equity into cash has better liquitidy and financial freedom to meet short term obligations/unexpected expenses, new oppurtunities</t>
  </si>
  <si>
    <t>increase indicates the company is making acquisitions for more than the entity's fair value meaning they paid a premium for strategic value or growth potential</t>
  </si>
  <si>
    <t>2023-09-30</t>
  </si>
  <si>
    <t>2022-09-30</t>
  </si>
  <si>
    <t>2021-09-30</t>
  </si>
  <si>
    <t>2020-09-30</t>
  </si>
  <si>
    <t>2024-06-30</t>
  </si>
  <si>
    <t>2023-06-30</t>
  </si>
  <si>
    <t>2022-06-30</t>
  </si>
  <si>
    <t>2021-06-30</t>
  </si>
  <si>
    <t>2024-01-31</t>
  </si>
  <si>
    <t>2023-01-31</t>
  </si>
  <si>
    <t>2022-01-31</t>
  </si>
  <si>
    <t>2021-01-31</t>
  </si>
  <si>
    <t>2023-10-31</t>
  </si>
  <si>
    <t>2022-10-31</t>
  </si>
  <si>
    <t>2021-10-31</t>
  </si>
  <si>
    <t>2020-10-31</t>
  </si>
  <si>
    <t>2024-05-31</t>
  </si>
  <si>
    <t>2023-05-31</t>
  </si>
  <si>
    <t>2022-05-31</t>
  </si>
  <si>
    <t>2021-05-31</t>
  </si>
  <si>
    <t>2023-11-30</t>
  </si>
  <si>
    <t>2022-11-30</t>
  </si>
  <si>
    <t>2021-11-30</t>
  </si>
  <si>
    <t>2020-11-30</t>
  </si>
  <si>
    <t>2023-12-31</t>
  </si>
  <si>
    <t>2022-12-31</t>
  </si>
  <si>
    <t>2021-12-31</t>
  </si>
  <si>
    <t>2020-12-31</t>
  </si>
  <si>
    <t>2023-08-31</t>
  </si>
  <si>
    <t>2022-08-31</t>
  </si>
  <si>
    <t>2021-08-31</t>
  </si>
  <si>
    <t>2020-08-31</t>
  </si>
  <si>
    <t>2024-07-31</t>
  </si>
  <si>
    <t>2023-07-31</t>
  </si>
  <si>
    <t>2022-07-31</t>
  </si>
  <si>
    <t>2021-07-31</t>
  </si>
  <si>
    <t>2020-07-31</t>
  </si>
  <si>
    <t>2020-01-31</t>
  </si>
  <si>
    <t>2024-03-31</t>
  </si>
  <si>
    <t>2023-03-31</t>
  </si>
  <si>
    <t>2022-03-31</t>
  </si>
  <si>
    <t>2021-03-31</t>
  </si>
  <si>
    <t>2024-04-30</t>
  </si>
  <si>
    <t>2023-04-30</t>
  </si>
  <si>
    <t>2022-04-30</t>
  </si>
  <si>
    <t>2021-04-30</t>
  </si>
  <si>
    <t>2020-06-30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</si>
</sst>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43" formatCode="_(* #,##0.00_);_(* \(#,##0.00\);_(* &quot;-&quot;??_);_(@_)"/>
    <numFmt numFmtId="164" formatCode="0.0%"/>
  </numFmts>
  <fonts count="10" x14ac:knownFonts="1">
    <font>
      <sz val="11"/>
      <color theme="1"/>
      <name val="Aptos Narrow"/>
      <family val="2"/>
      <scheme val="minor"/>
    </font>
    <font>
      <sz val="11"/>
      <color theme="1"/>
      <name val="Aptos Narrow"/>
      <family val="2"/>
      <scheme val="minor"/>
    </font>
    <font>
      <b/>
      <sz val="11"/>
      <color theme="1"/>
      <name val="Aptos Narrow"/>
      <scheme val="minor"/>
    </font>
    <font>
      <sz val="11"/>
      <color theme="1"/>
      <name val="Aptos Narrow"/>
      <scheme val="minor"/>
    </font>
    <font>
      <u/>
      <sz val="11"/>
      <color theme="1"/>
      <name val="Aptos Narrow"/>
      <family val="2"/>
      <scheme val="minor"/>
    </font>
    <font>
      <b/>
      <sz val="11"/>
      <color theme="1"/>
      <name val="Aptos Narrow"/>
      <family val="2"/>
      <scheme val="minor"/>
    </font>
    <font>
      <b/>
      <i/>
      <sz val="11"/>
      <color theme="1"/>
      <name val="Aptos Narrow"/>
      <family val="2"/>
      <scheme val="minor"/>
    </font>
    <font>
      <sz val="14"/>
      <color theme="1"/>
      <name val="Aptos Narrow"/>
      <scheme val="minor"/>
    </font>
    <font>
      <i/>
      <sz val="11"/>
      <color theme="1"/>
      <name val="Aptos Narrow"/>
      <family val="2"/>
      <scheme val="minor"/>
    </font>
    <font>
      <i/>
      <u/>
      <sz val="11"/>
      <color theme="1"/>
      <name val="Aptos Narrow"/>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0" tint="-0.14999847407452621"/>
        <bgColor indexed="64"/>
      </patternFill>
    </fill>
    <fill>
      <patternFill patternType="solid">
        <fgColor theme="0"/>
        <bgColor indexed="64"/>
      </patternFill>
    </fill>
  </fills>
  <borders count="32">
    <border>
      <left/>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medium">
        <color rgb="FF000000"/>
      </left>
      <right/>
      <top style="medium">
        <color rgb="FF000000"/>
      </top>
      <bottom/>
      <diagonal/>
    </border>
    <border>
      <left style="thin">
        <color theme="1"/>
      </left>
      <right/>
      <top style="medium">
        <color rgb="FF000000"/>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style="thin">
        <color indexed="64"/>
      </top>
      <bottom/>
      <diagonal/>
    </border>
    <border>
      <left style="thin">
        <color indexed="64"/>
      </left>
      <right/>
      <top style="thin">
        <color indexed="64"/>
      </top>
      <bottom/>
      <diagonal/>
    </border>
    <border>
      <left style="thin">
        <color indexed="64"/>
      </left>
      <right style="medium">
        <color rgb="FF000000"/>
      </right>
      <top style="thin">
        <color indexed="64"/>
      </top>
      <bottom/>
      <diagonal/>
    </border>
    <border>
      <left style="medium">
        <color rgb="FF000000"/>
      </left>
      <right/>
      <top style="thin">
        <color theme="1"/>
      </top>
      <bottom/>
      <diagonal/>
    </border>
    <border>
      <left style="thin">
        <color theme="1"/>
      </left>
      <right/>
      <top style="thin">
        <color indexed="64"/>
      </top>
      <bottom/>
      <diagonal/>
    </border>
    <border>
      <left style="thin">
        <color theme="1"/>
      </left>
      <right style="medium">
        <color rgb="FF000000"/>
      </right>
      <top style="thin">
        <color indexed="64"/>
      </top>
      <bottom/>
      <diagonal/>
    </border>
    <border>
      <left style="medium">
        <color rgb="FF000000"/>
      </left>
      <right/>
      <top style="thin">
        <color indexed="64"/>
      </top>
      <bottom style="medium">
        <color rgb="FF000000"/>
      </bottom>
      <diagonal/>
    </border>
    <border>
      <left style="thin">
        <color indexed="64"/>
      </left>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top/>
      <bottom/>
      <diagonal/>
    </border>
    <border>
      <left style="medium">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64">
    <xf numFmtId="0" fontId="0" fillId="0" borderId="0" xfId="0"/>
    <xf numFmtId="0" fontId="1" fillId="0" borderId="0" xfId="0" applyFont="1" applyAlignment="1">
      <alignment horizontal="left"/>
    </xf>
    <xf numFmtId="10" fontId="1" fillId="0" borderId="0" xfId="0" applyNumberFormat="1" applyFont="1" applyAlignment="1">
      <alignment horizontal="left"/>
    </xf>
    <xf numFmtId="0" fontId="1" fillId="0" borderId="0" xfId="0" applyFont="1" applyAlignment="1">
      <alignment horizontal="right"/>
    </xf>
    <xf numFmtId="0" fontId="2" fillId="0" borderId="0" xfId="0" applyFont="1" applyAlignment="1">
      <alignment horizontal="left"/>
    </xf>
    <xf numFmtId="10" fontId="2" fillId="0" borderId="0" xfId="0" applyNumberFormat="1" applyFont="1" applyAlignment="1">
      <alignment horizontal="left"/>
    </xf>
    <xf numFmtId="10" fontId="3" fillId="0" borderId="0" xfId="0" applyNumberFormat="1" applyFont="1" applyAlignment="1">
      <alignment horizontal="left"/>
    </xf>
    <xf numFmtId="0" fontId="3" fillId="0" borderId="0" xfId="0" applyFont="1" applyAlignment="1">
      <alignment horizontal="left"/>
    </xf>
    <xf numFmtId="9" fontId="1" fillId="0" borderId="0" xfId="0" applyNumberFormat="1" applyFont="1" applyAlignment="1">
      <alignment horizontal="center"/>
    </xf>
    <xf numFmtId="0" fontId="1" fillId="0" borderId="1" xfId="0" applyFont="1" applyBorder="1"/>
    <xf numFmtId="9" fontId="1" fillId="0" borderId="2" xfId="0" applyNumberFormat="1" applyFont="1" applyBorder="1" applyAlignment="1">
      <alignment horizontal="center"/>
    </xf>
    <xf numFmtId="9" fontId="1" fillId="0" borderId="3" xfId="0" applyNumberFormat="1" applyFont="1" applyBorder="1" applyAlignment="1">
      <alignment horizontal="center"/>
    </xf>
    <xf numFmtId="0" fontId="4" fillId="0" borderId="0" xfId="0" applyFont="1"/>
    <xf numFmtId="0" fontId="2" fillId="0" borderId="0" xfId="0" applyFont="1" applyAlignment="1">
      <alignment horizontal="right"/>
    </xf>
    <xf numFmtId="0" fontId="2" fillId="0" borderId="0" xfId="0" applyFont="1"/>
    <xf numFmtId="0" fontId="3" fillId="0" borderId="0" xfId="0" applyFont="1" applyAlignment="1">
      <alignment horizontal="right"/>
    </xf>
    <xf numFmtId="9" fontId="1" fillId="0" borderId="0" xfId="0" applyNumberFormat="1" applyFont="1"/>
    <xf numFmtId="0" fontId="5" fillId="0" borderId="0" xfId="0" applyFont="1" applyAlignment="1">
      <alignment horizontal="left" indent="2"/>
    </xf>
    <xf numFmtId="0" fontId="5" fillId="0" borderId="0" xfId="0" applyFont="1"/>
    <xf numFmtId="0" fontId="1" fillId="0" borderId="0" xfId="0" applyFont="1" applyAlignment="1">
      <alignment horizontal="left" indent="3"/>
    </xf>
    <xf numFmtId="0" fontId="1" fillId="2" borderId="0" xfId="0" applyFont="1" applyFill="1"/>
    <xf numFmtId="0" fontId="5" fillId="3" borderId="4" xfId="0" applyFont="1" applyFill="1" applyBorder="1" applyAlignment="1">
      <alignment horizontal="left"/>
    </xf>
    <xf numFmtId="0" fontId="6" fillId="3" borderId="5" xfId="0" applyFont="1" applyFill="1" applyBorder="1" applyAlignment="1">
      <alignment horizontal="center"/>
    </xf>
    <xf numFmtId="0" fontId="1" fillId="2" borderId="6" xfId="0" applyFont="1" applyFill="1" applyBorder="1" applyAlignment="1">
      <alignment horizontal="center"/>
    </xf>
    <xf numFmtId="9" fontId="1" fillId="0" borderId="7" xfId="0" applyNumberFormat="1" applyFont="1" applyBorder="1" applyAlignment="1">
      <alignment horizontal="center"/>
    </xf>
    <xf numFmtId="0" fontId="1" fillId="3" borderId="8" xfId="0" applyFont="1" applyFill="1" applyBorder="1" applyAlignment="1">
      <alignment horizontal="left" indent="2"/>
    </xf>
    <xf numFmtId="41" fontId="7" fillId="4" borderId="9" xfId="0" applyNumberFormat="1" applyFont="1" applyFill="1" applyBorder="1"/>
    <xf numFmtId="41" fontId="7" fillId="4" borderId="10" xfId="0" applyNumberFormat="1" applyFont="1" applyFill="1" applyBorder="1"/>
    <xf numFmtId="0" fontId="1" fillId="3" borderId="11" xfId="0" applyFont="1" applyFill="1" applyBorder="1" applyAlignment="1">
      <alignment horizontal="left" indent="2"/>
    </xf>
    <xf numFmtId="0" fontId="5" fillId="3" borderId="11" xfId="0" applyFont="1" applyFill="1" applyBorder="1"/>
    <xf numFmtId="41" fontId="7" fillId="3" borderId="12" xfId="0" applyNumberFormat="1" applyFont="1" applyFill="1" applyBorder="1"/>
    <xf numFmtId="41" fontId="7" fillId="3" borderId="13" xfId="0" applyNumberFormat="1" applyFont="1" applyFill="1" applyBorder="1"/>
    <xf numFmtId="0" fontId="1" fillId="3" borderId="14" xfId="0" applyFont="1" applyFill="1" applyBorder="1" applyAlignment="1">
      <alignment horizontal="left" indent="2"/>
    </xf>
    <xf numFmtId="41" fontId="7" fillId="4" borderId="15" xfId="0" applyNumberFormat="1" applyFont="1" applyFill="1" applyBorder="1"/>
    <xf numFmtId="41" fontId="7" fillId="4" borderId="16" xfId="0" applyNumberFormat="1" applyFont="1" applyFill="1" applyBorder="1"/>
    <xf numFmtId="0" fontId="1" fillId="3" borderId="17" xfId="0" applyFont="1" applyFill="1" applyBorder="1" applyAlignment="1">
      <alignment horizontal="center"/>
    </xf>
    <xf numFmtId="0" fontId="8" fillId="3" borderId="18" xfId="0" applyFont="1" applyFill="1" applyBorder="1" applyAlignment="1">
      <alignment horizontal="center"/>
    </xf>
    <xf numFmtId="0" fontId="5" fillId="3" borderId="19" xfId="0" applyFont="1" applyFill="1" applyBorder="1" applyAlignment="1">
      <alignment horizontal="center"/>
    </xf>
    <xf numFmtId="0" fontId="1" fillId="3" borderId="20" xfId="0" applyFont="1" applyFill="1" applyBorder="1" applyAlignment="1">
      <alignment horizontal="left"/>
    </xf>
    <xf numFmtId="0" fontId="1" fillId="3" borderId="0" xfId="0" applyFont="1" applyFill="1"/>
    <xf numFmtId="0" fontId="1" fillId="3" borderId="21" xfId="0" applyFont="1" applyFill="1" applyBorder="1"/>
    <xf numFmtId="0" fontId="9" fillId="2" borderId="20" xfId="0" applyFont="1" applyFill="1" applyBorder="1" applyAlignment="1">
      <alignment horizontal="left"/>
    </xf>
    <xf numFmtId="0" fontId="1" fillId="3" borderId="20" xfId="0" applyFont="1" applyFill="1" applyBorder="1" applyAlignment="1">
      <alignment horizontal="left" indent="3"/>
    </xf>
    <xf numFmtId="0" fontId="1" fillId="0" borderId="22" xfId="0" applyFont="1" applyBorder="1"/>
    <xf numFmtId="0" fontId="1" fillId="3" borderId="9" xfId="0" applyFont="1" applyFill="1" applyBorder="1"/>
    <xf numFmtId="1" fontId="1" fillId="0" borderId="21" xfId="0" applyNumberFormat="1" applyFont="1" applyBorder="1" applyAlignment="1">
      <alignment horizontal="center"/>
    </xf>
    <xf numFmtId="0" fontId="8" fillId="2" borderId="23" xfId="0" applyFont="1" applyFill="1" applyBorder="1"/>
    <xf numFmtId="43" fontId="1" fillId="2" borderId="0" xfId="0" applyNumberFormat="1" applyFont="1" applyFill="1"/>
    <xf numFmtId="0" fontId="1" fillId="0" borderId="24" xfId="0" applyFont="1" applyBorder="1"/>
    <xf numFmtId="164" fontId="1" fillId="0" borderId="22" xfId="0" applyNumberFormat="1" applyFont="1" applyBorder="1" applyAlignment="1">
      <alignment horizontal="left"/>
    </xf>
    <xf numFmtId="164" fontId="1" fillId="0" borderId="24" xfId="0" applyNumberFormat="1" applyFont="1" applyBorder="1" applyAlignment="1">
      <alignment horizontal="left"/>
    </xf>
    <xf numFmtId="0" fontId="1" fillId="0" borderId="25" xfId="0" applyFont="1" applyBorder="1"/>
    <xf numFmtId="0" fontId="1" fillId="0" borderId="9" xfId="0" applyFont="1" applyBorder="1"/>
    <xf numFmtId="164" fontId="1" fillId="3" borderId="24" xfId="0" applyNumberFormat="1" applyFont="1" applyFill="1" applyBorder="1" applyAlignment="1">
      <alignment horizontal="left"/>
    </xf>
    <xf numFmtId="164" fontId="1" fillId="3" borderId="26" xfId="0" applyNumberFormat="1" applyFont="1" applyFill="1" applyBorder="1" applyAlignment="1">
      <alignment horizontal="left"/>
    </xf>
    <xf numFmtId="0" fontId="1" fillId="3" borderId="26" xfId="0" applyFont="1" applyFill="1" applyBorder="1" applyAlignment="1">
      <alignment horizontal="left"/>
    </xf>
    <xf numFmtId="0" fontId="1" fillId="0" borderId="2" xfId="0" applyFont="1" applyBorder="1"/>
    <xf numFmtId="0" fontId="1" fillId="0" borderId="27" xfId="0" applyFont="1" applyBorder="1"/>
    <xf numFmtId="0" fontId="1" fillId="3" borderId="28" xfId="0" applyFont="1" applyFill="1" applyBorder="1" applyAlignment="1">
      <alignment horizontal="left"/>
    </xf>
    <xf numFmtId="0" fontId="1" fillId="0" borderId="29" xfId="0" applyFont="1" applyBorder="1"/>
    <xf numFmtId="0" fontId="1" fillId="3" borderId="29" xfId="0" applyFont="1" applyFill="1" applyBorder="1"/>
    <xf numFmtId="0" fontId="1" fillId="3" borderId="30" xfId="0" applyFont="1" applyFill="1" applyBorder="1"/>
    <xf numFmtId="1" fontId="1" fillId="0" borderId="31" xfId="0" applyNumberFormat="1" applyFont="1" applyBorder="1" applyAlignment="1">
      <alignment horizontal="center"/>
    </xf>
    <xf numFmtId="0" fontId="8" fillId="2" borderId="20" xfId="0" applyFont="1" applyFill="1" applyBorder="1"/>
  </cellXfs>
  <cellStyles count="1">
    <cellStyle name="Normal" xfId="0" builtinId="0"/>
  </cellStyles>
  <dxfs count="22">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b val="0"/>
        <i val="0"/>
        <strike val="0"/>
        <condense val="0"/>
        <extend val="0"/>
        <outline val="0"/>
        <shadow val="0"/>
        <u val="none"/>
        <vertAlign val="baseline"/>
        <sz val="11"/>
        <color theme="1"/>
        <name val="Aptos Narrow"/>
        <family val="2"/>
        <scheme val="minor"/>
      </font>
      <numFmt numFmtId="14" formatCode="0.00%"/>
      <alignment horizontal="left" vertical="bottom" textRotation="0" wrapText="0" indent="0" justifyLastLine="0" shrinkToFit="0" readingOrder="0"/>
    </dxf>
    <dxf>
      <font>
        <b val="0"/>
        <i val="0"/>
        <strike val="0"/>
        <condense val="0"/>
        <extend val="0"/>
        <outline val="0"/>
        <shadow val="0"/>
        <u val="none"/>
        <vertAlign val="baseline"/>
        <sz val="11"/>
        <color theme="1"/>
        <name val="Aptos Narrow"/>
        <family val="2"/>
        <scheme val="minor"/>
      </font>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6" Type="http://schemas.openxmlformats.org/officeDocument/2006/relationships/worksheet" Target="worksheets/sheet16.xml"/><Relationship Id="rId107" Type="http://schemas.openxmlformats.org/officeDocument/2006/relationships/calcChain" Target="calcChain.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22" Type="http://schemas.openxmlformats.org/officeDocument/2006/relationships/worksheet" Target="worksheets/sheet22.xml"/><Relationship Id="rId27" Type="http://schemas.openxmlformats.org/officeDocument/2006/relationships/worksheet" Target="worksheets/sheet27.xml"/><Relationship Id="rId43" Type="http://schemas.openxmlformats.org/officeDocument/2006/relationships/worksheet" Target="worksheets/sheet43.xml"/><Relationship Id="rId48" Type="http://schemas.openxmlformats.org/officeDocument/2006/relationships/worksheet" Target="worksheets/sheet48.xml"/><Relationship Id="rId64" Type="http://schemas.openxmlformats.org/officeDocument/2006/relationships/worksheet" Target="worksheets/sheet64.xml"/><Relationship Id="rId69" Type="http://schemas.openxmlformats.org/officeDocument/2006/relationships/worksheet" Target="worksheets/sheet69.xml"/><Relationship Id="rId80" Type="http://schemas.openxmlformats.org/officeDocument/2006/relationships/worksheet" Target="worksheets/sheet80.xml"/><Relationship Id="rId85" Type="http://schemas.openxmlformats.org/officeDocument/2006/relationships/worksheet" Target="worksheets/sheet85.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59" Type="http://schemas.openxmlformats.org/officeDocument/2006/relationships/worksheet" Target="worksheets/sheet59.xml"/><Relationship Id="rId103" Type="http://schemas.openxmlformats.org/officeDocument/2006/relationships/worksheet" Target="worksheets/sheet103.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sharedStrings" Target="sharedString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61" Type="http://schemas.openxmlformats.org/officeDocument/2006/relationships/worksheet" Target="worksheets/sheet61.xml"/><Relationship Id="rId82" Type="http://schemas.openxmlformats.org/officeDocument/2006/relationships/worksheet" Target="worksheets/sheet82.xml"/><Relationship Id="rId19" Type="http://schemas.openxmlformats.org/officeDocument/2006/relationships/worksheet" Target="worksheets/sheet19.xml"/><Relationship Id="rId14" Type="http://schemas.openxmlformats.org/officeDocument/2006/relationships/worksheet" Target="worksheets/sheet14.xml"/><Relationship Id="rId30" Type="http://schemas.openxmlformats.org/officeDocument/2006/relationships/worksheet" Target="worksheets/sheet30.xml"/><Relationship Id="rId35" Type="http://schemas.openxmlformats.org/officeDocument/2006/relationships/worksheet" Target="worksheets/sheet35.xml"/><Relationship Id="rId56" Type="http://schemas.openxmlformats.org/officeDocument/2006/relationships/worksheet" Target="worksheets/sheet56.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25" Type="http://schemas.openxmlformats.org/officeDocument/2006/relationships/worksheet" Target="worksheets/sheet25.xml"/><Relationship Id="rId46" Type="http://schemas.openxmlformats.org/officeDocument/2006/relationships/worksheet" Target="worksheets/sheet46.xml"/><Relationship Id="rId67" Type="http://schemas.openxmlformats.org/officeDocument/2006/relationships/worksheet" Target="worksheets/sheet6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71DF075-46CB-D547-8CCB-F74A5BFD50B6}" name="Table1" displayName="Table1" ref="A1:B1048575" totalsRowShown="0">
  <autoFilter ref="A1:B1048575" xr:uid="{471DF075-46CB-D547-8CCB-F74A5BFD50B6}"/>
  <sortState xmlns:xlrd2="http://schemas.microsoft.com/office/spreadsheetml/2017/richdata2" ref="A2:B1048575">
    <sortCondition descending="1" ref="B1:B1048575"/>
  </sortState>
  <tableColumns count="2">
    <tableColumn id="1" xr3:uid="{F9860B12-FBD0-FE44-8C68-C9AA2E3597A5}" name="Ticker" dataDxfId="21"/>
    <tableColumn id="2" xr3:uid="{ACD33795-2E7E-D34C-ABE9-825012505B43}" name="Score (%)" dataDxfId="2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
  <sheetViews>
    <sheetView tabSelected="1" zoomScale="265" zoomScaleNormal="100" workbookViewId="0">
      <selection activeCell="B6" sqref="B6"/>
    </sheetView>
  </sheetViews>
  <sheetFormatPr baseColWidth="10" defaultColWidth="8.83203125" defaultRowHeight="15" x14ac:dyDescent="0.2"/>
  <cols>
    <col min="1" max="1" width="15" style="1" customWidth="1"/>
    <col min="2" max="2" width="20" style="2" customWidth="1"/>
  </cols>
  <sheetData>
    <row r="1" spans="1:2" s="3" customFormat="1" x14ac:dyDescent="0.2">
      <c r="A1" s="4" t="s">
        <v>0</v>
      </c>
      <c r="B1" s="5" t="s">
        <v>1</v>
      </c>
    </row>
    <row r="2" spans="1:2" x14ac:dyDescent="0.2">
      <c r="A2" s="1" t="s">
        <v>89</v>
      </c>
      <c r="B2" s="2">
        <f>'SWKS Results'!I2</f>
        <v>0.86166666666666658</v>
      </c>
    </row>
    <row r="3" spans="1:2" x14ac:dyDescent="0.2">
      <c r="A3" s="7" t="s">
        <v>4</v>
      </c>
      <c r="B3" s="6">
        <f>'NVDA Results'!I2</f>
        <v>0.8320833333333334</v>
      </c>
    </row>
    <row r="4" spans="1:2" x14ac:dyDescent="0.2">
      <c r="A4" s="1" t="s">
        <v>47</v>
      </c>
      <c r="B4" s="2">
        <f>'MPWR Results'!I2</f>
        <v>0.80666666666666653</v>
      </c>
    </row>
    <row r="5" spans="1:2" x14ac:dyDescent="0.2">
      <c r="A5" s="1" t="s">
        <v>93</v>
      </c>
      <c r="B5" s="2">
        <f>'AKAM Results'!I2</f>
        <v>0.78708333333333325</v>
      </c>
    </row>
    <row r="6" spans="1:2" x14ac:dyDescent="0.2">
      <c r="A6" s="1" t="s">
        <v>82</v>
      </c>
      <c r="B6" s="2">
        <f>'TER Results'!I2</f>
        <v>0.78166666666666662</v>
      </c>
    </row>
    <row r="7" spans="1:2" x14ac:dyDescent="0.2">
      <c r="A7" s="1" t="s">
        <v>24</v>
      </c>
      <c r="B7" s="2">
        <f>'LRCX Results'!I2</f>
        <v>0.76500000000000001</v>
      </c>
    </row>
    <row r="8" spans="1:2" x14ac:dyDescent="0.2">
      <c r="A8" s="1" t="s">
        <v>12</v>
      </c>
      <c r="B8" s="2">
        <f>'TXN Results'!I2</f>
        <v>0.755</v>
      </c>
    </row>
    <row r="9" spans="1:2" x14ac:dyDescent="0.2">
      <c r="A9" s="1" t="s">
        <v>32</v>
      </c>
      <c r="B9" s="2">
        <f>'CDNS Results'!I2</f>
        <v>0.75</v>
      </c>
    </row>
    <row r="10" spans="1:2" x14ac:dyDescent="0.2">
      <c r="A10" s="1" t="s">
        <v>56</v>
      </c>
      <c r="B10" s="2">
        <f>'ON Results'!I2</f>
        <v>0.74208333333333343</v>
      </c>
    </row>
    <row r="11" spans="1:2" x14ac:dyDescent="0.2">
      <c r="A11" s="1" t="s">
        <v>23</v>
      </c>
      <c r="B11" s="2">
        <f>'MU Results'!I2</f>
        <v>0.73541666666666661</v>
      </c>
    </row>
    <row r="12" spans="1:2" x14ac:dyDescent="0.2">
      <c r="A12" s="1" t="s">
        <v>46</v>
      </c>
      <c r="B12" s="2">
        <f>'MCHP Results'!I2</f>
        <v>0.73291666666666655</v>
      </c>
    </row>
    <row r="13" spans="1:2" x14ac:dyDescent="0.2">
      <c r="A13" s="7" t="s">
        <v>6</v>
      </c>
      <c r="B13" s="6">
        <f>'ADBE Results'!I2</f>
        <v>0.70333333333333325</v>
      </c>
    </row>
    <row r="14" spans="1:2" x14ac:dyDescent="0.2">
      <c r="A14" s="1" t="s">
        <v>80</v>
      </c>
      <c r="B14" s="2">
        <f>'ZM Results'!I2</f>
        <v>0.70333333333333325</v>
      </c>
    </row>
    <row r="15" spans="1:2" x14ac:dyDescent="0.2">
      <c r="A15" s="1" t="s">
        <v>62</v>
      </c>
      <c r="B15" s="2">
        <f>'KEYS Results'!I2</f>
        <v>0.69458333333333344</v>
      </c>
    </row>
    <row r="16" spans="1:2" x14ac:dyDescent="0.2">
      <c r="A16" s="1" t="s">
        <v>14</v>
      </c>
      <c r="B16" s="2">
        <f>'INTU Results'!I2</f>
        <v>0.68833333333333324</v>
      </c>
    </row>
    <row r="17" spans="1:2" x14ac:dyDescent="0.2">
      <c r="A17" s="1" t="s">
        <v>17</v>
      </c>
      <c r="B17" s="2">
        <f>'AMAT Results'!I2</f>
        <v>0.67666666666666653</v>
      </c>
    </row>
    <row r="18" spans="1:2" x14ac:dyDescent="0.2">
      <c r="A18" s="1" t="s">
        <v>30</v>
      </c>
      <c r="B18" s="2">
        <f>'SNPS Results'!I2</f>
        <v>0.67666666666666653</v>
      </c>
    </row>
    <row r="19" spans="1:2" x14ac:dyDescent="0.2">
      <c r="A19" s="1" t="s">
        <v>21</v>
      </c>
      <c r="B19" s="2">
        <f>'ANET Results'!I2</f>
        <v>0.6758333333333334</v>
      </c>
    </row>
    <row r="20" spans="1:2" x14ac:dyDescent="0.2">
      <c r="A20" s="1" t="s">
        <v>9</v>
      </c>
      <c r="B20" s="2">
        <f>'ACN Results'!I2</f>
        <v>0.65708333333333324</v>
      </c>
    </row>
    <row r="21" spans="1:2" x14ac:dyDescent="0.2">
      <c r="A21" s="1" t="s">
        <v>25</v>
      </c>
      <c r="B21" s="2">
        <f>'KLAC Results'!I2</f>
        <v>0.63833333333333331</v>
      </c>
    </row>
    <row r="22" spans="1:2" x14ac:dyDescent="0.2">
      <c r="A22" s="1" t="s">
        <v>20</v>
      </c>
      <c r="B22" s="2">
        <f>'ADI Results'!I2</f>
        <v>0.61</v>
      </c>
    </row>
    <row r="23" spans="1:2" x14ac:dyDescent="0.2">
      <c r="A23" s="7" t="s">
        <v>3</v>
      </c>
      <c r="B23" s="6">
        <f>'MSFT Results'!I2</f>
        <v>0.60250000000000004</v>
      </c>
    </row>
    <row r="24" spans="1:2" x14ac:dyDescent="0.2">
      <c r="A24" s="1" t="s">
        <v>13</v>
      </c>
      <c r="B24" s="2">
        <f>'QCOM Results'!I2</f>
        <v>0.60083333333333333</v>
      </c>
    </row>
    <row r="25" spans="1:2" x14ac:dyDescent="0.2">
      <c r="A25" s="1" t="s">
        <v>26</v>
      </c>
      <c r="B25" s="2">
        <f>'INTC Results'!I2</f>
        <v>0.60083333333333333</v>
      </c>
    </row>
    <row r="26" spans="1:2" x14ac:dyDescent="0.2">
      <c r="A26" s="1" t="s">
        <v>96</v>
      </c>
      <c r="B26" s="2">
        <f>'ENPH Results'!I2</f>
        <v>0.60083333333333333</v>
      </c>
    </row>
    <row r="27" spans="1:2" x14ac:dyDescent="0.2">
      <c r="A27" s="1" t="s">
        <v>37</v>
      </c>
      <c r="B27" s="2">
        <f>'NXPI Results'!I2</f>
        <v>0.58833333333333337</v>
      </c>
    </row>
    <row r="28" spans="1:2" x14ac:dyDescent="0.2">
      <c r="A28" s="1" t="s">
        <v>87</v>
      </c>
      <c r="B28" s="2">
        <f>'ENTG Results'!I2</f>
        <v>0.57625000000000004</v>
      </c>
    </row>
    <row r="29" spans="1:2" x14ac:dyDescent="0.2">
      <c r="A29" s="1" t="s">
        <v>54</v>
      </c>
      <c r="B29" s="2">
        <f>'GRMN Results'!I2</f>
        <v>0.57499999999999996</v>
      </c>
    </row>
    <row r="30" spans="1:2" x14ac:dyDescent="0.2">
      <c r="A30" s="1" t="s">
        <v>28</v>
      </c>
      <c r="B30" s="2">
        <f>'APH Results'!I2</f>
        <v>0.56708333333333338</v>
      </c>
    </row>
    <row r="31" spans="1:2" x14ac:dyDescent="0.2">
      <c r="A31" s="1" t="s">
        <v>45</v>
      </c>
      <c r="B31" s="2">
        <f>'TEAM Results'!I2</f>
        <v>0.56499999999999995</v>
      </c>
    </row>
    <row r="32" spans="1:2" x14ac:dyDescent="0.2">
      <c r="A32" s="1" t="s">
        <v>77</v>
      </c>
      <c r="B32" s="2">
        <f>'CHKP Results'!I2</f>
        <v>0.55166666666666664</v>
      </c>
    </row>
    <row r="33" spans="1:2" x14ac:dyDescent="0.2">
      <c r="A33" s="1" t="s">
        <v>38</v>
      </c>
      <c r="B33" s="2">
        <f>'FTNT Results'!I2</f>
        <v>0.55000000000000004</v>
      </c>
    </row>
    <row r="34" spans="1:2" x14ac:dyDescent="0.2">
      <c r="A34" s="1" t="s">
        <v>44</v>
      </c>
      <c r="B34" s="2">
        <f>'FICO Results'!I2</f>
        <v>0.54333333333333333</v>
      </c>
    </row>
    <row r="35" spans="1:2" x14ac:dyDescent="0.2">
      <c r="A35" s="1" t="s">
        <v>43</v>
      </c>
      <c r="B35" s="2">
        <f>'TEL Results'!I2</f>
        <v>0.53666666666666663</v>
      </c>
    </row>
    <row r="36" spans="1:2" x14ac:dyDescent="0.2">
      <c r="A36" s="1" t="s">
        <v>8</v>
      </c>
      <c r="B36" s="2">
        <f>'AMD Results'!I2</f>
        <v>0.53333333333333333</v>
      </c>
    </row>
    <row r="37" spans="1:2" x14ac:dyDescent="0.2">
      <c r="A37" s="1" t="s">
        <v>98</v>
      </c>
      <c r="B37" s="2">
        <f>'AZPN Results'!I2</f>
        <v>0.52833333333333332</v>
      </c>
    </row>
    <row r="38" spans="1:2" x14ac:dyDescent="0.2">
      <c r="A38" s="1" t="s">
        <v>84</v>
      </c>
      <c r="B38" s="2">
        <f>'TDY Results'!I2</f>
        <v>0.5195833333333334</v>
      </c>
    </row>
    <row r="39" spans="1:2" x14ac:dyDescent="0.2">
      <c r="A39" s="1" t="s">
        <v>33</v>
      </c>
      <c r="B39" s="2">
        <f>'WDAY Results'!I2</f>
        <v>0.50375000000000003</v>
      </c>
    </row>
    <row r="40" spans="1:2" x14ac:dyDescent="0.2">
      <c r="A40" s="1" t="s">
        <v>7</v>
      </c>
      <c r="B40" s="2">
        <f>'CRM Results'!I2</f>
        <v>0.50249999999999995</v>
      </c>
    </row>
    <row r="41" spans="1:2" x14ac:dyDescent="0.2">
      <c r="A41" s="1" t="s">
        <v>49</v>
      </c>
      <c r="B41" s="2">
        <f>'CTSH Results'!I2</f>
        <v>0.50166666666666659</v>
      </c>
    </row>
    <row r="42" spans="1:2" x14ac:dyDescent="0.2">
      <c r="A42" s="1" t="s">
        <v>35</v>
      </c>
      <c r="B42" s="2">
        <f>'CRWD Results'!I2</f>
        <v>0.5</v>
      </c>
    </row>
    <row r="43" spans="1:2" x14ac:dyDescent="0.2">
      <c r="A43" s="1" t="s">
        <v>15</v>
      </c>
      <c r="B43" s="2">
        <f>'NOW Results'!I2</f>
        <v>0.4975</v>
      </c>
    </row>
    <row r="44" spans="1:2" x14ac:dyDescent="0.2">
      <c r="A44" s="1" t="s">
        <v>92</v>
      </c>
      <c r="B44" s="2">
        <f>'MANH Results'!I2</f>
        <v>0.49333333333333329</v>
      </c>
    </row>
    <row r="45" spans="1:2" x14ac:dyDescent="0.2">
      <c r="A45" s="1" t="s">
        <v>55</v>
      </c>
      <c r="B45" s="2">
        <f>'HPQ Results'!I2</f>
        <v>0.49083333333333329</v>
      </c>
    </row>
    <row r="46" spans="1:2" x14ac:dyDescent="0.2">
      <c r="A46" s="1" t="s">
        <v>41</v>
      </c>
      <c r="B46" s="2">
        <f>'PAYX Results'!I2</f>
        <v>0.48749999999999999</v>
      </c>
    </row>
    <row r="47" spans="1:2" x14ac:dyDescent="0.2">
      <c r="A47" s="1" t="s">
        <v>51</v>
      </c>
      <c r="B47" s="2">
        <f>'SNOW Results'!I2</f>
        <v>0.47875000000000001</v>
      </c>
    </row>
    <row r="48" spans="1:2" x14ac:dyDescent="0.2">
      <c r="A48" s="1" t="s">
        <v>2</v>
      </c>
      <c r="B48" s="6">
        <f>'AAPL Results'!I2</f>
        <v>0.47666666666666663</v>
      </c>
    </row>
    <row r="49" spans="1:2" x14ac:dyDescent="0.2">
      <c r="A49" s="1" t="s">
        <v>59</v>
      </c>
      <c r="B49" s="2">
        <f>'ANSS Results'!I2</f>
        <v>0.47499999999999998</v>
      </c>
    </row>
    <row r="50" spans="1:2" x14ac:dyDescent="0.2">
      <c r="A50" s="1" t="s">
        <v>64</v>
      </c>
      <c r="B50" s="2">
        <f>'FTV Results'!I2</f>
        <v>0.47333333333333338</v>
      </c>
    </row>
    <row r="51" spans="1:2" x14ac:dyDescent="0.2">
      <c r="A51" s="1" t="s">
        <v>88</v>
      </c>
      <c r="B51" s="2">
        <f>'ZBRA Results'!I2</f>
        <v>0.46833333333333327</v>
      </c>
    </row>
    <row r="52" spans="1:2" x14ac:dyDescent="0.2">
      <c r="A52" s="1" t="s">
        <v>71</v>
      </c>
      <c r="B52" s="2">
        <f>'GFS Results'!I2</f>
        <v>0.46416666666666673</v>
      </c>
    </row>
    <row r="53" spans="1:2" x14ac:dyDescent="0.2">
      <c r="A53" s="1" t="s">
        <v>19</v>
      </c>
      <c r="B53" s="2">
        <f>'PANW Results'!I2</f>
        <v>0.46250000000000002</v>
      </c>
    </row>
    <row r="54" spans="1:2" x14ac:dyDescent="0.2">
      <c r="A54" s="1" t="s">
        <v>52</v>
      </c>
      <c r="B54" s="2">
        <f>'DDOG Results'!I2</f>
        <v>0.46250000000000002</v>
      </c>
    </row>
    <row r="55" spans="1:2" x14ac:dyDescent="0.2">
      <c r="A55" s="1" t="s">
        <v>61</v>
      </c>
      <c r="B55" s="2">
        <f>'HUBS Results'!I2</f>
        <v>0.46124999999999999</v>
      </c>
    </row>
    <row r="56" spans="1:2" x14ac:dyDescent="0.2">
      <c r="A56" s="1" t="s">
        <v>39</v>
      </c>
      <c r="B56" s="2">
        <f>'ADSK Results'!I2</f>
        <v>0.46</v>
      </c>
    </row>
    <row r="57" spans="1:2" x14ac:dyDescent="0.2">
      <c r="A57" s="1" t="s">
        <v>68</v>
      </c>
      <c r="B57" s="2">
        <f>'NTAP Results'!I2</f>
        <v>0.45250000000000001</v>
      </c>
    </row>
    <row r="58" spans="1:2" x14ac:dyDescent="0.2">
      <c r="A58" s="1" t="s">
        <v>36</v>
      </c>
      <c r="B58" s="2">
        <f>'ROP Results'!I2</f>
        <v>0.45166666666666666</v>
      </c>
    </row>
    <row r="59" spans="1:2" x14ac:dyDescent="0.2">
      <c r="A59" s="1" t="s">
        <v>95</v>
      </c>
      <c r="B59" s="2">
        <f>'PSTG Results'!I2</f>
        <v>0.44750000000000001</v>
      </c>
    </row>
    <row r="60" spans="1:2" x14ac:dyDescent="0.2">
      <c r="A60" s="1" t="s">
        <v>63</v>
      </c>
      <c r="B60" s="2">
        <f>'TYL Results'!I2</f>
        <v>0.4383333333333333</v>
      </c>
    </row>
    <row r="61" spans="1:2" x14ac:dyDescent="0.2">
      <c r="A61" s="1" t="s">
        <v>10</v>
      </c>
      <c r="B61" s="2">
        <f>'CSCO Results'!I2</f>
        <v>0.435</v>
      </c>
    </row>
    <row r="62" spans="1:2" x14ac:dyDescent="0.2">
      <c r="A62" s="1" t="s">
        <v>50</v>
      </c>
      <c r="B62" s="2">
        <f>'IT Results'!I2</f>
        <v>0.43333333333333329</v>
      </c>
    </row>
    <row r="63" spans="1:2" x14ac:dyDescent="0.2">
      <c r="A63" s="1" t="s">
        <v>65</v>
      </c>
      <c r="B63" s="2">
        <f>'IOT Results'!I2</f>
        <v>0.43208333333333337</v>
      </c>
    </row>
    <row r="64" spans="1:2" x14ac:dyDescent="0.2">
      <c r="A64" s="1" t="s">
        <v>99</v>
      </c>
      <c r="B64" s="2">
        <f>'GWRE Results'!I2</f>
        <v>0.43041666666666667</v>
      </c>
    </row>
    <row r="65" spans="1:2" x14ac:dyDescent="0.2">
      <c r="A65" s="1" t="s">
        <v>53</v>
      </c>
      <c r="B65" s="2">
        <f>'GLW Results'!I2</f>
        <v>0.42875000000000002</v>
      </c>
    </row>
    <row r="66" spans="1:2" x14ac:dyDescent="0.2">
      <c r="A66" s="1" t="s">
        <v>27</v>
      </c>
      <c r="B66" s="2">
        <f>'DELL Results'!I2</f>
        <v>0.42833333333333329</v>
      </c>
    </row>
    <row r="67" spans="1:2" x14ac:dyDescent="0.2">
      <c r="A67" s="1" t="s">
        <v>67</v>
      </c>
      <c r="B67" s="2">
        <f>'ZS Results'!I2</f>
        <v>0.42749999999999999</v>
      </c>
    </row>
    <row r="68" spans="1:2" x14ac:dyDescent="0.2">
      <c r="A68" s="1" t="s">
        <v>72</v>
      </c>
      <c r="B68" s="2">
        <f>'FSLR Results'!I2</f>
        <v>0.42291666666666666</v>
      </c>
    </row>
    <row r="69" spans="1:2" x14ac:dyDescent="0.2">
      <c r="A69" s="1" t="s">
        <v>76</v>
      </c>
      <c r="B69" s="2">
        <f>'LDOS Results'!I2</f>
        <v>0.42</v>
      </c>
    </row>
    <row r="70" spans="1:2" x14ac:dyDescent="0.2">
      <c r="A70" s="1" t="s">
        <v>69</v>
      </c>
      <c r="B70" s="2">
        <f>'SMCI Results'!I2</f>
        <v>0.41916666666666663</v>
      </c>
    </row>
    <row r="71" spans="1:2" x14ac:dyDescent="0.2">
      <c r="A71" s="1" t="s">
        <v>74</v>
      </c>
      <c r="B71" s="2">
        <f>'GDDY Results'!I2</f>
        <v>0.41499999999999998</v>
      </c>
    </row>
    <row r="72" spans="1:2" x14ac:dyDescent="0.2">
      <c r="A72" s="1" t="s">
        <v>31</v>
      </c>
      <c r="B72" s="2">
        <f>'PLTR Results'!I2</f>
        <v>0.41083333333333327</v>
      </c>
    </row>
    <row r="73" spans="1:2" x14ac:dyDescent="0.2">
      <c r="A73" s="1" t="s">
        <v>34</v>
      </c>
      <c r="B73" s="2">
        <f>'MRVL Results'!I2</f>
        <v>0.40833333333333338</v>
      </c>
    </row>
    <row r="74" spans="1:2" x14ac:dyDescent="0.2">
      <c r="A74" s="1" t="s">
        <v>40</v>
      </c>
      <c r="B74" s="2">
        <f>'TTD Results'!I2</f>
        <v>0.40333333333333327</v>
      </c>
    </row>
    <row r="75" spans="1:2" x14ac:dyDescent="0.2">
      <c r="A75" s="1" t="s">
        <v>100</v>
      </c>
      <c r="B75" s="2">
        <f>'TRMB Results'!I2</f>
        <v>0.39291666666666664</v>
      </c>
    </row>
    <row r="76" spans="1:2" x14ac:dyDescent="0.2">
      <c r="A76" s="1" t="s">
        <v>48</v>
      </c>
      <c r="B76" s="2">
        <f>'SQ Results'!I2</f>
        <v>0.38666666666666671</v>
      </c>
    </row>
    <row r="77" spans="1:2" x14ac:dyDescent="0.2">
      <c r="A77" s="1" t="s">
        <v>29</v>
      </c>
      <c r="B77" s="2">
        <f>'MSI Results'!I2</f>
        <v>0.38666666666666666</v>
      </c>
    </row>
    <row r="78" spans="1:2" x14ac:dyDescent="0.2">
      <c r="A78" s="1" t="s">
        <v>81</v>
      </c>
      <c r="B78" s="2">
        <f>'STX Results'!I2</f>
        <v>0.38</v>
      </c>
    </row>
    <row r="79" spans="1:2" x14ac:dyDescent="0.2">
      <c r="A79" s="1" t="s">
        <v>91</v>
      </c>
      <c r="B79" s="2">
        <f>'NTNX Results'!I2</f>
        <v>0.37624999999999997</v>
      </c>
    </row>
    <row r="80" spans="1:2" x14ac:dyDescent="0.2">
      <c r="A80" s="1" t="s">
        <v>57</v>
      </c>
      <c r="B80" s="2">
        <f>'CDW Results'!I2</f>
        <v>0.3725</v>
      </c>
    </row>
    <row r="81" spans="1:2" x14ac:dyDescent="0.2">
      <c r="A81" s="1" t="s">
        <v>85</v>
      </c>
      <c r="B81" s="2">
        <f>'VRSN Results'!I2</f>
        <v>0.36499999999999999</v>
      </c>
    </row>
    <row r="82" spans="1:2" x14ac:dyDescent="0.2">
      <c r="A82" s="1" t="s">
        <v>94</v>
      </c>
      <c r="B82" s="2">
        <f>'DT Results'!I2</f>
        <v>0.35375000000000001</v>
      </c>
    </row>
    <row r="83" spans="1:2" x14ac:dyDescent="0.2">
      <c r="A83" s="7" t="s">
        <v>5</v>
      </c>
      <c r="B83" s="6">
        <f>'ORCL Results'!I2</f>
        <v>0.35083333333333327</v>
      </c>
    </row>
    <row r="84" spans="1:2" x14ac:dyDescent="0.2">
      <c r="A84" s="1" t="s">
        <v>97</v>
      </c>
      <c r="B84" s="2">
        <f>'BSY Results'!I2</f>
        <v>0.34833333333333327</v>
      </c>
    </row>
    <row r="85" spans="1:2" x14ac:dyDescent="0.2">
      <c r="A85" s="1" t="s">
        <v>11</v>
      </c>
      <c r="B85" s="2">
        <f>'IBM Results'!I2</f>
        <v>0.33666666666666667</v>
      </c>
    </row>
    <row r="86" spans="1:2" x14ac:dyDescent="0.2">
      <c r="A86" s="1" t="s">
        <v>42</v>
      </c>
      <c r="B86" s="2">
        <f>'FIS Results'!I2</f>
        <v>0.32833333333333331</v>
      </c>
    </row>
    <row r="87" spans="1:2" x14ac:dyDescent="0.2">
      <c r="A87" s="1" t="s">
        <v>86</v>
      </c>
      <c r="B87" s="2">
        <f>'SSNC Results'!I2</f>
        <v>0.32833333333333331</v>
      </c>
    </row>
    <row r="88" spans="1:2" x14ac:dyDescent="0.2">
      <c r="A88" s="1" t="s">
        <v>75</v>
      </c>
      <c r="B88" s="2">
        <f>'CPAY Results'!I2</f>
        <v>0.32666666666666666</v>
      </c>
    </row>
    <row r="89" spans="1:2" x14ac:dyDescent="0.2">
      <c r="A89" s="1" t="s">
        <v>18</v>
      </c>
      <c r="B89" s="2">
        <f>'ADP Results'!I2</f>
        <v>0.3133333333333333</v>
      </c>
    </row>
    <row r="90" spans="1:2" x14ac:dyDescent="0.2">
      <c r="A90" s="1" t="s">
        <v>22</v>
      </c>
      <c r="B90" s="2">
        <f>'FI Results'!I2</f>
        <v>0.3133333333333333</v>
      </c>
    </row>
    <row r="91" spans="1:2" x14ac:dyDescent="0.2">
      <c r="A91" s="1" t="s">
        <v>90</v>
      </c>
      <c r="B91" s="2">
        <f>'GEN Results'!I2</f>
        <v>0.31083333333333329</v>
      </c>
    </row>
    <row r="92" spans="1:2" x14ac:dyDescent="0.2">
      <c r="A92" s="1" t="s">
        <v>60</v>
      </c>
      <c r="B92" s="2">
        <f>'NET Results'!I2</f>
        <v>0.3</v>
      </c>
    </row>
    <row r="93" spans="1:2" x14ac:dyDescent="0.2">
      <c r="A93" s="1" t="s">
        <v>70</v>
      </c>
      <c r="B93" s="2">
        <f>'HPE Results'!I2</f>
        <v>0.29875000000000002</v>
      </c>
    </row>
    <row r="94" spans="1:2" x14ac:dyDescent="0.2">
      <c r="A94" s="1" t="s">
        <v>16</v>
      </c>
      <c r="B94" s="2">
        <f>'UBER Results'!I2</f>
        <v>0.28999999999999998</v>
      </c>
    </row>
    <row r="95" spans="1:2" x14ac:dyDescent="0.2">
      <c r="A95" s="1" t="s">
        <v>58</v>
      </c>
      <c r="B95" s="2">
        <f>'APP Results'!I2</f>
        <v>0.28499999999999998</v>
      </c>
    </row>
    <row r="96" spans="1:2" x14ac:dyDescent="0.2">
      <c r="A96" s="1" t="s">
        <v>79</v>
      </c>
      <c r="B96" s="2">
        <f>'MDB Results'!I2</f>
        <v>0.28083333333333332</v>
      </c>
    </row>
    <row r="97" spans="1:2" x14ac:dyDescent="0.2">
      <c r="A97" s="1" t="s">
        <v>73</v>
      </c>
      <c r="B97" s="2">
        <f>'MSTR Results'!I2</f>
        <v>0.24083333333333332</v>
      </c>
    </row>
    <row r="98" spans="1:2" x14ac:dyDescent="0.2">
      <c r="A98" s="1" t="s">
        <v>83</v>
      </c>
      <c r="B98" s="2">
        <f>'PTC Results'!I2</f>
        <v>0.23499999999999999</v>
      </c>
    </row>
    <row r="99" spans="1:2" x14ac:dyDescent="0.2">
      <c r="A99" s="1" t="s">
        <v>66</v>
      </c>
      <c r="B99" s="2">
        <f>'BR Results'!I2</f>
        <v>0.23083333333333333</v>
      </c>
    </row>
    <row r="100" spans="1:2" x14ac:dyDescent="0.2">
      <c r="A100" s="1" t="s">
        <v>78</v>
      </c>
      <c r="B100" s="2">
        <f>'WDC Results'!I2</f>
        <v>0.1875</v>
      </c>
    </row>
  </sheetData>
  <hyperlinks>
    <hyperlink ref="A48" location="#'AAPL Results'!A1" display="AAPL" xr:uid="{00000000-0004-0000-0000-000000000000}"/>
    <hyperlink ref="A23" location="#'MSFT Results'!A1" display="MSFT" xr:uid="{00000000-0004-0000-0000-000001000000}"/>
    <hyperlink ref="A3" location="#'NVDA Results'!A1" display="NVDA" xr:uid="{00000000-0004-0000-0000-000002000000}"/>
    <hyperlink ref="A83" location="#'ORCL Results'!A1" display="ORCL" xr:uid="{00000000-0004-0000-0000-000004000000}"/>
    <hyperlink ref="A13" location="#'ADBE Results'!A1" display="ADBE" xr:uid="{00000000-0004-0000-0000-000005000000}"/>
    <hyperlink ref="A40" location="#'CRM Results'!A1" display="CRM" xr:uid="{00000000-0004-0000-0000-000006000000}"/>
    <hyperlink ref="A36" location="#'AMD Results'!A1" display="AMD" xr:uid="{00000000-0004-0000-0000-000007000000}"/>
    <hyperlink ref="A20" location="#'ACN Results'!A1" display="ACN" xr:uid="{00000000-0004-0000-0000-000008000000}"/>
    <hyperlink ref="A61" location="#'CSCO Results'!A1" display="CSCO" xr:uid="{00000000-0004-0000-0000-000009000000}"/>
    <hyperlink ref="A85" location="#'IBM Results'!A1" display="IBM" xr:uid="{00000000-0004-0000-0000-00000A000000}"/>
    <hyperlink ref="A8" location="#'TXN Results'!A1" display="TXN" xr:uid="{00000000-0004-0000-0000-00000B000000}"/>
    <hyperlink ref="A24" location="#'QCOM Results'!A1" display="QCOM" xr:uid="{00000000-0004-0000-0000-00000C000000}"/>
    <hyperlink ref="A16" location="#'INTU Results'!A1" display="INTU" xr:uid="{00000000-0004-0000-0000-00000D000000}"/>
    <hyperlink ref="A43" location="#'NOW Results'!A1" display="NOW" xr:uid="{00000000-0004-0000-0000-00000E000000}"/>
    <hyperlink ref="A94" location="#'UBER Results'!A1" display="UBER" xr:uid="{00000000-0004-0000-0000-00000F000000}"/>
    <hyperlink ref="A17" location="#'AMAT Results'!A1" display="AMAT" xr:uid="{00000000-0004-0000-0000-000010000000}"/>
    <hyperlink ref="A89" location="#'ADP Results'!A1" display="ADP" xr:uid="{00000000-0004-0000-0000-000011000000}"/>
    <hyperlink ref="A53" location="#'PANW Results'!A1" display="PANW" xr:uid="{00000000-0004-0000-0000-000012000000}"/>
    <hyperlink ref="A22" location="#'ADI Results'!A1" display="ADI" xr:uid="{00000000-0004-0000-0000-000013000000}"/>
    <hyperlink ref="A19" location="#'ANET Results'!A1" display="ANET" xr:uid="{00000000-0004-0000-0000-000014000000}"/>
    <hyperlink ref="A90" location="#'FI Results'!A1" display="FI" xr:uid="{00000000-0004-0000-0000-000015000000}"/>
    <hyperlink ref="A11" location="#'MU Results'!A1" display="MU" xr:uid="{00000000-0004-0000-0000-000016000000}"/>
    <hyperlink ref="A7" location="#'LRCX Results'!A1" display="LRCX" xr:uid="{00000000-0004-0000-0000-000017000000}"/>
    <hyperlink ref="A21" location="#'KLAC Results'!A1" display="KLAC" xr:uid="{00000000-0004-0000-0000-000018000000}"/>
    <hyperlink ref="A25" location="#'INTC Results'!A1" display="INTC" xr:uid="{00000000-0004-0000-0000-000019000000}"/>
    <hyperlink ref="A66" location="#'DELL Results'!A1" display="DELL" xr:uid="{00000000-0004-0000-0000-00001A000000}"/>
    <hyperlink ref="A30" location="#'APH Results'!A1" display="APH" xr:uid="{00000000-0004-0000-0000-00001B000000}"/>
    <hyperlink ref="A77" location="#'MSI Results'!A1" display="MSI" xr:uid="{00000000-0004-0000-0000-00001C000000}"/>
    <hyperlink ref="A18" location="#'SNPS Results'!A1" display="SNPS" xr:uid="{00000000-0004-0000-0000-00001D000000}"/>
    <hyperlink ref="A72" location="#'PLTR Results'!A1" display="PLTR" xr:uid="{00000000-0004-0000-0000-00001E000000}"/>
    <hyperlink ref="A9" location="#'CDNS Results'!A1" display="CDNS" xr:uid="{00000000-0004-0000-0000-00001F000000}"/>
    <hyperlink ref="A39" location="#'WDAY Results'!A1" display="WDAY" xr:uid="{00000000-0004-0000-0000-000020000000}"/>
    <hyperlink ref="A73" location="#'MRVL Results'!A1" display="MRVL" xr:uid="{00000000-0004-0000-0000-000021000000}"/>
    <hyperlink ref="A42" location="#'CRWD Results'!A1" display="CRWD" xr:uid="{00000000-0004-0000-0000-000022000000}"/>
    <hyperlink ref="A58" location="#'ROP Results'!A1" display="ROP" xr:uid="{00000000-0004-0000-0000-000023000000}"/>
    <hyperlink ref="A27" location="#'NXPI Results'!A1" display="NXPI" xr:uid="{00000000-0004-0000-0000-000024000000}"/>
    <hyperlink ref="A33" location="#'FTNT Results'!A1" display="FTNT" xr:uid="{00000000-0004-0000-0000-000025000000}"/>
    <hyperlink ref="A56" location="#'ADSK Results'!A1" display="ADSK" xr:uid="{00000000-0004-0000-0000-000026000000}"/>
    <hyperlink ref="A74" location="#'TTD Results'!A1" display="TTD" xr:uid="{00000000-0004-0000-0000-000027000000}"/>
    <hyperlink ref="A46" location="#'PAYX Results'!A1" display="PAYX" xr:uid="{00000000-0004-0000-0000-000028000000}"/>
    <hyperlink ref="A86" location="#'FIS Results'!A1" display="FIS" xr:uid="{00000000-0004-0000-0000-000029000000}"/>
    <hyperlink ref="A35" location="#'TEL Results'!A1" display="TEL" xr:uid="{00000000-0004-0000-0000-00002A000000}"/>
    <hyperlink ref="A34" location="#'FICO Results'!A1" display="FICO" xr:uid="{00000000-0004-0000-0000-00002B000000}"/>
    <hyperlink ref="A31" location="#'TEAM Results'!A1" display="TEAM" xr:uid="{00000000-0004-0000-0000-00002C000000}"/>
    <hyperlink ref="A12" location="#'MCHP Results'!A1" display="MCHP" xr:uid="{00000000-0004-0000-0000-00002D000000}"/>
    <hyperlink ref="A4" location="#'MPWR Results'!A1" display="MPWR" xr:uid="{00000000-0004-0000-0000-00002E000000}"/>
    <hyperlink ref="A76" location="#'SQ Results'!A1" display="SQ" xr:uid="{00000000-0004-0000-0000-00002F000000}"/>
    <hyperlink ref="A41" location="#'CTSH Results'!A1" display="CTSH" xr:uid="{00000000-0004-0000-0000-000030000000}"/>
    <hyperlink ref="A62" location="#'IT Results'!A1" display="IT" xr:uid="{00000000-0004-0000-0000-000031000000}"/>
    <hyperlink ref="A47" location="#'SNOW Results'!A1" display="SNOW" xr:uid="{00000000-0004-0000-0000-000032000000}"/>
    <hyperlink ref="A54" location="#'DDOG Results'!A1" display="DDOG" xr:uid="{00000000-0004-0000-0000-000033000000}"/>
    <hyperlink ref="A65" location="#'GLW Results'!A1" display="GLW" xr:uid="{00000000-0004-0000-0000-000034000000}"/>
    <hyperlink ref="A29" location="#'GRMN Results'!A1" display="GRMN" xr:uid="{00000000-0004-0000-0000-000035000000}"/>
    <hyperlink ref="A45" location="#'HPQ Results'!A1" display="HPQ" xr:uid="{00000000-0004-0000-0000-000036000000}"/>
    <hyperlink ref="A10" location="#'ON Results'!A1" display="ON" xr:uid="{00000000-0004-0000-0000-000037000000}"/>
    <hyperlink ref="A80" location="#'CDW Results'!A1" display="CDW" xr:uid="{00000000-0004-0000-0000-000038000000}"/>
    <hyperlink ref="A95" location="#'APP Results'!A1" display="APP" xr:uid="{00000000-0004-0000-0000-000039000000}"/>
    <hyperlink ref="A49" location="#'ANSS Results'!A1" display="ANSS" xr:uid="{00000000-0004-0000-0000-00003A000000}"/>
    <hyperlink ref="A92" location="#'NET Results'!A1" display="NET" xr:uid="{00000000-0004-0000-0000-00003B000000}"/>
    <hyperlink ref="A55" location="#'HUBS Results'!A1" display="HUBS" xr:uid="{00000000-0004-0000-0000-00003C000000}"/>
    <hyperlink ref="A15" location="#'KEYS Results'!A1" display="KEYS" xr:uid="{00000000-0004-0000-0000-00003D000000}"/>
    <hyperlink ref="A60" location="#'TYL Results'!A1" display="TYL" xr:uid="{00000000-0004-0000-0000-00003E000000}"/>
    <hyperlink ref="A50" location="#'FTV Results'!A1" display="FTV" xr:uid="{00000000-0004-0000-0000-00003F000000}"/>
    <hyperlink ref="A63" location="#'IOT Results'!A1" display="IOT" xr:uid="{00000000-0004-0000-0000-000040000000}"/>
    <hyperlink ref="A99" location="#'BR Results'!A1" display="BR" xr:uid="{00000000-0004-0000-0000-000041000000}"/>
    <hyperlink ref="A67" location="#'ZS Results'!A1" display="ZS" xr:uid="{00000000-0004-0000-0000-000042000000}"/>
    <hyperlink ref="A57" location="#'NTAP Results'!A1" display="NTAP" xr:uid="{00000000-0004-0000-0000-000043000000}"/>
    <hyperlink ref="A70" location="#'SMCI Results'!A1" display="SMCI" xr:uid="{00000000-0004-0000-0000-000044000000}"/>
    <hyperlink ref="A93" location="#'HPE Results'!A1" display="HPE" xr:uid="{00000000-0004-0000-0000-000045000000}"/>
    <hyperlink ref="A52" location="#'GFS Results'!A1" display="GFS" xr:uid="{00000000-0004-0000-0000-000046000000}"/>
    <hyperlink ref="A68" location="#'FSLR Results'!A1" display="FSLR" xr:uid="{00000000-0004-0000-0000-000047000000}"/>
    <hyperlink ref="A97" location="#'MSTR Results'!A1" display="MSTR" xr:uid="{00000000-0004-0000-0000-000048000000}"/>
    <hyperlink ref="A71" location="#'GDDY Results'!A1" display="GDDY" xr:uid="{00000000-0004-0000-0000-000049000000}"/>
    <hyperlink ref="A88" location="#'CPAY Results'!A1" display="CPAY" xr:uid="{00000000-0004-0000-0000-00004A000000}"/>
    <hyperlink ref="A69" location="#'LDOS Results'!A1" display="LDOS" xr:uid="{00000000-0004-0000-0000-00004B000000}"/>
    <hyperlink ref="A32" location="#'CHKP Results'!A1" display="CHKP" xr:uid="{00000000-0004-0000-0000-00004C000000}"/>
    <hyperlink ref="A100" location="#'WDC Results'!A1" display="WDC" xr:uid="{00000000-0004-0000-0000-00004D000000}"/>
    <hyperlink ref="A96" location="#'MDB Results'!A1" display="MDB" xr:uid="{00000000-0004-0000-0000-00004E000000}"/>
    <hyperlink ref="A14" location="#'ZM Results'!A1" display="ZM" xr:uid="{00000000-0004-0000-0000-00004F000000}"/>
    <hyperlink ref="A78" location="#'STX Results'!A1" display="STX" xr:uid="{00000000-0004-0000-0000-000050000000}"/>
    <hyperlink ref="A6" location="#'TER Results'!A1" display="TER" xr:uid="{00000000-0004-0000-0000-000051000000}"/>
    <hyperlink ref="A98" location="#'PTC Results'!A1" display="PTC" xr:uid="{00000000-0004-0000-0000-000052000000}"/>
    <hyperlink ref="A38" location="#'TDY Results'!A1" display="TDY" xr:uid="{00000000-0004-0000-0000-000053000000}"/>
    <hyperlink ref="A81" location="#'VRSN Results'!A1" display="VRSN" xr:uid="{00000000-0004-0000-0000-000054000000}"/>
    <hyperlink ref="A87" location="#'SSNC Results'!A1" display="SSNC" xr:uid="{00000000-0004-0000-0000-000055000000}"/>
    <hyperlink ref="A28" location="#'ENTG Results'!A1" display="ENTG" xr:uid="{00000000-0004-0000-0000-000056000000}"/>
    <hyperlink ref="A51" location="#'ZBRA Results'!A1" display="ZBRA" xr:uid="{00000000-0004-0000-0000-000057000000}"/>
    <hyperlink ref="A2" location="#'SWKS Results'!A1" display="SWKS" xr:uid="{00000000-0004-0000-0000-000058000000}"/>
    <hyperlink ref="A91" location="#'GEN Results'!A1" display="GEN" xr:uid="{00000000-0004-0000-0000-000059000000}"/>
    <hyperlink ref="A79" location="#'NTNX Results'!A1" display="NTNX" xr:uid="{00000000-0004-0000-0000-00005A000000}"/>
    <hyperlink ref="A44" location="#'MANH Results'!A1" display="MANH" xr:uid="{00000000-0004-0000-0000-00005B000000}"/>
    <hyperlink ref="A5" location="#'AKAM Results'!A1" display="AKAM" xr:uid="{00000000-0004-0000-0000-00005C000000}"/>
    <hyperlink ref="A82" location="#'DT Results'!A1" display="DT" xr:uid="{00000000-0004-0000-0000-00005D000000}"/>
    <hyperlink ref="A59" location="#'PSTG Results'!A1" display="PSTG" xr:uid="{00000000-0004-0000-0000-00005E000000}"/>
    <hyperlink ref="A26" location="#'ENPH Results'!A1" display="ENPH" xr:uid="{00000000-0004-0000-0000-00005F000000}"/>
    <hyperlink ref="A84" location="#'BSY Results'!A1" display="BSY" xr:uid="{00000000-0004-0000-0000-000060000000}"/>
    <hyperlink ref="A37" location="#'AZPN Results'!A1" display="AZPN" xr:uid="{00000000-0004-0000-0000-000061000000}"/>
    <hyperlink ref="A64" location="#'GWRE Results'!A1" display="GWRE" xr:uid="{00000000-0004-0000-0000-000062000000}"/>
    <hyperlink ref="A75" location="#'TRMB Results'!A1" display="TRMB" xr:uid="{00000000-0004-0000-0000-000063000000}"/>
  </hyperlinks>
  <pageMargins left="0.7" right="0.7" top="0.75" bottom="0.75" header="0.3" footer="0.3"/>
  <pageSetup orientation="portrait" useFirstPageNumber="1" horizontalDpi="0" verticalDpi="0"/>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213</v>
      </c>
      <c r="D2" s="22" t="s">
        <v>214</v>
      </c>
      <c r="E2" s="22" t="s">
        <v>215</v>
      </c>
      <c r="F2" s="22" t="s">
        <v>216</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0.50249999999999995</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6055000000</v>
      </c>
      <c r="D4" s="26">
        <v>6592000000</v>
      </c>
      <c r="E4" s="26">
        <v>5695000000</v>
      </c>
      <c r="F4" s="27">
        <v>5663000000</v>
      </c>
      <c r="G4" s="20"/>
      <c r="H4" s="20"/>
      <c r="I4" s="20"/>
      <c r="J4" s="20"/>
      <c r="K4" s="20"/>
      <c r="L4" s="20"/>
      <c r="M4" s="20"/>
      <c r="N4" s="20"/>
      <c r="O4" s="20"/>
      <c r="P4" s="20"/>
      <c r="Q4" s="20"/>
      <c r="R4" s="20"/>
      <c r="S4" s="20"/>
      <c r="T4" s="20"/>
      <c r="U4" s="20"/>
      <c r="V4" s="20"/>
    </row>
    <row r="5" spans="1:22" ht="19" x14ac:dyDescent="0.25">
      <c r="A5" s="20"/>
      <c r="B5" s="28" t="s">
        <v>169</v>
      </c>
      <c r="C5" s="26">
        <v>48620000000</v>
      </c>
      <c r="D5" s="26">
        <v>48568000000</v>
      </c>
      <c r="E5" s="26">
        <v>47937000000</v>
      </c>
      <c r="F5" s="27">
        <v>26318000000</v>
      </c>
      <c r="G5" s="20"/>
      <c r="H5" s="20"/>
      <c r="I5" s="20"/>
      <c r="J5" s="20"/>
      <c r="K5" s="20"/>
      <c r="L5" s="20"/>
      <c r="M5" s="20"/>
      <c r="N5" s="20"/>
      <c r="O5" s="20"/>
      <c r="P5" s="20"/>
      <c r="Q5" s="20"/>
      <c r="R5" s="20"/>
      <c r="S5" s="20"/>
      <c r="T5" s="20"/>
      <c r="U5" s="20"/>
      <c r="V5" s="20"/>
    </row>
    <row r="6" spans="1:22" ht="19" x14ac:dyDescent="0.25">
      <c r="A6" s="20"/>
      <c r="B6" s="28" t="s">
        <v>170</v>
      </c>
      <c r="C6" s="26">
        <v>99823000000</v>
      </c>
      <c r="D6" s="26">
        <v>98849000000</v>
      </c>
      <c r="E6" s="26">
        <v>95209000000</v>
      </c>
      <c r="F6" s="27">
        <v>66301000000</v>
      </c>
      <c r="G6" s="20"/>
      <c r="H6" s="20"/>
      <c r="I6" s="20"/>
      <c r="J6" s="20"/>
      <c r="K6" s="20"/>
      <c r="L6" s="20"/>
      <c r="M6" s="20"/>
      <c r="N6" s="20"/>
      <c r="O6" s="20"/>
      <c r="P6" s="20"/>
      <c r="Q6" s="20"/>
      <c r="R6" s="20"/>
      <c r="S6" s="20"/>
      <c r="T6" s="20"/>
      <c r="U6" s="20"/>
      <c r="V6" s="20"/>
    </row>
    <row r="7" spans="1:22" ht="19" x14ac:dyDescent="0.25">
      <c r="A7" s="20"/>
      <c r="B7" s="28" t="s">
        <v>171</v>
      </c>
      <c r="C7" s="26">
        <v>26631000000</v>
      </c>
      <c r="D7" s="26">
        <v>25891000000</v>
      </c>
      <c r="E7" s="26">
        <v>21788000000</v>
      </c>
      <c r="F7" s="27">
        <v>17728000000</v>
      </c>
      <c r="G7" s="20"/>
      <c r="H7" s="20"/>
      <c r="I7" s="20"/>
      <c r="J7" s="20"/>
      <c r="K7" s="20"/>
      <c r="L7" s="20"/>
      <c r="M7" s="20"/>
      <c r="N7" s="20"/>
      <c r="O7" s="20"/>
      <c r="P7" s="20"/>
      <c r="Q7" s="20"/>
      <c r="R7" s="20"/>
      <c r="S7" s="20"/>
      <c r="T7" s="20"/>
      <c r="U7" s="20"/>
      <c r="V7" s="20"/>
    </row>
    <row r="8" spans="1:22" ht="19" x14ac:dyDescent="0.25">
      <c r="A8" s="20"/>
      <c r="B8" s="28" t="s">
        <v>172</v>
      </c>
      <c r="C8" s="26">
        <v>13546000000</v>
      </c>
      <c r="D8" s="26">
        <v>14599000000</v>
      </c>
      <c r="E8" s="26">
        <v>15290000000</v>
      </c>
      <c r="F8" s="27">
        <v>7080000000</v>
      </c>
      <c r="G8" s="20"/>
      <c r="H8" s="20"/>
      <c r="I8" s="20"/>
      <c r="J8" s="20"/>
      <c r="K8" s="20"/>
      <c r="L8" s="20"/>
      <c r="M8" s="20"/>
      <c r="N8" s="20"/>
      <c r="O8" s="20"/>
      <c r="P8" s="20"/>
      <c r="Q8" s="20"/>
      <c r="R8" s="20"/>
      <c r="S8" s="20"/>
      <c r="T8" s="20"/>
      <c r="U8" s="20"/>
      <c r="V8" s="20"/>
    </row>
    <row r="9" spans="1:22" ht="19" x14ac:dyDescent="0.25">
      <c r="A9" s="20"/>
      <c r="B9" s="28" t="s">
        <v>173</v>
      </c>
      <c r="C9" s="26">
        <v>40177000000</v>
      </c>
      <c r="D9" s="26">
        <v>40490000000</v>
      </c>
      <c r="E9" s="26">
        <v>37078000000</v>
      </c>
      <c r="F9" s="27">
        <v>24808000000</v>
      </c>
      <c r="G9" s="20"/>
      <c r="H9" s="20"/>
      <c r="I9" s="20"/>
      <c r="J9" s="20"/>
      <c r="K9" s="20"/>
      <c r="L9" s="20"/>
      <c r="M9" s="20"/>
      <c r="N9" s="20"/>
      <c r="O9" s="20"/>
      <c r="P9" s="20"/>
      <c r="Q9" s="20"/>
      <c r="R9" s="20"/>
      <c r="S9" s="20"/>
      <c r="T9" s="20"/>
      <c r="U9" s="20"/>
      <c r="V9" s="20"/>
    </row>
    <row r="10" spans="1:22" ht="19" x14ac:dyDescent="0.25">
      <c r="A10" s="20"/>
      <c r="B10" s="28" t="s">
        <v>174</v>
      </c>
      <c r="C10" s="26">
        <v>11692000000</v>
      </c>
      <c r="D10" s="26">
        <v>4000000000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11721000000</v>
      </c>
      <c r="D12" s="26">
        <v>7585000000</v>
      </c>
      <c r="E12" s="26">
        <v>7377000000</v>
      </c>
      <c r="F12" s="27">
        <v>5933000000</v>
      </c>
      <c r="G12" s="20"/>
      <c r="H12" s="20"/>
      <c r="I12" s="20"/>
      <c r="J12" s="20"/>
      <c r="K12" s="20"/>
      <c r="L12" s="20"/>
      <c r="M12" s="20"/>
      <c r="N12" s="20"/>
      <c r="O12" s="20"/>
      <c r="P12" s="20"/>
      <c r="Q12" s="20"/>
      <c r="R12" s="20"/>
      <c r="S12" s="20"/>
      <c r="T12" s="20"/>
      <c r="U12" s="20"/>
      <c r="V12" s="20"/>
    </row>
    <row r="13" spans="1:22" ht="19" x14ac:dyDescent="0.25">
      <c r="A13" s="20"/>
      <c r="B13" s="28" t="s">
        <v>177</v>
      </c>
      <c r="C13" s="26">
        <v>59646000000</v>
      </c>
      <c r="D13" s="26">
        <v>58359000000</v>
      </c>
      <c r="E13" s="26">
        <v>58131000000</v>
      </c>
      <c r="F13" s="27">
        <v>41493000000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4906000000</v>
      </c>
      <c r="D15" s="26">
        <v>5055000000</v>
      </c>
      <c r="E15" s="26">
        <v>4465000000</v>
      </c>
      <c r="F15" s="27">
        <v>3598000000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10234000000</v>
      </c>
      <c r="D17" s="33">
        <v>7111000000</v>
      </c>
      <c r="E17" s="33">
        <v>6000000000</v>
      </c>
      <c r="F17" s="34">
        <v>4801000000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1.6901734104046242</v>
      </c>
      <c r="D24" s="49">
        <f>D17/(D4)</f>
        <v>1.0787317961165048</v>
      </c>
      <c r="E24" s="49">
        <f>E17/(E4)</f>
        <v>1.0535557506584723</v>
      </c>
      <c r="F24" s="50">
        <f>F17/(F4)</f>
        <v>0.84778386014479956</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0.1025214629894914</v>
      </c>
      <c r="D25" s="49">
        <f>D17/D6</f>
        <v>7.1938006454288869E-2</v>
      </c>
      <c r="E25" s="49">
        <f>E17/E6</f>
        <v>6.3019252381602581E-2</v>
      </c>
      <c r="F25" s="50">
        <f>F17/F6</f>
        <v>7.2412180811752463E-2</v>
      </c>
      <c r="G25" s="45">
        <f>(IF(C25 &gt; 0.17, 100, IF(C25 &gt;= 0.1, 50, 0))) +
  (IF(D25 &gt; 0.17, 100, IF(D25 &gt;= 0.1, 50, 0))) +
  (IF(E25 &gt; 0.17, 100, IF(E25 &gt;= 0.1, 50, 0))) +
  (IF(F25 &gt; 0.17, 100, IF(F25 &gt;= 0.1, 50, 0)))</f>
        <v>50</v>
      </c>
      <c r="H25" s="46" t="s">
        <v>194</v>
      </c>
      <c r="I25" s="20"/>
      <c r="J25" s="20"/>
      <c r="K25" s="20"/>
      <c r="L25" s="20"/>
      <c r="M25" s="20"/>
      <c r="N25" s="20"/>
      <c r="O25" s="20"/>
      <c r="P25" s="20"/>
      <c r="Q25" s="20"/>
      <c r="R25" s="20"/>
      <c r="S25" s="20"/>
      <c r="T25" s="20"/>
      <c r="U25" s="20"/>
      <c r="V25" s="20"/>
    </row>
    <row r="26" spans="1:22" x14ac:dyDescent="0.2">
      <c r="A26" s="20"/>
      <c r="B26" s="38" t="s">
        <v>112</v>
      </c>
      <c r="C26" s="49">
        <f>C8/C6</f>
        <v>0.13570018933512318</v>
      </c>
      <c r="D26" s="49">
        <f>D8/D6</f>
        <v>0.14768991087416161</v>
      </c>
      <c r="E26" s="49">
        <f>E8/E6</f>
        <v>0.1605940614857839</v>
      </c>
      <c r="F26" s="50">
        <f>F8/F6</f>
        <v>0.10678571967240313</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0.56319212761781945</v>
      </c>
      <c r="D27" s="49">
        <f>D9/(D13+D10)</f>
        <v>0.64930483170031594</v>
      </c>
      <c r="E27" s="49">
        <f>E9/(E13+E10)</f>
        <v>0.63783523421238242</v>
      </c>
      <c r="F27" s="50">
        <f>F9/(F13+F10)</f>
        <v>0.597883980430434</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0.27228898449769684</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Fail</v>
      </c>
      <c r="F30" s="57" t="str">
        <f>IF(F10&lt;&gt;0,"Pass","Fail")</f>
        <v>Fail</v>
      </c>
      <c r="G30" s="45">
        <f>(COUNTIF(C30:F30, "Pass") * 100) + (COUNTIF(C30:F30, "Fail") * 0)</f>
        <v>200</v>
      </c>
      <c r="H30" s="46" t="s">
        <v>201</v>
      </c>
      <c r="I30" s="20"/>
      <c r="J30" s="20"/>
      <c r="K30" s="20"/>
      <c r="L30" s="20"/>
      <c r="M30" s="20"/>
      <c r="N30" s="20"/>
      <c r="O30" s="20"/>
      <c r="P30" s="20"/>
      <c r="Q30" s="20"/>
      <c r="R30" s="20"/>
      <c r="S30" s="20"/>
      <c r="T30" s="20"/>
      <c r="U30" s="20"/>
      <c r="V30" s="20"/>
    </row>
    <row r="31" spans="1:22" x14ac:dyDescent="0.2">
      <c r="A31" s="20"/>
      <c r="B31" s="38" t="s">
        <v>202</v>
      </c>
      <c r="C31" s="49">
        <f>C17/(C13+C10)</f>
        <v>0.14345790462306204</v>
      </c>
      <c r="D31" s="49">
        <f>D17/(D13+D10)</f>
        <v>0.11403325903237704</v>
      </c>
      <c r="E31" s="49">
        <f>E17/(E13+E10)</f>
        <v>0.10321515198431129</v>
      </c>
      <c r="F31" s="50">
        <f>F17/(F13+F10)</f>
        <v>0.11570626370713133</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3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0.34833333333333327</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78576000</v>
      </c>
      <c r="D4" s="26">
        <v>72500000</v>
      </c>
      <c r="E4" s="26">
        <v>82641000</v>
      </c>
      <c r="F4" s="27">
        <v>74542000</v>
      </c>
      <c r="G4" s="20"/>
      <c r="H4" s="20"/>
      <c r="I4" s="20"/>
      <c r="J4" s="20"/>
      <c r="K4" s="20"/>
      <c r="L4" s="20"/>
      <c r="M4" s="20"/>
      <c r="N4" s="20"/>
      <c r="O4" s="20"/>
      <c r="P4" s="20"/>
      <c r="Q4" s="20"/>
      <c r="R4" s="20"/>
      <c r="S4" s="20"/>
      <c r="T4" s="20"/>
      <c r="U4" s="20"/>
      <c r="V4" s="20"/>
    </row>
    <row r="5" spans="1:22" ht="19" x14ac:dyDescent="0.25">
      <c r="A5" s="20"/>
      <c r="B5" s="28" t="s">
        <v>169</v>
      </c>
      <c r="C5" s="26">
        <v>2269336000</v>
      </c>
      <c r="D5" s="26">
        <v>2237184000</v>
      </c>
      <c r="E5" s="26">
        <v>1588477000</v>
      </c>
      <c r="F5" s="27">
        <v>581174000</v>
      </c>
      <c r="G5" s="20"/>
      <c r="H5" s="20"/>
      <c r="I5" s="20"/>
      <c r="J5" s="20"/>
      <c r="K5" s="20"/>
      <c r="L5" s="20"/>
      <c r="M5" s="20"/>
      <c r="N5" s="20"/>
      <c r="O5" s="20"/>
      <c r="P5" s="20"/>
      <c r="Q5" s="20"/>
      <c r="R5" s="20"/>
      <c r="S5" s="20"/>
      <c r="T5" s="20"/>
      <c r="U5" s="20"/>
      <c r="V5" s="20"/>
    </row>
    <row r="6" spans="1:22" ht="19" x14ac:dyDescent="0.25">
      <c r="A6" s="20"/>
      <c r="B6" s="28" t="s">
        <v>170</v>
      </c>
      <c r="C6" s="26">
        <v>3319850000</v>
      </c>
      <c r="D6" s="26">
        <v>3165005000</v>
      </c>
      <c r="E6" s="26">
        <v>2659243000</v>
      </c>
      <c r="F6" s="27">
        <v>1126035000</v>
      </c>
      <c r="G6" s="20"/>
      <c r="H6" s="20"/>
      <c r="I6" s="20"/>
      <c r="J6" s="20"/>
      <c r="K6" s="20"/>
      <c r="L6" s="20"/>
      <c r="M6" s="20"/>
      <c r="N6" s="20"/>
      <c r="O6" s="20"/>
      <c r="P6" s="20"/>
      <c r="Q6" s="20"/>
      <c r="R6" s="20"/>
      <c r="S6" s="20"/>
      <c r="T6" s="20"/>
      <c r="U6" s="20"/>
      <c r="V6" s="20"/>
    </row>
    <row r="7" spans="1:22" ht="19" x14ac:dyDescent="0.25">
      <c r="A7" s="20"/>
      <c r="B7" s="28" t="s">
        <v>171</v>
      </c>
      <c r="C7" s="26">
        <v>760363000</v>
      </c>
      <c r="D7" s="26">
        <v>628358000</v>
      </c>
      <c r="E7" s="26">
        <v>593874000</v>
      </c>
      <c r="F7" s="27">
        <v>465555000</v>
      </c>
      <c r="G7" s="20"/>
      <c r="H7" s="20"/>
      <c r="I7" s="20"/>
      <c r="J7" s="20"/>
      <c r="K7" s="20"/>
      <c r="L7" s="20"/>
      <c r="M7" s="20"/>
      <c r="N7" s="20"/>
      <c r="O7" s="20"/>
      <c r="P7" s="20"/>
      <c r="Q7" s="20"/>
      <c r="R7" s="20"/>
      <c r="S7" s="20"/>
      <c r="T7" s="20"/>
      <c r="U7" s="20"/>
      <c r="V7" s="20"/>
    </row>
    <row r="8" spans="1:22" ht="19" x14ac:dyDescent="0.25">
      <c r="A8" s="20"/>
      <c r="B8" s="28" t="s">
        <v>172</v>
      </c>
      <c r="C8" s="26">
        <v>1675505000</v>
      </c>
      <c r="D8" s="26">
        <v>1963193000</v>
      </c>
      <c r="E8" s="26">
        <v>1656147000</v>
      </c>
      <c r="F8" s="27">
        <v>318881000</v>
      </c>
      <c r="G8" s="20"/>
      <c r="H8" s="20"/>
      <c r="I8" s="20"/>
      <c r="J8" s="20"/>
      <c r="K8" s="20"/>
      <c r="L8" s="20"/>
      <c r="M8" s="20"/>
      <c r="N8" s="20"/>
      <c r="O8" s="20"/>
      <c r="P8" s="20"/>
      <c r="Q8" s="20"/>
      <c r="R8" s="20"/>
      <c r="S8" s="20"/>
      <c r="T8" s="20"/>
      <c r="U8" s="20"/>
      <c r="V8" s="20"/>
    </row>
    <row r="9" spans="1:22" ht="19" x14ac:dyDescent="0.25">
      <c r="A9" s="20"/>
      <c r="B9" s="28" t="s">
        <v>173</v>
      </c>
      <c r="C9" s="26">
        <v>2435868000</v>
      </c>
      <c r="D9" s="26">
        <v>2591551000</v>
      </c>
      <c r="E9" s="26">
        <v>2250021000</v>
      </c>
      <c r="F9" s="27">
        <v>784436000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-161932000</v>
      </c>
      <c r="D12" s="26">
        <v>-370866000</v>
      </c>
      <c r="E12" s="26">
        <v>-439634000</v>
      </c>
      <c r="F12" s="27">
        <v>-376003000</v>
      </c>
      <c r="G12" s="20"/>
      <c r="H12" s="20"/>
      <c r="I12" s="20"/>
      <c r="J12" s="20"/>
      <c r="K12" s="20"/>
      <c r="L12" s="20"/>
      <c r="M12" s="20"/>
      <c r="N12" s="20"/>
      <c r="O12" s="20"/>
      <c r="P12" s="20"/>
      <c r="Q12" s="20"/>
      <c r="R12" s="20"/>
      <c r="S12" s="20"/>
      <c r="T12" s="20"/>
      <c r="U12" s="20"/>
      <c r="V12" s="20"/>
    </row>
    <row r="13" spans="1:22" ht="19" x14ac:dyDescent="0.25">
      <c r="A13" s="20"/>
      <c r="B13" s="28" t="s">
        <v>177</v>
      </c>
      <c r="C13" s="26">
        <v>883982000</v>
      </c>
      <c r="D13" s="26">
        <v>573454000</v>
      </c>
      <c r="E13" s="26">
        <v>409222000</v>
      </c>
      <c r="F13" s="27">
        <v>341599000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274619000</v>
      </c>
      <c r="D15" s="26">
        <v>257856000</v>
      </c>
      <c r="E15" s="26">
        <v>220915000</v>
      </c>
      <c r="F15" s="27">
        <v>185515000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416696000</v>
      </c>
      <c r="D17" s="33">
        <v>274324000</v>
      </c>
      <c r="E17" s="33">
        <v>288024000</v>
      </c>
      <c r="F17" s="34">
        <v>258340000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5.3030950926491549</v>
      </c>
      <c r="D24" s="49">
        <f>D17/(D4)</f>
        <v>3.7837793103448276</v>
      </c>
      <c r="E24" s="49">
        <f>E17/(E4)</f>
        <v>3.4852434021853558</v>
      </c>
      <c r="F24" s="50">
        <f>F17/(F4)</f>
        <v>3.4656971908454293</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0.12551651430034488</v>
      </c>
      <c r="D25" s="49">
        <f>D17/D6</f>
        <v>8.6674112679126891E-2</v>
      </c>
      <c r="E25" s="49">
        <f>E17/E6</f>
        <v>0.10831052295709719</v>
      </c>
      <c r="F25" s="50">
        <f>F17/F6</f>
        <v>0.22942448502932858</v>
      </c>
      <c r="G25" s="45">
        <f>(IF(C25 &gt; 0.17, 100, IF(C25 &gt;= 0.1, 50, 0))) +
  (IF(D25 &gt; 0.17, 100, IF(D25 &gt;= 0.1, 50, 0))) +
  (IF(E25 &gt; 0.17, 100, IF(E25 &gt;= 0.1, 50, 0))) +
  (IF(F25 &gt; 0.17, 100, IF(F25 &gt;= 0.1, 50, 0)))</f>
        <v>200</v>
      </c>
      <c r="H25" s="46" t="s">
        <v>194</v>
      </c>
      <c r="I25" s="20"/>
      <c r="J25" s="20"/>
      <c r="K25" s="20"/>
      <c r="L25" s="20"/>
      <c r="M25" s="20"/>
      <c r="N25" s="20"/>
      <c r="O25" s="20"/>
      <c r="P25" s="20"/>
      <c r="Q25" s="20"/>
      <c r="R25" s="20"/>
      <c r="S25" s="20"/>
      <c r="T25" s="20"/>
      <c r="U25" s="20"/>
      <c r="V25" s="20"/>
    </row>
    <row r="26" spans="1:22" x14ac:dyDescent="0.2">
      <c r="A26" s="20"/>
      <c r="B26" s="38" t="s">
        <v>112</v>
      </c>
      <c r="C26" s="49">
        <f>C8/C6</f>
        <v>0.50469298311670707</v>
      </c>
      <c r="D26" s="49">
        <f>D8/D6</f>
        <v>0.62028116859215077</v>
      </c>
      <c r="E26" s="49">
        <f>E8/E6</f>
        <v>0.62278889142511606</v>
      </c>
      <c r="F26" s="50">
        <f>F8/F6</f>
        <v>0.28318924367359805</v>
      </c>
      <c r="G26" s="45">
        <f>(IF(C26 &lt; 0.5, 100, 0)) +
  (IF(D26 &lt; 0.5, 100, 0)) +
  (IF(E26 &lt; 0.5, 100, 0)) +
  (IF(F26 &lt; 0.5, 100, 0))</f>
        <v>100</v>
      </c>
      <c r="H26" s="46" t="s">
        <v>195</v>
      </c>
      <c r="I26" s="20"/>
      <c r="J26" s="20"/>
      <c r="K26" s="20"/>
      <c r="L26" s="20"/>
      <c r="M26" s="20"/>
      <c r="N26" s="20"/>
      <c r="O26" s="20"/>
      <c r="P26" s="20"/>
      <c r="Q26" s="20"/>
      <c r="R26" s="20"/>
      <c r="S26" s="20"/>
      <c r="T26" s="20"/>
      <c r="U26" s="20"/>
      <c r="V26" s="20"/>
    </row>
    <row r="27" spans="1:22" x14ac:dyDescent="0.2">
      <c r="A27" s="20"/>
      <c r="B27" s="38" t="s">
        <v>196</v>
      </c>
      <c r="C27" s="49">
        <f>C9/(C13+C10)</f>
        <v>2.7555628960770693</v>
      </c>
      <c r="D27" s="49">
        <f>D9/(D13+D10)</f>
        <v>4.5191959599200633</v>
      </c>
      <c r="E27" s="49">
        <f>E9/(E13+E10)</f>
        <v>5.4982894370292899</v>
      </c>
      <c r="F27" s="50">
        <f>F9/(F13+F10)</f>
        <v>2.2963650361974128</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-0.18351963042583064</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0.4713851639513022</v>
      </c>
      <c r="D31" s="49">
        <f>D17/(D13+D10)</f>
        <v>0.47837141252829346</v>
      </c>
      <c r="E31" s="49">
        <f>E17/(E13+E10)</f>
        <v>0.70383312725122305</v>
      </c>
      <c r="F31" s="50">
        <f>F17/(F13+F10)</f>
        <v>0.7562668508982755</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4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209</v>
      </c>
      <c r="D2" s="22" t="s">
        <v>210</v>
      </c>
      <c r="E2" s="22" t="s">
        <v>211</v>
      </c>
      <c r="F2" s="22" t="s">
        <v>212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0.52833333333333332</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113423000</v>
      </c>
      <c r="D4" s="26">
        <v>86312000</v>
      </c>
      <c r="E4" s="26">
        <v>95434000</v>
      </c>
      <c r="F4" s="27">
        <v>38149000</v>
      </c>
      <c r="G4" s="20"/>
      <c r="H4" s="20"/>
      <c r="I4" s="20"/>
      <c r="J4" s="20"/>
      <c r="K4" s="20"/>
      <c r="L4" s="20"/>
      <c r="M4" s="20"/>
      <c r="N4" s="20"/>
      <c r="O4" s="20"/>
      <c r="P4" s="20"/>
      <c r="Q4" s="20"/>
      <c r="R4" s="20"/>
      <c r="S4" s="20"/>
      <c r="T4" s="20"/>
      <c r="U4" s="20"/>
      <c r="V4" s="20"/>
    </row>
    <row r="5" spans="1:22" ht="19" x14ac:dyDescent="0.25">
      <c r="A5" s="20"/>
      <c r="B5" s="28" t="s">
        <v>169</v>
      </c>
      <c r="C5" s="26">
        <v>8328201000</v>
      </c>
      <c r="D5" s="26">
        <v>8330811000</v>
      </c>
      <c r="E5" s="26">
        <v>8266809000</v>
      </c>
      <c r="F5" s="27">
        <v>159852000</v>
      </c>
      <c r="G5" s="20"/>
      <c r="H5" s="20"/>
      <c r="I5" s="20"/>
      <c r="J5" s="20"/>
      <c r="K5" s="20"/>
      <c r="L5" s="20"/>
      <c r="M5" s="20"/>
      <c r="N5" s="20"/>
      <c r="O5" s="20"/>
      <c r="P5" s="20"/>
      <c r="Q5" s="20"/>
      <c r="R5" s="20"/>
      <c r="S5" s="20"/>
      <c r="T5" s="20"/>
      <c r="U5" s="20"/>
      <c r="V5" s="20"/>
    </row>
    <row r="6" spans="1:22" ht="19" x14ac:dyDescent="0.25">
      <c r="A6" s="20"/>
      <c r="B6" s="28" t="s">
        <v>170</v>
      </c>
      <c r="C6" s="26">
        <v>14071707000</v>
      </c>
      <c r="D6" s="26">
        <v>14486052000</v>
      </c>
      <c r="E6" s="26">
        <v>14969922000</v>
      </c>
      <c r="F6" s="27">
        <v>1454000000</v>
      </c>
      <c r="G6" s="20"/>
      <c r="H6" s="20"/>
      <c r="I6" s="20"/>
      <c r="J6" s="20"/>
      <c r="K6" s="20"/>
      <c r="L6" s="20"/>
      <c r="M6" s="20"/>
      <c r="N6" s="20"/>
      <c r="O6" s="20"/>
      <c r="P6" s="20"/>
      <c r="Q6" s="20"/>
      <c r="R6" s="20"/>
      <c r="S6" s="20"/>
      <c r="T6" s="20"/>
      <c r="U6" s="20"/>
      <c r="V6" s="20"/>
    </row>
    <row r="7" spans="1:22" ht="19" x14ac:dyDescent="0.25">
      <c r="A7" s="20"/>
      <c r="B7" s="28" t="s">
        <v>171</v>
      </c>
      <c r="C7" s="26">
        <v>337401000</v>
      </c>
      <c r="D7" s="26">
        <v>352427000</v>
      </c>
      <c r="E7" s="26">
        <v>300936000</v>
      </c>
      <c r="F7" s="27">
        <v>141530000</v>
      </c>
      <c r="G7" s="20"/>
      <c r="H7" s="20"/>
      <c r="I7" s="20"/>
      <c r="J7" s="20"/>
      <c r="K7" s="20"/>
      <c r="L7" s="20"/>
      <c r="M7" s="20"/>
      <c r="N7" s="20"/>
      <c r="O7" s="20"/>
      <c r="P7" s="20"/>
      <c r="Q7" s="20"/>
      <c r="R7" s="20"/>
      <c r="S7" s="20"/>
      <c r="T7" s="20"/>
      <c r="U7" s="20"/>
      <c r="V7" s="20"/>
    </row>
    <row r="8" spans="1:22" ht="19" x14ac:dyDescent="0.25">
      <c r="A8" s="20"/>
      <c r="B8" s="28" t="s">
        <v>172</v>
      </c>
      <c r="C8" s="26">
        <v>921451000</v>
      </c>
      <c r="D8" s="26">
        <v>1062696000</v>
      </c>
      <c r="E8" s="26">
        <v>1499629000</v>
      </c>
      <c r="F8" s="27">
        <v>511713000</v>
      </c>
      <c r="G8" s="20"/>
      <c r="H8" s="20"/>
      <c r="I8" s="20"/>
      <c r="J8" s="20"/>
      <c r="K8" s="20"/>
      <c r="L8" s="20"/>
      <c r="M8" s="20"/>
      <c r="N8" s="20"/>
      <c r="O8" s="20"/>
      <c r="P8" s="20"/>
      <c r="Q8" s="20"/>
      <c r="R8" s="20"/>
      <c r="S8" s="20"/>
      <c r="T8" s="20"/>
      <c r="U8" s="20"/>
      <c r="V8" s="20"/>
    </row>
    <row r="9" spans="1:22" ht="19" x14ac:dyDescent="0.25">
      <c r="A9" s="20"/>
      <c r="B9" s="28" t="s">
        <v>173</v>
      </c>
      <c r="C9" s="26">
        <v>1258852000</v>
      </c>
      <c r="D9" s="26">
        <v>1415123000</v>
      </c>
      <c r="E9" s="26">
        <v>1800565000</v>
      </c>
      <c r="F9" s="27">
        <v>653243000</v>
      </c>
      <c r="G9" s="20"/>
      <c r="H9" s="20"/>
      <c r="I9" s="20"/>
      <c r="J9" s="20"/>
      <c r="K9" s="20"/>
      <c r="L9" s="20"/>
      <c r="M9" s="20"/>
      <c r="N9" s="20"/>
      <c r="O9" s="20"/>
      <c r="P9" s="20"/>
      <c r="Q9" s="20"/>
      <c r="R9" s="20"/>
      <c r="S9" s="20"/>
      <c r="T9" s="20"/>
      <c r="U9" s="20"/>
      <c r="V9" s="20"/>
    </row>
    <row r="10" spans="1:22" ht="19" x14ac:dyDescent="0.25">
      <c r="A10" s="20"/>
      <c r="B10" s="28" t="s">
        <v>174</v>
      </c>
      <c r="C10" s="26">
        <v>406580000</v>
      </c>
      <c r="D10" s="26">
        <v>84150000</v>
      </c>
      <c r="E10" s="26">
        <v>0</v>
      </c>
      <c r="F10" s="27">
        <v>1816499000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-51162000</v>
      </c>
      <c r="D12" s="26">
        <v>-41391000</v>
      </c>
      <c r="E12" s="26">
        <v>66369000</v>
      </c>
      <c r="F12" s="27">
        <v>1778133000</v>
      </c>
      <c r="G12" s="20"/>
      <c r="H12" s="20"/>
      <c r="I12" s="20"/>
      <c r="J12" s="20"/>
      <c r="K12" s="20"/>
      <c r="L12" s="20"/>
      <c r="M12" s="20"/>
      <c r="N12" s="20"/>
      <c r="O12" s="20"/>
      <c r="P12" s="20"/>
      <c r="Q12" s="20"/>
      <c r="R12" s="20"/>
      <c r="S12" s="20"/>
      <c r="T12" s="20"/>
      <c r="U12" s="20"/>
      <c r="V12" s="20"/>
    </row>
    <row r="13" spans="1:22" ht="19" x14ac:dyDescent="0.25">
      <c r="A13" s="20"/>
      <c r="B13" s="28" t="s">
        <v>177</v>
      </c>
      <c r="C13" s="26">
        <v>12812855000</v>
      </c>
      <c r="D13" s="26">
        <v>13070929000</v>
      </c>
      <c r="E13" s="26">
        <v>13169357000</v>
      </c>
      <c r="F13" s="27">
        <v>800757000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206114000</v>
      </c>
      <c r="D15" s="26">
        <v>209347000</v>
      </c>
      <c r="E15" s="26">
        <v>0</v>
      </c>
      <c r="F15" s="27">
        <v>94229000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339886000</v>
      </c>
      <c r="D17" s="33">
        <v>299209000</v>
      </c>
      <c r="E17" s="33">
        <v>0</v>
      </c>
      <c r="F17" s="34">
        <v>276134000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Fail</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Pass</v>
      </c>
      <c r="D23" s="43" t="str">
        <f>IF(D17&gt;D7, "Pass", "Fail")</f>
        <v>Fail</v>
      </c>
      <c r="E23" s="43" t="str">
        <f>IF(E17&gt;E7, "Pass", "Fail")</f>
        <v>Fail</v>
      </c>
      <c r="F23" s="48" t="str">
        <f>IF(F17&gt;F7, "Pass", "Fail")</f>
        <v>Pass</v>
      </c>
      <c r="G23" s="45">
        <f>(COUNTIF(C23:F23, "Pass") * 100) + (COUNTIF(C23:F23, "Fail") * 0)</f>
        <v>200</v>
      </c>
      <c r="H23" s="46" t="s">
        <v>192</v>
      </c>
      <c r="I23" s="20"/>
      <c r="J23" s="20"/>
      <c r="K23" s="20"/>
      <c r="L23" s="20"/>
      <c r="M23" s="20"/>
      <c r="N23" s="20"/>
      <c r="O23" s="20"/>
      <c r="P23" s="20"/>
      <c r="Q23" s="20"/>
      <c r="R23" s="20"/>
      <c r="S23" s="20"/>
      <c r="T23" s="20"/>
      <c r="U23" s="20"/>
      <c r="V23" s="20"/>
    </row>
    <row r="24" spans="1:22" x14ac:dyDescent="0.2">
      <c r="A24" s="20"/>
      <c r="B24" s="38" t="s">
        <v>122</v>
      </c>
      <c r="C24" s="49">
        <f>C17/(C4)</f>
        <v>2.9966232598326616</v>
      </c>
      <c r="D24" s="49">
        <f>D17/(D4)</f>
        <v>3.4665979238112894</v>
      </c>
      <c r="E24" s="49">
        <f>E17/(E4)</f>
        <v>0</v>
      </c>
      <c r="F24" s="50">
        <f>F17/(F4)</f>
        <v>7.2383024456735434</v>
      </c>
      <c r="G24" s="45">
        <f>(IF(C24 &gt; 0.5, 100, IF(C24 &gt;= 0.2, 50, 0))) +
  (IF(D24 &gt; 0.5, 100, IF(D24 &gt;= 0.2, 50, 0))) +
  (IF(E24 &gt; 0.5, 100, IF(E24 &gt;= 0.2, 50, 0))) +
  (IF(F24 &gt; 0.5, 100, IF(F24 &gt;= 0.2, 50, 0)))</f>
        <v>300</v>
      </c>
      <c r="H24" s="46" t="s">
        <v>193</v>
      </c>
      <c r="I24" s="20"/>
      <c r="J24" s="20"/>
      <c r="K24" s="20"/>
      <c r="L24" s="20"/>
      <c r="M24" s="20"/>
      <c r="N24" s="20"/>
      <c r="O24" s="20"/>
      <c r="P24" s="20"/>
      <c r="Q24" s="20"/>
      <c r="R24" s="20"/>
      <c r="S24" s="20"/>
      <c r="T24" s="20"/>
      <c r="U24" s="20"/>
      <c r="V24" s="20"/>
    </row>
    <row r="25" spans="1:22" x14ac:dyDescent="0.2">
      <c r="A25" s="20"/>
      <c r="B25" s="38" t="s">
        <v>110</v>
      </c>
      <c r="C25" s="49">
        <f>C17/C6</f>
        <v>2.4153857097792046E-2</v>
      </c>
      <c r="D25" s="49">
        <f>D17/D6</f>
        <v>2.0654972106961926E-2</v>
      </c>
      <c r="E25" s="49">
        <f>E17/E6</f>
        <v>0</v>
      </c>
      <c r="F25" s="50">
        <f>F17/F6</f>
        <v>0.1899133425034388</v>
      </c>
      <c r="G25" s="45">
        <f>(IF(C25 &gt; 0.17, 100, IF(C25 &gt;= 0.1, 50, 0))) +
  (IF(D25 &gt; 0.17, 100, IF(D25 &gt;= 0.1, 50, 0))) +
  (IF(E25 &gt; 0.17, 100, IF(E25 &gt;= 0.1, 50, 0))) +
  (IF(F25 &gt; 0.17, 100, IF(F25 &gt;= 0.1, 50, 0)))</f>
        <v>100</v>
      </c>
      <c r="H25" s="46" t="s">
        <v>194</v>
      </c>
      <c r="I25" s="20"/>
      <c r="J25" s="20"/>
      <c r="K25" s="20"/>
      <c r="L25" s="20"/>
      <c r="M25" s="20"/>
      <c r="N25" s="20"/>
      <c r="O25" s="20"/>
      <c r="P25" s="20"/>
      <c r="Q25" s="20"/>
      <c r="R25" s="20"/>
      <c r="S25" s="20"/>
      <c r="T25" s="20"/>
      <c r="U25" s="20"/>
      <c r="V25" s="20"/>
    </row>
    <row r="26" spans="1:22" x14ac:dyDescent="0.2">
      <c r="A26" s="20"/>
      <c r="B26" s="38" t="s">
        <v>112</v>
      </c>
      <c r="C26" s="49">
        <f>C8/C6</f>
        <v>6.5482531721275897E-2</v>
      </c>
      <c r="D26" s="49">
        <f>D8/D6</f>
        <v>7.3359946519590019E-2</v>
      </c>
      <c r="E26" s="49">
        <f>E8/E6</f>
        <v>0.10017613986231859</v>
      </c>
      <c r="F26" s="50">
        <f>F8/F6</f>
        <v>0.35193466299862447</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9.5227367886751596E-2</v>
      </c>
      <c r="D27" s="49">
        <f>D9/(D13+D10)</f>
        <v>0.10757236805647462</v>
      </c>
      <c r="E27" s="49">
        <f>E9/(E13+E10)</f>
        <v>0.13672383549174041</v>
      </c>
      <c r="F27" s="50">
        <f>F9/(F13+F10)</f>
        <v>0.24959079279978727</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-0.78341955985260581</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Fail</v>
      </c>
      <c r="F30" s="57" t="str">
        <f>IF(F10&lt;&gt;0,"Pass","Fail")</f>
        <v>Pass</v>
      </c>
      <c r="G30" s="45">
        <f>(COUNTIF(C30:F30, "Pass") * 100) + (COUNTIF(C30:F30, "Fail") * 0)</f>
        <v>300</v>
      </c>
      <c r="H30" s="46" t="s">
        <v>201</v>
      </c>
      <c r="I30" s="20"/>
      <c r="J30" s="20"/>
      <c r="K30" s="20"/>
      <c r="L30" s="20"/>
      <c r="M30" s="20"/>
      <c r="N30" s="20"/>
      <c r="O30" s="20"/>
      <c r="P30" s="20"/>
      <c r="Q30" s="20"/>
      <c r="R30" s="20"/>
      <c r="S30" s="20"/>
      <c r="T30" s="20"/>
      <c r="U30" s="20"/>
      <c r="V30" s="20"/>
    </row>
    <row r="31" spans="1:22" x14ac:dyDescent="0.2">
      <c r="A31" s="20"/>
      <c r="B31" s="38" t="s">
        <v>202</v>
      </c>
      <c r="C31" s="49">
        <f>C17/(C13+C10)</f>
        <v>2.5711083718782231E-2</v>
      </c>
      <c r="D31" s="49">
        <f>D17/(D13+D10)</f>
        <v>2.2744751285796155E-2</v>
      </c>
      <c r="E31" s="49">
        <f>E17/(E13+E10)</f>
        <v>0</v>
      </c>
      <c r="F31" s="50">
        <f>F17/(F13+F10)</f>
        <v>0.10550515501731585</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5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238</v>
      </c>
      <c r="D2" s="22" t="s">
        <v>239</v>
      </c>
      <c r="E2" s="22" t="s">
        <v>240</v>
      </c>
      <c r="F2" s="22" t="s">
        <v>241</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0.43041666666666667</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106872000</v>
      </c>
      <c r="D4" s="26">
        <v>171027000</v>
      </c>
      <c r="E4" s="26">
        <v>177508000</v>
      </c>
      <c r="F4" s="27">
        <v>169032000</v>
      </c>
      <c r="G4" s="20"/>
      <c r="H4" s="20"/>
      <c r="I4" s="20"/>
      <c r="J4" s="20"/>
      <c r="K4" s="20"/>
      <c r="L4" s="20"/>
      <c r="M4" s="20"/>
      <c r="N4" s="20"/>
      <c r="O4" s="20"/>
      <c r="P4" s="20"/>
      <c r="Q4" s="20"/>
      <c r="R4" s="20"/>
      <c r="S4" s="20"/>
      <c r="T4" s="20"/>
      <c r="U4" s="20"/>
      <c r="V4" s="20"/>
    </row>
    <row r="5" spans="1:22" ht="19" x14ac:dyDescent="0.25">
      <c r="A5" s="20"/>
      <c r="B5" s="28" t="s">
        <v>169</v>
      </c>
      <c r="C5" s="26">
        <v>372214000</v>
      </c>
      <c r="D5" s="26">
        <v>372192000</v>
      </c>
      <c r="E5" s="26">
        <v>340877000</v>
      </c>
      <c r="F5" s="27">
        <v>340877000</v>
      </c>
      <c r="G5" s="20"/>
      <c r="H5" s="20"/>
      <c r="I5" s="20"/>
      <c r="J5" s="20"/>
      <c r="K5" s="20"/>
      <c r="L5" s="20"/>
      <c r="M5" s="20"/>
      <c r="N5" s="20"/>
      <c r="O5" s="20"/>
      <c r="P5" s="20"/>
      <c r="Q5" s="20"/>
      <c r="R5" s="20"/>
      <c r="S5" s="20"/>
      <c r="T5" s="20"/>
      <c r="U5" s="20"/>
      <c r="V5" s="20"/>
    </row>
    <row r="6" spans="1:22" ht="19" x14ac:dyDescent="0.25">
      <c r="A6" s="20"/>
      <c r="B6" s="28" t="s">
        <v>170</v>
      </c>
      <c r="C6" s="26">
        <v>2027888000</v>
      </c>
      <c r="D6" s="26">
        <v>2266897000</v>
      </c>
      <c r="E6" s="26">
        <v>2321845000</v>
      </c>
      <c r="F6" s="27">
        <v>2364852000</v>
      </c>
      <c r="G6" s="20"/>
      <c r="H6" s="20"/>
      <c r="I6" s="20"/>
      <c r="J6" s="20"/>
      <c r="K6" s="20"/>
      <c r="L6" s="20"/>
      <c r="M6" s="20"/>
      <c r="N6" s="20"/>
      <c r="O6" s="20"/>
      <c r="P6" s="20"/>
      <c r="Q6" s="20"/>
      <c r="R6" s="20"/>
      <c r="S6" s="20"/>
      <c r="T6" s="20"/>
      <c r="U6" s="20"/>
      <c r="V6" s="20"/>
    </row>
    <row r="7" spans="1:22" ht="19" x14ac:dyDescent="0.25">
      <c r="A7" s="20"/>
      <c r="B7" s="28" t="s">
        <v>171</v>
      </c>
      <c r="C7" s="26">
        <v>373261000</v>
      </c>
      <c r="D7" s="26">
        <v>337518000</v>
      </c>
      <c r="E7" s="26">
        <v>300314000</v>
      </c>
      <c r="F7" s="27">
        <v>225198000</v>
      </c>
      <c r="G7" s="20"/>
      <c r="H7" s="20"/>
      <c r="I7" s="20"/>
      <c r="J7" s="20"/>
      <c r="K7" s="20"/>
      <c r="L7" s="20"/>
      <c r="M7" s="20"/>
      <c r="N7" s="20"/>
      <c r="O7" s="20"/>
      <c r="P7" s="20"/>
      <c r="Q7" s="20"/>
      <c r="R7" s="20"/>
      <c r="S7" s="20"/>
      <c r="T7" s="20"/>
      <c r="U7" s="20"/>
      <c r="V7" s="20"/>
    </row>
    <row r="8" spans="1:22" ht="19" x14ac:dyDescent="0.25">
      <c r="A8" s="20"/>
      <c r="B8" s="28" t="s">
        <v>172</v>
      </c>
      <c r="C8" s="26">
        <v>455161000</v>
      </c>
      <c r="D8" s="26">
        <v>477722000</v>
      </c>
      <c r="E8" s="26">
        <v>476637000</v>
      </c>
      <c r="F8" s="27">
        <v>482886000</v>
      </c>
      <c r="G8" s="20"/>
      <c r="H8" s="20"/>
      <c r="I8" s="20"/>
      <c r="J8" s="20"/>
      <c r="K8" s="20"/>
      <c r="L8" s="20"/>
      <c r="M8" s="20"/>
      <c r="N8" s="20"/>
      <c r="O8" s="20"/>
      <c r="P8" s="20"/>
      <c r="Q8" s="20"/>
      <c r="R8" s="20"/>
      <c r="S8" s="20"/>
      <c r="T8" s="20"/>
      <c r="U8" s="20"/>
      <c r="V8" s="20"/>
    </row>
    <row r="9" spans="1:22" ht="19" x14ac:dyDescent="0.25">
      <c r="A9" s="20"/>
      <c r="B9" s="28" t="s">
        <v>173</v>
      </c>
      <c r="C9" s="26">
        <v>828422000</v>
      </c>
      <c r="D9" s="26">
        <v>815240000</v>
      </c>
      <c r="E9" s="26">
        <v>776951000</v>
      </c>
      <c r="F9" s="27">
        <v>708084000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-617950000</v>
      </c>
      <c r="D12" s="26">
        <v>-283982000</v>
      </c>
      <c r="E12" s="26">
        <v>-66100000</v>
      </c>
      <c r="F12" s="27">
        <v>162956000</v>
      </c>
      <c r="G12" s="20"/>
      <c r="H12" s="20"/>
      <c r="I12" s="20"/>
      <c r="J12" s="20"/>
      <c r="K12" s="20"/>
      <c r="L12" s="20"/>
      <c r="M12" s="20"/>
      <c r="N12" s="20"/>
      <c r="O12" s="20"/>
      <c r="P12" s="20"/>
      <c r="Q12" s="20"/>
      <c r="R12" s="20"/>
      <c r="S12" s="20"/>
      <c r="T12" s="20"/>
      <c r="U12" s="20"/>
      <c r="V12" s="20"/>
    </row>
    <row r="13" spans="1:22" ht="19" x14ac:dyDescent="0.25">
      <c r="A13" s="20"/>
      <c r="B13" s="28" t="s">
        <v>177</v>
      </c>
      <c r="C13" s="26">
        <v>1199466000</v>
      </c>
      <c r="D13" s="26">
        <v>1451657000</v>
      </c>
      <c r="E13" s="26">
        <v>1544894000</v>
      </c>
      <c r="F13" s="27">
        <v>1656768000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249746000</v>
      </c>
      <c r="D15" s="26">
        <v>229230000</v>
      </c>
      <c r="E15" s="26">
        <v>201465000</v>
      </c>
      <c r="F15" s="27">
        <v>200575000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38395000</v>
      </c>
      <c r="D17" s="33">
        <v>-37940000</v>
      </c>
      <c r="E17" s="33">
        <v>111587000</v>
      </c>
      <c r="F17" s="34">
        <v>113066000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Fail</v>
      </c>
      <c r="F22" s="39"/>
      <c r="G22" s="45">
        <f>(((COUNTIF(C22:F22, "Pass") * 100) + (COUNTIF(C22:F22, "Fail") * 0)) * (400/300)) / 2</f>
        <v>66.666666666666657</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0.35926154652294334</v>
      </c>
      <c r="D24" s="49">
        <f>D17/(D4)</f>
        <v>-0.22183631824214889</v>
      </c>
      <c r="E24" s="49">
        <f>E17/(E4)</f>
        <v>0.62863082227279898</v>
      </c>
      <c r="F24" s="50">
        <f>F17/(F4)</f>
        <v>0.6689029296227933</v>
      </c>
      <c r="G24" s="45">
        <f>(IF(C24 &gt; 0.5, 100, IF(C24 &gt;= 0.2, 50, 0))) +
  (IF(D24 &gt; 0.5, 100, IF(D24 &gt;= 0.2, 50, 0))) +
  (IF(E24 &gt; 0.5, 100, IF(E24 &gt;= 0.2, 50, 0))) +
  (IF(F24 &gt; 0.5, 100, IF(F24 &gt;= 0.2, 50, 0)))</f>
        <v>250</v>
      </c>
      <c r="H24" s="46" t="s">
        <v>193</v>
      </c>
      <c r="I24" s="20"/>
      <c r="J24" s="20"/>
      <c r="K24" s="20"/>
      <c r="L24" s="20"/>
      <c r="M24" s="20"/>
      <c r="N24" s="20"/>
      <c r="O24" s="20"/>
      <c r="P24" s="20"/>
      <c r="Q24" s="20"/>
      <c r="R24" s="20"/>
      <c r="S24" s="20"/>
      <c r="T24" s="20"/>
      <c r="U24" s="20"/>
      <c r="V24" s="20"/>
    </row>
    <row r="25" spans="1:22" x14ac:dyDescent="0.2">
      <c r="A25" s="20"/>
      <c r="B25" s="38" t="s">
        <v>110</v>
      </c>
      <c r="C25" s="49">
        <f>C17/C6</f>
        <v>1.8933491395974531E-2</v>
      </c>
      <c r="D25" s="49">
        <f>D17/D6</f>
        <v>-1.6736534566855043E-2</v>
      </c>
      <c r="E25" s="49">
        <f>E17/E6</f>
        <v>4.8059624996500627E-2</v>
      </c>
      <c r="F25" s="50">
        <f>F17/F6</f>
        <v>4.7811025806266103E-2</v>
      </c>
      <c r="G25" s="45">
        <f>(IF(C25 &gt; 0.17, 100, IF(C25 &gt;= 0.1, 50, 0))) +
  (IF(D25 &gt; 0.17, 100, IF(D25 &gt;= 0.1, 50, 0))) +
  (IF(E25 &gt; 0.17, 100, IF(E25 &gt;= 0.1, 50, 0))) +
  (IF(F25 &gt; 0.17, 100, IF(F25 &gt;= 0.1, 50, 0)))</f>
        <v>0</v>
      </c>
      <c r="H25" s="46" t="s">
        <v>194</v>
      </c>
      <c r="I25" s="20"/>
      <c r="J25" s="20"/>
      <c r="K25" s="20"/>
      <c r="L25" s="20"/>
      <c r="M25" s="20"/>
      <c r="N25" s="20"/>
      <c r="O25" s="20"/>
      <c r="P25" s="20"/>
      <c r="Q25" s="20"/>
      <c r="R25" s="20"/>
      <c r="S25" s="20"/>
      <c r="T25" s="20"/>
      <c r="U25" s="20"/>
      <c r="V25" s="20"/>
    </row>
    <row r="26" spans="1:22" x14ac:dyDescent="0.2">
      <c r="A26" s="20"/>
      <c r="B26" s="38" t="s">
        <v>112</v>
      </c>
      <c r="C26" s="49">
        <f>C8/C6</f>
        <v>0.22445075862177793</v>
      </c>
      <c r="D26" s="49">
        <f>D8/D6</f>
        <v>0.21073829115306078</v>
      </c>
      <c r="E26" s="49">
        <f>E8/E6</f>
        <v>0.20528372910336393</v>
      </c>
      <c r="F26" s="50">
        <f>F8/F6</f>
        <v>0.204192905095118</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0.69065900992608376</v>
      </c>
      <c r="D27" s="49">
        <f>D9/(D13+D10)</f>
        <v>0.56159271783899367</v>
      </c>
      <c r="E27" s="49">
        <f>E9/(E13+E10)</f>
        <v>0.50291541037766996</v>
      </c>
      <c r="F27" s="50">
        <f>F9/(F13+F10)</f>
        <v>0.42738874724765324</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1.0222117797979189</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3.2010077817962328E-2</v>
      </c>
      <c r="D31" s="49">
        <f>D17/(D13+D10)</f>
        <v>-2.6135650501461435E-2</v>
      </c>
      <c r="E31" s="49">
        <f>E17/(E13+E10)</f>
        <v>7.2229551024212663E-2</v>
      </c>
      <c r="F31" s="50">
        <f>F17/(F13+F10)</f>
        <v>6.824492023023139E-2</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6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0.39291666666666664</v>
      </c>
      <c r="J2" s="20"/>
      <c r="K2" s="20"/>
      <c r="L2" s="20"/>
      <c r="M2" s="20"/>
      <c r="N2" s="20"/>
      <c r="O2" s="20"/>
      <c r="P2" s="20"/>
      <c r="Q2" s="20"/>
      <c r="R2" s="20"/>
      <c r="S2" s="20"/>
      <c r="T2" s="20"/>
      <c r="U2" s="20"/>
      <c r="V2" s="20"/>
    </row>
    <row r="3" spans="1:22" ht="19" x14ac:dyDescent="0.25">
      <c r="A3" s="20"/>
      <c r="B3" s="25" t="s">
        <v>167</v>
      </c>
      <c r="C3" s="26">
        <v>235700000</v>
      </c>
      <c r="D3" s="26">
        <v>402500000</v>
      </c>
      <c r="E3" s="26">
        <v>363300000</v>
      </c>
      <c r="F3" s="27">
        <v>301700000</v>
      </c>
      <c r="G3" s="20"/>
      <c r="H3" s="20"/>
      <c r="I3" s="20"/>
      <c r="J3" s="20"/>
      <c r="K3" s="20"/>
      <c r="L3" s="20"/>
      <c r="M3" s="20"/>
      <c r="N3" s="20"/>
      <c r="O3" s="20"/>
      <c r="P3" s="20"/>
      <c r="Q3" s="20"/>
      <c r="R3" s="20"/>
      <c r="S3" s="20"/>
      <c r="T3" s="20"/>
      <c r="U3" s="20"/>
      <c r="V3" s="20"/>
    </row>
    <row r="4" spans="1:22" ht="19" x14ac:dyDescent="0.25">
      <c r="A4" s="20"/>
      <c r="B4" s="28" t="s">
        <v>168</v>
      </c>
      <c r="C4" s="26">
        <v>326500000</v>
      </c>
      <c r="D4" s="26">
        <v>340200000</v>
      </c>
      <c r="E4" s="26">
        <v>374200000</v>
      </c>
      <c r="F4" s="27">
        <v>380700000</v>
      </c>
      <c r="G4" s="20"/>
      <c r="H4" s="20"/>
      <c r="I4" s="20"/>
      <c r="J4" s="20"/>
      <c r="K4" s="20"/>
      <c r="L4" s="20"/>
      <c r="M4" s="20"/>
      <c r="N4" s="20"/>
      <c r="O4" s="20"/>
      <c r="P4" s="20"/>
      <c r="Q4" s="20"/>
      <c r="R4" s="20"/>
      <c r="S4" s="20"/>
      <c r="T4" s="20"/>
      <c r="U4" s="20"/>
      <c r="V4" s="20"/>
    </row>
    <row r="5" spans="1:22" ht="19" x14ac:dyDescent="0.25">
      <c r="A5" s="20"/>
      <c r="B5" s="28" t="s">
        <v>169</v>
      </c>
      <c r="C5" s="26">
        <v>5350600000</v>
      </c>
      <c r="D5" s="26">
        <v>4137900000</v>
      </c>
      <c r="E5" s="26">
        <v>3981500000</v>
      </c>
      <c r="F5" s="27">
        <v>3876500000</v>
      </c>
      <c r="G5" s="20"/>
      <c r="H5" s="20"/>
      <c r="I5" s="20"/>
      <c r="J5" s="20"/>
      <c r="K5" s="20"/>
      <c r="L5" s="20"/>
      <c r="M5" s="20"/>
      <c r="N5" s="20"/>
      <c r="O5" s="20"/>
      <c r="P5" s="20"/>
      <c r="Q5" s="20"/>
      <c r="R5" s="20"/>
      <c r="S5" s="20"/>
      <c r="T5" s="20"/>
      <c r="U5" s="20"/>
      <c r="V5" s="20"/>
    </row>
    <row r="6" spans="1:22" ht="19" x14ac:dyDescent="0.25">
      <c r="A6" s="20"/>
      <c r="B6" s="28" t="s">
        <v>170</v>
      </c>
      <c r="C6" s="26">
        <v>9539300000</v>
      </c>
      <c r="D6" s="26">
        <v>7269000000</v>
      </c>
      <c r="E6" s="26">
        <v>7099600000</v>
      </c>
      <c r="F6" s="27">
        <v>6876900000</v>
      </c>
      <c r="G6" s="20"/>
      <c r="H6" s="20"/>
      <c r="I6" s="20"/>
      <c r="J6" s="20"/>
      <c r="K6" s="20"/>
      <c r="L6" s="20"/>
      <c r="M6" s="20"/>
      <c r="N6" s="20"/>
      <c r="O6" s="20"/>
      <c r="P6" s="20"/>
      <c r="Q6" s="20"/>
      <c r="R6" s="20"/>
      <c r="S6" s="20"/>
      <c r="T6" s="20"/>
      <c r="U6" s="20"/>
      <c r="V6" s="20"/>
    </row>
    <row r="7" spans="1:22" ht="19" x14ac:dyDescent="0.25">
      <c r="A7" s="20"/>
      <c r="B7" s="28" t="s">
        <v>171</v>
      </c>
      <c r="C7" s="26">
        <v>1829300000</v>
      </c>
      <c r="D7" s="26">
        <v>1462100000</v>
      </c>
      <c r="E7" s="26">
        <v>1188600000</v>
      </c>
      <c r="F7" s="27">
        <v>1311300000</v>
      </c>
      <c r="G7" s="20"/>
      <c r="H7" s="20"/>
      <c r="I7" s="20"/>
      <c r="J7" s="20"/>
      <c r="K7" s="20"/>
      <c r="L7" s="20"/>
      <c r="M7" s="20"/>
      <c r="N7" s="20"/>
      <c r="O7" s="20"/>
      <c r="P7" s="20"/>
      <c r="Q7" s="20"/>
      <c r="R7" s="20"/>
      <c r="S7" s="20"/>
      <c r="T7" s="20"/>
      <c r="U7" s="20"/>
      <c r="V7" s="20"/>
    </row>
    <row r="8" spans="1:22" ht="19" x14ac:dyDescent="0.25">
      <c r="A8" s="20"/>
      <c r="B8" s="28" t="s">
        <v>172</v>
      </c>
      <c r="C8" s="26">
        <v>3209900000</v>
      </c>
      <c r="D8" s="26">
        <v>1756700000</v>
      </c>
      <c r="E8" s="26">
        <v>1966300000</v>
      </c>
      <c r="F8" s="27">
        <v>1967000000</v>
      </c>
      <c r="G8" s="20"/>
      <c r="H8" s="20"/>
      <c r="I8" s="20"/>
      <c r="J8" s="20"/>
      <c r="K8" s="20"/>
      <c r="L8" s="20"/>
      <c r="M8" s="20"/>
      <c r="N8" s="20"/>
      <c r="O8" s="20"/>
      <c r="P8" s="20"/>
      <c r="Q8" s="20"/>
      <c r="R8" s="20"/>
      <c r="S8" s="20"/>
      <c r="T8" s="20"/>
      <c r="U8" s="20"/>
      <c r="V8" s="20"/>
    </row>
    <row r="9" spans="1:22" ht="19" x14ac:dyDescent="0.25">
      <c r="A9" s="20"/>
      <c r="B9" s="28" t="s">
        <v>173</v>
      </c>
      <c r="C9" s="26">
        <v>5039200000</v>
      </c>
      <c r="D9" s="26">
        <v>3218800000</v>
      </c>
      <c r="E9" s="26">
        <v>3154900000</v>
      </c>
      <c r="F9" s="27">
        <v>3278300000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2437400000</v>
      </c>
      <c r="D12" s="26">
        <v>2230000000</v>
      </c>
      <c r="E12" s="26">
        <v>2170500000</v>
      </c>
      <c r="F12" s="27">
        <v>1893400000</v>
      </c>
      <c r="G12" s="20"/>
      <c r="H12" s="20"/>
      <c r="I12" s="20"/>
      <c r="J12" s="20"/>
      <c r="K12" s="20"/>
      <c r="L12" s="20"/>
      <c r="M12" s="20"/>
      <c r="N12" s="20"/>
      <c r="O12" s="20"/>
      <c r="P12" s="20"/>
      <c r="Q12" s="20"/>
      <c r="R12" s="20"/>
      <c r="S12" s="20"/>
      <c r="T12" s="20"/>
      <c r="U12" s="20"/>
      <c r="V12" s="20"/>
    </row>
    <row r="13" spans="1:22" ht="19" x14ac:dyDescent="0.25">
      <c r="A13" s="20"/>
      <c r="B13" s="28" t="s">
        <v>177</v>
      </c>
      <c r="C13" s="26">
        <v>4500100000</v>
      </c>
      <c r="D13" s="26">
        <v>4050200000</v>
      </c>
      <c r="E13" s="26">
        <v>3944700000</v>
      </c>
      <c r="F13" s="27">
        <v>3598600000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664300000</v>
      </c>
      <c r="D15" s="26">
        <v>542100000</v>
      </c>
      <c r="E15" s="26">
        <v>536600000</v>
      </c>
      <c r="F15" s="27">
        <v>475900000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597100000</v>
      </c>
      <c r="D17" s="33">
        <v>391200000</v>
      </c>
      <c r="E17" s="33">
        <v>750500000</v>
      </c>
      <c r="F17" s="34">
        <v>672000000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1.8287901990811639</v>
      </c>
      <c r="D24" s="49">
        <f>D17/(D4)</f>
        <v>1.1499118165784832</v>
      </c>
      <c r="E24" s="49">
        <f>E17/(E4)</f>
        <v>2.0056119722073755</v>
      </c>
      <c r="F24" s="50">
        <f>F17/(F4)</f>
        <v>1.7651694247438929</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6.2593691361001333E-2</v>
      </c>
      <c r="D25" s="49">
        <f>D17/D6</f>
        <v>5.3817581510524147E-2</v>
      </c>
      <c r="E25" s="49">
        <f>E17/E6</f>
        <v>0.10571018085525945</v>
      </c>
      <c r="F25" s="50">
        <f>F17/F6</f>
        <v>9.771844871962658E-2</v>
      </c>
      <c r="G25" s="45">
        <f>(IF(C25 &gt; 0.17, 100, IF(C25 &gt;= 0.1, 50, 0))) +
  (IF(D25 &gt; 0.17, 100, IF(D25 &gt;= 0.1, 50, 0))) +
  (IF(E25 &gt; 0.17, 100, IF(E25 &gt;= 0.1, 50, 0))) +
  (IF(F25 &gt; 0.17, 100, IF(F25 &gt;= 0.1, 50, 0)))</f>
        <v>50</v>
      </c>
      <c r="H25" s="46" t="s">
        <v>194</v>
      </c>
      <c r="I25" s="20"/>
      <c r="J25" s="20"/>
      <c r="K25" s="20"/>
      <c r="L25" s="20"/>
      <c r="M25" s="20"/>
      <c r="N25" s="20"/>
      <c r="O25" s="20"/>
      <c r="P25" s="20"/>
      <c r="Q25" s="20"/>
      <c r="R25" s="20"/>
      <c r="S25" s="20"/>
      <c r="T25" s="20"/>
      <c r="U25" s="20"/>
      <c r="V25" s="20"/>
    </row>
    <row r="26" spans="1:22" x14ac:dyDescent="0.2">
      <c r="A26" s="20"/>
      <c r="B26" s="38" t="s">
        <v>112</v>
      </c>
      <c r="C26" s="49">
        <f>C8/C6</f>
        <v>0.33649219544411013</v>
      </c>
      <c r="D26" s="49">
        <f>D8/D6</f>
        <v>0.24167010592928875</v>
      </c>
      <c r="E26" s="49">
        <f>E8/E6</f>
        <v>0.27695926531072174</v>
      </c>
      <c r="F26" s="50">
        <f>F8/F6</f>
        <v>0.28603004260640696</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1.119797337836937</v>
      </c>
      <c r="D27" s="49">
        <f>D9/(D13+D10)</f>
        <v>0.79472618636116732</v>
      </c>
      <c r="E27" s="49">
        <f>E9/(E13+E10)</f>
        <v>0.79978198595583949</v>
      </c>
      <c r="F27" s="50">
        <f>F9/(F13+F10)</f>
        <v>0.91099316400822539</v>
      </c>
      <c r="G27" s="45">
        <f>(IF(C27 &lt; 0.8, 100, IF(C27 &lt; 1, 50, 0))) +
  (IF(D27 &lt; 0.8, 100, IF(D27 &lt; 1, 50, 0))) +
  (IF(E27 &lt; 0.8, 100, IF(E27 &lt; 1, 50, 0))) +
  (IF(F27 &lt; 0.8, 100, IF(F27 &lt; 1, 50, 0)))</f>
        <v>250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8.8922667797403654E-2</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0.13268594031243749</v>
      </c>
      <c r="D31" s="49">
        <f>D17/(D13+D10)</f>
        <v>9.6587822823564262E-2</v>
      </c>
      <c r="E31" s="49">
        <f>E17/(E13+E10)</f>
        <v>0.19025527923542981</v>
      </c>
      <c r="F31" s="50">
        <f>F17/(F13+F10)</f>
        <v>0.18673928750069471</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0.53333333333333333</v>
      </c>
      <c r="J2" s="20"/>
      <c r="K2" s="20"/>
      <c r="L2" s="20"/>
      <c r="M2" s="20"/>
      <c r="N2" s="20"/>
      <c r="O2" s="20"/>
      <c r="P2" s="20"/>
      <c r="Q2" s="20"/>
      <c r="R2" s="20"/>
      <c r="S2" s="20"/>
      <c r="T2" s="20"/>
      <c r="U2" s="20"/>
      <c r="V2" s="20"/>
    </row>
    <row r="3" spans="1:22" ht="19" x14ac:dyDescent="0.25">
      <c r="A3" s="20"/>
      <c r="B3" s="25" t="s">
        <v>167</v>
      </c>
      <c r="C3" s="26">
        <v>4351000000</v>
      </c>
      <c r="D3" s="26">
        <v>3771000000</v>
      </c>
      <c r="E3" s="26">
        <v>1955000000</v>
      </c>
      <c r="F3" s="27">
        <v>1399000000</v>
      </c>
      <c r="G3" s="20"/>
      <c r="H3" s="20"/>
      <c r="I3" s="20"/>
      <c r="J3" s="20"/>
      <c r="K3" s="20"/>
      <c r="L3" s="20"/>
      <c r="M3" s="20"/>
      <c r="N3" s="20"/>
      <c r="O3" s="20"/>
      <c r="P3" s="20"/>
      <c r="Q3" s="20"/>
      <c r="R3" s="20"/>
      <c r="S3" s="20"/>
      <c r="T3" s="20"/>
      <c r="U3" s="20"/>
      <c r="V3" s="20"/>
    </row>
    <row r="4" spans="1:22" ht="19" x14ac:dyDescent="0.25">
      <c r="A4" s="20"/>
      <c r="B4" s="28" t="s">
        <v>168</v>
      </c>
      <c r="C4" s="26">
        <v>2222000000</v>
      </c>
      <c r="D4" s="26">
        <v>1973000000</v>
      </c>
      <c r="E4" s="26">
        <v>1069000000</v>
      </c>
      <c r="F4" s="27">
        <v>849000000</v>
      </c>
      <c r="G4" s="20"/>
      <c r="H4" s="20"/>
      <c r="I4" s="20"/>
      <c r="J4" s="20"/>
      <c r="K4" s="20"/>
      <c r="L4" s="20"/>
      <c r="M4" s="20"/>
      <c r="N4" s="20"/>
      <c r="O4" s="20"/>
      <c r="P4" s="20"/>
      <c r="Q4" s="20"/>
      <c r="R4" s="20"/>
      <c r="S4" s="20"/>
      <c r="T4" s="20"/>
      <c r="U4" s="20"/>
      <c r="V4" s="20"/>
    </row>
    <row r="5" spans="1:22" ht="19" x14ac:dyDescent="0.25">
      <c r="A5" s="20"/>
      <c r="B5" s="28" t="s">
        <v>169</v>
      </c>
      <c r="C5" s="26">
        <v>24262000000</v>
      </c>
      <c r="D5" s="26">
        <v>24177000000</v>
      </c>
      <c r="E5" s="26">
        <v>289000000</v>
      </c>
      <c r="F5" s="27">
        <v>289000000</v>
      </c>
      <c r="G5" s="20"/>
      <c r="H5" s="20"/>
      <c r="I5" s="20"/>
      <c r="J5" s="20"/>
      <c r="K5" s="20"/>
      <c r="L5" s="20"/>
      <c r="M5" s="20"/>
      <c r="N5" s="20"/>
      <c r="O5" s="20"/>
      <c r="P5" s="20"/>
      <c r="Q5" s="20"/>
      <c r="R5" s="20"/>
      <c r="S5" s="20"/>
      <c r="T5" s="20"/>
      <c r="U5" s="20"/>
      <c r="V5" s="20"/>
    </row>
    <row r="6" spans="1:22" ht="19" x14ac:dyDescent="0.25">
      <c r="A6" s="20"/>
      <c r="B6" s="28" t="s">
        <v>170</v>
      </c>
      <c r="C6" s="26">
        <v>67885000000</v>
      </c>
      <c r="D6" s="26">
        <v>67580000000</v>
      </c>
      <c r="E6" s="26">
        <v>12419000000</v>
      </c>
      <c r="F6" s="27">
        <v>8962000000</v>
      </c>
      <c r="G6" s="20"/>
      <c r="H6" s="20"/>
      <c r="I6" s="20"/>
      <c r="J6" s="20"/>
      <c r="K6" s="20"/>
      <c r="L6" s="20"/>
      <c r="M6" s="20"/>
      <c r="N6" s="20"/>
      <c r="O6" s="20"/>
      <c r="P6" s="20"/>
      <c r="Q6" s="20"/>
      <c r="R6" s="20"/>
      <c r="S6" s="20"/>
      <c r="T6" s="20"/>
      <c r="U6" s="20"/>
      <c r="V6" s="20"/>
    </row>
    <row r="7" spans="1:22" ht="19" x14ac:dyDescent="0.25">
      <c r="A7" s="20"/>
      <c r="B7" s="28" t="s">
        <v>171</v>
      </c>
      <c r="C7" s="26">
        <v>6689000000</v>
      </c>
      <c r="D7" s="26">
        <v>6369000000</v>
      </c>
      <c r="E7" s="26">
        <v>4240000000</v>
      </c>
      <c r="F7" s="27">
        <v>2417000000</v>
      </c>
      <c r="G7" s="20"/>
      <c r="H7" s="20"/>
      <c r="I7" s="20"/>
      <c r="J7" s="20"/>
      <c r="K7" s="20"/>
      <c r="L7" s="20"/>
      <c r="M7" s="20"/>
      <c r="N7" s="20"/>
      <c r="O7" s="20"/>
      <c r="P7" s="20"/>
      <c r="Q7" s="20"/>
      <c r="R7" s="20"/>
      <c r="S7" s="20"/>
      <c r="T7" s="20"/>
      <c r="U7" s="20"/>
      <c r="V7" s="20"/>
    </row>
    <row r="8" spans="1:22" ht="19" x14ac:dyDescent="0.25">
      <c r="A8" s="20"/>
      <c r="B8" s="28" t="s">
        <v>172</v>
      </c>
      <c r="C8" s="26">
        <v>5304000000</v>
      </c>
      <c r="D8" s="26">
        <v>6461000000</v>
      </c>
      <c r="E8" s="26">
        <v>682000000</v>
      </c>
      <c r="F8" s="27">
        <v>708000000</v>
      </c>
      <c r="G8" s="20"/>
      <c r="H8" s="20"/>
      <c r="I8" s="20"/>
      <c r="J8" s="20"/>
      <c r="K8" s="20"/>
      <c r="L8" s="20"/>
      <c r="M8" s="20"/>
      <c r="N8" s="20"/>
      <c r="O8" s="20"/>
      <c r="P8" s="20"/>
      <c r="Q8" s="20"/>
      <c r="R8" s="20"/>
      <c r="S8" s="20"/>
      <c r="T8" s="20"/>
      <c r="U8" s="20"/>
      <c r="V8" s="20"/>
    </row>
    <row r="9" spans="1:22" ht="19" x14ac:dyDescent="0.25">
      <c r="A9" s="20"/>
      <c r="B9" s="28" t="s">
        <v>173</v>
      </c>
      <c r="C9" s="26">
        <v>11993000000</v>
      </c>
      <c r="D9" s="26">
        <v>12830000000</v>
      </c>
      <c r="E9" s="26">
        <v>4922000000</v>
      </c>
      <c r="F9" s="27">
        <v>3125000000</v>
      </c>
      <c r="G9" s="20"/>
      <c r="H9" s="20"/>
      <c r="I9" s="20"/>
      <c r="J9" s="20"/>
      <c r="K9" s="20"/>
      <c r="L9" s="20"/>
      <c r="M9" s="20"/>
      <c r="N9" s="20"/>
      <c r="O9" s="20"/>
      <c r="P9" s="20"/>
      <c r="Q9" s="20"/>
      <c r="R9" s="20"/>
      <c r="S9" s="20"/>
      <c r="T9" s="20"/>
      <c r="U9" s="20"/>
      <c r="V9" s="20"/>
    </row>
    <row r="10" spans="1:22" ht="19" x14ac:dyDescent="0.25">
      <c r="A10" s="20"/>
      <c r="B10" s="28" t="s">
        <v>174</v>
      </c>
      <c r="C10" s="26">
        <v>4514000000</v>
      </c>
      <c r="D10" s="26">
        <v>3099000000</v>
      </c>
      <c r="E10" s="26">
        <v>2130000000</v>
      </c>
      <c r="F10" s="27">
        <v>131000000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723000000</v>
      </c>
      <c r="D12" s="26">
        <v>-131000000</v>
      </c>
      <c r="E12" s="26">
        <v>-1451000000</v>
      </c>
      <c r="F12" s="27">
        <v>-4605000000</v>
      </c>
      <c r="G12" s="20"/>
      <c r="H12" s="20"/>
      <c r="I12" s="20"/>
      <c r="J12" s="20"/>
      <c r="K12" s="20"/>
      <c r="L12" s="20"/>
      <c r="M12" s="20"/>
      <c r="N12" s="20"/>
      <c r="O12" s="20"/>
      <c r="P12" s="20"/>
      <c r="Q12" s="20"/>
      <c r="R12" s="20"/>
      <c r="S12" s="20"/>
      <c r="T12" s="20"/>
      <c r="U12" s="20"/>
      <c r="V12" s="20"/>
    </row>
    <row r="13" spans="1:22" ht="19" x14ac:dyDescent="0.25">
      <c r="A13" s="20"/>
      <c r="B13" s="28" t="s">
        <v>177</v>
      </c>
      <c r="C13" s="26">
        <v>55892000000</v>
      </c>
      <c r="D13" s="26">
        <v>54750000000</v>
      </c>
      <c r="E13" s="26">
        <v>7497000000</v>
      </c>
      <c r="F13" s="27">
        <v>5837000000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5872000000</v>
      </c>
      <c r="D15" s="26">
        <v>5005000000</v>
      </c>
      <c r="E15" s="26">
        <v>2845000000</v>
      </c>
      <c r="F15" s="27">
        <v>1983000000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1667000000</v>
      </c>
      <c r="D17" s="33">
        <v>3565000000</v>
      </c>
      <c r="E17" s="33">
        <v>3521000000</v>
      </c>
      <c r="F17" s="34">
        <v>1071000000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Pass</v>
      </c>
      <c r="E21" s="43" t="str">
        <f>IF(E3&gt;F3, "Pass", "Fail")</f>
        <v>Pass</v>
      </c>
      <c r="F21" s="44"/>
      <c r="G21" s="45">
        <f>(((COUNTIF(C21:E21, "Pass") * 100) + (COUNTIF(C21:E21, "Fail") * 0)) * (400/300)) / 2</f>
        <v>200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Pass</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0.75022502250225021</v>
      </c>
      <c r="D24" s="49">
        <f>D17/(D4)</f>
        <v>1.8068930562595034</v>
      </c>
      <c r="E24" s="49">
        <f>E17/(E4)</f>
        <v>3.2937324602432181</v>
      </c>
      <c r="F24" s="50">
        <f>F17/(F4)</f>
        <v>1.2614840989399294</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2.4556234808867938E-2</v>
      </c>
      <c r="D25" s="49">
        <f>D17/D6</f>
        <v>5.2752293577981654E-2</v>
      </c>
      <c r="E25" s="49">
        <f>E17/E6</f>
        <v>0.28351719140027376</v>
      </c>
      <c r="F25" s="50">
        <f>F17/F6</f>
        <v>0.11950457487168042</v>
      </c>
      <c r="G25" s="45">
        <f>(IF(C25 &gt; 0.17, 100, IF(C25 &gt;= 0.1, 50, 0))) +
  (IF(D25 &gt; 0.17, 100, IF(D25 &gt;= 0.1, 50, 0))) +
  (IF(E25 &gt; 0.17, 100, IF(E25 &gt;= 0.1, 50, 0))) +
  (IF(F25 &gt; 0.17, 100, IF(F25 &gt;= 0.1, 50, 0)))</f>
        <v>150</v>
      </c>
      <c r="H25" s="46" t="s">
        <v>194</v>
      </c>
      <c r="I25" s="20"/>
      <c r="J25" s="20"/>
      <c r="K25" s="20"/>
      <c r="L25" s="20"/>
      <c r="M25" s="20"/>
      <c r="N25" s="20"/>
      <c r="O25" s="20"/>
      <c r="P25" s="20"/>
      <c r="Q25" s="20"/>
      <c r="R25" s="20"/>
      <c r="S25" s="20"/>
      <c r="T25" s="20"/>
      <c r="U25" s="20"/>
      <c r="V25" s="20"/>
    </row>
    <row r="26" spans="1:22" x14ac:dyDescent="0.2">
      <c r="A26" s="20"/>
      <c r="B26" s="38" t="s">
        <v>112</v>
      </c>
      <c r="C26" s="49">
        <f>C8/C6</f>
        <v>7.8132135228695582E-2</v>
      </c>
      <c r="D26" s="49">
        <f>D8/D6</f>
        <v>9.5605208641609943E-2</v>
      </c>
      <c r="E26" s="49">
        <f>E8/E6</f>
        <v>5.4915854738706818E-2</v>
      </c>
      <c r="F26" s="50">
        <f>F8/F6</f>
        <v>7.9000223164472222E-2</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0.19853988014435653</v>
      </c>
      <c r="D27" s="49">
        <f>D9/(D13+D10)</f>
        <v>0.22178430050649103</v>
      </c>
      <c r="E27" s="49">
        <f>E9/(E13+E10)</f>
        <v>0.51127038537446767</v>
      </c>
      <c r="F27" s="50">
        <f>F9/(F13+F10)</f>
        <v>0.52362600536193027</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-2.7045697049094848</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2.7596596364599543E-2</v>
      </c>
      <c r="D31" s="49">
        <f>D17/(D13+D10)</f>
        <v>6.1625957233487183E-2</v>
      </c>
      <c r="E31" s="49">
        <f>E17/(E13+E10)</f>
        <v>0.36574218344240156</v>
      </c>
      <c r="F31" s="50">
        <f>F17/(F13+F10)</f>
        <v>0.17945710455764075</v>
      </c>
      <c r="G31" s="45">
        <f>(IF(C31 &gt; 0.23, 100, 0)) +
  (IF(D31 &gt; 0.23, 100, 0)) +
  (IF(E31 &gt; 0.23, 100, 0)) +
  (IF(F31 &gt; 0.23, 100, 0))</f>
        <v>100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233</v>
      </c>
      <c r="D2" s="22" t="s">
        <v>234</v>
      </c>
      <c r="E2" s="22" t="s">
        <v>235</v>
      </c>
      <c r="F2" s="22" t="s">
        <v>236</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0.65708333333333324</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4167486000</v>
      </c>
      <c r="D4" s="26">
        <v>4677675000</v>
      </c>
      <c r="E4" s="26">
        <v>4821624000</v>
      </c>
      <c r="F4" s="27">
        <v>4728914000</v>
      </c>
      <c r="G4" s="20"/>
      <c r="H4" s="20"/>
      <c r="I4" s="20"/>
      <c r="J4" s="20"/>
      <c r="K4" s="20"/>
      <c r="L4" s="20"/>
      <c r="M4" s="20"/>
      <c r="N4" s="20"/>
      <c r="O4" s="20"/>
      <c r="P4" s="20"/>
      <c r="Q4" s="20"/>
      <c r="R4" s="20"/>
      <c r="S4" s="20"/>
      <c r="T4" s="20"/>
      <c r="U4" s="20"/>
      <c r="V4" s="20"/>
    </row>
    <row r="5" spans="1:22" ht="19" x14ac:dyDescent="0.25">
      <c r="A5" s="20"/>
      <c r="B5" s="28" t="s">
        <v>169</v>
      </c>
      <c r="C5" s="26">
        <v>15573003000</v>
      </c>
      <c r="D5" s="26">
        <v>13133293000</v>
      </c>
      <c r="E5" s="26">
        <v>11125861000</v>
      </c>
      <c r="F5" s="27">
        <v>7709820000</v>
      </c>
      <c r="G5" s="20"/>
      <c r="H5" s="20"/>
      <c r="I5" s="20"/>
      <c r="J5" s="20"/>
      <c r="K5" s="20"/>
      <c r="L5" s="20"/>
      <c r="M5" s="20"/>
      <c r="N5" s="20"/>
      <c r="O5" s="20"/>
      <c r="P5" s="20"/>
      <c r="Q5" s="20"/>
      <c r="R5" s="20"/>
      <c r="S5" s="20"/>
      <c r="T5" s="20"/>
      <c r="U5" s="20"/>
      <c r="V5" s="20"/>
    </row>
    <row r="6" spans="1:22" ht="19" x14ac:dyDescent="0.25">
      <c r="A6" s="20"/>
      <c r="B6" s="28" t="s">
        <v>170</v>
      </c>
      <c r="C6" s="26">
        <v>51245305000</v>
      </c>
      <c r="D6" s="26">
        <v>47263390000</v>
      </c>
      <c r="E6" s="26">
        <v>43175843000</v>
      </c>
      <c r="F6" s="27">
        <v>37078593000</v>
      </c>
      <c r="G6" s="20"/>
      <c r="H6" s="20"/>
      <c r="I6" s="20"/>
      <c r="J6" s="20"/>
      <c r="K6" s="20"/>
      <c r="L6" s="20"/>
      <c r="M6" s="20"/>
      <c r="N6" s="20"/>
      <c r="O6" s="20"/>
      <c r="P6" s="20"/>
      <c r="Q6" s="20"/>
      <c r="R6" s="20"/>
      <c r="S6" s="20"/>
      <c r="T6" s="20"/>
      <c r="U6" s="20"/>
      <c r="V6" s="20"/>
    </row>
    <row r="7" spans="1:22" ht="19" x14ac:dyDescent="0.25">
      <c r="A7" s="20"/>
      <c r="B7" s="28" t="s">
        <v>171</v>
      </c>
      <c r="C7" s="26">
        <v>18009038000</v>
      </c>
      <c r="D7" s="26">
        <v>17523496000</v>
      </c>
      <c r="E7" s="26">
        <v>15708867000</v>
      </c>
      <c r="F7" s="27">
        <v>12662590000</v>
      </c>
      <c r="G7" s="20"/>
      <c r="H7" s="20"/>
      <c r="I7" s="20"/>
      <c r="J7" s="20"/>
      <c r="K7" s="20"/>
      <c r="L7" s="20"/>
      <c r="M7" s="20"/>
      <c r="N7" s="20"/>
      <c r="O7" s="20"/>
      <c r="P7" s="20"/>
      <c r="Q7" s="20"/>
      <c r="R7" s="20"/>
      <c r="S7" s="20"/>
      <c r="T7" s="20"/>
      <c r="U7" s="20"/>
      <c r="V7" s="20"/>
    </row>
    <row r="8" spans="1:22" ht="19" x14ac:dyDescent="0.25">
      <c r="A8" s="20"/>
      <c r="B8" s="28" t="s">
        <v>172</v>
      </c>
      <c r="C8" s="26">
        <v>6777674000</v>
      </c>
      <c r="D8" s="26">
        <v>6992806000</v>
      </c>
      <c r="E8" s="26">
        <v>7369862000</v>
      </c>
      <c r="F8" s="27">
        <v>6916830000</v>
      </c>
      <c r="G8" s="20"/>
      <c r="H8" s="20"/>
      <c r="I8" s="20"/>
      <c r="J8" s="20"/>
      <c r="K8" s="20"/>
      <c r="L8" s="20"/>
      <c r="M8" s="20"/>
      <c r="N8" s="20"/>
      <c r="O8" s="20"/>
      <c r="P8" s="20"/>
      <c r="Q8" s="20"/>
      <c r="R8" s="20"/>
      <c r="S8" s="20"/>
      <c r="T8" s="20"/>
      <c r="U8" s="20"/>
      <c r="V8" s="20"/>
    </row>
    <row r="9" spans="1:22" ht="19" x14ac:dyDescent="0.25">
      <c r="A9" s="20"/>
      <c r="B9" s="28" t="s">
        <v>173</v>
      </c>
      <c r="C9" s="26">
        <v>24786712000</v>
      </c>
      <c r="D9" s="26">
        <v>24516302000</v>
      </c>
      <c r="E9" s="26">
        <v>23078729000</v>
      </c>
      <c r="F9" s="27">
        <v>19579420000</v>
      </c>
      <c r="G9" s="20"/>
      <c r="H9" s="20"/>
      <c r="I9" s="20"/>
      <c r="J9" s="20"/>
      <c r="K9" s="20"/>
      <c r="L9" s="20"/>
      <c r="M9" s="20"/>
      <c r="N9" s="20"/>
      <c r="O9" s="20"/>
      <c r="P9" s="20"/>
      <c r="Q9" s="20"/>
      <c r="R9" s="20"/>
      <c r="S9" s="20"/>
      <c r="T9" s="20"/>
      <c r="U9" s="20"/>
      <c r="V9" s="20"/>
    </row>
    <row r="10" spans="1:22" ht="19" x14ac:dyDescent="0.25">
      <c r="A10" s="20"/>
      <c r="B10" s="28" t="s">
        <v>174</v>
      </c>
      <c r="C10" s="26">
        <v>7062512000</v>
      </c>
      <c r="D10" s="26">
        <v>6678037000</v>
      </c>
      <c r="E10" s="26">
        <v>3408491000</v>
      </c>
      <c r="F10" s="27">
        <v>2565761000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19316224000</v>
      </c>
      <c r="D12" s="26">
        <v>18203842000</v>
      </c>
      <c r="E12" s="26">
        <v>13988748000</v>
      </c>
      <c r="F12" s="27">
        <v>12375533000</v>
      </c>
      <c r="G12" s="20"/>
      <c r="H12" s="20"/>
      <c r="I12" s="20"/>
      <c r="J12" s="20"/>
      <c r="K12" s="20"/>
      <c r="L12" s="20"/>
      <c r="M12" s="20"/>
      <c r="N12" s="20"/>
      <c r="O12" s="20"/>
      <c r="P12" s="20"/>
      <c r="Q12" s="20"/>
      <c r="R12" s="20"/>
      <c r="S12" s="20"/>
      <c r="T12" s="20"/>
      <c r="U12" s="20"/>
      <c r="V12" s="20"/>
    </row>
    <row r="13" spans="1:22" ht="19" x14ac:dyDescent="0.25">
      <c r="A13" s="20"/>
      <c r="B13" s="28" t="s">
        <v>177</v>
      </c>
      <c r="C13" s="26">
        <v>26458593000</v>
      </c>
      <c r="D13" s="26">
        <v>22747088000</v>
      </c>
      <c r="E13" s="26">
        <v>20097114000</v>
      </c>
      <c r="F13" s="27">
        <v>17499173000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9524268000</v>
      </c>
      <c r="D17" s="33">
        <v>9541129000</v>
      </c>
      <c r="E17" s="33">
        <v>8975148000</v>
      </c>
      <c r="F17" s="34">
        <v>8215152000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Pass</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2.2853749238749694</v>
      </c>
      <c r="D24" s="49">
        <f>D17/(D4)</f>
        <v>2.0397160982753184</v>
      </c>
      <c r="E24" s="49">
        <f>E17/(E4)</f>
        <v>1.8614367275424213</v>
      </c>
      <c r="F24" s="50">
        <f>F17/(F4)</f>
        <v>1.7372174668433387</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0.18585640186940053</v>
      </c>
      <c r="D25" s="49">
        <f>D17/D6</f>
        <v>0.20187144849322064</v>
      </c>
      <c r="E25" s="49">
        <f>E17/E6</f>
        <v>0.2078742967450572</v>
      </c>
      <c r="F25" s="50">
        <f>F17/F6</f>
        <v>0.22156051066986279</v>
      </c>
      <c r="G25" s="45">
        <f>(IF(C25 &gt; 0.17, 100, IF(C25 &gt;= 0.1, 50, 0))) +
  (IF(D25 &gt; 0.17, 100, IF(D25 &gt;= 0.1, 50, 0))) +
  (IF(E25 &gt; 0.17, 100, IF(E25 &gt;= 0.1, 50, 0))) +
  (IF(F25 &gt; 0.17, 100, IF(F25 &gt;= 0.1, 50, 0)))</f>
        <v>400</v>
      </c>
      <c r="H25" s="46" t="s">
        <v>194</v>
      </c>
      <c r="I25" s="20"/>
      <c r="J25" s="20"/>
      <c r="K25" s="20"/>
      <c r="L25" s="20"/>
      <c r="M25" s="20"/>
      <c r="N25" s="20"/>
      <c r="O25" s="20"/>
      <c r="P25" s="20"/>
      <c r="Q25" s="20"/>
      <c r="R25" s="20"/>
      <c r="S25" s="20"/>
      <c r="T25" s="20"/>
      <c r="U25" s="20"/>
      <c r="V25" s="20"/>
    </row>
    <row r="26" spans="1:22" x14ac:dyDescent="0.2">
      <c r="A26" s="20"/>
      <c r="B26" s="38" t="s">
        <v>112</v>
      </c>
      <c r="C26" s="49">
        <f>C8/C6</f>
        <v>0.13225941381361669</v>
      </c>
      <c r="D26" s="49">
        <f>D8/D6</f>
        <v>0.14795396606125799</v>
      </c>
      <c r="E26" s="49">
        <f>E8/E6</f>
        <v>0.17069410781394587</v>
      </c>
      <c r="F26" s="50">
        <f>F8/F6</f>
        <v>0.18654510434093333</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0.7394360060624493</v>
      </c>
      <c r="D27" s="49">
        <f>D9/(D13+D10)</f>
        <v>0.83317579789380669</v>
      </c>
      <c r="E27" s="49">
        <f>E9/(E13+E10)</f>
        <v>0.98183939532719966</v>
      </c>
      <c r="F27" s="50">
        <f>F9/(F13+F10)</f>
        <v>0.97580286085167289</v>
      </c>
      <c r="G27" s="45">
        <f>(IF(C27 &lt; 0.8, 100, IF(C27 &lt; 1, 50, 0))) +
  (IF(D27 &lt; 0.8, 100, IF(D27 &lt; 1, 50, 0))) +
  (IF(E27 &lt; 0.8, 100, IF(E27 &lt; 1, 50, 0))) +
  (IF(F27 &lt; 0.8, 100, IF(F27 &lt; 1, 50, 0)))</f>
        <v>250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0.1642608341277785</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0.28412750713319268</v>
      </c>
      <c r="D31" s="49">
        <f>D17/(D13+D10)</f>
        <v>0.32425109494012344</v>
      </c>
      <c r="E31" s="49">
        <f>E17/(E13+E10)</f>
        <v>0.38183012094349411</v>
      </c>
      <c r="F31" s="50">
        <f>F17/(F13+F10)</f>
        <v>0.40942830910881639</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237</v>
      </c>
      <c r="D2" s="22" t="s">
        <v>238</v>
      </c>
      <c r="E2" s="22" t="s">
        <v>239</v>
      </c>
      <c r="F2" s="22" t="s">
        <v>240</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0.435</v>
      </c>
      <c r="J2" s="20"/>
      <c r="K2" s="20"/>
      <c r="L2" s="20"/>
      <c r="M2" s="20"/>
      <c r="N2" s="20"/>
      <c r="O2" s="20"/>
      <c r="P2" s="20"/>
      <c r="Q2" s="20"/>
      <c r="R2" s="20"/>
      <c r="S2" s="20"/>
      <c r="T2" s="20"/>
      <c r="U2" s="20"/>
      <c r="V2" s="20"/>
    </row>
    <row r="3" spans="1:22" ht="19" x14ac:dyDescent="0.25">
      <c r="A3" s="20"/>
      <c r="B3" s="25" t="s">
        <v>167</v>
      </c>
      <c r="C3" s="26">
        <v>3373000000</v>
      </c>
      <c r="D3" s="26">
        <v>3644000000</v>
      </c>
      <c r="E3" s="26">
        <v>2568000000</v>
      </c>
      <c r="F3" s="27">
        <v>1559000000</v>
      </c>
      <c r="G3" s="20"/>
      <c r="H3" s="20"/>
      <c r="I3" s="20"/>
      <c r="J3" s="20"/>
      <c r="K3" s="20"/>
      <c r="L3" s="20"/>
      <c r="M3" s="20"/>
      <c r="N3" s="20"/>
      <c r="O3" s="20"/>
      <c r="P3" s="20"/>
      <c r="Q3" s="20"/>
      <c r="R3" s="20"/>
      <c r="S3" s="20"/>
      <c r="T3" s="20"/>
      <c r="U3" s="20"/>
      <c r="V3" s="20"/>
    </row>
    <row r="4" spans="1:22" ht="19" x14ac:dyDescent="0.25">
      <c r="A4" s="20"/>
      <c r="B4" s="28" t="s">
        <v>168</v>
      </c>
      <c r="C4" s="26">
        <v>2090000000</v>
      </c>
      <c r="D4" s="26">
        <v>2085000000</v>
      </c>
      <c r="E4" s="26">
        <v>1997000000</v>
      </c>
      <c r="F4" s="27">
        <v>2338000000</v>
      </c>
      <c r="G4" s="20"/>
      <c r="H4" s="20"/>
      <c r="I4" s="20"/>
      <c r="J4" s="20"/>
      <c r="K4" s="20"/>
      <c r="L4" s="20"/>
      <c r="M4" s="20"/>
      <c r="N4" s="20"/>
      <c r="O4" s="20"/>
      <c r="P4" s="20"/>
      <c r="Q4" s="20"/>
      <c r="R4" s="20"/>
      <c r="S4" s="20"/>
      <c r="T4" s="20"/>
      <c r="U4" s="20"/>
      <c r="V4" s="20"/>
    </row>
    <row r="5" spans="1:22" ht="19" x14ac:dyDescent="0.25">
      <c r="A5" s="20"/>
      <c r="B5" s="28" t="s">
        <v>169</v>
      </c>
      <c r="C5" s="26">
        <v>58660000000</v>
      </c>
      <c r="D5" s="26">
        <v>38535000000</v>
      </c>
      <c r="E5" s="26">
        <v>38304000000</v>
      </c>
      <c r="F5" s="27">
        <v>38168000000</v>
      </c>
      <c r="G5" s="20"/>
      <c r="H5" s="20"/>
      <c r="I5" s="20"/>
      <c r="J5" s="20"/>
      <c r="K5" s="20"/>
      <c r="L5" s="20"/>
      <c r="M5" s="20"/>
      <c r="N5" s="20"/>
      <c r="O5" s="20"/>
      <c r="P5" s="20"/>
      <c r="Q5" s="20"/>
      <c r="R5" s="20"/>
      <c r="S5" s="20"/>
      <c r="T5" s="20"/>
      <c r="U5" s="20"/>
      <c r="V5" s="20"/>
    </row>
    <row r="6" spans="1:22" ht="19" x14ac:dyDescent="0.25">
      <c r="A6" s="20"/>
      <c r="B6" s="28" t="s">
        <v>170</v>
      </c>
      <c r="C6" s="26">
        <v>124413000000</v>
      </c>
      <c r="D6" s="26">
        <v>101852000000</v>
      </c>
      <c r="E6" s="26">
        <v>94002000000</v>
      </c>
      <c r="F6" s="27">
        <v>97497000000</v>
      </c>
      <c r="G6" s="20"/>
      <c r="H6" s="20"/>
      <c r="I6" s="20"/>
      <c r="J6" s="20"/>
      <c r="K6" s="20"/>
      <c r="L6" s="20"/>
      <c r="M6" s="20"/>
      <c r="N6" s="20"/>
      <c r="O6" s="20"/>
      <c r="P6" s="20"/>
      <c r="Q6" s="20"/>
      <c r="R6" s="20"/>
      <c r="S6" s="20"/>
      <c r="T6" s="20"/>
      <c r="U6" s="20"/>
      <c r="V6" s="20"/>
    </row>
    <row r="7" spans="1:22" ht="19" x14ac:dyDescent="0.25">
      <c r="A7" s="20"/>
      <c r="B7" s="28" t="s">
        <v>171</v>
      </c>
      <c r="C7" s="26">
        <v>40584000000</v>
      </c>
      <c r="D7" s="26">
        <v>31309000000</v>
      </c>
      <c r="E7" s="26">
        <v>25640000000</v>
      </c>
      <c r="F7" s="27">
        <v>26257000000</v>
      </c>
      <c r="G7" s="20"/>
      <c r="H7" s="20"/>
      <c r="I7" s="20"/>
      <c r="J7" s="20"/>
      <c r="K7" s="20"/>
      <c r="L7" s="20"/>
      <c r="M7" s="20"/>
      <c r="N7" s="20"/>
      <c r="O7" s="20"/>
      <c r="P7" s="20"/>
      <c r="Q7" s="20"/>
      <c r="R7" s="20"/>
      <c r="S7" s="20"/>
      <c r="T7" s="20"/>
      <c r="U7" s="20"/>
      <c r="V7" s="20"/>
    </row>
    <row r="8" spans="1:22" ht="19" x14ac:dyDescent="0.25">
      <c r="A8" s="20"/>
      <c r="B8" s="28" t="s">
        <v>172</v>
      </c>
      <c r="C8" s="26">
        <v>38372000000</v>
      </c>
      <c r="D8" s="26">
        <v>26190000000</v>
      </c>
      <c r="E8" s="26">
        <v>28589000000</v>
      </c>
      <c r="F8" s="27">
        <v>29965000000</v>
      </c>
      <c r="G8" s="20"/>
      <c r="H8" s="20"/>
      <c r="I8" s="20"/>
      <c r="J8" s="20"/>
      <c r="K8" s="20"/>
      <c r="L8" s="20"/>
      <c r="M8" s="20"/>
      <c r="N8" s="20"/>
      <c r="O8" s="20"/>
      <c r="P8" s="20"/>
      <c r="Q8" s="20"/>
      <c r="R8" s="20"/>
      <c r="S8" s="20"/>
      <c r="T8" s="20"/>
      <c r="U8" s="20"/>
      <c r="V8" s="20"/>
    </row>
    <row r="9" spans="1:22" ht="19" x14ac:dyDescent="0.25">
      <c r="A9" s="20"/>
      <c r="B9" s="28" t="s">
        <v>173</v>
      </c>
      <c r="C9" s="26">
        <v>78956000000</v>
      </c>
      <c r="D9" s="26">
        <v>57499000000</v>
      </c>
      <c r="E9" s="26">
        <v>54229000000</v>
      </c>
      <c r="F9" s="27">
        <v>56222000000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1087000000</v>
      </c>
      <c r="D12" s="26">
        <v>1639000000</v>
      </c>
      <c r="E12" s="26">
        <v>-1319000000</v>
      </c>
      <c r="F12" s="27">
        <v>-654000000</v>
      </c>
      <c r="G12" s="20"/>
      <c r="H12" s="20"/>
      <c r="I12" s="20"/>
      <c r="J12" s="20"/>
      <c r="K12" s="20"/>
      <c r="L12" s="20"/>
      <c r="M12" s="20"/>
      <c r="N12" s="20"/>
      <c r="O12" s="20"/>
      <c r="P12" s="20"/>
      <c r="Q12" s="20"/>
      <c r="R12" s="20"/>
      <c r="S12" s="20"/>
      <c r="T12" s="20"/>
      <c r="U12" s="20"/>
      <c r="V12" s="20"/>
    </row>
    <row r="13" spans="1:22" ht="19" x14ac:dyDescent="0.25">
      <c r="A13" s="20"/>
      <c r="B13" s="28" t="s">
        <v>177</v>
      </c>
      <c r="C13" s="26">
        <v>45457000000</v>
      </c>
      <c r="D13" s="26">
        <v>44353000000</v>
      </c>
      <c r="E13" s="26">
        <v>39773000000</v>
      </c>
      <c r="F13" s="27">
        <v>41275000000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7983000000</v>
      </c>
      <c r="D15" s="26">
        <v>7551000000</v>
      </c>
      <c r="E15" s="26">
        <v>6774000000</v>
      </c>
      <c r="F15" s="27">
        <v>6549000000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10880000000</v>
      </c>
      <c r="D17" s="33">
        <v>19886000000</v>
      </c>
      <c r="E17" s="33">
        <v>13226000000</v>
      </c>
      <c r="F17" s="34">
        <v>15454000000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Pass</v>
      </c>
      <c r="E22" s="43" t="str">
        <f>IF(E17&gt;F17, "Pass", "Fail")</f>
        <v>Fail</v>
      </c>
      <c r="F22" s="39"/>
      <c r="G22" s="45">
        <f>(((COUNTIF(C22:F22, "Pass") * 100) + (COUNTIF(C22:F22, "Fail") * 0)) * (400/300)) / 2</f>
        <v>66.666666666666657</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5.205741626794258</v>
      </c>
      <c r="D24" s="49">
        <f>D17/(D4)</f>
        <v>9.5376498800959233</v>
      </c>
      <c r="E24" s="49">
        <f>E17/(E4)</f>
        <v>6.6229344016024037</v>
      </c>
      <c r="F24" s="50">
        <f>F17/(F4)</f>
        <v>6.6099230111206158</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8.7450668338517681E-2</v>
      </c>
      <c r="D25" s="49">
        <f>D17/D6</f>
        <v>0.19524407964497506</v>
      </c>
      <c r="E25" s="49">
        <f>E17/E6</f>
        <v>0.14069913406097742</v>
      </c>
      <c r="F25" s="50">
        <f>F17/F6</f>
        <v>0.1585074412546027</v>
      </c>
      <c r="G25" s="45">
        <f>(IF(C25 &gt; 0.17, 100, IF(C25 &gt;= 0.1, 50, 0))) +
  (IF(D25 &gt; 0.17, 100, IF(D25 &gt;= 0.1, 50, 0))) +
  (IF(E25 &gt; 0.17, 100, IF(E25 &gt;= 0.1, 50, 0))) +
  (IF(F25 &gt; 0.17, 100, IF(F25 &gt;= 0.1, 50, 0)))</f>
        <v>200</v>
      </c>
      <c r="H25" s="46" t="s">
        <v>194</v>
      </c>
      <c r="I25" s="20"/>
      <c r="J25" s="20"/>
      <c r="K25" s="20"/>
      <c r="L25" s="20"/>
      <c r="M25" s="20"/>
      <c r="N25" s="20"/>
      <c r="O25" s="20"/>
      <c r="P25" s="20"/>
      <c r="Q25" s="20"/>
      <c r="R25" s="20"/>
      <c r="S25" s="20"/>
      <c r="T25" s="20"/>
      <c r="U25" s="20"/>
      <c r="V25" s="20"/>
    </row>
    <row r="26" spans="1:22" x14ac:dyDescent="0.2">
      <c r="A26" s="20"/>
      <c r="B26" s="38" t="s">
        <v>112</v>
      </c>
      <c r="C26" s="49">
        <f>C8/C6</f>
        <v>0.30842436079830887</v>
      </c>
      <c r="D26" s="49">
        <f>D8/D6</f>
        <v>0.25713780779955231</v>
      </c>
      <c r="E26" s="49">
        <f>E8/E6</f>
        <v>0.30413182698240465</v>
      </c>
      <c r="F26" s="50">
        <f>F8/F6</f>
        <v>0.30734279003456516</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1.7369382053369118</v>
      </c>
      <c r="D27" s="49">
        <f>D9/(D13+D10)</f>
        <v>1.2963948323675962</v>
      </c>
      <c r="E27" s="49">
        <f>E9/(E13+E10)</f>
        <v>1.3634626505418248</v>
      </c>
      <c r="F27" s="50">
        <f>F9/(F13+F10)</f>
        <v>1.3621320411871594</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-0.52085973019274434</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0.23934707525793608</v>
      </c>
      <c r="D31" s="49">
        <f>D17/(D13+D10)</f>
        <v>0.44835749554708815</v>
      </c>
      <c r="E31" s="49">
        <f>E17/(E13+E10)</f>
        <v>0.33253714831669728</v>
      </c>
      <c r="F31" s="50">
        <f>F17/(F13+F10)</f>
        <v>0.37441550575408844</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0.33666666666666667</v>
      </c>
      <c r="J2" s="20"/>
      <c r="K2" s="20"/>
      <c r="L2" s="20"/>
      <c r="M2" s="20"/>
      <c r="N2" s="20"/>
      <c r="O2" s="20"/>
      <c r="P2" s="20"/>
      <c r="Q2" s="20"/>
      <c r="R2" s="20"/>
      <c r="S2" s="20"/>
      <c r="T2" s="20"/>
      <c r="U2" s="20"/>
      <c r="V2" s="20"/>
    </row>
    <row r="3" spans="1:22" ht="19" x14ac:dyDescent="0.25">
      <c r="A3" s="20"/>
      <c r="B3" s="25" t="s">
        <v>167</v>
      </c>
      <c r="C3" s="26">
        <v>1161000000</v>
      </c>
      <c r="D3" s="26">
        <v>1552000000</v>
      </c>
      <c r="E3" s="26">
        <v>1649000000</v>
      </c>
      <c r="F3" s="27">
        <v>1812000000</v>
      </c>
      <c r="G3" s="20"/>
      <c r="H3" s="20"/>
      <c r="I3" s="20"/>
      <c r="J3" s="20"/>
      <c r="K3" s="20"/>
      <c r="L3" s="20"/>
      <c r="M3" s="20"/>
      <c r="N3" s="20"/>
      <c r="O3" s="20"/>
      <c r="P3" s="20"/>
      <c r="Q3" s="20"/>
      <c r="R3" s="20"/>
      <c r="S3" s="20"/>
      <c r="T3" s="20"/>
      <c r="U3" s="20"/>
      <c r="V3" s="20"/>
    </row>
    <row r="4" spans="1:22" ht="19" x14ac:dyDescent="0.25">
      <c r="A4" s="20"/>
      <c r="B4" s="28" t="s">
        <v>168</v>
      </c>
      <c r="C4" s="26">
        <v>8722000000</v>
      </c>
      <c r="D4" s="26">
        <v>8212000000</v>
      </c>
      <c r="E4" s="26">
        <v>8916000000</v>
      </c>
      <c r="F4" s="27">
        <v>9770000000</v>
      </c>
      <c r="G4" s="20"/>
      <c r="H4" s="20"/>
      <c r="I4" s="20"/>
      <c r="J4" s="20"/>
      <c r="K4" s="20"/>
      <c r="L4" s="20"/>
      <c r="M4" s="20"/>
      <c r="N4" s="20"/>
      <c r="O4" s="20"/>
      <c r="P4" s="20"/>
      <c r="Q4" s="20"/>
      <c r="R4" s="20"/>
      <c r="S4" s="20"/>
      <c r="T4" s="20"/>
      <c r="U4" s="20"/>
      <c r="V4" s="20"/>
    </row>
    <row r="5" spans="1:22" ht="19" x14ac:dyDescent="0.25">
      <c r="A5" s="20"/>
      <c r="B5" s="28" t="s">
        <v>169</v>
      </c>
      <c r="C5" s="26">
        <v>60178000000</v>
      </c>
      <c r="D5" s="26">
        <v>55949000000</v>
      </c>
      <c r="E5" s="26">
        <v>55643000000</v>
      </c>
      <c r="F5" s="27">
        <v>53765000000</v>
      </c>
      <c r="G5" s="20"/>
      <c r="H5" s="20"/>
      <c r="I5" s="20"/>
      <c r="J5" s="20"/>
      <c r="K5" s="20"/>
      <c r="L5" s="20"/>
      <c r="M5" s="20"/>
      <c r="N5" s="20"/>
      <c r="O5" s="20"/>
      <c r="P5" s="20"/>
      <c r="Q5" s="20"/>
      <c r="R5" s="20"/>
      <c r="S5" s="20"/>
      <c r="T5" s="20"/>
      <c r="U5" s="20"/>
      <c r="V5" s="20"/>
    </row>
    <row r="6" spans="1:22" ht="19" x14ac:dyDescent="0.25">
      <c r="A6" s="20"/>
      <c r="B6" s="28" t="s">
        <v>170</v>
      </c>
      <c r="C6" s="26">
        <v>135241000000</v>
      </c>
      <c r="D6" s="26">
        <v>127243000000</v>
      </c>
      <c r="E6" s="26">
        <v>132001000000</v>
      </c>
      <c r="F6" s="27">
        <v>155971000000</v>
      </c>
      <c r="G6" s="20"/>
      <c r="H6" s="20"/>
      <c r="I6" s="20"/>
      <c r="J6" s="20"/>
      <c r="K6" s="20"/>
      <c r="L6" s="20"/>
      <c r="M6" s="20"/>
      <c r="N6" s="20"/>
      <c r="O6" s="20"/>
      <c r="P6" s="20"/>
      <c r="Q6" s="20"/>
      <c r="R6" s="20"/>
      <c r="S6" s="20"/>
      <c r="T6" s="20"/>
      <c r="U6" s="20"/>
      <c r="V6" s="20"/>
    </row>
    <row r="7" spans="1:22" ht="19" x14ac:dyDescent="0.25">
      <c r="A7" s="20"/>
      <c r="B7" s="28" t="s">
        <v>171</v>
      </c>
      <c r="C7" s="26">
        <v>34122000000</v>
      </c>
      <c r="D7" s="26">
        <v>31505000000</v>
      </c>
      <c r="E7" s="26">
        <v>33619000000</v>
      </c>
      <c r="F7" s="27">
        <v>39869000000</v>
      </c>
      <c r="G7" s="20"/>
      <c r="H7" s="20"/>
      <c r="I7" s="20"/>
      <c r="J7" s="20"/>
      <c r="K7" s="20"/>
      <c r="L7" s="20"/>
      <c r="M7" s="20"/>
      <c r="N7" s="20"/>
      <c r="O7" s="20"/>
      <c r="P7" s="20"/>
      <c r="Q7" s="20"/>
      <c r="R7" s="20"/>
      <c r="S7" s="20"/>
      <c r="T7" s="20"/>
      <c r="U7" s="20"/>
      <c r="V7" s="20"/>
    </row>
    <row r="8" spans="1:22" ht="19" x14ac:dyDescent="0.25">
      <c r="A8" s="20"/>
      <c r="B8" s="28" t="s">
        <v>172</v>
      </c>
      <c r="C8" s="26">
        <v>78506000000</v>
      </c>
      <c r="D8" s="26">
        <v>73717000000</v>
      </c>
      <c r="E8" s="26">
        <v>79386000000</v>
      </c>
      <c r="F8" s="27">
        <v>95376000000</v>
      </c>
      <c r="G8" s="20"/>
      <c r="H8" s="20"/>
      <c r="I8" s="20"/>
      <c r="J8" s="20"/>
      <c r="K8" s="20"/>
      <c r="L8" s="20"/>
      <c r="M8" s="20"/>
      <c r="N8" s="20"/>
      <c r="O8" s="20"/>
      <c r="P8" s="20"/>
      <c r="Q8" s="20"/>
      <c r="R8" s="20"/>
      <c r="S8" s="20"/>
      <c r="T8" s="20"/>
      <c r="U8" s="20"/>
      <c r="V8" s="20"/>
    </row>
    <row r="9" spans="1:22" ht="19" x14ac:dyDescent="0.25">
      <c r="A9" s="20"/>
      <c r="B9" s="28" t="s">
        <v>173</v>
      </c>
      <c r="C9" s="26">
        <v>112628000000</v>
      </c>
      <c r="D9" s="26">
        <v>105222000000</v>
      </c>
      <c r="E9" s="26">
        <v>113005000000</v>
      </c>
      <c r="F9" s="27">
        <v>135245000000</v>
      </c>
      <c r="G9" s="20"/>
      <c r="H9" s="20"/>
      <c r="I9" s="20"/>
      <c r="J9" s="20"/>
      <c r="K9" s="20"/>
      <c r="L9" s="20"/>
      <c r="M9" s="20"/>
      <c r="N9" s="20"/>
      <c r="O9" s="20"/>
      <c r="P9" s="20"/>
      <c r="Q9" s="20"/>
      <c r="R9" s="20"/>
      <c r="S9" s="20"/>
      <c r="T9" s="20"/>
      <c r="U9" s="20"/>
      <c r="V9" s="20"/>
    </row>
    <row r="10" spans="1:22" ht="19" x14ac:dyDescent="0.25">
      <c r="A10" s="20"/>
      <c r="B10" s="28" t="s">
        <v>174</v>
      </c>
      <c r="C10" s="26">
        <v>169624000000</v>
      </c>
      <c r="D10" s="26">
        <v>169484000000</v>
      </c>
      <c r="E10" s="26">
        <v>169392000000</v>
      </c>
      <c r="F10" s="27">
        <v>169339000000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151276000000</v>
      </c>
      <c r="D12" s="26">
        <v>149825000000</v>
      </c>
      <c r="E12" s="26">
        <v>154209000000</v>
      </c>
      <c r="F12" s="27">
        <v>162717000000</v>
      </c>
      <c r="G12" s="20"/>
      <c r="H12" s="20"/>
      <c r="I12" s="20"/>
      <c r="J12" s="20"/>
      <c r="K12" s="20"/>
      <c r="L12" s="20"/>
      <c r="M12" s="20"/>
      <c r="N12" s="20"/>
      <c r="O12" s="20"/>
      <c r="P12" s="20"/>
      <c r="Q12" s="20"/>
      <c r="R12" s="20"/>
      <c r="S12" s="20"/>
      <c r="T12" s="20"/>
      <c r="U12" s="20"/>
      <c r="V12" s="20"/>
    </row>
    <row r="13" spans="1:22" ht="19" x14ac:dyDescent="0.25">
      <c r="A13" s="20"/>
      <c r="B13" s="28" t="s">
        <v>177</v>
      </c>
      <c r="C13" s="26">
        <v>22613000000</v>
      </c>
      <c r="D13" s="26">
        <v>22021000000</v>
      </c>
      <c r="E13" s="26">
        <v>18996000000</v>
      </c>
      <c r="F13" s="27">
        <v>20726000000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6775000000</v>
      </c>
      <c r="D15" s="26">
        <v>6567000000</v>
      </c>
      <c r="E15" s="26">
        <v>6488000000</v>
      </c>
      <c r="F15" s="27">
        <v>6262000000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13931000000</v>
      </c>
      <c r="D17" s="33">
        <v>10435000000</v>
      </c>
      <c r="E17" s="33">
        <v>12796000000</v>
      </c>
      <c r="F17" s="34">
        <v>18197000000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Fail</v>
      </c>
      <c r="F22" s="39"/>
      <c r="G22" s="45">
        <f>(((COUNTIF(C22:F22, "Pass") * 100) + (COUNTIF(C22:F22, "Fail") * 0)) * (400/300)) / 2</f>
        <v>66.666666666666657</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1.5972254070167393</v>
      </c>
      <c r="D24" s="49">
        <f>D17/(D4)</f>
        <v>1.2707014125669751</v>
      </c>
      <c r="E24" s="49">
        <f>E17/(E4)</f>
        <v>1.4351727231942575</v>
      </c>
      <c r="F24" s="50">
        <f>F17/(F4)</f>
        <v>1.8625383828045037</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0.10300870298208384</v>
      </c>
      <c r="D25" s="49">
        <f>D17/D6</f>
        <v>8.2008440542898228E-2</v>
      </c>
      <c r="E25" s="49">
        <f>E17/E6</f>
        <v>9.693865955560943E-2</v>
      </c>
      <c r="F25" s="50">
        <f>F17/F6</f>
        <v>0.11666912438850811</v>
      </c>
      <c r="G25" s="45">
        <f>(IF(C25 &gt; 0.17, 100, IF(C25 &gt;= 0.1, 50, 0))) +
  (IF(D25 &gt; 0.17, 100, IF(D25 &gt;= 0.1, 50, 0))) +
  (IF(E25 &gt; 0.17, 100, IF(E25 &gt;= 0.1, 50, 0))) +
  (IF(F25 &gt; 0.17, 100, IF(F25 &gt;= 0.1, 50, 0)))</f>
        <v>100</v>
      </c>
      <c r="H25" s="46" t="s">
        <v>194</v>
      </c>
      <c r="I25" s="20"/>
      <c r="J25" s="20"/>
      <c r="K25" s="20"/>
      <c r="L25" s="20"/>
      <c r="M25" s="20"/>
      <c r="N25" s="20"/>
      <c r="O25" s="20"/>
      <c r="P25" s="20"/>
      <c r="Q25" s="20"/>
      <c r="R25" s="20"/>
      <c r="S25" s="20"/>
      <c r="T25" s="20"/>
      <c r="U25" s="20"/>
      <c r="V25" s="20"/>
    </row>
    <row r="26" spans="1:22" x14ac:dyDescent="0.2">
      <c r="A26" s="20"/>
      <c r="B26" s="38" t="s">
        <v>112</v>
      </c>
      <c r="C26" s="49">
        <f>C8/C6</f>
        <v>0.58048964441256723</v>
      </c>
      <c r="D26" s="49">
        <f>D8/D6</f>
        <v>0.57934031734555147</v>
      </c>
      <c r="E26" s="49">
        <f>E8/E6</f>
        <v>0.60140453481413014</v>
      </c>
      <c r="F26" s="50">
        <f>F8/F6</f>
        <v>0.61149829134903289</v>
      </c>
      <c r="G26" s="45">
        <f>(IF(C26 &lt; 0.5, 100, 0)) +
  (IF(D26 &lt; 0.5, 100, 0)) +
  (IF(E26 &lt; 0.5, 100, 0)) +
  (IF(F26 &lt; 0.5, 100, 0))</f>
        <v>0</v>
      </c>
      <c r="H26" s="46" t="s">
        <v>195</v>
      </c>
      <c r="I26" s="20"/>
      <c r="J26" s="20"/>
      <c r="K26" s="20"/>
      <c r="L26" s="20"/>
      <c r="M26" s="20"/>
      <c r="N26" s="20"/>
      <c r="O26" s="20"/>
      <c r="P26" s="20"/>
      <c r="Q26" s="20"/>
      <c r="R26" s="20"/>
      <c r="S26" s="20"/>
      <c r="T26" s="20"/>
      <c r="U26" s="20"/>
      <c r="V26" s="20"/>
    </row>
    <row r="27" spans="1:22" x14ac:dyDescent="0.2">
      <c r="A27" s="20"/>
      <c r="B27" s="38" t="s">
        <v>196</v>
      </c>
      <c r="C27" s="49">
        <f>C9/(C13+C10)</f>
        <v>0.58588096984451488</v>
      </c>
      <c r="D27" s="49">
        <f>D9/(D13+D10)</f>
        <v>0.5494477950967338</v>
      </c>
      <c r="E27" s="49">
        <f>E9/(E13+E10)</f>
        <v>0.59985243221436613</v>
      </c>
      <c r="F27" s="50">
        <f>F9/(F13+F10)</f>
        <v>0.71157235682529663</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-2.3677139312778525E-2</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7.2467839177681723E-2</v>
      </c>
      <c r="D31" s="49">
        <f>D17/(D13+D10)</f>
        <v>5.4489438918043913E-2</v>
      </c>
      <c r="E31" s="49">
        <f>E17/(E13+E10)</f>
        <v>6.792364694141878E-2</v>
      </c>
      <c r="F31" s="50">
        <f>F17/(F13+F10)</f>
        <v>9.5740930734222504E-2</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0.755</v>
      </c>
      <c r="J2" s="20"/>
      <c r="K2" s="20"/>
      <c r="L2" s="20"/>
      <c r="M2" s="20"/>
      <c r="N2" s="20"/>
      <c r="O2" s="20"/>
      <c r="P2" s="20"/>
      <c r="Q2" s="20"/>
      <c r="R2" s="20"/>
      <c r="S2" s="20"/>
      <c r="T2" s="20"/>
      <c r="U2" s="20"/>
      <c r="V2" s="20"/>
    </row>
    <row r="3" spans="1:22" ht="19" x14ac:dyDescent="0.25">
      <c r="A3" s="20"/>
      <c r="B3" s="25" t="s">
        <v>167</v>
      </c>
      <c r="C3" s="26">
        <v>3999000000</v>
      </c>
      <c r="D3" s="26">
        <v>2757000000</v>
      </c>
      <c r="E3" s="26">
        <v>1910000000</v>
      </c>
      <c r="F3" s="27">
        <v>1955000000</v>
      </c>
      <c r="G3" s="20"/>
      <c r="H3" s="20"/>
      <c r="I3" s="20"/>
      <c r="J3" s="20"/>
      <c r="K3" s="20"/>
      <c r="L3" s="20"/>
      <c r="M3" s="20"/>
      <c r="N3" s="20"/>
      <c r="O3" s="20"/>
      <c r="P3" s="20"/>
      <c r="Q3" s="20"/>
      <c r="R3" s="20"/>
      <c r="S3" s="20"/>
      <c r="T3" s="20"/>
      <c r="U3" s="20"/>
      <c r="V3" s="20"/>
    </row>
    <row r="4" spans="1:22" ht="19" x14ac:dyDescent="0.25">
      <c r="A4" s="20"/>
      <c r="B4" s="28" t="s">
        <v>168</v>
      </c>
      <c r="C4" s="26">
        <v>9999000000</v>
      </c>
      <c r="D4" s="26">
        <v>6876000000</v>
      </c>
      <c r="E4" s="26">
        <v>5141000000</v>
      </c>
      <c r="F4" s="27">
        <v>3269000000</v>
      </c>
      <c r="G4" s="20"/>
      <c r="H4" s="20"/>
      <c r="I4" s="20"/>
      <c r="J4" s="20"/>
      <c r="K4" s="20"/>
      <c r="L4" s="20"/>
      <c r="M4" s="20"/>
      <c r="N4" s="20"/>
      <c r="O4" s="20"/>
      <c r="P4" s="20"/>
      <c r="Q4" s="20"/>
      <c r="R4" s="20"/>
      <c r="S4" s="20"/>
      <c r="T4" s="20"/>
      <c r="U4" s="20"/>
      <c r="V4" s="20"/>
    </row>
    <row r="5" spans="1:22" ht="19" x14ac:dyDescent="0.25">
      <c r="A5" s="20"/>
      <c r="B5" s="28" t="s">
        <v>169</v>
      </c>
      <c r="C5" s="26">
        <v>4362000000</v>
      </c>
      <c r="D5" s="26">
        <v>4362000000</v>
      </c>
      <c r="E5" s="26">
        <v>4362000000</v>
      </c>
      <c r="F5" s="27">
        <v>4362000000</v>
      </c>
      <c r="G5" s="20"/>
      <c r="H5" s="20"/>
      <c r="I5" s="20"/>
      <c r="J5" s="20"/>
      <c r="K5" s="20"/>
      <c r="L5" s="20"/>
      <c r="M5" s="20"/>
      <c r="N5" s="20"/>
      <c r="O5" s="20"/>
      <c r="P5" s="20"/>
      <c r="Q5" s="20"/>
      <c r="R5" s="20"/>
      <c r="S5" s="20"/>
      <c r="T5" s="20"/>
      <c r="U5" s="20"/>
      <c r="V5" s="20"/>
    </row>
    <row r="6" spans="1:22" ht="19" x14ac:dyDescent="0.25">
      <c r="A6" s="20"/>
      <c r="B6" s="28" t="s">
        <v>170</v>
      </c>
      <c r="C6" s="26">
        <v>32348000000</v>
      </c>
      <c r="D6" s="26">
        <v>27207000000</v>
      </c>
      <c r="E6" s="26">
        <v>24676000000</v>
      </c>
      <c r="F6" s="27">
        <v>19351000000</v>
      </c>
      <c r="G6" s="20"/>
      <c r="H6" s="20"/>
      <c r="I6" s="20"/>
      <c r="J6" s="20"/>
      <c r="K6" s="20"/>
      <c r="L6" s="20"/>
      <c r="M6" s="20"/>
      <c r="N6" s="20"/>
      <c r="O6" s="20"/>
      <c r="P6" s="20"/>
      <c r="Q6" s="20"/>
      <c r="R6" s="20"/>
      <c r="S6" s="20"/>
      <c r="T6" s="20"/>
      <c r="U6" s="20"/>
      <c r="V6" s="20"/>
    </row>
    <row r="7" spans="1:22" ht="19" x14ac:dyDescent="0.25">
      <c r="A7" s="20"/>
      <c r="B7" s="28" t="s">
        <v>171</v>
      </c>
      <c r="C7" s="26">
        <v>3320000000</v>
      </c>
      <c r="D7" s="26">
        <v>2985000000</v>
      </c>
      <c r="E7" s="26">
        <v>2569000000</v>
      </c>
      <c r="F7" s="27">
        <v>2390000000</v>
      </c>
      <c r="G7" s="20"/>
      <c r="H7" s="20"/>
      <c r="I7" s="20"/>
      <c r="J7" s="20"/>
      <c r="K7" s="20"/>
      <c r="L7" s="20"/>
      <c r="M7" s="20"/>
      <c r="N7" s="20"/>
      <c r="O7" s="20"/>
      <c r="P7" s="20"/>
      <c r="Q7" s="20"/>
      <c r="R7" s="20"/>
      <c r="S7" s="20"/>
      <c r="T7" s="20"/>
      <c r="U7" s="20"/>
      <c r="V7" s="20"/>
    </row>
    <row r="8" spans="1:22" ht="19" x14ac:dyDescent="0.25">
      <c r="A8" s="20"/>
      <c r="B8" s="28" t="s">
        <v>172</v>
      </c>
      <c r="C8" s="26">
        <v>12131000000</v>
      </c>
      <c r="D8" s="26">
        <v>9645000000</v>
      </c>
      <c r="E8" s="26">
        <v>8774000000</v>
      </c>
      <c r="F8" s="27">
        <v>7774000000</v>
      </c>
      <c r="G8" s="20"/>
      <c r="H8" s="20"/>
      <c r="I8" s="20"/>
      <c r="J8" s="20"/>
      <c r="K8" s="20"/>
      <c r="L8" s="20"/>
      <c r="M8" s="20"/>
      <c r="N8" s="20"/>
      <c r="O8" s="20"/>
      <c r="P8" s="20"/>
      <c r="Q8" s="20"/>
      <c r="R8" s="20"/>
      <c r="S8" s="20"/>
      <c r="T8" s="20"/>
      <c r="U8" s="20"/>
      <c r="V8" s="20"/>
    </row>
    <row r="9" spans="1:22" ht="19" x14ac:dyDescent="0.25">
      <c r="A9" s="20"/>
      <c r="B9" s="28" t="s">
        <v>173</v>
      </c>
      <c r="C9" s="26">
        <v>15451000000</v>
      </c>
      <c r="D9" s="26">
        <v>12630000000</v>
      </c>
      <c r="E9" s="26">
        <v>11343000000</v>
      </c>
      <c r="F9" s="27">
        <v>10164000000</v>
      </c>
      <c r="G9" s="20"/>
      <c r="H9" s="20"/>
      <c r="I9" s="20"/>
      <c r="J9" s="20"/>
      <c r="K9" s="20"/>
      <c r="L9" s="20"/>
      <c r="M9" s="20"/>
      <c r="N9" s="20"/>
      <c r="O9" s="20"/>
      <c r="P9" s="20"/>
      <c r="Q9" s="20"/>
      <c r="R9" s="20"/>
      <c r="S9" s="20"/>
      <c r="T9" s="20"/>
      <c r="U9" s="20"/>
      <c r="V9" s="20"/>
    </row>
    <row r="10" spans="1:22" ht="19" x14ac:dyDescent="0.25">
      <c r="A10" s="20"/>
      <c r="B10" s="28" t="s">
        <v>174</v>
      </c>
      <c r="C10" s="26">
        <v>40284000000</v>
      </c>
      <c r="D10" s="26">
        <v>40214000000</v>
      </c>
      <c r="E10" s="26">
        <v>36800000000</v>
      </c>
      <c r="F10" s="27">
        <v>36578000000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52283000000</v>
      </c>
      <c r="D12" s="26">
        <v>50353000000</v>
      </c>
      <c r="E12" s="26">
        <v>45919000000</v>
      </c>
      <c r="F12" s="27">
        <v>42051000000</v>
      </c>
      <c r="G12" s="20"/>
      <c r="H12" s="20"/>
      <c r="I12" s="20"/>
      <c r="J12" s="20"/>
      <c r="K12" s="20"/>
      <c r="L12" s="20"/>
      <c r="M12" s="20"/>
      <c r="N12" s="20"/>
      <c r="O12" s="20"/>
      <c r="P12" s="20"/>
      <c r="Q12" s="20"/>
      <c r="R12" s="20"/>
      <c r="S12" s="20"/>
      <c r="T12" s="20"/>
      <c r="U12" s="20"/>
      <c r="V12" s="20"/>
    </row>
    <row r="13" spans="1:22" ht="19" x14ac:dyDescent="0.25">
      <c r="A13" s="20"/>
      <c r="B13" s="28" t="s">
        <v>177</v>
      </c>
      <c r="C13" s="26">
        <v>16897000000</v>
      </c>
      <c r="D13" s="26">
        <v>14577000000</v>
      </c>
      <c r="E13" s="26">
        <v>13333000000</v>
      </c>
      <c r="F13" s="27">
        <v>9187000000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1863000000</v>
      </c>
      <c r="D15" s="26">
        <v>1670000000</v>
      </c>
      <c r="E15" s="26">
        <v>1554000000</v>
      </c>
      <c r="F15" s="27">
        <v>1530000000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6420000000</v>
      </c>
      <c r="D17" s="33">
        <v>8720000000</v>
      </c>
      <c r="E17" s="33">
        <v>8756000000</v>
      </c>
      <c r="F17" s="34">
        <v>6139000000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Pass</v>
      </c>
      <c r="E21" s="43" t="str">
        <f>IF(E3&gt;F3, "Pass", "Fail")</f>
        <v>Fail</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Fail</v>
      </c>
      <c r="E22" s="43" t="str">
        <f>IF(E17&gt;F17, "Pass", "Fail")</f>
        <v>Pass</v>
      </c>
      <c r="F22" s="39"/>
      <c r="G22" s="45">
        <f>(((COUNTIF(C22:F22, "Pass") * 100) + (COUNTIF(C22:F22, "Fail") * 0)) * (400/300)) / 2</f>
        <v>66.666666666666657</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Pass</v>
      </c>
      <c r="D23" s="43" t="str">
        <f>IF(D17&gt;D7, "Pass", "Fail")</f>
        <v>Pass</v>
      </c>
      <c r="E23" s="43" t="str">
        <f>IF(E17&gt;E7, "Pass", "Fail")</f>
        <v>Pass</v>
      </c>
      <c r="F23" s="48" t="str">
        <f>IF(F17&gt;F7, "Pass", "Fail")</f>
        <v>Pass</v>
      </c>
      <c r="G23" s="45">
        <f>(COUNTIF(C23:F23, "Pass") * 100) + (COUNTIF(C23:F23, "Fail") * 0)</f>
        <v>400</v>
      </c>
      <c r="H23" s="46" t="s">
        <v>192</v>
      </c>
      <c r="I23" s="20"/>
      <c r="J23" s="20"/>
      <c r="K23" s="20"/>
      <c r="L23" s="20"/>
      <c r="M23" s="20"/>
      <c r="N23" s="20"/>
      <c r="O23" s="20"/>
      <c r="P23" s="20"/>
      <c r="Q23" s="20"/>
      <c r="R23" s="20"/>
      <c r="S23" s="20"/>
      <c r="T23" s="20"/>
      <c r="U23" s="20"/>
      <c r="V23" s="20"/>
    </row>
    <row r="24" spans="1:22" x14ac:dyDescent="0.2">
      <c r="A24" s="20"/>
      <c r="B24" s="38" t="s">
        <v>122</v>
      </c>
      <c r="C24" s="49">
        <f>C17/(C4)</f>
        <v>0.6420642064206421</v>
      </c>
      <c r="D24" s="49">
        <f>D17/(D4)</f>
        <v>1.2681791739383363</v>
      </c>
      <c r="E24" s="49">
        <f>E17/(E4)</f>
        <v>1.7031705893794982</v>
      </c>
      <c r="F24" s="50">
        <f>F17/(F4)</f>
        <v>1.8779443254817987</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0.19846667491034994</v>
      </c>
      <c r="D25" s="49">
        <f>D17/D6</f>
        <v>0.32050575219612598</v>
      </c>
      <c r="E25" s="49">
        <f>E17/E6</f>
        <v>0.35483870967741937</v>
      </c>
      <c r="F25" s="50">
        <f>F17/F6</f>
        <v>0.31724458684305723</v>
      </c>
      <c r="G25" s="45">
        <f>(IF(C25 &gt; 0.17, 100, IF(C25 &gt;= 0.1, 50, 0))) +
  (IF(D25 &gt; 0.17, 100, IF(D25 &gt;= 0.1, 50, 0))) +
  (IF(E25 &gt; 0.17, 100, IF(E25 &gt;= 0.1, 50, 0))) +
  (IF(F25 &gt; 0.17, 100, IF(F25 &gt;= 0.1, 50, 0)))</f>
        <v>400</v>
      </c>
      <c r="H25" s="46" t="s">
        <v>194</v>
      </c>
      <c r="I25" s="20"/>
      <c r="J25" s="20"/>
      <c r="K25" s="20"/>
      <c r="L25" s="20"/>
      <c r="M25" s="20"/>
      <c r="N25" s="20"/>
      <c r="O25" s="20"/>
      <c r="P25" s="20"/>
      <c r="Q25" s="20"/>
      <c r="R25" s="20"/>
      <c r="S25" s="20"/>
      <c r="T25" s="20"/>
      <c r="U25" s="20"/>
      <c r="V25" s="20"/>
    </row>
    <row r="26" spans="1:22" x14ac:dyDescent="0.2">
      <c r="A26" s="20"/>
      <c r="B26" s="38" t="s">
        <v>112</v>
      </c>
      <c r="C26" s="49">
        <f>C8/C6</f>
        <v>0.37501545690614568</v>
      </c>
      <c r="D26" s="49">
        <f>D8/D6</f>
        <v>0.35450435549674714</v>
      </c>
      <c r="E26" s="49">
        <f>E8/E6</f>
        <v>0.35556816339763331</v>
      </c>
      <c r="F26" s="50">
        <f>F8/F6</f>
        <v>0.40173634437496769</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0.27021213340095485</v>
      </c>
      <c r="D27" s="49">
        <f>D9/(D13+D10)</f>
        <v>0.23051231041594422</v>
      </c>
      <c r="E27" s="49">
        <f>E9/(E13+E10)</f>
        <v>0.22625815331218957</v>
      </c>
      <c r="F27" s="50">
        <f>F9/(F13+F10)</f>
        <v>0.22209111766633891</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7.5624758177700716E-2</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0.11227505639985309</v>
      </c>
      <c r="D31" s="49">
        <f>D17/(D13+D10)</f>
        <v>0.15915022540198207</v>
      </c>
      <c r="E31" s="49">
        <f>E17/(E13+E10)</f>
        <v>0.17465541659186565</v>
      </c>
      <c r="F31" s="50">
        <f>F17/(F13+F10)</f>
        <v>0.13414181142794712</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205</v>
      </c>
      <c r="D2" s="22" t="s">
        <v>206</v>
      </c>
      <c r="E2" s="22" t="s">
        <v>207</v>
      </c>
      <c r="F2" s="22" t="s">
        <v>208</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0.60083333333333333</v>
      </c>
      <c r="J2" s="20"/>
      <c r="K2" s="20"/>
      <c r="L2" s="20"/>
      <c r="M2" s="20"/>
      <c r="N2" s="20"/>
      <c r="O2" s="20"/>
      <c r="P2" s="20"/>
      <c r="Q2" s="20"/>
      <c r="R2" s="20"/>
      <c r="S2" s="20"/>
      <c r="T2" s="20"/>
      <c r="U2" s="20"/>
      <c r="V2" s="20"/>
    </row>
    <row r="3" spans="1:22" ht="19" x14ac:dyDescent="0.25">
      <c r="A3" s="20"/>
      <c r="B3" s="25" t="s">
        <v>167</v>
      </c>
      <c r="C3" s="26">
        <v>6422000000</v>
      </c>
      <c r="D3" s="26">
        <v>6341000000</v>
      </c>
      <c r="E3" s="26">
        <v>3228000000</v>
      </c>
      <c r="F3" s="27">
        <v>2598000000</v>
      </c>
      <c r="G3" s="20"/>
      <c r="H3" s="20"/>
      <c r="I3" s="20"/>
      <c r="J3" s="20"/>
      <c r="K3" s="20"/>
      <c r="L3" s="20"/>
      <c r="M3" s="20"/>
      <c r="N3" s="20"/>
      <c r="O3" s="20"/>
      <c r="P3" s="20"/>
      <c r="Q3" s="20"/>
      <c r="R3" s="20"/>
      <c r="S3" s="20"/>
      <c r="T3" s="20"/>
      <c r="U3" s="20"/>
      <c r="V3" s="20"/>
    </row>
    <row r="4" spans="1:22" ht="19" x14ac:dyDescent="0.25">
      <c r="A4" s="20"/>
      <c r="B4" s="28" t="s">
        <v>168</v>
      </c>
      <c r="C4" s="26">
        <v>5042000000</v>
      </c>
      <c r="D4" s="26">
        <v>5168000000</v>
      </c>
      <c r="E4" s="26">
        <v>4559000000</v>
      </c>
      <c r="F4" s="27">
        <v>3711000000</v>
      </c>
      <c r="G4" s="20"/>
      <c r="H4" s="20"/>
      <c r="I4" s="20"/>
      <c r="J4" s="20"/>
      <c r="K4" s="20"/>
      <c r="L4" s="20"/>
      <c r="M4" s="20"/>
      <c r="N4" s="20"/>
      <c r="O4" s="20"/>
      <c r="P4" s="20"/>
      <c r="Q4" s="20"/>
      <c r="R4" s="20"/>
      <c r="S4" s="20"/>
      <c r="T4" s="20"/>
      <c r="U4" s="20"/>
      <c r="V4" s="20"/>
    </row>
    <row r="5" spans="1:22" ht="19" x14ac:dyDescent="0.25">
      <c r="A5" s="20"/>
      <c r="B5" s="28" t="s">
        <v>169</v>
      </c>
      <c r="C5" s="26">
        <v>10642000000</v>
      </c>
      <c r="D5" s="26">
        <v>10508000000</v>
      </c>
      <c r="E5" s="26">
        <v>7246000000</v>
      </c>
      <c r="F5" s="27">
        <v>6323000000</v>
      </c>
      <c r="G5" s="20"/>
      <c r="H5" s="20"/>
      <c r="I5" s="20"/>
      <c r="J5" s="20"/>
      <c r="K5" s="20"/>
      <c r="L5" s="20"/>
      <c r="M5" s="20"/>
      <c r="N5" s="20"/>
      <c r="O5" s="20"/>
      <c r="P5" s="20"/>
      <c r="Q5" s="20"/>
      <c r="R5" s="20"/>
      <c r="S5" s="20"/>
      <c r="T5" s="20"/>
      <c r="U5" s="20"/>
      <c r="V5" s="20"/>
    </row>
    <row r="6" spans="1:22" ht="19" x14ac:dyDescent="0.25">
      <c r="A6" s="20"/>
      <c r="B6" s="28" t="s">
        <v>170</v>
      </c>
      <c r="C6" s="26">
        <v>51040000000</v>
      </c>
      <c r="D6" s="26">
        <v>49014000000</v>
      </c>
      <c r="E6" s="26">
        <v>41240000000</v>
      </c>
      <c r="F6" s="27">
        <v>35594000000</v>
      </c>
      <c r="G6" s="20"/>
      <c r="H6" s="20"/>
      <c r="I6" s="20"/>
      <c r="J6" s="20"/>
      <c r="K6" s="20"/>
      <c r="L6" s="20"/>
      <c r="M6" s="20"/>
      <c r="N6" s="20"/>
      <c r="O6" s="20"/>
      <c r="P6" s="20"/>
      <c r="Q6" s="20"/>
      <c r="R6" s="20"/>
      <c r="S6" s="20"/>
      <c r="T6" s="20"/>
      <c r="U6" s="20"/>
      <c r="V6" s="20"/>
    </row>
    <row r="7" spans="1:22" ht="19" x14ac:dyDescent="0.25">
      <c r="A7" s="20"/>
      <c r="B7" s="28" t="s">
        <v>171</v>
      </c>
      <c r="C7" s="26">
        <v>9628000000</v>
      </c>
      <c r="D7" s="26">
        <v>11866000000</v>
      </c>
      <c r="E7" s="26">
        <v>11951000000</v>
      </c>
      <c r="F7" s="27">
        <v>8672000000</v>
      </c>
      <c r="G7" s="20"/>
      <c r="H7" s="20"/>
      <c r="I7" s="20"/>
      <c r="J7" s="20"/>
      <c r="K7" s="20"/>
      <c r="L7" s="20"/>
      <c r="M7" s="20"/>
      <c r="N7" s="20"/>
      <c r="O7" s="20"/>
      <c r="P7" s="20"/>
      <c r="Q7" s="20"/>
      <c r="R7" s="20"/>
      <c r="S7" s="20"/>
      <c r="T7" s="20"/>
      <c r="U7" s="20"/>
      <c r="V7" s="20"/>
    </row>
    <row r="8" spans="1:22" ht="19" x14ac:dyDescent="0.25">
      <c r="A8" s="20"/>
      <c r="B8" s="28" t="s">
        <v>172</v>
      </c>
      <c r="C8" s="26">
        <v>19831000000</v>
      </c>
      <c r="D8" s="26">
        <v>19135000000</v>
      </c>
      <c r="E8" s="26">
        <v>19339000000</v>
      </c>
      <c r="F8" s="27">
        <v>20845000000</v>
      </c>
      <c r="G8" s="20"/>
      <c r="H8" s="20"/>
      <c r="I8" s="20"/>
      <c r="J8" s="20"/>
      <c r="K8" s="20"/>
      <c r="L8" s="20"/>
      <c r="M8" s="20"/>
      <c r="N8" s="20"/>
      <c r="O8" s="20"/>
      <c r="P8" s="20"/>
      <c r="Q8" s="20"/>
      <c r="R8" s="20"/>
      <c r="S8" s="20"/>
      <c r="T8" s="20"/>
      <c r="U8" s="20"/>
      <c r="V8" s="20"/>
    </row>
    <row r="9" spans="1:22" ht="19" x14ac:dyDescent="0.25">
      <c r="A9" s="20"/>
      <c r="B9" s="28" t="s">
        <v>173</v>
      </c>
      <c r="C9" s="26">
        <v>29459000000</v>
      </c>
      <c r="D9" s="26">
        <v>31001000000</v>
      </c>
      <c r="E9" s="26">
        <v>31290000000</v>
      </c>
      <c r="F9" s="27">
        <v>29517000000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20733000000</v>
      </c>
      <c r="D12" s="26">
        <v>17840000000</v>
      </c>
      <c r="E12" s="26">
        <v>9822000000</v>
      </c>
      <c r="F12" s="27">
        <v>5284000000</v>
      </c>
      <c r="G12" s="20"/>
      <c r="H12" s="20"/>
      <c r="I12" s="20"/>
      <c r="J12" s="20"/>
      <c r="K12" s="20"/>
      <c r="L12" s="20"/>
      <c r="M12" s="20"/>
      <c r="N12" s="20"/>
      <c r="O12" s="20"/>
      <c r="P12" s="20"/>
      <c r="Q12" s="20"/>
      <c r="R12" s="20"/>
      <c r="S12" s="20"/>
      <c r="T12" s="20"/>
      <c r="U12" s="20"/>
      <c r="V12" s="20"/>
    </row>
    <row r="13" spans="1:22" ht="19" x14ac:dyDescent="0.25">
      <c r="A13" s="20"/>
      <c r="B13" s="28" t="s">
        <v>177</v>
      </c>
      <c r="C13" s="26">
        <v>21581000000</v>
      </c>
      <c r="D13" s="26">
        <v>18013000000</v>
      </c>
      <c r="E13" s="26">
        <v>9950000000</v>
      </c>
      <c r="F13" s="27">
        <v>6077000000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8818000000</v>
      </c>
      <c r="D15" s="26">
        <v>8194000000</v>
      </c>
      <c r="E15" s="26">
        <v>7176000000</v>
      </c>
      <c r="F15" s="27">
        <v>5975000000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11299000000</v>
      </c>
      <c r="D17" s="33">
        <v>9096000000</v>
      </c>
      <c r="E17" s="33">
        <v>10536000000</v>
      </c>
      <c r="F17" s="34">
        <v>5814000000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Pass</v>
      </c>
      <c r="E21" s="43" t="str">
        <f>IF(E3&gt;F3, "Pass", "Fail")</f>
        <v>Pass</v>
      </c>
      <c r="F21" s="44"/>
      <c r="G21" s="45">
        <f>(((COUNTIF(C21:E21, "Pass") * 100) + (COUNTIF(C21:E21, "Fail") * 0)) * (400/300)) / 2</f>
        <v>200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Pass</v>
      </c>
      <c r="D23" s="43" t="str">
        <f>IF(D17&gt;D7, "Pass", "Fail")</f>
        <v>Fail</v>
      </c>
      <c r="E23" s="43" t="str">
        <f>IF(E17&gt;E7, "Pass", "Fail")</f>
        <v>Fail</v>
      </c>
      <c r="F23" s="48" t="str">
        <f>IF(F17&gt;F7, "Pass", "Fail")</f>
        <v>Fail</v>
      </c>
      <c r="G23" s="45">
        <f>(COUNTIF(C23:F23, "Pass") * 100) + (COUNTIF(C23:F23, "Fail") * 0)</f>
        <v>100</v>
      </c>
      <c r="H23" s="46" t="s">
        <v>192</v>
      </c>
      <c r="I23" s="20"/>
      <c r="J23" s="20"/>
      <c r="K23" s="20"/>
      <c r="L23" s="20"/>
      <c r="M23" s="20"/>
      <c r="N23" s="20"/>
      <c r="O23" s="20"/>
      <c r="P23" s="20"/>
      <c r="Q23" s="20"/>
      <c r="R23" s="20"/>
      <c r="S23" s="20"/>
      <c r="T23" s="20"/>
      <c r="U23" s="20"/>
      <c r="V23" s="20"/>
    </row>
    <row r="24" spans="1:22" x14ac:dyDescent="0.2">
      <c r="A24" s="20"/>
      <c r="B24" s="38" t="s">
        <v>122</v>
      </c>
      <c r="C24" s="49">
        <f>C17/(C4)</f>
        <v>2.2409758032526774</v>
      </c>
      <c r="D24" s="49">
        <f>D17/(D4)</f>
        <v>1.7600619195046439</v>
      </c>
      <c r="E24" s="49">
        <f>E17/(E4)</f>
        <v>2.3110331212985304</v>
      </c>
      <c r="F24" s="50">
        <f>F17/(F4)</f>
        <v>1.566693613581245</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0.22137539184952978</v>
      </c>
      <c r="D25" s="49">
        <f>D17/D6</f>
        <v>0.18557963030970742</v>
      </c>
      <c r="E25" s="49">
        <f>E17/E6</f>
        <v>0.25548011639185259</v>
      </c>
      <c r="F25" s="50">
        <f>F17/F6</f>
        <v>0.1633421363151093</v>
      </c>
      <c r="G25" s="45">
        <f>(IF(C25 &gt; 0.17, 100, IF(C25 &gt;= 0.1, 50, 0))) +
  (IF(D25 &gt; 0.17, 100, IF(D25 &gt;= 0.1, 50, 0))) +
  (IF(E25 &gt; 0.17, 100, IF(E25 &gt;= 0.1, 50, 0))) +
  (IF(F25 &gt; 0.17, 100, IF(F25 &gt;= 0.1, 50, 0)))</f>
        <v>350</v>
      </c>
      <c r="H25" s="46" t="s">
        <v>194</v>
      </c>
      <c r="I25" s="20"/>
      <c r="J25" s="20"/>
      <c r="K25" s="20"/>
      <c r="L25" s="20"/>
      <c r="M25" s="20"/>
      <c r="N25" s="20"/>
      <c r="O25" s="20"/>
      <c r="P25" s="20"/>
      <c r="Q25" s="20"/>
      <c r="R25" s="20"/>
      <c r="S25" s="20"/>
      <c r="T25" s="20"/>
      <c r="U25" s="20"/>
      <c r="V25" s="20"/>
    </row>
    <row r="26" spans="1:22" x14ac:dyDescent="0.2">
      <c r="A26" s="20"/>
      <c r="B26" s="38" t="s">
        <v>112</v>
      </c>
      <c r="C26" s="49">
        <f>C8/C6</f>
        <v>0.38853840125391848</v>
      </c>
      <c r="D26" s="49">
        <f>D8/D6</f>
        <v>0.39039866160688785</v>
      </c>
      <c r="E26" s="49">
        <f>E8/E6</f>
        <v>0.46893792434529585</v>
      </c>
      <c r="F26" s="50">
        <f>F8/F6</f>
        <v>0.58563240995673427</v>
      </c>
      <c r="G26" s="45">
        <f>(IF(C26 &lt; 0.5, 100, 0)) +
  (IF(D26 &lt; 0.5, 100, 0)) +
  (IF(E26 &lt; 0.5, 100, 0)) +
  (IF(F26 &lt; 0.5, 100, 0))</f>
        <v>300</v>
      </c>
      <c r="H26" s="46" t="s">
        <v>195</v>
      </c>
      <c r="I26" s="20"/>
      <c r="J26" s="20"/>
      <c r="K26" s="20"/>
      <c r="L26" s="20"/>
      <c r="M26" s="20"/>
      <c r="N26" s="20"/>
      <c r="O26" s="20"/>
      <c r="P26" s="20"/>
      <c r="Q26" s="20"/>
      <c r="R26" s="20"/>
      <c r="S26" s="20"/>
      <c r="T26" s="20"/>
      <c r="U26" s="20"/>
      <c r="V26" s="20"/>
    </row>
    <row r="27" spans="1:22" x14ac:dyDescent="0.2">
      <c r="A27" s="20"/>
      <c r="B27" s="38" t="s">
        <v>196</v>
      </c>
      <c r="C27" s="49">
        <f>C9/(C13+C10)</f>
        <v>1.3650433251471201</v>
      </c>
      <c r="D27" s="49">
        <f>D9/(D13+D10)</f>
        <v>1.7210348081940821</v>
      </c>
      <c r="E27" s="49">
        <f>E9/(E13+E10)</f>
        <v>3.1447236180904521</v>
      </c>
      <c r="F27" s="50">
        <f>F9/(F13+F10)</f>
        <v>4.8571663649827217</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0.61243781326729818</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0.52356239284555861</v>
      </c>
      <c r="D31" s="49">
        <f>D17/(D13+D10)</f>
        <v>0.50496863376450341</v>
      </c>
      <c r="E31" s="49">
        <f>E17/(E13+E10)</f>
        <v>1.058894472361809</v>
      </c>
      <c r="F31" s="50">
        <f>F17/(F13+F10)</f>
        <v>0.95672206680928085</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237</v>
      </c>
      <c r="D2" s="22" t="s">
        <v>238</v>
      </c>
      <c r="E2" s="22" t="s">
        <v>239</v>
      </c>
      <c r="F2" s="22" t="s">
        <v>240</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0.68833333333333324</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1420000000</v>
      </c>
      <c r="D4" s="26">
        <v>1438000000</v>
      </c>
      <c r="E4" s="26">
        <v>1437000000</v>
      </c>
      <c r="F4" s="27">
        <v>1160000000</v>
      </c>
      <c r="G4" s="20"/>
      <c r="H4" s="20"/>
      <c r="I4" s="20"/>
      <c r="J4" s="20"/>
      <c r="K4" s="20"/>
      <c r="L4" s="20"/>
      <c r="M4" s="20"/>
      <c r="N4" s="20"/>
      <c r="O4" s="20"/>
      <c r="P4" s="20"/>
      <c r="Q4" s="20"/>
      <c r="R4" s="20"/>
      <c r="S4" s="20"/>
      <c r="T4" s="20"/>
      <c r="U4" s="20"/>
      <c r="V4" s="20"/>
    </row>
    <row r="5" spans="1:22" ht="19" x14ac:dyDescent="0.25">
      <c r="A5" s="20"/>
      <c r="B5" s="28" t="s">
        <v>169</v>
      </c>
      <c r="C5" s="26">
        <v>13844000000</v>
      </c>
      <c r="D5" s="26">
        <v>13780000000</v>
      </c>
      <c r="E5" s="26">
        <v>13736000000</v>
      </c>
      <c r="F5" s="27">
        <v>5613000000</v>
      </c>
      <c r="G5" s="20"/>
      <c r="H5" s="20"/>
      <c r="I5" s="20"/>
      <c r="J5" s="20"/>
      <c r="K5" s="20"/>
      <c r="L5" s="20"/>
      <c r="M5" s="20"/>
      <c r="N5" s="20"/>
      <c r="O5" s="20"/>
      <c r="P5" s="20"/>
      <c r="Q5" s="20"/>
      <c r="R5" s="20"/>
      <c r="S5" s="20"/>
      <c r="T5" s="20"/>
      <c r="U5" s="20"/>
      <c r="V5" s="20"/>
    </row>
    <row r="6" spans="1:22" ht="19" x14ac:dyDescent="0.25">
      <c r="A6" s="20"/>
      <c r="B6" s="28" t="s">
        <v>170</v>
      </c>
      <c r="C6" s="26">
        <v>32132000000</v>
      </c>
      <c r="D6" s="26">
        <v>27780000000</v>
      </c>
      <c r="E6" s="26">
        <v>27734000000</v>
      </c>
      <c r="F6" s="27">
        <v>15516000000</v>
      </c>
      <c r="G6" s="20"/>
      <c r="H6" s="20"/>
      <c r="I6" s="20"/>
      <c r="J6" s="20"/>
      <c r="K6" s="20"/>
      <c r="L6" s="20"/>
      <c r="M6" s="20"/>
      <c r="N6" s="20"/>
      <c r="O6" s="20"/>
      <c r="P6" s="20"/>
      <c r="Q6" s="20"/>
      <c r="R6" s="20"/>
      <c r="S6" s="20"/>
      <c r="T6" s="20"/>
      <c r="U6" s="20"/>
      <c r="V6" s="20"/>
    </row>
    <row r="7" spans="1:22" ht="19" x14ac:dyDescent="0.25">
      <c r="A7" s="20"/>
      <c r="B7" s="28" t="s">
        <v>171</v>
      </c>
      <c r="C7" s="26">
        <v>7491000000</v>
      </c>
      <c r="D7" s="26">
        <v>3790000000</v>
      </c>
      <c r="E7" s="26">
        <v>3630000000</v>
      </c>
      <c r="F7" s="27">
        <v>2655000000</v>
      </c>
      <c r="G7" s="20"/>
      <c r="H7" s="20"/>
      <c r="I7" s="20"/>
      <c r="J7" s="20"/>
      <c r="K7" s="20"/>
      <c r="L7" s="20"/>
      <c r="M7" s="20"/>
      <c r="N7" s="20"/>
      <c r="O7" s="20"/>
      <c r="P7" s="20"/>
      <c r="Q7" s="20"/>
      <c r="R7" s="20"/>
      <c r="S7" s="20"/>
      <c r="T7" s="20"/>
      <c r="U7" s="20"/>
      <c r="V7" s="20"/>
    </row>
    <row r="8" spans="1:22" ht="19" x14ac:dyDescent="0.25">
      <c r="A8" s="20"/>
      <c r="B8" s="28" t="s">
        <v>172</v>
      </c>
      <c r="C8" s="26">
        <v>6205000000</v>
      </c>
      <c r="D8" s="26">
        <v>6721000000</v>
      </c>
      <c r="E8" s="26">
        <v>7663000000</v>
      </c>
      <c r="F8" s="27">
        <v>2992000000</v>
      </c>
      <c r="G8" s="20"/>
      <c r="H8" s="20"/>
      <c r="I8" s="20"/>
      <c r="J8" s="20"/>
      <c r="K8" s="20"/>
      <c r="L8" s="20"/>
      <c r="M8" s="20"/>
      <c r="N8" s="20"/>
      <c r="O8" s="20"/>
      <c r="P8" s="20"/>
      <c r="Q8" s="20"/>
      <c r="R8" s="20"/>
      <c r="S8" s="20"/>
      <c r="T8" s="20"/>
      <c r="U8" s="20"/>
      <c r="V8" s="20"/>
    </row>
    <row r="9" spans="1:22" ht="19" x14ac:dyDescent="0.25">
      <c r="A9" s="20"/>
      <c r="B9" s="28" t="s">
        <v>173</v>
      </c>
      <c r="C9" s="26">
        <v>13696000000</v>
      </c>
      <c r="D9" s="26">
        <v>10511000000</v>
      </c>
      <c r="E9" s="26">
        <v>11293000000</v>
      </c>
      <c r="F9" s="27">
        <v>5647000000</v>
      </c>
      <c r="G9" s="20"/>
      <c r="H9" s="20"/>
      <c r="I9" s="20"/>
      <c r="J9" s="20"/>
      <c r="K9" s="20"/>
      <c r="L9" s="20"/>
      <c r="M9" s="20"/>
      <c r="N9" s="20"/>
      <c r="O9" s="20"/>
      <c r="P9" s="20"/>
      <c r="Q9" s="20"/>
      <c r="R9" s="20"/>
      <c r="S9" s="20"/>
      <c r="T9" s="20"/>
      <c r="U9" s="20"/>
      <c r="V9" s="20"/>
    </row>
    <row r="10" spans="1:22" ht="19" x14ac:dyDescent="0.25">
      <c r="A10" s="20"/>
      <c r="B10" s="28" t="s">
        <v>174</v>
      </c>
      <c r="C10" s="26">
        <v>18750000000</v>
      </c>
      <c r="D10" s="26">
        <v>16772000000</v>
      </c>
      <c r="E10" s="26">
        <v>14805000000</v>
      </c>
      <c r="F10" s="27">
        <v>12951000000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16989000000</v>
      </c>
      <c r="D12" s="26">
        <v>15067000000</v>
      </c>
      <c r="E12" s="26">
        <v>13581000000</v>
      </c>
      <c r="F12" s="27">
        <v>12296000000</v>
      </c>
      <c r="G12" s="20"/>
      <c r="H12" s="20"/>
      <c r="I12" s="20"/>
      <c r="J12" s="20"/>
      <c r="K12" s="20"/>
      <c r="L12" s="20"/>
      <c r="M12" s="20"/>
      <c r="N12" s="20"/>
      <c r="O12" s="20"/>
      <c r="P12" s="20"/>
      <c r="Q12" s="20"/>
      <c r="R12" s="20"/>
      <c r="S12" s="20"/>
      <c r="T12" s="20"/>
      <c r="U12" s="20"/>
      <c r="V12" s="20"/>
    </row>
    <row r="13" spans="1:22" ht="19" x14ac:dyDescent="0.25">
      <c r="A13" s="20"/>
      <c r="B13" s="28" t="s">
        <v>177</v>
      </c>
      <c r="C13" s="26">
        <v>18436000000</v>
      </c>
      <c r="D13" s="26">
        <v>17269000000</v>
      </c>
      <c r="E13" s="26">
        <v>16441000000</v>
      </c>
      <c r="F13" s="27">
        <v>9869000000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2754000000</v>
      </c>
      <c r="D15" s="26">
        <v>2539000000</v>
      </c>
      <c r="E15" s="26">
        <v>2347000000</v>
      </c>
      <c r="F15" s="27">
        <v>1678000000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4884000000</v>
      </c>
      <c r="D17" s="33">
        <v>5046000000</v>
      </c>
      <c r="E17" s="33">
        <v>3889000000</v>
      </c>
      <c r="F17" s="34">
        <v>3250000000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Pass</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Pass</v>
      </c>
      <c r="E23" s="43" t="str">
        <f>IF(E17&gt;E7, "Pass", "Fail")</f>
        <v>Pass</v>
      </c>
      <c r="F23" s="48" t="str">
        <f>IF(F17&gt;F7, "Pass", "Fail")</f>
        <v>Pass</v>
      </c>
      <c r="G23" s="45">
        <f>(COUNTIF(C23:F23, "Pass") * 100) + (COUNTIF(C23:F23, "Fail") * 0)</f>
        <v>300</v>
      </c>
      <c r="H23" s="46" t="s">
        <v>192</v>
      </c>
      <c r="I23" s="20"/>
      <c r="J23" s="20"/>
      <c r="K23" s="20"/>
      <c r="L23" s="20"/>
      <c r="M23" s="20"/>
      <c r="N23" s="20"/>
      <c r="O23" s="20"/>
      <c r="P23" s="20"/>
      <c r="Q23" s="20"/>
      <c r="R23" s="20"/>
      <c r="S23" s="20"/>
      <c r="T23" s="20"/>
      <c r="U23" s="20"/>
      <c r="V23" s="20"/>
    </row>
    <row r="24" spans="1:22" x14ac:dyDescent="0.2">
      <c r="A24" s="20"/>
      <c r="B24" s="38" t="s">
        <v>122</v>
      </c>
      <c r="C24" s="49">
        <f>C17/(C4)</f>
        <v>3.4394366197183097</v>
      </c>
      <c r="D24" s="49">
        <f>D17/(D4)</f>
        <v>3.50904033379694</v>
      </c>
      <c r="E24" s="49">
        <f>E17/(E4)</f>
        <v>2.7063326374391092</v>
      </c>
      <c r="F24" s="50">
        <f>F17/(F4)</f>
        <v>2.8017241379310347</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0.15199800821610857</v>
      </c>
      <c r="D25" s="49">
        <f>D17/D6</f>
        <v>0.18164146868250539</v>
      </c>
      <c r="E25" s="49">
        <f>E17/E6</f>
        <v>0.14022499459147617</v>
      </c>
      <c r="F25" s="50">
        <f>F17/F6</f>
        <v>0.20946120134055168</v>
      </c>
      <c r="G25" s="45">
        <f>(IF(C25 &gt; 0.17, 100, IF(C25 &gt;= 0.1, 50, 0))) +
  (IF(D25 &gt; 0.17, 100, IF(D25 &gt;= 0.1, 50, 0))) +
  (IF(E25 &gt; 0.17, 100, IF(E25 &gt;= 0.1, 50, 0))) +
  (IF(F25 &gt; 0.17, 100, IF(F25 &gt;= 0.1, 50, 0)))</f>
        <v>300</v>
      </c>
      <c r="H25" s="46" t="s">
        <v>194</v>
      </c>
      <c r="I25" s="20"/>
      <c r="J25" s="20"/>
      <c r="K25" s="20"/>
      <c r="L25" s="20"/>
      <c r="M25" s="20"/>
      <c r="N25" s="20"/>
      <c r="O25" s="20"/>
      <c r="P25" s="20"/>
      <c r="Q25" s="20"/>
      <c r="R25" s="20"/>
      <c r="S25" s="20"/>
      <c r="T25" s="20"/>
      <c r="U25" s="20"/>
      <c r="V25" s="20"/>
    </row>
    <row r="26" spans="1:22" x14ac:dyDescent="0.2">
      <c r="A26" s="20"/>
      <c r="B26" s="38" t="s">
        <v>112</v>
      </c>
      <c r="C26" s="49">
        <f>C8/C6</f>
        <v>0.19310967260052284</v>
      </c>
      <c r="D26" s="49">
        <f>D8/D6</f>
        <v>0.24193664506839452</v>
      </c>
      <c r="E26" s="49">
        <f>E8/E6</f>
        <v>0.27630345424388836</v>
      </c>
      <c r="F26" s="50">
        <f>F8/F6</f>
        <v>0.19283320443413252</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0.3683106545474103</v>
      </c>
      <c r="D27" s="49">
        <f>D9/(D13+D10)</f>
        <v>0.30877471284627361</v>
      </c>
      <c r="E27" s="49">
        <f>E9/(E13+E10)</f>
        <v>0.36142226204954236</v>
      </c>
      <c r="F27" s="50">
        <f>F9/(F13+F10)</f>
        <v>0.24745836985100789</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0.11382888279827878</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0.13133975151938901</v>
      </c>
      <c r="D31" s="49">
        <f>D17/(D13+D10)</f>
        <v>0.14823301313122411</v>
      </c>
      <c r="E31" s="49">
        <f>E17/(E13+E10)</f>
        <v>0.12446393138321706</v>
      </c>
      <c r="F31" s="50">
        <f>F17/(F13+F10)</f>
        <v>0.14241893076248904</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0.4975</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2073000000</v>
      </c>
      <c r="D4" s="26">
        <v>1735000000</v>
      </c>
      <c r="E4" s="26">
        <v>1357000000</v>
      </c>
      <c r="F4" s="27">
        <v>1114000000</v>
      </c>
      <c r="G4" s="20"/>
      <c r="H4" s="20"/>
      <c r="I4" s="20"/>
      <c r="J4" s="20"/>
      <c r="K4" s="20"/>
      <c r="L4" s="20"/>
      <c r="M4" s="20"/>
      <c r="N4" s="20"/>
      <c r="O4" s="20"/>
      <c r="P4" s="20"/>
      <c r="Q4" s="20"/>
      <c r="R4" s="20"/>
      <c r="S4" s="20"/>
      <c r="T4" s="20"/>
      <c r="U4" s="20"/>
      <c r="V4" s="20"/>
    </row>
    <row r="5" spans="1:22" ht="19" x14ac:dyDescent="0.25">
      <c r="A5" s="20"/>
      <c r="B5" s="28" t="s">
        <v>169</v>
      </c>
      <c r="C5" s="26">
        <v>1231000000</v>
      </c>
      <c r="D5" s="26">
        <v>824000000</v>
      </c>
      <c r="E5" s="26">
        <v>777000000</v>
      </c>
      <c r="F5" s="27">
        <v>241000000</v>
      </c>
      <c r="G5" s="20"/>
      <c r="H5" s="20"/>
      <c r="I5" s="20"/>
      <c r="J5" s="20"/>
      <c r="K5" s="20"/>
      <c r="L5" s="20"/>
      <c r="M5" s="20"/>
      <c r="N5" s="20"/>
      <c r="O5" s="20"/>
      <c r="P5" s="20"/>
      <c r="Q5" s="20"/>
      <c r="R5" s="20"/>
      <c r="S5" s="20"/>
      <c r="T5" s="20"/>
      <c r="U5" s="20"/>
      <c r="V5" s="20"/>
    </row>
    <row r="6" spans="1:22" ht="19" x14ac:dyDescent="0.25">
      <c r="A6" s="20"/>
      <c r="B6" s="28" t="s">
        <v>170</v>
      </c>
      <c r="C6" s="26">
        <v>17387000000</v>
      </c>
      <c r="D6" s="26">
        <v>13299000000</v>
      </c>
      <c r="E6" s="26">
        <v>10798000000</v>
      </c>
      <c r="F6" s="27">
        <v>8715000000</v>
      </c>
      <c r="G6" s="20"/>
      <c r="H6" s="20"/>
      <c r="I6" s="20"/>
      <c r="J6" s="20"/>
      <c r="K6" s="20"/>
      <c r="L6" s="20"/>
      <c r="M6" s="20"/>
      <c r="N6" s="20"/>
      <c r="O6" s="20"/>
      <c r="P6" s="20"/>
      <c r="Q6" s="20"/>
      <c r="R6" s="20"/>
      <c r="S6" s="20"/>
      <c r="T6" s="20"/>
      <c r="U6" s="20"/>
      <c r="V6" s="20"/>
    </row>
    <row r="7" spans="1:22" ht="19" x14ac:dyDescent="0.25">
      <c r="A7" s="20"/>
      <c r="B7" s="28" t="s">
        <v>171</v>
      </c>
      <c r="C7" s="26">
        <v>7365000000</v>
      </c>
      <c r="D7" s="26">
        <v>6005000000</v>
      </c>
      <c r="E7" s="26">
        <v>4949000000</v>
      </c>
      <c r="F7" s="27">
        <v>3737000000</v>
      </c>
      <c r="G7" s="20"/>
      <c r="H7" s="20"/>
      <c r="I7" s="20"/>
      <c r="J7" s="20"/>
      <c r="K7" s="20"/>
      <c r="L7" s="20"/>
      <c r="M7" s="20"/>
      <c r="N7" s="20"/>
      <c r="O7" s="20"/>
      <c r="P7" s="20"/>
      <c r="Q7" s="20"/>
      <c r="R7" s="20"/>
      <c r="S7" s="20"/>
      <c r="T7" s="20"/>
      <c r="U7" s="20"/>
      <c r="V7" s="20"/>
    </row>
    <row r="8" spans="1:22" ht="19" x14ac:dyDescent="0.25">
      <c r="A8" s="20"/>
      <c r="B8" s="28" t="s">
        <v>172</v>
      </c>
      <c r="C8" s="26">
        <v>2394000000</v>
      </c>
      <c r="D8" s="26">
        <v>2262000000</v>
      </c>
      <c r="E8" s="26">
        <v>2154000000</v>
      </c>
      <c r="F8" s="27">
        <v>2144000000</v>
      </c>
      <c r="G8" s="20"/>
      <c r="H8" s="20"/>
      <c r="I8" s="20"/>
      <c r="J8" s="20"/>
      <c r="K8" s="20"/>
      <c r="L8" s="20"/>
      <c r="M8" s="20"/>
      <c r="N8" s="20"/>
      <c r="O8" s="20"/>
      <c r="P8" s="20"/>
      <c r="Q8" s="20"/>
      <c r="R8" s="20"/>
      <c r="S8" s="20"/>
      <c r="T8" s="20"/>
      <c r="U8" s="20"/>
      <c r="V8" s="20"/>
    </row>
    <row r="9" spans="1:22" ht="19" x14ac:dyDescent="0.25">
      <c r="A9" s="20"/>
      <c r="B9" s="28" t="s">
        <v>173</v>
      </c>
      <c r="C9" s="26">
        <v>9759000000</v>
      </c>
      <c r="D9" s="26">
        <v>8267000000</v>
      </c>
      <c r="E9" s="26">
        <v>7103000000</v>
      </c>
      <c r="F9" s="27">
        <v>5881000000</v>
      </c>
      <c r="G9" s="20"/>
      <c r="H9" s="20"/>
      <c r="I9" s="20"/>
      <c r="J9" s="20"/>
      <c r="K9" s="20"/>
      <c r="L9" s="20"/>
      <c r="M9" s="20"/>
      <c r="N9" s="20"/>
      <c r="O9" s="20"/>
      <c r="P9" s="20"/>
      <c r="Q9" s="20"/>
      <c r="R9" s="20"/>
      <c r="S9" s="20"/>
      <c r="T9" s="20"/>
      <c r="U9" s="20"/>
      <c r="V9" s="20"/>
    </row>
    <row r="10" spans="1:22" ht="19" x14ac:dyDescent="0.25">
      <c r="A10" s="20"/>
      <c r="B10" s="28" t="s">
        <v>174</v>
      </c>
      <c r="C10" s="26">
        <v>535000000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2069000000</v>
      </c>
      <c r="D12" s="26">
        <v>338000000</v>
      </c>
      <c r="E12" s="26">
        <v>-4000000</v>
      </c>
      <c r="F12" s="27">
        <v>-234000000</v>
      </c>
      <c r="G12" s="20"/>
      <c r="H12" s="20"/>
      <c r="I12" s="20"/>
      <c r="J12" s="20"/>
      <c r="K12" s="20"/>
      <c r="L12" s="20"/>
      <c r="M12" s="20"/>
      <c r="N12" s="20"/>
      <c r="O12" s="20"/>
      <c r="P12" s="20"/>
      <c r="Q12" s="20"/>
      <c r="R12" s="20"/>
      <c r="S12" s="20"/>
      <c r="T12" s="20"/>
      <c r="U12" s="20"/>
      <c r="V12" s="20"/>
    </row>
    <row r="13" spans="1:22" ht="19" x14ac:dyDescent="0.25">
      <c r="A13" s="20"/>
      <c r="B13" s="28" t="s">
        <v>177</v>
      </c>
      <c r="C13" s="26">
        <v>7628000000</v>
      </c>
      <c r="D13" s="26">
        <v>5032000000</v>
      </c>
      <c r="E13" s="26">
        <v>3695000000</v>
      </c>
      <c r="F13" s="27">
        <v>2834000000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2124000000</v>
      </c>
      <c r="D15" s="26">
        <v>1768000000</v>
      </c>
      <c r="E15" s="26">
        <v>1397000000</v>
      </c>
      <c r="F15" s="27">
        <v>1024000000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3398000000</v>
      </c>
      <c r="D17" s="33">
        <v>2723000000</v>
      </c>
      <c r="E17" s="33">
        <v>2191000000</v>
      </c>
      <c r="F17" s="34">
        <v>1786000000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1.6391702846116738</v>
      </c>
      <c r="D24" s="49">
        <f>D17/(D4)</f>
        <v>1.5694524495677233</v>
      </c>
      <c r="E24" s="49">
        <f>E17/(E4)</f>
        <v>1.6145910095799558</v>
      </c>
      <c r="F24" s="50">
        <f>F17/(F4)</f>
        <v>1.6032315978456015</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0.19543336975901535</v>
      </c>
      <c r="D25" s="49">
        <f>D17/D6</f>
        <v>0.20475223701030151</v>
      </c>
      <c r="E25" s="49">
        <f>E17/E6</f>
        <v>0.20290794591591035</v>
      </c>
      <c r="F25" s="50">
        <f>F17/F6</f>
        <v>0.20493402180149167</v>
      </c>
      <c r="G25" s="45">
        <f>(IF(C25 &gt; 0.17, 100, IF(C25 &gt;= 0.1, 50, 0))) +
  (IF(D25 &gt; 0.17, 100, IF(D25 &gt;= 0.1, 50, 0))) +
  (IF(E25 &gt; 0.17, 100, IF(E25 &gt;= 0.1, 50, 0))) +
  (IF(F25 &gt; 0.17, 100, IF(F25 &gt;= 0.1, 50, 0)))</f>
        <v>400</v>
      </c>
      <c r="H25" s="46" t="s">
        <v>194</v>
      </c>
      <c r="I25" s="20"/>
      <c r="J25" s="20"/>
      <c r="K25" s="20"/>
      <c r="L25" s="20"/>
      <c r="M25" s="20"/>
      <c r="N25" s="20"/>
      <c r="O25" s="20"/>
      <c r="P25" s="20"/>
      <c r="Q25" s="20"/>
      <c r="R25" s="20"/>
      <c r="S25" s="20"/>
      <c r="T25" s="20"/>
      <c r="U25" s="20"/>
      <c r="V25" s="20"/>
    </row>
    <row r="26" spans="1:22" x14ac:dyDescent="0.2">
      <c r="A26" s="20"/>
      <c r="B26" s="38" t="s">
        <v>112</v>
      </c>
      <c r="C26" s="49">
        <f>C8/C6</f>
        <v>0.1376890780468166</v>
      </c>
      <c r="D26" s="49">
        <f>D8/D6</f>
        <v>0.17008797653958943</v>
      </c>
      <c r="E26" s="49">
        <f>E8/E6</f>
        <v>0.19948138544174848</v>
      </c>
      <c r="F26" s="50">
        <f>F8/F6</f>
        <v>0.24601262191623638</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1.1955163542815141</v>
      </c>
      <c r="D27" s="49">
        <f>D9/(D13+D10)</f>
        <v>1.6428855325914149</v>
      </c>
      <c r="E27" s="49">
        <f>E9/(E13+E10)</f>
        <v>1.9223274695534507</v>
      </c>
      <c r="F27" s="50">
        <f>F9/(F13+F10)</f>
        <v>2.0751587861679606</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-27.12053473591935</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Fail</v>
      </c>
      <c r="E30" s="56" t="str">
        <f>IF(E10&lt;&gt;0,"Pass","Fail")</f>
        <v>Fail</v>
      </c>
      <c r="F30" s="57" t="str">
        <f>IF(F10&lt;&gt;0,"Pass","Fail")</f>
        <v>Fail</v>
      </c>
      <c r="G30" s="45">
        <f>(COUNTIF(C30:F30, "Pass") * 100) + (COUNTIF(C30:F30, "Fail") * 0)</f>
        <v>100</v>
      </c>
      <c r="H30" s="46" t="s">
        <v>201</v>
      </c>
      <c r="I30" s="20"/>
      <c r="J30" s="20"/>
      <c r="K30" s="20"/>
      <c r="L30" s="20"/>
      <c r="M30" s="20"/>
      <c r="N30" s="20"/>
      <c r="O30" s="20"/>
      <c r="P30" s="20"/>
      <c r="Q30" s="20"/>
      <c r="R30" s="20"/>
      <c r="S30" s="20"/>
      <c r="T30" s="20"/>
      <c r="U30" s="20"/>
      <c r="V30" s="20"/>
    </row>
    <row r="31" spans="1:22" x14ac:dyDescent="0.2">
      <c r="A31" s="20"/>
      <c r="B31" s="38" t="s">
        <v>202</v>
      </c>
      <c r="C31" s="49">
        <f>C17/(C13+C10)</f>
        <v>0.41626852872718362</v>
      </c>
      <c r="D31" s="49">
        <f>D17/(D13+D10)</f>
        <v>0.54113672496025433</v>
      </c>
      <c r="E31" s="49">
        <f>E17/(E13+E10)</f>
        <v>0.59296346414073076</v>
      </c>
      <c r="F31" s="50">
        <f>F17/(F13+F10)</f>
        <v>0.63020465772759349</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0.28999999999999998</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3314000000</v>
      </c>
      <c r="D4" s="26">
        <v>3531000000</v>
      </c>
      <c r="E4" s="26">
        <v>3241000000</v>
      </c>
      <c r="F4" s="27">
        <v>3088000000</v>
      </c>
      <c r="G4" s="20"/>
      <c r="H4" s="20"/>
      <c r="I4" s="20"/>
      <c r="J4" s="20"/>
      <c r="K4" s="20"/>
      <c r="L4" s="20"/>
      <c r="M4" s="20"/>
      <c r="N4" s="20"/>
      <c r="O4" s="20"/>
      <c r="P4" s="20"/>
      <c r="Q4" s="20"/>
      <c r="R4" s="20"/>
      <c r="S4" s="20"/>
      <c r="T4" s="20"/>
      <c r="U4" s="20"/>
      <c r="V4" s="20"/>
    </row>
    <row r="5" spans="1:22" ht="19" x14ac:dyDescent="0.25">
      <c r="A5" s="20"/>
      <c r="B5" s="28" t="s">
        <v>169</v>
      </c>
      <c r="C5" s="26">
        <v>8151000000</v>
      </c>
      <c r="D5" s="26">
        <v>8263000000</v>
      </c>
      <c r="E5" s="26">
        <v>8420000000</v>
      </c>
      <c r="F5" s="27">
        <v>6109000000</v>
      </c>
      <c r="G5" s="20"/>
      <c r="H5" s="20"/>
      <c r="I5" s="20"/>
      <c r="J5" s="20"/>
      <c r="K5" s="20"/>
      <c r="L5" s="20"/>
      <c r="M5" s="20"/>
      <c r="N5" s="20"/>
      <c r="O5" s="20"/>
      <c r="P5" s="20"/>
      <c r="Q5" s="20"/>
      <c r="R5" s="20"/>
      <c r="S5" s="20"/>
      <c r="T5" s="20"/>
      <c r="U5" s="20"/>
      <c r="V5" s="20"/>
    </row>
    <row r="6" spans="1:22" ht="19" x14ac:dyDescent="0.25">
      <c r="A6" s="20"/>
      <c r="B6" s="28" t="s">
        <v>170</v>
      </c>
      <c r="C6" s="26">
        <v>38699000000</v>
      </c>
      <c r="D6" s="26">
        <v>32109000000</v>
      </c>
      <c r="E6" s="26">
        <v>38774000000</v>
      </c>
      <c r="F6" s="27">
        <v>33252000000</v>
      </c>
      <c r="G6" s="20"/>
      <c r="H6" s="20"/>
      <c r="I6" s="20"/>
      <c r="J6" s="20"/>
      <c r="K6" s="20"/>
      <c r="L6" s="20"/>
      <c r="M6" s="20"/>
      <c r="N6" s="20"/>
      <c r="O6" s="20"/>
      <c r="P6" s="20"/>
      <c r="Q6" s="20"/>
      <c r="R6" s="20"/>
      <c r="S6" s="20"/>
      <c r="T6" s="20"/>
      <c r="U6" s="20"/>
      <c r="V6" s="20"/>
    </row>
    <row r="7" spans="1:22" ht="19" x14ac:dyDescent="0.25">
      <c r="A7" s="20"/>
      <c r="B7" s="28" t="s">
        <v>171</v>
      </c>
      <c r="C7" s="26">
        <v>9454000000</v>
      </c>
      <c r="D7" s="26">
        <v>8853000000</v>
      </c>
      <c r="E7" s="26">
        <v>9024000000</v>
      </c>
      <c r="F7" s="27">
        <v>6865000000</v>
      </c>
      <c r="G7" s="20"/>
      <c r="H7" s="20"/>
      <c r="I7" s="20"/>
      <c r="J7" s="20"/>
      <c r="K7" s="20"/>
      <c r="L7" s="20"/>
      <c r="M7" s="20"/>
      <c r="N7" s="20"/>
      <c r="O7" s="20"/>
      <c r="P7" s="20"/>
      <c r="Q7" s="20"/>
      <c r="R7" s="20"/>
      <c r="S7" s="20"/>
      <c r="T7" s="20"/>
      <c r="U7" s="20"/>
      <c r="V7" s="20"/>
    </row>
    <row r="8" spans="1:22" ht="19" x14ac:dyDescent="0.25">
      <c r="A8" s="20"/>
      <c r="B8" s="28" t="s">
        <v>172</v>
      </c>
      <c r="C8" s="26">
        <v>16563000000</v>
      </c>
      <c r="D8" s="26">
        <v>14752000000</v>
      </c>
      <c r="E8" s="26">
        <v>14401000000</v>
      </c>
      <c r="F8" s="27">
        <v>12633000000</v>
      </c>
      <c r="G8" s="20"/>
      <c r="H8" s="20"/>
      <c r="I8" s="20"/>
      <c r="J8" s="20"/>
      <c r="K8" s="20"/>
      <c r="L8" s="20"/>
      <c r="M8" s="20"/>
      <c r="N8" s="20"/>
      <c r="O8" s="20"/>
      <c r="P8" s="20"/>
      <c r="Q8" s="20"/>
      <c r="R8" s="20"/>
      <c r="S8" s="20"/>
      <c r="T8" s="20"/>
      <c r="U8" s="20"/>
      <c r="V8" s="20"/>
    </row>
    <row r="9" spans="1:22" ht="19" x14ac:dyDescent="0.25">
      <c r="A9" s="20"/>
      <c r="B9" s="28" t="s">
        <v>173</v>
      </c>
      <c r="C9" s="26">
        <v>26017000000</v>
      </c>
      <c r="D9" s="26">
        <v>23605000000</v>
      </c>
      <c r="E9" s="26">
        <v>23425000000</v>
      </c>
      <c r="F9" s="27">
        <v>19498000000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-30594000000</v>
      </c>
      <c r="D12" s="26">
        <v>-32767000000</v>
      </c>
      <c r="E12" s="26">
        <v>-23626000000</v>
      </c>
      <c r="F12" s="27">
        <v>-23130000000</v>
      </c>
      <c r="G12" s="20"/>
      <c r="H12" s="20"/>
      <c r="I12" s="20"/>
      <c r="J12" s="20"/>
      <c r="K12" s="20"/>
      <c r="L12" s="20"/>
      <c r="M12" s="20"/>
      <c r="N12" s="20"/>
      <c r="O12" s="20"/>
      <c r="P12" s="20"/>
      <c r="Q12" s="20"/>
      <c r="R12" s="20"/>
      <c r="S12" s="20"/>
      <c r="T12" s="20"/>
      <c r="U12" s="20"/>
      <c r="V12" s="20"/>
    </row>
    <row r="13" spans="1:22" ht="19" x14ac:dyDescent="0.25">
      <c r="A13" s="20"/>
      <c r="B13" s="28" t="s">
        <v>177</v>
      </c>
      <c r="C13" s="26">
        <v>12682000000</v>
      </c>
      <c r="D13" s="26">
        <v>8504000000</v>
      </c>
      <c r="E13" s="26">
        <v>15349000000</v>
      </c>
      <c r="F13" s="27">
        <v>13754000000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3164000000</v>
      </c>
      <c r="D15" s="26">
        <v>2798000000</v>
      </c>
      <c r="E15" s="26">
        <v>2054000000</v>
      </c>
      <c r="F15" s="27">
        <v>2205000000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3585000000</v>
      </c>
      <c r="D17" s="33">
        <v>642000000</v>
      </c>
      <c r="E17" s="33">
        <v>-445000000</v>
      </c>
      <c r="F17" s="34">
        <v>-2745000000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1.0817742908871455</v>
      </c>
      <c r="D24" s="49">
        <f>D17/(D4)</f>
        <v>0.18181818181818182</v>
      </c>
      <c r="E24" s="49">
        <f>E17/(E4)</f>
        <v>-0.1373033014501697</v>
      </c>
      <c r="F24" s="50">
        <f>F17/(F4)</f>
        <v>-0.88892487046632129</v>
      </c>
      <c r="G24" s="45">
        <f>(IF(C24 &gt; 0.5, 100, IF(C24 &gt;= 0.2, 50, 0))) +
  (IF(D24 &gt; 0.5, 100, IF(D24 &gt;= 0.2, 50, 0))) +
  (IF(E24 &gt; 0.5, 100, IF(E24 &gt;= 0.2, 50, 0))) +
  (IF(F24 &gt; 0.5, 100, IF(F24 &gt;= 0.2, 50, 0)))</f>
        <v>100</v>
      </c>
      <c r="H24" s="46" t="s">
        <v>193</v>
      </c>
      <c r="I24" s="20"/>
      <c r="J24" s="20"/>
      <c r="K24" s="20"/>
      <c r="L24" s="20"/>
      <c r="M24" s="20"/>
      <c r="N24" s="20"/>
      <c r="O24" s="20"/>
      <c r="P24" s="20"/>
      <c r="Q24" s="20"/>
      <c r="R24" s="20"/>
      <c r="S24" s="20"/>
      <c r="T24" s="20"/>
      <c r="U24" s="20"/>
      <c r="V24" s="20"/>
    </row>
    <row r="25" spans="1:22" x14ac:dyDescent="0.2">
      <c r="A25" s="20"/>
      <c r="B25" s="38" t="s">
        <v>110</v>
      </c>
      <c r="C25" s="49">
        <f>C17/C6</f>
        <v>9.2638052662859502E-2</v>
      </c>
      <c r="D25" s="49">
        <f>D17/D6</f>
        <v>1.999439409511352E-2</v>
      </c>
      <c r="E25" s="49">
        <f>E17/E6</f>
        <v>-1.1476762779181925E-2</v>
      </c>
      <c r="F25" s="50">
        <f>F17/F6</f>
        <v>-8.2551425478166726E-2</v>
      </c>
      <c r="G25" s="45">
        <f>(IF(C25 &gt; 0.17, 100, IF(C25 &gt;= 0.1, 50, 0))) +
  (IF(D25 &gt; 0.17, 100, IF(D25 &gt;= 0.1, 50, 0))) +
  (IF(E25 &gt; 0.17, 100, IF(E25 &gt;= 0.1, 50, 0))) +
  (IF(F25 &gt; 0.17, 100, IF(F25 &gt;= 0.1, 50, 0)))</f>
        <v>0</v>
      </c>
      <c r="H25" s="46" t="s">
        <v>194</v>
      </c>
      <c r="I25" s="20"/>
      <c r="J25" s="20"/>
      <c r="K25" s="20"/>
      <c r="L25" s="20"/>
      <c r="M25" s="20"/>
      <c r="N25" s="20"/>
      <c r="O25" s="20"/>
      <c r="P25" s="20"/>
      <c r="Q25" s="20"/>
      <c r="R25" s="20"/>
      <c r="S25" s="20"/>
      <c r="T25" s="20"/>
      <c r="U25" s="20"/>
      <c r="V25" s="20"/>
    </row>
    <row r="26" spans="1:22" x14ac:dyDescent="0.2">
      <c r="A26" s="20"/>
      <c r="B26" s="38" t="s">
        <v>112</v>
      </c>
      <c r="C26" s="49">
        <f>C8/C6</f>
        <v>0.42799555544070905</v>
      </c>
      <c r="D26" s="49">
        <f>D8/D6</f>
        <v>0.45943504936310692</v>
      </c>
      <c r="E26" s="49">
        <f>E8/E6</f>
        <v>0.37140867591685151</v>
      </c>
      <c r="F26" s="50">
        <f>F8/F6</f>
        <v>0.37991699747383617</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2.0514903012143195</v>
      </c>
      <c r="D27" s="49">
        <f>D9/(D13+D10)</f>
        <v>2.7757525870178741</v>
      </c>
      <c r="E27" s="49">
        <f>E9/(E13+E10)</f>
        <v>1.5261580558994072</v>
      </c>
      <c r="F27" s="50">
        <f>F9/(F13+F10)</f>
        <v>1.4176239639377635</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0.1140105163449911</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0.28268411922409714</v>
      </c>
      <c r="D31" s="49">
        <f>D17/(D13+D10)</f>
        <v>7.5493885230479771E-2</v>
      </c>
      <c r="E31" s="49">
        <f>E17/(E13+E10)</f>
        <v>-2.8992116750276891E-2</v>
      </c>
      <c r="F31" s="50">
        <f>F17/(F13+F10)</f>
        <v>-0.19957830449323832</v>
      </c>
      <c r="G31" s="45">
        <f>(IF(C31 &gt; 0.23, 100, 0)) +
  (IF(D31 &gt; 0.23, 100, 0)) +
  (IF(E31 &gt; 0.23, 100, 0)) +
  (IF(F31 &gt; 0.23, 100, 0))</f>
        <v>100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5"/>
  <sheetViews>
    <sheetView zoomScale="233" zoomScaleNormal="100" workbookViewId="0">
      <selection activeCell="H17" sqref="H17"/>
    </sheetView>
  </sheetViews>
  <sheetFormatPr baseColWidth="10" defaultColWidth="8.83203125" defaultRowHeight="15" x14ac:dyDescent="0.2"/>
  <cols>
    <col min="1" max="1" width="24.1640625" customWidth="1"/>
    <col min="2" max="2" width="10.5" style="8" customWidth="1"/>
    <col min="3" max="3" width="11.5" customWidth="1"/>
  </cols>
  <sheetData>
    <row r="1" spans="1:10" x14ac:dyDescent="0.2">
      <c r="A1" s="9" t="s">
        <v>101</v>
      </c>
      <c r="B1" s="10" t="s">
        <v>102</v>
      </c>
      <c r="C1" s="9" t="s">
        <v>103</v>
      </c>
    </row>
    <row r="2" spans="1:10" x14ac:dyDescent="0.2">
      <c r="A2" t="s">
        <v>104</v>
      </c>
      <c r="B2" s="11">
        <v>0.2</v>
      </c>
      <c r="C2" t="s">
        <v>105</v>
      </c>
    </row>
    <row r="3" spans="1:10" x14ac:dyDescent="0.2">
      <c r="A3" t="s">
        <v>106</v>
      </c>
      <c r="B3" s="11">
        <v>0.15</v>
      </c>
      <c r="C3" t="s">
        <v>107</v>
      </c>
    </row>
    <row r="4" spans="1:10" x14ac:dyDescent="0.2">
      <c r="A4" t="s">
        <v>108</v>
      </c>
      <c r="B4" s="11">
        <v>0.15</v>
      </c>
      <c r="C4" t="s">
        <v>109</v>
      </c>
    </row>
    <row r="5" spans="1:10" x14ac:dyDescent="0.2">
      <c r="A5" t="s">
        <v>110</v>
      </c>
      <c r="B5" s="11">
        <v>0.1</v>
      </c>
      <c r="C5" t="s">
        <v>111</v>
      </c>
    </row>
    <row r="6" spans="1:10" x14ac:dyDescent="0.2">
      <c r="A6" t="s">
        <v>112</v>
      </c>
      <c r="B6" s="11">
        <v>0.1</v>
      </c>
      <c r="C6" t="s">
        <v>113</v>
      </c>
    </row>
    <row r="7" spans="1:10" x14ac:dyDescent="0.2">
      <c r="A7" t="s">
        <v>114</v>
      </c>
      <c r="B7" s="11">
        <v>0.08</v>
      </c>
      <c r="C7" t="s">
        <v>115</v>
      </c>
    </row>
    <row r="8" spans="1:10" x14ac:dyDescent="0.2">
      <c r="A8" t="s">
        <v>116</v>
      </c>
      <c r="B8" s="11">
        <v>7.0000000000000007E-2</v>
      </c>
      <c r="C8" t="s">
        <v>117</v>
      </c>
    </row>
    <row r="9" spans="1:10" x14ac:dyDescent="0.2">
      <c r="A9" t="s">
        <v>118</v>
      </c>
      <c r="B9" s="11">
        <v>0.05</v>
      </c>
      <c r="C9" t="s">
        <v>119</v>
      </c>
    </row>
    <row r="10" spans="1:10" x14ac:dyDescent="0.2">
      <c r="A10" t="s">
        <v>120</v>
      </c>
      <c r="B10" s="11">
        <v>0.05</v>
      </c>
      <c r="C10" t="s">
        <v>121</v>
      </c>
    </row>
    <row r="11" spans="1:10" x14ac:dyDescent="0.2">
      <c r="A11" t="s">
        <v>122</v>
      </c>
      <c r="B11" s="11">
        <v>0.03</v>
      </c>
      <c r="C11" t="s">
        <v>123</v>
      </c>
    </row>
    <row r="12" spans="1:10" x14ac:dyDescent="0.2">
      <c r="A12" t="s">
        <v>124</v>
      </c>
      <c r="B12" s="11">
        <v>0.02</v>
      </c>
      <c r="C12" t="s">
        <v>125</v>
      </c>
    </row>
    <row r="13" spans="1:10" x14ac:dyDescent="0.2">
      <c r="B13" s="8">
        <f>SUM(B2:B12)</f>
        <v>1</v>
      </c>
    </row>
    <row r="14" spans="1:10" x14ac:dyDescent="0.2">
      <c r="A14" s="12" t="s">
        <v>126</v>
      </c>
      <c r="G14" s="13" t="s">
        <v>127</v>
      </c>
      <c r="H14" s="14" t="s">
        <v>128</v>
      </c>
      <c r="I14" s="14" t="s">
        <v>129</v>
      </c>
      <c r="J14" s="14" t="s">
        <v>130</v>
      </c>
    </row>
    <row r="15" spans="1:10" x14ac:dyDescent="0.2">
      <c r="A15" t="s">
        <v>131</v>
      </c>
      <c r="G15" s="15" t="s">
        <v>132</v>
      </c>
      <c r="H15">
        <v>200</v>
      </c>
      <c r="I15">
        <f>H15*'scoring theory'!B8</f>
        <v>14.000000000000002</v>
      </c>
      <c r="J15" s="16">
        <f>'scoring theory'!B8</f>
        <v>7.0000000000000007E-2</v>
      </c>
    </row>
    <row r="16" spans="1:10" x14ac:dyDescent="0.2">
      <c r="A16" s="17" t="s">
        <v>133</v>
      </c>
      <c r="G16" s="15" t="s">
        <v>134</v>
      </c>
      <c r="H16">
        <v>200</v>
      </c>
      <c r="I16">
        <f>H16*'scoring theory'!B8</f>
        <v>14.000000000000002</v>
      </c>
      <c r="J16" s="16">
        <f>'scoring theory'!B8</f>
        <v>7.0000000000000007E-2</v>
      </c>
    </row>
    <row r="17" spans="1:10" x14ac:dyDescent="0.2">
      <c r="A17" s="17" t="s">
        <v>135</v>
      </c>
      <c r="G17" s="15">
        <v>2</v>
      </c>
      <c r="H17">
        <v>400</v>
      </c>
      <c r="I17">
        <f>H17*'scoring theory'!B2</f>
        <v>80</v>
      </c>
      <c r="J17" s="16">
        <f>'scoring theory'!B2</f>
        <v>0.2</v>
      </c>
    </row>
    <row r="18" spans="1:10" x14ac:dyDescent="0.2">
      <c r="G18" s="15">
        <v>3</v>
      </c>
      <c r="H18">
        <v>400</v>
      </c>
      <c r="I18">
        <f>H18*'scoring theory'!B11</f>
        <v>12</v>
      </c>
      <c r="J18" s="16">
        <f>'scoring theory'!B11</f>
        <v>0.03</v>
      </c>
    </row>
    <row r="19" spans="1:10" x14ac:dyDescent="0.2">
      <c r="A19" s="12" t="s">
        <v>136</v>
      </c>
      <c r="G19" s="15">
        <v>4</v>
      </c>
      <c r="H19">
        <v>400</v>
      </c>
      <c r="I19">
        <f>H19*'scoring theory'!B5</f>
        <v>40</v>
      </c>
      <c r="J19" s="16">
        <f>'scoring theory'!B5</f>
        <v>0.1</v>
      </c>
    </row>
    <row r="20" spans="1:10" x14ac:dyDescent="0.2">
      <c r="A20" s="18" t="s">
        <v>122</v>
      </c>
      <c r="G20" s="15">
        <v>5</v>
      </c>
      <c r="H20">
        <v>400</v>
      </c>
      <c r="I20">
        <f>H20*'scoring theory'!B6</f>
        <v>40</v>
      </c>
      <c r="J20" s="16">
        <f>'scoring theory'!B6</f>
        <v>0.1</v>
      </c>
    </row>
    <row r="21" spans="1:10" x14ac:dyDescent="0.2">
      <c r="A21" s="19" t="s">
        <v>137</v>
      </c>
      <c r="B21" s="1" t="s">
        <v>138</v>
      </c>
      <c r="G21" s="15">
        <v>6</v>
      </c>
      <c r="H21">
        <v>400</v>
      </c>
      <c r="I21">
        <f>H21*'scoring theory'!B4</f>
        <v>60</v>
      </c>
      <c r="J21" s="16">
        <f>'scoring theory'!B4</f>
        <v>0.15</v>
      </c>
    </row>
    <row r="22" spans="1:10" x14ac:dyDescent="0.2">
      <c r="A22" s="19" t="s">
        <v>139</v>
      </c>
      <c r="B22" s="1" t="s">
        <v>140</v>
      </c>
      <c r="G22" s="15">
        <v>7</v>
      </c>
      <c r="H22">
        <v>400</v>
      </c>
      <c r="I22">
        <f>H22*'scoring theory'!B10</f>
        <v>20</v>
      </c>
      <c r="J22" s="16">
        <f>'scoring theory'!B10</f>
        <v>0.05</v>
      </c>
    </row>
    <row r="23" spans="1:10" x14ac:dyDescent="0.2">
      <c r="A23" s="19" t="s">
        <v>141</v>
      </c>
      <c r="B23" s="1" t="s">
        <v>142</v>
      </c>
      <c r="G23" s="15">
        <v>8</v>
      </c>
      <c r="H23">
        <v>400</v>
      </c>
      <c r="I23">
        <f>H23*'scoring theory'!B7</f>
        <v>32</v>
      </c>
      <c r="J23" s="16">
        <f>'scoring theory'!B7</f>
        <v>0.08</v>
      </c>
    </row>
    <row r="24" spans="1:10" x14ac:dyDescent="0.2">
      <c r="A24" s="18" t="s">
        <v>143</v>
      </c>
      <c r="B24" s="1"/>
      <c r="G24" s="15">
        <v>9</v>
      </c>
      <c r="H24">
        <v>400</v>
      </c>
      <c r="I24">
        <f>H24*'scoring theory'!B9</f>
        <v>20</v>
      </c>
      <c r="J24" s="16">
        <f>'scoring theory'!B9</f>
        <v>0.05</v>
      </c>
    </row>
    <row r="25" spans="1:10" x14ac:dyDescent="0.2">
      <c r="A25" s="19" t="s">
        <v>144</v>
      </c>
      <c r="B25" s="1" t="s">
        <v>138</v>
      </c>
      <c r="G25" s="15">
        <v>10</v>
      </c>
      <c r="H25">
        <v>400</v>
      </c>
      <c r="I25">
        <f>H25*'scoring theory'!B3</f>
        <v>60</v>
      </c>
      <c r="J25" s="16">
        <f>'scoring theory'!B3</f>
        <v>0.15</v>
      </c>
    </row>
    <row r="26" spans="1:10" x14ac:dyDescent="0.2">
      <c r="A26" s="19" t="s">
        <v>145</v>
      </c>
      <c r="B26" s="1" t="s">
        <v>140</v>
      </c>
      <c r="G26" s="15">
        <v>11</v>
      </c>
      <c r="H26">
        <v>400</v>
      </c>
      <c r="I26">
        <f>H26*'scoring theory'!B12</f>
        <v>8</v>
      </c>
      <c r="J26" s="16">
        <f>'scoring theory'!B12</f>
        <v>0.02</v>
      </c>
    </row>
    <row r="27" spans="1:10" x14ac:dyDescent="0.2">
      <c r="A27" s="19" t="s">
        <v>146</v>
      </c>
      <c r="B27" s="1" t="s">
        <v>142</v>
      </c>
      <c r="G27" s="3"/>
      <c r="H27">
        <f>SUM(H15:H26)</f>
        <v>4400</v>
      </c>
      <c r="I27">
        <f>SUM(I15:I26)</f>
        <v>400</v>
      </c>
      <c r="J27" s="16">
        <f>SUM(J15:J26)</f>
        <v>1.07</v>
      </c>
    </row>
    <row r="28" spans="1:10" x14ac:dyDescent="0.2">
      <c r="A28" s="18" t="s">
        <v>147</v>
      </c>
      <c r="B28" s="1"/>
    </row>
    <row r="29" spans="1:10" x14ac:dyDescent="0.2">
      <c r="A29" s="19" t="s">
        <v>148</v>
      </c>
      <c r="B29" s="1" t="s">
        <v>138</v>
      </c>
    </row>
    <row r="30" spans="1:10" x14ac:dyDescent="0.2">
      <c r="A30" s="19" t="s">
        <v>149</v>
      </c>
      <c r="B30" s="1" t="s">
        <v>142</v>
      </c>
    </row>
    <row r="31" spans="1:10" x14ac:dyDescent="0.2">
      <c r="B31" s="1"/>
    </row>
    <row r="32" spans="1:10" x14ac:dyDescent="0.2">
      <c r="A32" s="18" t="s">
        <v>150</v>
      </c>
      <c r="B32" s="1"/>
    </row>
    <row r="33" spans="1:2" x14ac:dyDescent="0.2">
      <c r="A33" s="19" t="s">
        <v>151</v>
      </c>
      <c r="B33" s="1" t="s">
        <v>138</v>
      </c>
    </row>
    <row r="34" spans="1:2" x14ac:dyDescent="0.2">
      <c r="A34" s="19" t="s">
        <v>152</v>
      </c>
      <c r="B34" s="1" t="s">
        <v>140</v>
      </c>
    </row>
    <row r="35" spans="1:2" x14ac:dyDescent="0.2">
      <c r="A35" s="19" t="s">
        <v>153</v>
      </c>
      <c r="B35" s="1" t="s">
        <v>142</v>
      </c>
    </row>
    <row r="36" spans="1:2" x14ac:dyDescent="0.2">
      <c r="B36" s="1"/>
    </row>
    <row r="37" spans="1:2" x14ac:dyDescent="0.2">
      <c r="A37" s="18" t="s">
        <v>154</v>
      </c>
      <c r="B37" s="1"/>
    </row>
    <row r="38" spans="1:2" x14ac:dyDescent="0.2">
      <c r="A38" s="19" t="s">
        <v>155</v>
      </c>
      <c r="B38" s="1" t="s">
        <v>138</v>
      </c>
    </row>
    <row r="39" spans="1:2" x14ac:dyDescent="0.2">
      <c r="A39" s="19" t="s">
        <v>156</v>
      </c>
      <c r="B39" s="1" t="s">
        <v>140</v>
      </c>
    </row>
    <row r="40" spans="1:2" x14ac:dyDescent="0.2">
      <c r="A40" s="19" t="s">
        <v>157</v>
      </c>
      <c r="B40" s="1" t="s">
        <v>142</v>
      </c>
    </row>
    <row r="41" spans="1:2" x14ac:dyDescent="0.2">
      <c r="B41" s="1"/>
    </row>
    <row r="42" spans="1:2" x14ac:dyDescent="0.2">
      <c r="A42" s="18" t="s">
        <v>158</v>
      </c>
      <c r="B42" s="1"/>
    </row>
    <row r="43" spans="1:2" x14ac:dyDescent="0.2">
      <c r="A43" s="19" t="s">
        <v>159</v>
      </c>
      <c r="B43" s="1" t="s">
        <v>138</v>
      </c>
    </row>
    <row r="44" spans="1:2" x14ac:dyDescent="0.2">
      <c r="A44" s="19" t="s">
        <v>160</v>
      </c>
      <c r="B44" s="1" t="s">
        <v>142</v>
      </c>
    </row>
    <row r="45" spans="1:2" x14ac:dyDescent="0.2">
      <c r="A45" s="19"/>
    </row>
  </sheetData>
  <pageMargins left="0.7" right="0.7" top="0.75" bottom="0.75" header="0.3" footer="0.3"/>
  <pageSetup orientation="portrait" useFirstPageNumber="1"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217</v>
      </c>
      <c r="D2" s="22" t="s">
        <v>218</v>
      </c>
      <c r="E2" s="22" t="s">
        <v>219</v>
      </c>
      <c r="F2" s="22" t="s">
        <v>220</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0.67666666666666653</v>
      </c>
      <c r="J2" s="20"/>
      <c r="K2" s="20"/>
      <c r="L2" s="20"/>
      <c r="M2" s="20"/>
      <c r="N2" s="20"/>
      <c r="O2" s="20"/>
      <c r="P2" s="20"/>
      <c r="Q2" s="20"/>
      <c r="R2" s="20"/>
      <c r="S2" s="20"/>
      <c r="T2" s="20"/>
      <c r="U2" s="20"/>
      <c r="V2" s="20"/>
    </row>
    <row r="3" spans="1:22" ht="19" x14ac:dyDescent="0.25">
      <c r="A3" s="20"/>
      <c r="B3" s="25" t="s">
        <v>167</v>
      </c>
      <c r="C3" s="26">
        <v>5725000000</v>
      </c>
      <c r="D3" s="26">
        <v>5932000000</v>
      </c>
      <c r="E3" s="26">
        <v>4309000000</v>
      </c>
      <c r="F3" s="27">
        <v>3904000000</v>
      </c>
      <c r="G3" s="20"/>
      <c r="H3" s="20"/>
      <c r="I3" s="20"/>
      <c r="J3" s="20"/>
      <c r="K3" s="20"/>
      <c r="L3" s="20"/>
      <c r="M3" s="20"/>
      <c r="N3" s="20"/>
      <c r="O3" s="20"/>
      <c r="P3" s="20"/>
      <c r="Q3" s="20"/>
      <c r="R3" s="20"/>
      <c r="S3" s="20"/>
      <c r="T3" s="20"/>
      <c r="U3" s="20"/>
      <c r="V3" s="20"/>
    </row>
    <row r="4" spans="1:22" ht="19" x14ac:dyDescent="0.25">
      <c r="A4" s="20"/>
      <c r="B4" s="28" t="s">
        <v>168</v>
      </c>
      <c r="C4" s="26">
        <v>3201000000</v>
      </c>
      <c r="D4" s="26">
        <v>2696000000</v>
      </c>
      <c r="E4" s="26">
        <v>2228000000</v>
      </c>
      <c r="F4" s="27">
        <v>1856000000</v>
      </c>
      <c r="G4" s="20"/>
      <c r="H4" s="20"/>
      <c r="I4" s="20"/>
      <c r="J4" s="20"/>
      <c r="K4" s="20"/>
      <c r="L4" s="20"/>
      <c r="M4" s="20"/>
      <c r="N4" s="20"/>
      <c r="O4" s="20"/>
      <c r="P4" s="20"/>
      <c r="Q4" s="20"/>
      <c r="R4" s="20"/>
      <c r="S4" s="20"/>
      <c r="T4" s="20"/>
      <c r="U4" s="20"/>
      <c r="V4" s="20"/>
    </row>
    <row r="5" spans="1:22" ht="19" x14ac:dyDescent="0.25">
      <c r="A5" s="20"/>
      <c r="B5" s="28" t="s">
        <v>169</v>
      </c>
      <c r="C5" s="26">
        <v>3732000000</v>
      </c>
      <c r="D5" s="26">
        <v>3700000000</v>
      </c>
      <c r="E5" s="26">
        <v>3479000000</v>
      </c>
      <c r="F5" s="27">
        <v>3466000000</v>
      </c>
      <c r="G5" s="20"/>
      <c r="H5" s="20"/>
      <c r="I5" s="20"/>
      <c r="J5" s="20"/>
      <c r="K5" s="20"/>
      <c r="L5" s="20"/>
      <c r="M5" s="20"/>
      <c r="N5" s="20"/>
      <c r="O5" s="20"/>
      <c r="P5" s="20"/>
      <c r="Q5" s="20"/>
      <c r="R5" s="20"/>
      <c r="S5" s="20"/>
      <c r="T5" s="20"/>
      <c r="U5" s="20"/>
      <c r="V5" s="20"/>
    </row>
    <row r="6" spans="1:22" ht="19" x14ac:dyDescent="0.25">
      <c r="A6" s="20"/>
      <c r="B6" s="28" t="s">
        <v>170</v>
      </c>
      <c r="C6" s="26">
        <v>30729000000</v>
      </c>
      <c r="D6" s="26">
        <v>26726000000</v>
      </c>
      <c r="E6" s="26">
        <v>25825000000</v>
      </c>
      <c r="F6" s="27">
        <v>22353000000</v>
      </c>
      <c r="G6" s="20"/>
      <c r="H6" s="20"/>
      <c r="I6" s="20"/>
      <c r="J6" s="20"/>
      <c r="K6" s="20"/>
      <c r="L6" s="20"/>
      <c r="M6" s="20"/>
      <c r="N6" s="20"/>
      <c r="O6" s="20"/>
      <c r="P6" s="20"/>
      <c r="Q6" s="20"/>
      <c r="R6" s="20"/>
      <c r="S6" s="20"/>
      <c r="T6" s="20"/>
      <c r="U6" s="20"/>
      <c r="V6" s="20"/>
    </row>
    <row r="7" spans="1:22" ht="19" x14ac:dyDescent="0.25">
      <c r="A7" s="20"/>
      <c r="B7" s="28" t="s">
        <v>171</v>
      </c>
      <c r="C7" s="26">
        <v>7372000000</v>
      </c>
      <c r="D7" s="26">
        <v>7379000000</v>
      </c>
      <c r="E7" s="26">
        <v>6344000000</v>
      </c>
      <c r="F7" s="27">
        <v>4459000000</v>
      </c>
      <c r="G7" s="20"/>
      <c r="H7" s="20"/>
      <c r="I7" s="20"/>
      <c r="J7" s="20"/>
      <c r="K7" s="20"/>
      <c r="L7" s="20"/>
      <c r="M7" s="20"/>
      <c r="N7" s="20"/>
      <c r="O7" s="20"/>
      <c r="P7" s="20"/>
      <c r="Q7" s="20"/>
      <c r="R7" s="20"/>
      <c r="S7" s="20"/>
      <c r="T7" s="20"/>
      <c r="U7" s="20"/>
      <c r="V7" s="20"/>
    </row>
    <row r="8" spans="1:22" ht="19" x14ac:dyDescent="0.25">
      <c r="A8" s="20"/>
      <c r="B8" s="28" t="s">
        <v>172</v>
      </c>
      <c r="C8" s="26">
        <v>7008000000</v>
      </c>
      <c r="D8" s="26">
        <v>7153000000</v>
      </c>
      <c r="E8" s="26">
        <v>7234000000</v>
      </c>
      <c r="F8" s="27">
        <v>7316000000</v>
      </c>
      <c r="G8" s="20"/>
      <c r="H8" s="20"/>
      <c r="I8" s="20"/>
      <c r="J8" s="20"/>
      <c r="K8" s="20"/>
      <c r="L8" s="20"/>
      <c r="M8" s="20"/>
      <c r="N8" s="20"/>
      <c r="O8" s="20"/>
      <c r="P8" s="20"/>
      <c r="Q8" s="20"/>
      <c r="R8" s="20"/>
      <c r="S8" s="20"/>
      <c r="T8" s="20"/>
      <c r="U8" s="20"/>
      <c r="V8" s="20"/>
    </row>
    <row r="9" spans="1:22" ht="19" x14ac:dyDescent="0.25">
      <c r="A9" s="20"/>
      <c r="B9" s="28" t="s">
        <v>173</v>
      </c>
      <c r="C9" s="26">
        <v>14380000000</v>
      </c>
      <c r="D9" s="26">
        <v>14532000000</v>
      </c>
      <c r="E9" s="26">
        <v>13578000000</v>
      </c>
      <c r="F9" s="27">
        <v>11775000000</v>
      </c>
      <c r="G9" s="20"/>
      <c r="H9" s="20"/>
      <c r="I9" s="20"/>
      <c r="J9" s="20"/>
      <c r="K9" s="20"/>
      <c r="L9" s="20"/>
      <c r="M9" s="20"/>
      <c r="N9" s="20"/>
      <c r="O9" s="20"/>
      <c r="P9" s="20"/>
      <c r="Q9" s="20"/>
      <c r="R9" s="20"/>
      <c r="S9" s="20"/>
      <c r="T9" s="20"/>
      <c r="U9" s="20"/>
      <c r="V9" s="20"/>
    </row>
    <row r="10" spans="1:22" ht="19" x14ac:dyDescent="0.25">
      <c r="A10" s="20"/>
      <c r="B10" s="28" t="s">
        <v>174</v>
      </c>
      <c r="C10" s="26">
        <v>36299000000</v>
      </c>
      <c r="D10" s="26">
        <v>34097000000</v>
      </c>
      <c r="E10" s="26">
        <v>27995000000</v>
      </c>
      <c r="F10" s="27">
        <v>24245000000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43726000000</v>
      </c>
      <c r="D12" s="26">
        <v>37892000000</v>
      </c>
      <c r="E12" s="26">
        <v>32246000000</v>
      </c>
      <c r="F12" s="27">
        <v>27209000000</v>
      </c>
      <c r="G12" s="20"/>
      <c r="H12" s="20"/>
      <c r="I12" s="20"/>
      <c r="J12" s="20"/>
      <c r="K12" s="20"/>
      <c r="L12" s="20"/>
      <c r="M12" s="20"/>
      <c r="N12" s="20"/>
      <c r="O12" s="20"/>
      <c r="P12" s="20"/>
      <c r="Q12" s="20"/>
      <c r="R12" s="20"/>
      <c r="S12" s="20"/>
      <c r="T12" s="20"/>
      <c r="U12" s="20"/>
      <c r="V12" s="20"/>
    </row>
    <row r="13" spans="1:22" ht="19" x14ac:dyDescent="0.25">
      <c r="A13" s="20"/>
      <c r="B13" s="28" t="s">
        <v>177</v>
      </c>
      <c r="C13" s="26">
        <v>16349000000</v>
      </c>
      <c r="D13" s="26">
        <v>12194000000</v>
      </c>
      <c r="E13" s="26">
        <v>12247000000</v>
      </c>
      <c r="F13" s="27">
        <v>10578000000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3102000000</v>
      </c>
      <c r="D15" s="26">
        <v>2771000000</v>
      </c>
      <c r="E15" s="26">
        <v>2485000000</v>
      </c>
      <c r="F15" s="27">
        <v>2234000000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8700000000</v>
      </c>
      <c r="D17" s="33">
        <v>5399000000</v>
      </c>
      <c r="E17" s="33">
        <v>5442000000</v>
      </c>
      <c r="F17" s="34">
        <v>3804000000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Pass</v>
      </c>
      <c r="D23" s="43" t="str">
        <f>IF(D17&gt;D7, "Pass", "Fail")</f>
        <v>Fail</v>
      </c>
      <c r="E23" s="43" t="str">
        <f>IF(E17&gt;E7, "Pass", "Fail")</f>
        <v>Fail</v>
      </c>
      <c r="F23" s="48" t="str">
        <f>IF(F17&gt;F7, "Pass", "Fail")</f>
        <v>Fail</v>
      </c>
      <c r="G23" s="45">
        <f>(COUNTIF(C23:F23, "Pass") * 100) + (COUNTIF(C23:F23, "Fail") * 0)</f>
        <v>100</v>
      </c>
      <c r="H23" s="46" t="s">
        <v>192</v>
      </c>
      <c r="I23" s="20"/>
      <c r="J23" s="20"/>
      <c r="K23" s="20"/>
      <c r="L23" s="20"/>
      <c r="M23" s="20"/>
      <c r="N23" s="20"/>
      <c r="O23" s="20"/>
      <c r="P23" s="20"/>
      <c r="Q23" s="20"/>
      <c r="R23" s="20"/>
      <c r="S23" s="20"/>
      <c r="T23" s="20"/>
      <c r="U23" s="20"/>
      <c r="V23" s="20"/>
    </row>
    <row r="24" spans="1:22" x14ac:dyDescent="0.2">
      <c r="A24" s="20"/>
      <c r="B24" s="38" t="s">
        <v>122</v>
      </c>
      <c r="C24" s="49">
        <f>C17/(C4)</f>
        <v>2.7179006560449861</v>
      </c>
      <c r="D24" s="49">
        <f>D17/(D4)</f>
        <v>2.0025964391691393</v>
      </c>
      <c r="E24" s="49">
        <f>E17/(E4)</f>
        <v>2.4425493716337523</v>
      </c>
      <c r="F24" s="50">
        <f>F17/(F4)</f>
        <v>2.0495689655172415</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0.28312017963487257</v>
      </c>
      <c r="D25" s="49">
        <f>D17/D6</f>
        <v>0.20201302102821223</v>
      </c>
      <c r="E25" s="49">
        <f>E17/E6</f>
        <v>0.21072604065827685</v>
      </c>
      <c r="F25" s="50">
        <f>F17/F6</f>
        <v>0.1701784995302644</v>
      </c>
      <c r="G25" s="45">
        <f>(IF(C25 &gt; 0.17, 100, IF(C25 &gt;= 0.1, 50, 0))) +
  (IF(D25 &gt; 0.17, 100, IF(D25 &gt;= 0.1, 50, 0))) +
  (IF(E25 &gt; 0.17, 100, IF(E25 &gt;= 0.1, 50, 0))) +
  (IF(F25 &gt; 0.17, 100, IF(F25 &gt;= 0.1, 50, 0)))</f>
        <v>400</v>
      </c>
      <c r="H25" s="46" t="s">
        <v>194</v>
      </c>
      <c r="I25" s="20"/>
      <c r="J25" s="20"/>
      <c r="K25" s="20"/>
      <c r="L25" s="20"/>
      <c r="M25" s="20"/>
      <c r="N25" s="20"/>
      <c r="O25" s="20"/>
      <c r="P25" s="20"/>
      <c r="Q25" s="20"/>
      <c r="R25" s="20"/>
      <c r="S25" s="20"/>
      <c r="T25" s="20"/>
      <c r="U25" s="20"/>
      <c r="V25" s="20"/>
    </row>
    <row r="26" spans="1:22" x14ac:dyDescent="0.2">
      <c r="A26" s="20"/>
      <c r="B26" s="38" t="s">
        <v>112</v>
      </c>
      <c r="C26" s="49">
        <f>C8/C6</f>
        <v>0.22805818607829736</v>
      </c>
      <c r="D26" s="49">
        <f>D8/D6</f>
        <v>0.26764199655765919</v>
      </c>
      <c r="E26" s="49">
        <f>E8/E6</f>
        <v>0.28011616650532428</v>
      </c>
      <c r="F26" s="50">
        <f>F8/F6</f>
        <v>0.32729387554243278</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0.2731347819480322</v>
      </c>
      <c r="D27" s="49">
        <f>D9/(D13+D10)</f>
        <v>0.31392711326175715</v>
      </c>
      <c r="E27" s="49">
        <f>E9/(E13+E10)</f>
        <v>0.33740867750111825</v>
      </c>
      <c r="F27" s="50">
        <f>F9/(F13+F10)</f>
        <v>0.33813858656634982</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0.17139265044854676</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0.16524844248594439</v>
      </c>
      <c r="D31" s="49">
        <f>D17/(D13+D10)</f>
        <v>0.1166317426713616</v>
      </c>
      <c r="E31" s="49">
        <f>E17/(E13+E10)</f>
        <v>0.13523184732369167</v>
      </c>
      <c r="F31" s="50">
        <f>F17/(F13+F10)</f>
        <v>0.10923814720156219</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209</v>
      </c>
      <c r="D2" s="22" t="s">
        <v>210</v>
      </c>
      <c r="E2" s="22" t="s">
        <v>211</v>
      </c>
      <c r="F2" s="22" t="s">
        <v>212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0.3133333333333333</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1056200000</v>
      </c>
      <c r="D4" s="26">
        <v>1083800000</v>
      </c>
      <c r="E4" s="26">
        <v>1103500000</v>
      </c>
      <c r="F4" s="27">
        <v>1146700000</v>
      </c>
      <c r="G4" s="20"/>
      <c r="H4" s="20"/>
      <c r="I4" s="20"/>
      <c r="J4" s="20"/>
      <c r="K4" s="20"/>
      <c r="L4" s="20"/>
      <c r="M4" s="20"/>
      <c r="N4" s="20"/>
      <c r="O4" s="20"/>
      <c r="P4" s="20"/>
      <c r="Q4" s="20"/>
      <c r="R4" s="20"/>
      <c r="S4" s="20"/>
      <c r="T4" s="20"/>
      <c r="U4" s="20"/>
      <c r="V4" s="20"/>
    </row>
    <row r="5" spans="1:22" ht="19" x14ac:dyDescent="0.25">
      <c r="A5" s="20"/>
      <c r="B5" s="28" t="s">
        <v>169</v>
      </c>
      <c r="C5" s="26">
        <v>2353600000</v>
      </c>
      <c r="D5" s="26">
        <v>2339400000</v>
      </c>
      <c r="E5" s="26">
        <v>2300500000</v>
      </c>
      <c r="F5" s="27">
        <v>2338400000</v>
      </c>
      <c r="G5" s="20"/>
      <c r="H5" s="20"/>
      <c r="I5" s="20"/>
      <c r="J5" s="20"/>
      <c r="K5" s="20"/>
      <c r="L5" s="20"/>
      <c r="M5" s="20"/>
      <c r="N5" s="20"/>
      <c r="O5" s="20"/>
      <c r="P5" s="20"/>
      <c r="Q5" s="20"/>
      <c r="R5" s="20"/>
      <c r="S5" s="20"/>
      <c r="T5" s="20"/>
      <c r="U5" s="20"/>
      <c r="V5" s="20"/>
    </row>
    <row r="6" spans="1:22" ht="19" x14ac:dyDescent="0.25">
      <c r="A6" s="20"/>
      <c r="B6" s="28" t="s">
        <v>170</v>
      </c>
      <c r="C6" s="26">
        <v>54362700000</v>
      </c>
      <c r="D6" s="26">
        <v>50971000000</v>
      </c>
      <c r="E6" s="26">
        <v>63068200000</v>
      </c>
      <c r="F6" s="27">
        <v>48772500000</v>
      </c>
      <c r="G6" s="20"/>
      <c r="H6" s="20"/>
      <c r="I6" s="20"/>
      <c r="J6" s="20"/>
      <c r="K6" s="20"/>
      <c r="L6" s="20"/>
      <c r="M6" s="20"/>
      <c r="N6" s="20"/>
      <c r="O6" s="20"/>
      <c r="P6" s="20"/>
      <c r="Q6" s="20"/>
      <c r="R6" s="20"/>
      <c r="S6" s="20"/>
      <c r="T6" s="20"/>
      <c r="U6" s="20"/>
      <c r="V6" s="20"/>
    </row>
    <row r="7" spans="1:22" ht="19" x14ac:dyDescent="0.25">
      <c r="A7" s="20"/>
      <c r="B7" s="28" t="s">
        <v>171</v>
      </c>
      <c r="C7" s="26">
        <v>45080000000</v>
      </c>
      <c r="D7" s="26">
        <v>42767600000</v>
      </c>
      <c r="E7" s="26">
        <v>55158700000</v>
      </c>
      <c r="F7" s="27">
        <v>38094800000</v>
      </c>
      <c r="G7" s="20"/>
      <c r="H7" s="20"/>
      <c r="I7" s="20"/>
      <c r="J7" s="20"/>
      <c r="K7" s="20"/>
      <c r="L7" s="20"/>
      <c r="M7" s="20"/>
      <c r="N7" s="20"/>
      <c r="O7" s="20"/>
      <c r="P7" s="20"/>
      <c r="Q7" s="20"/>
      <c r="R7" s="20"/>
      <c r="S7" s="20"/>
      <c r="T7" s="20"/>
      <c r="U7" s="20"/>
      <c r="V7" s="20"/>
    </row>
    <row r="8" spans="1:22" ht="19" x14ac:dyDescent="0.25">
      <c r="A8" s="20"/>
      <c r="B8" s="28" t="s">
        <v>172</v>
      </c>
      <c r="C8" s="26">
        <v>4735100000</v>
      </c>
      <c r="D8" s="26">
        <v>4694300000</v>
      </c>
      <c r="E8" s="26">
        <v>4684200000</v>
      </c>
      <c r="F8" s="27">
        <v>5007600000</v>
      </c>
      <c r="G8" s="20"/>
      <c r="H8" s="20"/>
      <c r="I8" s="20"/>
      <c r="J8" s="20"/>
      <c r="K8" s="20"/>
      <c r="L8" s="20"/>
      <c r="M8" s="20"/>
      <c r="N8" s="20"/>
      <c r="O8" s="20"/>
      <c r="P8" s="20"/>
      <c r="Q8" s="20"/>
      <c r="R8" s="20"/>
      <c r="S8" s="20"/>
      <c r="T8" s="20"/>
      <c r="U8" s="20"/>
      <c r="V8" s="20"/>
    </row>
    <row r="9" spans="1:22" ht="19" x14ac:dyDescent="0.25">
      <c r="A9" s="20"/>
      <c r="B9" s="28" t="s">
        <v>173</v>
      </c>
      <c r="C9" s="26">
        <v>49815100000</v>
      </c>
      <c r="D9" s="26">
        <v>47461900000</v>
      </c>
      <c r="E9" s="26">
        <v>59842900000</v>
      </c>
      <c r="F9" s="27">
        <v>43102400000</v>
      </c>
      <c r="G9" s="20"/>
      <c r="H9" s="20"/>
      <c r="I9" s="20"/>
      <c r="J9" s="20"/>
      <c r="K9" s="20"/>
      <c r="L9" s="20"/>
      <c r="M9" s="20"/>
      <c r="N9" s="20"/>
      <c r="O9" s="20"/>
      <c r="P9" s="20"/>
      <c r="Q9" s="20"/>
      <c r="R9" s="20"/>
      <c r="S9" s="20"/>
      <c r="T9" s="20"/>
      <c r="U9" s="20"/>
      <c r="V9" s="20"/>
    </row>
    <row r="10" spans="1:22" ht="19" x14ac:dyDescent="0.25">
      <c r="A10" s="20"/>
      <c r="B10" s="28" t="s">
        <v>174</v>
      </c>
      <c r="C10" s="26">
        <v>19737100000</v>
      </c>
      <c r="D10" s="26">
        <v>18469300000</v>
      </c>
      <c r="E10" s="26">
        <v>17335400000</v>
      </c>
      <c r="F10" s="27">
        <v>15386800000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23622200000</v>
      </c>
      <c r="D12" s="26">
        <v>22118000000</v>
      </c>
      <c r="E12" s="26">
        <v>20696300000</v>
      </c>
      <c r="F12" s="27">
        <v>19451100000</v>
      </c>
      <c r="G12" s="20"/>
      <c r="H12" s="20"/>
      <c r="I12" s="20"/>
      <c r="J12" s="20"/>
      <c r="K12" s="20"/>
      <c r="L12" s="20"/>
      <c r="M12" s="20"/>
      <c r="N12" s="20"/>
      <c r="O12" s="20"/>
      <c r="P12" s="20"/>
      <c r="Q12" s="20"/>
      <c r="R12" s="20"/>
      <c r="S12" s="20"/>
      <c r="T12" s="20"/>
      <c r="U12" s="20"/>
      <c r="V12" s="20"/>
    </row>
    <row r="13" spans="1:22" ht="19" x14ac:dyDescent="0.25">
      <c r="A13" s="20"/>
      <c r="B13" s="28" t="s">
        <v>177</v>
      </c>
      <c r="C13" s="26">
        <v>4547600000</v>
      </c>
      <c r="D13" s="26">
        <v>3509100000</v>
      </c>
      <c r="E13" s="26">
        <v>3225300000</v>
      </c>
      <c r="F13" s="27">
        <v>5670100000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4157600000</v>
      </c>
      <c r="D17" s="33">
        <v>4207600000</v>
      </c>
      <c r="E17" s="33">
        <v>3099500000</v>
      </c>
      <c r="F17" s="34">
        <v>3093300000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Pass</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3.9363756864230259</v>
      </c>
      <c r="D24" s="49">
        <f>D17/(D4)</f>
        <v>3.8822661007565973</v>
      </c>
      <c r="E24" s="49">
        <f>E17/(E4)</f>
        <v>2.8087902129587676</v>
      </c>
      <c r="F24" s="50">
        <f>F17/(F4)</f>
        <v>2.6975669311938608</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7.6478909252115881E-2</v>
      </c>
      <c r="D25" s="49">
        <f>D17/D6</f>
        <v>8.2548900355103885E-2</v>
      </c>
      <c r="E25" s="49">
        <f>E17/E6</f>
        <v>4.9145211057236453E-2</v>
      </c>
      <c r="F25" s="50">
        <f>F17/F6</f>
        <v>6.342303552206674E-2</v>
      </c>
      <c r="G25" s="45">
        <f>(IF(C25 &gt; 0.17, 100, IF(C25 &gt;= 0.1, 50, 0))) +
  (IF(D25 &gt; 0.17, 100, IF(D25 &gt;= 0.1, 50, 0))) +
  (IF(E25 &gt; 0.17, 100, IF(E25 &gt;= 0.1, 50, 0))) +
  (IF(F25 &gt; 0.17, 100, IF(F25 &gt;= 0.1, 50, 0)))</f>
        <v>0</v>
      </c>
      <c r="H25" s="46" t="s">
        <v>194</v>
      </c>
      <c r="I25" s="20"/>
      <c r="J25" s="20"/>
      <c r="K25" s="20"/>
      <c r="L25" s="20"/>
      <c r="M25" s="20"/>
      <c r="N25" s="20"/>
      <c r="O25" s="20"/>
      <c r="P25" s="20"/>
      <c r="Q25" s="20"/>
      <c r="R25" s="20"/>
      <c r="S25" s="20"/>
      <c r="T25" s="20"/>
      <c r="U25" s="20"/>
      <c r="V25" s="20"/>
    </row>
    <row r="26" spans="1:22" x14ac:dyDescent="0.2">
      <c r="A26" s="20"/>
      <c r="B26" s="38" t="s">
        <v>112</v>
      </c>
      <c r="C26" s="49">
        <f>C8/C6</f>
        <v>8.7102001924113409E-2</v>
      </c>
      <c r="D26" s="49">
        <f>D8/D6</f>
        <v>9.2097467187224114E-2</v>
      </c>
      <c r="E26" s="49">
        <f>E8/E6</f>
        <v>7.427197858825843E-2</v>
      </c>
      <c r="F26" s="50">
        <f>F8/F6</f>
        <v>0.10267261264031985</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2.0512956717604087</v>
      </c>
      <c r="D27" s="49">
        <f>D9/(D13+D10)</f>
        <v>2.1594793069559204</v>
      </c>
      <c r="E27" s="49">
        <f>E9/(E13+E10)</f>
        <v>2.9105477926335195</v>
      </c>
      <c r="F27" s="50">
        <f>F9/(F13+F10)</f>
        <v>2.0469489810940833</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6.69061134448104E-2</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0.17120244433738116</v>
      </c>
      <c r="D31" s="49">
        <f>D17/(D13+D10)</f>
        <v>0.19144250718887634</v>
      </c>
      <c r="E31" s="49">
        <f>E17/(E13+E10)</f>
        <v>0.15074875855394029</v>
      </c>
      <c r="F31" s="50">
        <f>F17/(F13+F10)</f>
        <v>0.14690196562646923</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238</v>
      </c>
      <c r="D2" s="22" t="s">
        <v>239</v>
      </c>
      <c r="E2" s="22" t="s">
        <v>240</v>
      </c>
      <c r="F2" s="22" t="s">
        <v>241</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0.46250000000000002</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617800000</v>
      </c>
      <c r="D4" s="26">
        <v>599800000</v>
      </c>
      <c r="E4" s="26">
        <v>581300000</v>
      </c>
      <c r="F4" s="27">
        <v>606800000</v>
      </c>
      <c r="G4" s="20"/>
      <c r="H4" s="20"/>
      <c r="I4" s="20"/>
      <c r="J4" s="20"/>
      <c r="K4" s="20"/>
      <c r="L4" s="20"/>
      <c r="M4" s="20"/>
      <c r="N4" s="20"/>
      <c r="O4" s="20"/>
      <c r="P4" s="20"/>
      <c r="Q4" s="20"/>
      <c r="R4" s="20"/>
      <c r="S4" s="20"/>
      <c r="T4" s="20"/>
      <c r="U4" s="20"/>
      <c r="V4" s="20"/>
    </row>
    <row r="5" spans="1:22" ht="19" x14ac:dyDescent="0.25">
      <c r="A5" s="20"/>
      <c r="B5" s="28" t="s">
        <v>169</v>
      </c>
      <c r="C5" s="26">
        <v>2926800000</v>
      </c>
      <c r="D5" s="26">
        <v>2747700000</v>
      </c>
      <c r="E5" s="26">
        <v>2710100000</v>
      </c>
      <c r="F5" s="27">
        <v>1812900000</v>
      </c>
      <c r="G5" s="20"/>
      <c r="H5" s="20"/>
      <c r="I5" s="20"/>
      <c r="J5" s="20"/>
      <c r="K5" s="20"/>
      <c r="L5" s="20"/>
      <c r="M5" s="20"/>
      <c r="N5" s="20"/>
      <c r="O5" s="20"/>
      <c r="P5" s="20"/>
      <c r="Q5" s="20"/>
      <c r="R5" s="20"/>
      <c r="S5" s="20"/>
      <c r="T5" s="20"/>
      <c r="U5" s="20"/>
      <c r="V5" s="20"/>
    </row>
    <row r="6" spans="1:22" ht="19" x14ac:dyDescent="0.25">
      <c r="A6" s="20"/>
      <c r="B6" s="28" t="s">
        <v>170</v>
      </c>
      <c r="C6" s="26">
        <v>14501100000</v>
      </c>
      <c r="D6" s="26">
        <v>12253600000</v>
      </c>
      <c r="E6" s="26">
        <v>10241600000</v>
      </c>
      <c r="F6" s="27">
        <v>9065400000</v>
      </c>
      <c r="G6" s="20"/>
      <c r="H6" s="20"/>
      <c r="I6" s="20"/>
      <c r="J6" s="20"/>
      <c r="K6" s="20"/>
      <c r="L6" s="20"/>
      <c r="M6" s="20"/>
      <c r="N6" s="20"/>
      <c r="O6" s="20"/>
      <c r="P6" s="20"/>
      <c r="Q6" s="20"/>
      <c r="R6" s="20"/>
      <c r="S6" s="20"/>
      <c r="T6" s="20"/>
      <c r="U6" s="20"/>
      <c r="V6" s="20"/>
    </row>
    <row r="7" spans="1:22" ht="19" x14ac:dyDescent="0.25">
      <c r="A7" s="20"/>
      <c r="B7" s="28" t="s">
        <v>171</v>
      </c>
      <c r="C7" s="26">
        <v>7737500000</v>
      </c>
      <c r="D7" s="26">
        <v>8306300000</v>
      </c>
      <c r="E7" s="26">
        <v>5116700000</v>
      </c>
      <c r="F7" s="27">
        <v>2691700000</v>
      </c>
      <c r="G7" s="20"/>
      <c r="H7" s="20"/>
      <c r="I7" s="20"/>
      <c r="J7" s="20"/>
      <c r="K7" s="20"/>
      <c r="L7" s="20"/>
      <c r="M7" s="20"/>
      <c r="N7" s="20"/>
      <c r="O7" s="20"/>
      <c r="P7" s="20"/>
      <c r="Q7" s="20"/>
      <c r="R7" s="20"/>
      <c r="S7" s="20"/>
      <c r="T7" s="20"/>
      <c r="U7" s="20"/>
      <c r="V7" s="20"/>
    </row>
    <row r="8" spans="1:22" ht="19" x14ac:dyDescent="0.25">
      <c r="A8" s="20"/>
      <c r="B8" s="28" t="s">
        <v>172</v>
      </c>
      <c r="C8" s="26">
        <v>5015200000</v>
      </c>
      <c r="D8" s="26">
        <v>3737300000</v>
      </c>
      <c r="E8" s="26">
        <v>4361300000</v>
      </c>
      <c r="F8" s="27">
        <v>5271900000</v>
      </c>
      <c r="G8" s="20"/>
      <c r="H8" s="20"/>
      <c r="I8" s="20"/>
      <c r="J8" s="20"/>
      <c r="K8" s="20"/>
      <c r="L8" s="20"/>
      <c r="M8" s="20"/>
      <c r="N8" s="20"/>
      <c r="O8" s="20"/>
      <c r="P8" s="20"/>
      <c r="Q8" s="20"/>
      <c r="R8" s="20"/>
      <c r="S8" s="20"/>
      <c r="T8" s="20"/>
      <c r="U8" s="20"/>
      <c r="V8" s="20"/>
    </row>
    <row r="9" spans="1:22" ht="19" x14ac:dyDescent="0.25">
      <c r="A9" s="20"/>
      <c r="B9" s="28" t="s">
        <v>173</v>
      </c>
      <c r="C9" s="26">
        <v>12752700000</v>
      </c>
      <c r="D9" s="26">
        <v>12043600000</v>
      </c>
      <c r="E9" s="26">
        <v>9478000000</v>
      </c>
      <c r="F9" s="27">
        <v>7963600000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-1227400000</v>
      </c>
      <c r="D12" s="26">
        <v>-1667100000</v>
      </c>
      <c r="E12" s="26">
        <v>-1666800000</v>
      </c>
      <c r="F12" s="27">
        <v>-1167900000</v>
      </c>
      <c r="G12" s="20"/>
      <c r="H12" s="20"/>
      <c r="I12" s="20"/>
      <c r="J12" s="20"/>
      <c r="K12" s="20"/>
      <c r="L12" s="20"/>
      <c r="M12" s="20"/>
      <c r="N12" s="20"/>
      <c r="O12" s="20"/>
      <c r="P12" s="20"/>
      <c r="Q12" s="20"/>
      <c r="R12" s="20"/>
      <c r="S12" s="20"/>
      <c r="T12" s="20"/>
      <c r="U12" s="20"/>
      <c r="V12" s="20"/>
    </row>
    <row r="13" spans="1:22" ht="19" x14ac:dyDescent="0.25">
      <c r="A13" s="20"/>
      <c r="B13" s="28" t="s">
        <v>177</v>
      </c>
      <c r="C13" s="26">
        <v>1748400000</v>
      </c>
      <c r="D13" s="26">
        <v>210000000</v>
      </c>
      <c r="E13" s="26">
        <v>763600000</v>
      </c>
      <c r="F13" s="27">
        <v>1101800000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1604000000</v>
      </c>
      <c r="D15" s="26">
        <v>1417700000</v>
      </c>
      <c r="E15" s="26">
        <v>1140400000</v>
      </c>
      <c r="F15" s="27">
        <v>768100000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2777500000</v>
      </c>
      <c r="D17" s="33">
        <v>1984700000</v>
      </c>
      <c r="E17" s="33">
        <v>1503000000</v>
      </c>
      <c r="F17" s="34">
        <v>1035700000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4.4957915182907087</v>
      </c>
      <c r="D24" s="49">
        <f>D17/(D4)</f>
        <v>3.3089363121040347</v>
      </c>
      <c r="E24" s="49">
        <f>E17/(E4)</f>
        <v>2.585584035781868</v>
      </c>
      <c r="F24" s="50">
        <f>F17/(F4)</f>
        <v>1.7068226763348715</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0.19153719373013081</v>
      </c>
      <c r="D25" s="49">
        <f>D17/D6</f>
        <v>0.16196872755761571</v>
      </c>
      <c r="E25" s="49">
        <f>E17/E6</f>
        <v>0.14675441337291048</v>
      </c>
      <c r="F25" s="50">
        <f>F17/F6</f>
        <v>0.11424757870584862</v>
      </c>
      <c r="G25" s="45">
        <f>(IF(C25 &gt; 0.17, 100, IF(C25 &gt;= 0.1, 50, 0))) +
  (IF(D25 &gt; 0.17, 100, IF(D25 &gt;= 0.1, 50, 0))) +
  (IF(E25 &gt; 0.17, 100, IF(E25 &gt;= 0.1, 50, 0))) +
  (IF(F25 &gt; 0.17, 100, IF(F25 &gt;= 0.1, 50, 0)))</f>
        <v>250</v>
      </c>
      <c r="H25" s="46" t="s">
        <v>194</v>
      </c>
      <c r="I25" s="20"/>
      <c r="J25" s="20"/>
      <c r="K25" s="20"/>
      <c r="L25" s="20"/>
      <c r="M25" s="20"/>
      <c r="N25" s="20"/>
      <c r="O25" s="20"/>
      <c r="P25" s="20"/>
      <c r="Q25" s="20"/>
      <c r="R25" s="20"/>
      <c r="S25" s="20"/>
      <c r="T25" s="20"/>
      <c r="U25" s="20"/>
      <c r="V25" s="20"/>
    </row>
    <row r="26" spans="1:22" x14ac:dyDescent="0.2">
      <c r="A26" s="20"/>
      <c r="B26" s="38" t="s">
        <v>112</v>
      </c>
      <c r="C26" s="49">
        <f>C8/C6</f>
        <v>0.34584962520084683</v>
      </c>
      <c r="D26" s="49">
        <f>D8/D6</f>
        <v>0.30499608278383494</v>
      </c>
      <c r="E26" s="49">
        <f>E8/E6</f>
        <v>0.42584166536478674</v>
      </c>
      <c r="F26" s="50">
        <f>F8/F6</f>
        <v>0.58154080349460591</v>
      </c>
      <c r="G26" s="45">
        <f>(IF(C26 &lt; 0.5, 100, 0)) +
  (IF(D26 &lt; 0.5, 100, 0)) +
  (IF(E26 &lt; 0.5, 100, 0)) +
  (IF(F26 &lt; 0.5, 100, 0))</f>
        <v>300</v>
      </c>
      <c r="H26" s="46" t="s">
        <v>195</v>
      </c>
      <c r="I26" s="20"/>
      <c r="J26" s="20"/>
      <c r="K26" s="20"/>
      <c r="L26" s="20"/>
      <c r="M26" s="20"/>
      <c r="N26" s="20"/>
      <c r="O26" s="20"/>
      <c r="P26" s="20"/>
      <c r="Q26" s="20"/>
      <c r="R26" s="20"/>
      <c r="S26" s="20"/>
      <c r="T26" s="20"/>
      <c r="U26" s="20"/>
      <c r="V26" s="20"/>
    </row>
    <row r="27" spans="1:22" x14ac:dyDescent="0.2">
      <c r="A27" s="20"/>
      <c r="B27" s="38" t="s">
        <v>196</v>
      </c>
      <c r="C27" s="49">
        <f>C9/(C13+C10)</f>
        <v>7.2939258750857929</v>
      </c>
      <c r="D27" s="49">
        <f>D9/(D13+D10)</f>
        <v>57.350476190476193</v>
      </c>
      <c r="E27" s="49">
        <f>E9/(E13+E10)</f>
        <v>12.412257726558408</v>
      </c>
      <c r="F27" s="50">
        <f>F9/(F13+F10)</f>
        <v>7.2278090397531312</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5.4535181767468598E-2</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1.5885952871196523</v>
      </c>
      <c r="D31" s="49">
        <f>D17/(D13+D10)</f>
        <v>9.4509523809523817</v>
      </c>
      <c r="E31" s="49">
        <f>E17/(E13+E10)</f>
        <v>1.968308014667365</v>
      </c>
      <c r="F31" s="50">
        <f>F17/(F13+F10)</f>
        <v>0.94000726084588859</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217</v>
      </c>
      <c r="D2" s="22" t="s">
        <v>218</v>
      </c>
      <c r="E2" s="22" t="s">
        <v>219</v>
      </c>
      <c r="F2" s="22" t="s">
        <v>220</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0.61</v>
      </c>
      <c r="J2" s="20"/>
      <c r="K2" s="20"/>
      <c r="L2" s="20"/>
      <c r="M2" s="20"/>
      <c r="N2" s="20"/>
      <c r="O2" s="20"/>
      <c r="P2" s="20"/>
      <c r="Q2" s="20"/>
      <c r="R2" s="20"/>
      <c r="S2" s="20"/>
      <c r="T2" s="20"/>
      <c r="U2" s="20"/>
      <c r="V2" s="20"/>
    </row>
    <row r="3" spans="1:22" ht="19" x14ac:dyDescent="0.25">
      <c r="A3" s="20"/>
      <c r="B3" s="25" t="s">
        <v>167</v>
      </c>
      <c r="C3" s="26">
        <v>1642214000</v>
      </c>
      <c r="D3" s="26">
        <v>1399914000</v>
      </c>
      <c r="E3" s="26">
        <v>1200610000</v>
      </c>
      <c r="F3" s="27">
        <v>608260000</v>
      </c>
      <c r="G3" s="20"/>
      <c r="H3" s="20"/>
      <c r="I3" s="20"/>
      <c r="J3" s="20"/>
      <c r="K3" s="20"/>
      <c r="L3" s="20"/>
      <c r="M3" s="20"/>
      <c r="N3" s="20"/>
      <c r="O3" s="20"/>
      <c r="P3" s="20"/>
      <c r="Q3" s="20"/>
      <c r="R3" s="20"/>
      <c r="S3" s="20"/>
      <c r="T3" s="20"/>
      <c r="U3" s="20"/>
      <c r="V3" s="20"/>
    </row>
    <row r="4" spans="1:22" ht="19" x14ac:dyDescent="0.25">
      <c r="A4" s="20"/>
      <c r="B4" s="28" t="s">
        <v>168</v>
      </c>
      <c r="C4" s="26">
        <v>3219157000</v>
      </c>
      <c r="D4" s="26">
        <v>2401304000</v>
      </c>
      <c r="E4" s="26">
        <v>1979051000</v>
      </c>
      <c r="F4" s="27">
        <v>1120561000</v>
      </c>
      <c r="G4" s="20"/>
      <c r="H4" s="20"/>
      <c r="I4" s="20"/>
      <c r="J4" s="20"/>
      <c r="K4" s="20"/>
      <c r="L4" s="20"/>
      <c r="M4" s="20"/>
      <c r="N4" s="20"/>
      <c r="O4" s="20"/>
      <c r="P4" s="20"/>
      <c r="Q4" s="20"/>
      <c r="R4" s="20"/>
      <c r="S4" s="20"/>
      <c r="T4" s="20"/>
      <c r="U4" s="20"/>
      <c r="V4" s="20"/>
    </row>
    <row r="5" spans="1:22" ht="19" x14ac:dyDescent="0.25">
      <c r="A5" s="20"/>
      <c r="B5" s="28" t="s">
        <v>169</v>
      </c>
      <c r="C5" s="26">
        <v>26913134000</v>
      </c>
      <c r="D5" s="26">
        <v>26913134000</v>
      </c>
      <c r="E5" s="26">
        <v>26918470000</v>
      </c>
      <c r="F5" s="27">
        <v>12278425000</v>
      </c>
      <c r="G5" s="20"/>
      <c r="H5" s="20"/>
      <c r="I5" s="20"/>
      <c r="J5" s="20"/>
      <c r="K5" s="20"/>
      <c r="L5" s="20"/>
      <c r="M5" s="20"/>
      <c r="N5" s="20"/>
      <c r="O5" s="20"/>
      <c r="P5" s="20"/>
      <c r="Q5" s="20"/>
      <c r="R5" s="20"/>
      <c r="S5" s="20"/>
      <c r="T5" s="20"/>
      <c r="U5" s="20"/>
      <c r="V5" s="20"/>
    </row>
    <row r="6" spans="1:22" ht="19" x14ac:dyDescent="0.25">
      <c r="A6" s="20"/>
      <c r="B6" s="28" t="s">
        <v>170</v>
      </c>
      <c r="C6" s="26">
        <v>48794478000</v>
      </c>
      <c r="D6" s="26">
        <v>50302350000</v>
      </c>
      <c r="E6" s="26">
        <v>52322071000</v>
      </c>
      <c r="F6" s="27">
        <v>21468603000</v>
      </c>
      <c r="G6" s="20"/>
      <c r="H6" s="20"/>
      <c r="I6" s="20"/>
      <c r="J6" s="20"/>
      <c r="K6" s="20"/>
      <c r="L6" s="20"/>
      <c r="M6" s="20"/>
      <c r="N6" s="20"/>
      <c r="O6" s="20"/>
      <c r="P6" s="20"/>
      <c r="Q6" s="20"/>
      <c r="R6" s="20"/>
      <c r="S6" s="20"/>
      <c r="T6" s="20"/>
      <c r="U6" s="20"/>
      <c r="V6" s="20"/>
    </row>
    <row r="7" spans="1:22" ht="19" x14ac:dyDescent="0.25">
      <c r="A7" s="20"/>
      <c r="B7" s="28" t="s">
        <v>171</v>
      </c>
      <c r="C7" s="26">
        <v>3200971000</v>
      </c>
      <c r="D7" s="26">
        <v>2442655000</v>
      </c>
      <c r="E7" s="26">
        <v>2770312000</v>
      </c>
      <c r="F7" s="27">
        <v>1364986000</v>
      </c>
      <c r="G7" s="20"/>
      <c r="H7" s="20"/>
      <c r="I7" s="20"/>
      <c r="J7" s="20"/>
      <c r="K7" s="20"/>
      <c r="L7" s="20"/>
      <c r="M7" s="20"/>
      <c r="N7" s="20"/>
      <c r="O7" s="20"/>
      <c r="P7" s="20"/>
      <c r="Q7" s="20"/>
      <c r="R7" s="20"/>
      <c r="S7" s="20"/>
      <c r="T7" s="20"/>
      <c r="U7" s="20"/>
      <c r="V7" s="20"/>
    </row>
    <row r="8" spans="1:22" ht="19" x14ac:dyDescent="0.25">
      <c r="A8" s="20"/>
      <c r="B8" s="28" t="s">
        <v>172</v>
      </c>
      <c r="C8" s="26">
        <v>10028385000</v>
      </c>
      <c r="D8" s="26">
        <v>11394372000</v>
      </c>
      <c r="E8" s="26">
        <v>11559217000</v>
      </c>
      <c r="F8" s="27">
        <v>8105672000</v>
      </c>
      <c r="G8" s="20"/>
      <c r="H8" s="20"/>
      <c r="I8" s="20"/>
      <c r="J8" s="20"/>
      <c r="K8" s="20"/>
      <c r="L8" s="20"/>
      <c r="M8" s="20"/>
      <c r="N8" s="20"/>
      <c r="O8" s="20"/>
      <c r="P8" s="20"/>
      <c r="Q8" s="20"/>
      <c r="R8" s="20"/>
      <c r="S8" s="20"/>
      <c r="T8" s="20"/>
      <c r="U8" s="20"/>
      <c r="V8" s="20"/>
    </row>
    <row r="9" spans="1:22" ht="19" x14ac:dyDescent="0.25">
      <c r="A9" s="20"/>
      <c r="B9" s="28" t="s">
        <v>173</v>
      </c>
      <c r="C9" s="26">
        <v>13229356000</v>
      </c>
      <c r="D9" s="26">
        <v>13837027000</v>
      </c>
      <c r="E9" s="26">
        <v>14329529000</v>
      </c>
      <c r="F9" s="27">
        <v>9470658000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10356798000</v>
      </c>
      <c r="D12" s="26">
        <v>8721325000</v>
      </c>
      <c r="E12" s="26">
        <v>7517316000</v>
      </c>
      <c r="F12" s="27">
        <v>7236238000</v>
      </c>
      <c r="G12" s="20"/>
      <c r="H12" s="20"/>
      <c r="I12" s="20"/>
      <c r="J12" s="20"/>
      <c r="K12" s="20"/>
      <c r="L12" s="20"/>
      <c r="M12" s="20"/>
      <c r="N12" s="20"/>
      <c r="O12" s="20"/>
      <c r="P12" s="20"/>
      <c r="Q12" s="20"/>
      <c r="R12" s="20"/>
      <c r="S12" s="20"/>
      <c r="T12" s="20"/>
      <c r="U12" s="20"/>
      <c r="V12" s="20"/>
    </row>
    <row r="13" spans="1:22" ht="19" x14ac:dyDescent="0.25">
      <c r="A13" s="20"/>
      <c r="B13" s="28" t="s">
        <v>177</v>
      </c>
      <c r="C13" s="26">
        <v>35565122000</v>
      </c>
      <c r="D13" s="26">
        <v>36465323000</v>
      </c>
      <c r="E13" s="26">
        <v>37992542000</v>
      </c>
      <c r="F13" s="27">
        <v>11997945000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1660194000</v>
      </c>
      <c r="D15" s="26">
        <v>1700518000</v>
      </c>
      <c r="E15" s="26">
        <v>1296126000</v>
      </c>
      <c r="F15" s="27">
        <v>1050519000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4817634000</v>
      </c>
      <c r="D17" s="33">
        <v>4475402000</v>
      </c>
      <c r="E17" s="33">
        <v>2735069000</v>
      </c>
      <c r="F17" s="34">
        <v>2008487000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Pass</v>
      </c>
      <c r="E21" s="43" t="str">
        <f>IF(E3&gt;F3, "Pass", "Fail")</f>
        <v>Pass</v>
      </c>
      <c r="F21" s="44"/>
      <c r="G21" s="45">
        <f>(((COUNTIF(C21:E21, "Pass") * 100) + (COUNTIF(C21:E21, "Fail") * 0)) * (400/300)) / 2</f>
        <v>200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Pass</v>
      </c>
      <c r="D23" s="43" t="str">
        <f>IF(D17&gt;D7, "Pass", "Fail")</f>
        <v>Pass</v>
      </c>
      <c r="E23" s="43" t="str">
        <f>IF(E17&gt;E7, "Pass", "Fail")</f>
        <v>Fail</v>
      </c>
      <c r="F23" s="48" t="str">
        <f>IF(F17&gt;F7, "Pass", "Fail")</f>
        <v>Pass</v>
      </c>
      <c r="G23" s="45">
        <f>(COUNTIF(C23:F23, "Pass") * 100) + (COUNTIF(C23:F23, "Fail") * 0)</f>
        <v>300</v>
      </c>
      <c r="H23" s="46" t="s">
        <v>192</v>
      </c>
      <c r="I23" s="20"/>
      <c r="J23" s="20"/>
      <c r="K23" s="20"/>
      <c r="L23" s="20"/>
      <c r="M23" s="20"/>
      <c r="N23" s="20"/>
      <c r="O23" s="20"/>
      <c r="P23" s="20"/>
      <c r="Q23" s="20"/>
      <c r="R23" s="20"/>
      <c r="S23" s="20"/>
      <c r="T23" s="20"/>
      <c r="U23" s="20"/>
      <c r="V23" s="20"/>
    </row>
    <row r="24" spans="1:22" x14ac:dyDescent="0.2">
      <c r="A24" s="20"/>
      <c r="B24" s="38" t="s">
        <v>122</v>
      </c>
      <c r="C24" s="49">
        <f>C17/(C4)</f>
        <v>1.4965514263516815</v>
      </c>
      <c r="D24" s="49">
        <f>D17/(D4)</f>
        <v>1.8637382022434477</v>
      </c>
      <c r="E24" s="49">
        <f>E17/(E4)</f>
        <v>1.3820103675953779</v>
      </c>
      <c r="F24" s="50">
        <f>F17/(F4)</f>
        <v>1.7923941668503545</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9.8733180422587982E-2</v>
      </c>
      <c r="D25" s="49">
        <f>D17/D6</f>
        <v>8.8970038179130795E-2</v>
      </c>
      <c r="E25" s="49">
        <f>E17/E6</f>
        <v>5.2273714471279244E-2</v>
      </c>
      <c r="F25" s="50">
        <f>F17/F6</f>
        <v>9.3554620205143296E-2</v>
      </c>
      <c r="G25" s="45">
        <f>(IF(C25 &gt; 0.17, 100, IF(C25 &gt;= 0.1, 50, 0))) +
  (IF(D25 &gt; 0.17, 100, IF(D25 &gt;= 0.1, 50, 0))) +
  (IF(E25 &gt; 0.17, 100, IF(E25 &gt;= 0.1, 50, 0))) +
  (IF(F25 &gt; 0.17, 100, IF(F25 &gt;= 0.1, 50, 0)))</f>
        <v>0</v>
      </c>
      <c r="H25" s="46" t="s">
        <v>194</v>
      </c>
      <c r="I25" s="20"/>
      <c r="J25" s="20"/>
      <c r="K25" s="20"/>
      <c r="L25" s="20"/>
      <c r="M25" s="20"/>
      <c r="N25" s="20"/>
      <c r="O25" s="20"/>
      <c r="P25" s="20"/>
      <c r="Q25" s="20"/>
      <c r="R25" s="20"/>
      <c r="S25" s="20"/>
      <c r="T25" s="20"/>
      <c r="U25" s="20"/>
      <c r="V25" s="20"/>
    </row>
    <row r="26" spans="1:22" x14ac:dyDescent="0.2">
      <c r="A26" s="20"/>
      <c r="B26" s="38" t="s">
        <v>112</v>
      </c>
      <c r="C26" s="49">
        <f>C8/C6</f>
        <v>0.20552294872382895</v>
      </c>
      <c r="D26" s="49">
        <f>D8/D6</f>
        <v>0.22651768754342491</v>
      </c>
      <c r="E26" s="49">
        <f>E8/E6</f>
        <v>0.22092430171580937</v>
      </c>
      <c r="F26" s="50">
        <f>F8/F6</f>
        <v>0.37755935959130643</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0.37197555515203912</v>
      </c>
      <c r="D27" s="49">
        <f>D9/(D13+D10)</f>
        <v>0.37945713520760532</v>
      </c>
      <c r="E27" s="49">
        <f>E9/(E13+E10)</f>
        <v>0.37716689238640572</v>
      </c>
      <c r="F27" s="50">
        <f>F9/(F13+F10)</f>
        <v>0.78935667733099291</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0.12884453507017959</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0.13545951002220658</v>
      </c>
      <c r="D31" s="49">
        <f>D17/(D13+D10)</f>
        <v>0.12273035398589503</v>
      </c>
      <c r="E31" s="49">
        <f>E17/(E13+E10)</f>
        <v>7.1989628911905926E-2</v>
      </c>
      <c r="F31" s="50">
        <f>F17/(F13+F10)</f>
        <v>0.16740258435923819</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0.6758333333333334</v>
      </c>
      <c r="J2" s="20"/>
      <c r="K2" s="20"/>
      <c r="L2" s="20"/>
      <c r="M2" s="20"/>
      <c r="N2" s="20"/>
      <c r="O2" s="20"/>
      <c r="P2" s="20"/>
      <c r="Q2" s="20"/>
      <c r="R2" s="20"/>
      <c r="S2" s="20"/>
      <c r="T2" s="20"/>
      <c r="U2" s="20"/>
      <c r="V2" s="20"/>
    </row>
    <row r="3" spans="1:22" ht="19" x14ac:dyDescent="0.25">
      <c r="A3" s="20"/>
      <c r="B3" s="25" t="s">
        <v>167</v>
      </c>
      <c r="C3" s="26">
        <v>1945180000</v>
      </c>
      <c r="D3" s="26">
        <v>1289706000</v>
      </c>
      <c r="E3" s="26">
        <v>650117000</v>
      </c>
      <c r="F3" s="27">
        <v>479668000</v>
      </c>
      <c r="G3" s="20"/>
      <c r="H3" s="20"/>
      <c r="I3" s="20"/>
      <c r="J3" s="20"/>
      <c r="K3" s="20"/>
      <c r="L3" s="20"/>
      <c r="M3" s="20"/>
      <c r="N3" s="20"/>
      <c r="O3" s="20"/>
      <c r="P3" s="20"/>
      <c r="Q3" s="20"/>
      <c r="R3" s="20"/>
      <c r="S3" s="20"/>
      <c r="T3" s="20"/>
      <c r="U3" s="20"/>
      <c r="V3" s="20"/>
    </row>
    <row r="4" spans="1:22" ht="19" x14ac:dyDescent="0.25">
      <c r="A4" s="20"/>
      <c r="B4" s="28" t="s">
        <v>168</v>
      </c>
      <c r="C4" s="26">
        <v>101580000</v>
      </c>
      <c r="D4" s="26">
        <v>95009000</v>
      </c>
      <c r="E4" s="26">
        <v>143816000</v>
      </c>
      <c r="F4" s="27">
        <v>109519000</v>
      </c>
      <c r="G4" s="20"/>
      <c r="H4" s="20"/>
      <c r="I4" s="20"/>
      <c r="J4" s="20"/>
      <c r="K4" s="20"/>
      <c r="L4" s="20"/>
      <c r="M4" s="20"/>
      <c r="N4" s="20"/>
      <c r="O4" s="20"/>
      <c r="P4" s="20"/>
      <c r="Q4" s="20"/>
      <c r="R4" s="20"/>
      <c r="S4" s="20"/>
      <c r="T4" s="20"/>
      <c r="U4" s="20"/>
      <c r="V4" s="20"/>
    </row>
    <row r="5" spans="1:22" ht="19" x14ac:dyDescent="0.25">
      <c r="A5" s="20"/>
      <c r="B5" s="28" t="s">
        <v>169</v>
      </c>
      <c r="C5" s="26">
        <v>268531000</v>
      </c>
      <c r="D5" s="26">
        <v>265924000</v>
      </c>
      <c r="E5" s="26">
        <v>188397000</v>
      </c>
      <c r="F5" s="27">
        <v>189696000</v>
      </c>
      <c r="G5" s="20"/>
      <c r="H5" s="20"/>
      <c r="I5" s="20"/>
      <c r="J5" s="20"/>
      <c r="K5" s="20"/>
      <c r="L5" s="20"/>
      <c r="M5" s="20"/>
      <c r="N5" s="20"/>
      <c r="O5" s="20"/>
      <c r="P5" s="20"/>
      <c r="Q5" s="20"/>
      <c r="R5" s="20"/>
      <c r="S5" s="20"/>
      <c r="T5" s="20"/>
      <c r="U5" s="20"/>
      <c r="V5" s="20"/>
    </row>
    <row r="6" spans="1:22" ht="19" x14ac:dyDescent="0.25">
      <c r="A6" s="20"/>
      <c r="B6" s="28" t="s">
        <v>170</v>
      </c>
      <c r="C6" s="26">
        <v>9946806000</v>
      </c>
      <c r="D6" s="26">
        <v>6775410000</v>
      </c>
      <c r="E6" s="26">
        <v>5734429000</v>
      </c>
      <c r="F6" s="27">
        <v>4738919000</v>
      </c>
      <c r="G6" s="20"/>
      <c r="H6" s="20"/>
      <c r="I6" s="20"/>
      <c r="J6" s="20"/>
      <c r="K6" s="20"/>
      <c r="L6" s="20"/>
      <c r="M6" s="20"/>
      <c r="N6" s="20"/>
      <c r="O6" s="20"/>
      <c r="P6" s="20"/>
      <c r="Q6" s="20"/>
      <c r="R6" s="20"/>
      <c r="S6" s="20"/>
      <c r="T6" s="20"/>
      <c r="U6" s="20"/>
      <c r="V6" s="20"/>
    </row>
    <row r="7" spans="1:22" ht="19" x14ac:dyDescent="0.25">
      <c r="A7" s="20"/>
      <c r="B7" s="28" t="s">
        <v>171</v>
      </c>
      <c r="C7" s="26">
        <v>1909606000</v>
      </c>
      <c r="D7" s="26">
        <v>1293531000</v>
      </c>
      <c r="E7" s="26">
        <v>1109829000</v>
      </c>
      <c r="F7" s="27">
        <v>768243000</v>
      </c>
      <c r="G7" s="20"/>
      <c r="H7" s="20"/>
      <c r="I7" s="20"/>
      <c r="J7" s="20"/>
      <c r="K7" s="20"/>
      <c r="L7" s="20"/>
      <c r="M7" s="20"/>
      <c r="N7" s="20"/>
      <c r="O7" s="20"/>
      <c r="P7" s="20"/>
      <c r="Q7" s="20"/>
      <c r="R7" s="20"/>
      <c r="S7" s="20"/>
      <c r="T7" s="20"/>
      <c r="U7" s="20"/>
      <c r="V7" s="20"/>
    </row>
    <row r="8" spans="1:22" ht="19" x14ac:dyDescent="0.25">
      <c r="A8" s="20"/>
      <c r="B8" s="28" t="s">
        <v>172</v>
      </c>
      <c r="C8" s="26">
        <v>818141000</v>
      </c>
      <c r="D8" s="26">
        <v>596059000</v>
      </c>
      <c r="E8" s="26">
        <v>646000000</v>
      </c>
      <c r="F8" s="27">
        <v>650385000</v>
      </c>
      <c r="G8" s="20"/>
      <c r="H8" s="20"/>
      <c r="I8" s="20"/>
      <c r="J8" s="20"/>
      <c r="K8" s="20"/>
      <c r="L8" s="20"/>
      <c r="M8" s="20"/>
      <c r="N8" s="20"/>
      <c r="O8" s="20"/>
      <c r="P8" s="20"/>
      <c r="Q8" s="20"/>
      <c r="R8" s="20"/>
      <c r="S8" s="20"/>
      <c r="T8" s="20"/>
      <c r="U8" s="20"/>
      <c r="V8" s="20"/>
    </row>
    <row r="9" spans="1:22" ht="19" x14ac:dyDescent="0.25">
      <c r="A9" s="20"/>
      <c r="B9" s="28" t="s">
        <v>173</v>
      </c>
      <c r="C9" s="26">
        <v>2727747000</v>
      </c>
      <c r="D9" s="26">
        <v>1889590000</v>
      </c>
      <c r="E9" s="26">
        <v>1755829000</v>
      </c>
      <c r="F9" s="27">
        <v>1418628000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5114025000</v>
      </c>
      <c r="D12" s="26">
        <v>3138983000</v>
      </c>
      <c r="E12" s="26">
        <v>2456823000</v>
      </c>
      <c r="F12" s="27">
        <v>2027614000</v>
      </c>
      <c r="G12" s="20"/>
      <c r="H12" s="20"/>
      <c r="I12" s="20"/>
      <c r="J12" s="20"/>
      <c r="K12" s="20"/>
      <c r="L12" s="20"/>
      <c r="M12" s="20"/>
      <c r="N12" s="20"/>
      <c r="O12" s="20"/>
      <c r="P12" s="20"/>
      <c r="Q12" s="20"/>
      <c r="R12" s="20"/>
      <c r="S12" s="20"/>
      <c r="T12" s="20"/>
      <c r="U12" s="20"/>
      <c r="V12" s="20"/>
    </row>
    <row r="13" spans="1:22" ht="19" x14ac:dyDescent="0.25">
      <c r="A13" s="20"/>
      <c r="B13" s="28" t="s">
        <v>177</v>
      </c>
      <c r="C13" s="26">
        <v>7219059000</v>
      </c>
      <c r="D13" s="26">
        <v>4885820000</v>
      </c>
      <c r="E13" s="26">
        <v>3978600000</v>
      </c>
      <c r="F13" s="27">
        <v>3320291000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854918000</v>
      </c>
      <c r="D15" s="26">
        <v>728394000</v>
      </c>
      <c r="E15" s="26">
        <v>586752000</v>
      </c>
      <c r="F15" s="27">
        <v>486594000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2034014000</v>
      </c>
      <c r="D17" s="33">
        <v>492813000</v>
      </c>
      <c r="E17" s="33">
        <v>1015856000</v>
      </c>
      <c r="F17" s="34">
        <v>735114000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Pass</v>
      </c>
      <c r="E21" s="43" t="str">
        <f>IF(E3&gt;F3, "Pass", "Fail")</f>
        <v>Pass</v>
      </c>
      <c r="F21" s="44"/>
      <c r="G21" s="45">
        <f>(((COUNTIF(C21:E21, "Pass") * 100) + (COUNTIF(C21:E21, "Fail") * 0)) * (400/300)) / 2</f>
        <v>200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Pass</v>
      </c>
      <c r="D23" s="43" t="str">
        <f>IF(D17&gt;D7, "Pass", "Fail")</f>
        <v>Fail</v>
      </c>
      <c r="E23" s="43" t="str">
        <f>IF(E17&gt;E7, "Pass", "Fail")</f>
        <v>Fail</v>
      </c>
      <c r="F23" s="48" t="str">
        <f>IF(F17&gt;F7, "Pass", "Fail")</f>
        <v>Fail</v>
      </c>
      <c r="G23" s="45">
        <f>(COUNTIF(C23:F23, "Pass") * 100) + (COUNTIF(C23:F23, "Fail") * 0)</f>
        <v>100</v>
      </c>
      <c r="H23" s="46" t="s">
        <v>192</v>
      </c>
      <c r="I23" s="20"/>
      <c r="J23" s="20"/>
      <c r="K23" s="20"/>
      <c r="L23" s="20"/>
      <c r="M23" s="20"/>
      <c r="N23" s="20"/>
      <c r="O23" s="20"/>
      <c r="P23" s="20"/>
      <c r="Q23" s="20"/>
      <c r="R23" s="20"/>
      <c r="S23" s="20"/>
      <c r="T23" s="20"/>
      <c r="U23" s="20"/>
      <c r="V23" s="20"/>
    </row>
    <row r="24" spans="1:22" x14ac:dyDescent="0.2">
      <c r="A24" s="20"/>
      <c r="B24" s="38" t="s">
        <v>122</v>
      </c>
      <c r="C24" s="49">
        <f>C17/(C4)</f>
        <v>20.023764520574915</v>
      </c>
      <c r="D24" s="49">
        <f>D17/(D4)</f>
        <v>5.1870138618446671</v>
      </c>
      <c r="E24" s="49">
        <f>E17/(E4)</f>
        <v>7.0635812426990041</v>
      </c>
      <c r="F24" s="50">
        <f>F17/(F4)</f>
        <v>6.7122051881408709</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0.2044891596357665</v>
      </c>
      <c r="D25" s="49">
        <f>D17/D6</f>
        <v>7.2735524492244755E-2</v>
      </c>
      <c r="E25" s="49">
        <f>E17/E6</f>
        <v>0.17715033179415074</v>
      </c>
      <c r="F25" s="50">
        <f>F17/F6</f>
        <v>0.15512271891543197</v>
      </c>
      <c r="G25" s="45">
        <f>(IF(C25 &gt; 0.17, 100, IF(C25 &gt;= 0.1, 50, 0))) +
  (IF(D25 &gt; 0.17, 100, IF(D25 &gt;= 0.1, 50, 0))) +
  (IF(E25 &gt; 0.17, 100, IF(E25 &gt;= 0.1, 50, 0))) +
  (IF(F25 &gt; 0.17, 100, IF(F25 &gt;= 0.1, 50, 0)))</f>
        <v>250</v>
      </c>
      <c r="H25" s="46" t="s">
        <v>194</v>
      </c>
      <c r="I25" s="20"/>
      <c r="J25" s="20"/>
      <c r="K25" s="20"/>
      <c r="L25" s="20"/>
      <c r="M25" s="20"/>
      <c r="N25" s="20"/>
      <c r="O25" s="20"/>
      <c r="P25" s="20"/>
      <c r="Q25" s="20"/>
      <c r="R25" s="20"/>
      <c r="S25" s="20"/>
      <c r="T25" s="20"/>
      <c r="U25" s="20"/>
      <c r="V25" s="20"/>
    </row>
    <row r="26" spans="1:22" x14ac:dyDescent="0.2">
      <c r="A26" s="20"/>
      <c r="B26" s="38" t="s">
        <v>112</v>
      </c>
      <c r="C26" s="49">
        <f>C8/C6</f>
        <v>8.2251629316988789E-2</v>
      </c>
      <c r="D26" s="49">
        <f>D8/D6</f>
        <v>8.7973864312270403E-2</v>
      </c>
      <c r="E26" s="49">
        <f>E8/E6</f>
        <v>0.11265289011338356</v>
      </c>
      <c r="F26" s="50">
        <f>F8/F6</f>
        <v>0.13724332490173391</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0.37785354019131856</v>
      </c>
      <c r="D27" s="49">
        <f>D9/(D13+D10)</f>
        <v>0.38674981886356846</v>
      </c>
      <c r="E27" s="49">
        <f>E9/(E13+E10)</f>
        <v>0.44131830292062535</v>
      </c>
      <c r="F27" s="50">
        <f>F9/(F13+F10)</f>
        <v>0.42726014075272317</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0.37284642159101061</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0.28175611253488853</v>
      </c>
      <c r="D31" s="49">
        <f>D17/(D13+D10)</f>
        <v>0.10086597541456706</v>
      </c>
      <c r="E31" s="49">
        <f>E17/(E13+E10)</f>
        <v>0.25533001558337104</v>
      </c>
      <c r="F31" s="50">
        <f>F17/(F13+F10)</f>
        <v>0.22140047363318457</v>
      </c>
      <c r="G31" s="45">
        <f>(IF(C31 &gt; 0.23, 100, 0)) +
  (IF(D31 &gt; 0.23, 100, 0)) +
  (IF(E31 &gt; 0.23, 100, 0)) +
  (IF(F31 &gt; 0.23, 100, 0))</f>
        <v>200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0.3133333333333333</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2161000000</v>
      </c>
      <c r="D4" s="26">
        <v>1958000000</v>
      </c>
      <c r="E4" s="26">
        <v>1742000000</v>
      </c>
      <c r="F4" s="27">
        <v>1628000000</v>
      </c>
      <c r="G4" s="20"/>
      <c r="H4" s="20"/>
      <c r="I4" s="20"/>
      <c r="J4" s="20"/>
      <c r="K4" s="20"/>
      <c r="L4" s="20"/>
      <c r="M4" s="20"/>
      <c r="N4" s="20"/>
      <c r="O4" s="20"/>
      <c r="P4" s="20"/>
      <c r="Q4" s="20"/>
      <c r="R4" s="20"/>
      <c r="S4" s="20"/>
      <c r="T4" s="20"/>
      <c r="U4" s="20"/>
      <c r="V4" s="20"/>
    </row>
    <row r="5" spans="1:22" ht="19" x14ac:dyDescent="0.25">
      <c r="A5" s="20"/>
      <c r="B5" s="28" t="s">
        <v>169</v>
      </c>
      <c r="C5" s="26">
        <v>37205000000</v>
      </c>
      <c r="D5" s="26">
        <v>36811000000</v>
      </c>
      <c r="E5" s="26">
        <v>36433000000</v>
      </c>
      <c r="F5" s="27">
        <v>36322000000</v>
      </c>
      <c r="G5" s="20"/>
      <c r="H5" s="20"/>
      <c r="I5" s="20"/>
      <c r="J5" s="20"/>
      <c r="K5" s="20"/>
      <c r="L5" s="20"/>
      <c r="M5" s="20"/>
      <c r="N5" s="20"/>
      <c r="O5" s="20"/>
      <c r="P5" s="20"/>
      <c r="Q5" s="20"/>
      <c r="R5" s="20"/>
      <c r="S5" s="20"/>
      <c r="T5" s="20"/>
      <c r="U5" s="20"/>
      <c r="V5" s="20"/>
    </row>
    <row r="6" spans="1:22" ht="19" x14ac:dyDescent="0.25">
      <c r="A6" s="20"/>
      <c r="B6" s="28" t="s">
        <v>170</v>
      </c>
      <c r="C6" s="26">
        <v>90890000000</v>
      </c>
      <c r="D6" s="26">
        <v>83869000000</v>
      </c>
      <c r="E6" s="26">
        <v>76249000000</v>
      </c>
      <c r="F6" s="27">
        <v>74619000000</v>
      </c>
      <c r="G6" s="20"/>
      <c r="H6" s="20"/>
      <c r="I6" s="20"/>
      <c r="J6" s="20"/>
      <c r="K6" s="20"/>
      <c r="L6" s="20"/>
      <c r="M6" s="20"/>
      <c r="N6" s="20"/>
      <c r="O6" s="20"/>
      <c r="P6" s="20"/>
      <c r="Q6" s="20"/>
      <c r="R6" s="20"/>
      <c r="S6" s="20"/>
      <c r="T6" s="20"/>
      <c r="U6" s="20"/>
      <c r="V6" s="20"/>
    </row>
    <row r="7" spans="1:22" ht="19" x14ac:dyDescent="0.25">
      <c r="A7" s="20"/>
      <c r="B7" s="28" t="s">
        <v>171</v>
      </c>
      <c r="C7" s="26">
        <v>33552000000</v>
      </c>
      <c r="D7" s="26">
        <v>26458000000</v>
      </c>
      <c r="E7" s="26">
        <v>18295000000</v>
      </c>
      <c r="F7" s="27">
        <v>15637000000</v>
      </c>
      <c r="G7" s="20"/>
      <c r="H7" s="20"/>
      <c r="I7" s="20"/>
      <c r="J7" s="20"/>
      <c r="K7" s="20"/>
      <c r="L7" s="20"/>
      <c r="M7" s="20"/>
      <c r="N7" s="20"/>
      <c r="O7" s="20"/>
      <c r="P7" s="20"/>
      <c r="Q7" s="20"/>
      <c r="R7" s="20"/>
      <c r="S7" s="20"/>
      <c r="T7" s="20"/>
      <c r="U7" s="20"/>
      <c r="V7" s="20"/>
    </row>
    <row r="8" spans="1:22" ht="19" x14ac:dyDescent="0.25">
      <c r="A8" s="20"/>
      <c r="B8" s="28" t="s">
        <v>172</v>
      </c>
      <c r="C8" s="26">
        <v>26669000000</v>
      </c>
      <c r="D8" s="26">
        <v>25723000000</v>
      </c>
      <c r="E8" s="26">
        <v>26004000000</v>
      </c>
      <c r="F8" s="27">
        <v>25653000000</v>
      </c>
      <c r="G8" s="20"/>
      <c r="H8" s="20"/>
      <c r="I8" s="20"/>
      <c r="J8" s="20"/>
      <c r="K8" s="20"/>
      <c r="L8" s="20"/>
      <c r="M8" s="20"/>
      <c r="N8" s="20"/>
      <c r="O8" s="20"/>
      <c r="P8" s="20"/>
      <c r="Q8" s="20"/>
      <c r="R8" s="20"/>
      <c r="S8" s="20"/>
      <c r="T8" s="20"/>
      <c r="U8" s="20"/>
      <c r="V8" s="20"/>
    </row>
    <row r="9" spans="1:22" ht="19" x14ac:dyDescent="0.25">
      <c r="A9" s="20"/>
      <c r="B9" s="28" t="s">
        <v>173</v>
      </c>
      <c r="C9" s="26">
        <v>60221000000</v>
      </c>
      <c r="D9" s="26">
        <v>52181000000</v>
      </c>
      <c r="E9" s="26">
        <v>44299000000</v>
      </c>
      <c r="F9" s="27">
        <v>41290000000</v>
      </c>
      <c r="G9" s="20"/>
      <c r="H9" s="20"/>
      <c r="I9" s="20"/>
      <c r="J9" s="20"/>
      <c r="K9" s="20"/>
      <c r="L9" s="20"/>
      <c r="M9" s="20"/>
      <c r="N9" s="20"/>
      <c r="O9" s="20"/>
      <c r="P9" s="20"/>
      <c r="Q9" s="20"/>
      <c r="R9" s="20"/>
      <c r="S9" s="20"/>
      <c r="T9" s="20"/>
      <c r="U9" s="20"/>
      <c r="V9" s="20"/>
    </row>
    <row r="10" spans="1:22" ht="19" x14ac:dyDescent="0.25">
      <c r="A10" s="20"/>
      <c r="B10" s="28" t="s">
        <v>174</v>
      </c>
      <c r="C10" s="26">
        <v>12915000000</v>
      </c>
      <c r="D10" s="26">
        <v>8378000000</v>
      </c>
      <c r="E10" s="26">
        <v>6140000000</v>
      </c>
      <c r="F10" s="27">
        <v>4375000000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20444000000</v>
      </c>
      <c r="D12" s="26">
        <v>17376000000</v>
      </c>
      <c r="E12" s="26">
        <v>14846000000</v>
      </c>
      <c r="F12" s="27">
        <v>13441000000</v>
      </c>
      <c r="G12" s="20"/>
      <c r="H12" s="20"/>
      <c r="I12" s="20"/>
      <c r="J12" s="20"/>
      <c r="K12" s="20"/>
      <c r="L12" s="20"/>
      <c r="M12" s="20"/>
      <c r="N12" s="20"/>
      <c r="O12" s="20"/>
      <c r="P12" s="20"/>
      <c r="Q12" s="20"/>
      <c r="R12" s="20"/>
      <c r="S12" s="20"/>
      <c r="T12" s="20"/>
      <c r="U12" s="20"/>
      <c r="V12" s="20"/>
    </row>
    <row r="13" spans="1:22" ht="19" x14ac:dyDescent="0.25">
      <c r="A13" s="20"/>
      <c r="B13" s="28" t="s">
        <v>177</v>
      </c>
      <c r="C13" s="26">
        <v>30669000000</v>
      </c>
      <c r="D13" s="26">
        <v>31688000000</v>
      </c>
      <c r="E13" s="26">
        <v>31950000000</v>
      </c>
      <c r="F13" s="27">
        <v>33329000000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5162000000</v>
      </c>
      <c r="D17" s="33">
        <v>4618000000</v>
      </c>
      <c r="E17" s="33">
        <v>4034000000</v>
      </c>
      <c r="F17" s="34">
        <v>4147000000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Fail</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2.3887089310504397</v>
      </c>
      <c r="D24" s="49">
        <f>D17/(D4)</f>
        <v>2.3585291113380999</v>
      </c>
      <c r="E24" s="49">
        <f>E17/(E4)</f>
        <v>2.3157290470723306</v>
      </c>
      <c r="F24" s="50">
        <f>F17/(F4)</f>
        <v>2.5472972972972974</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5.679392672461217E-2</v>
      </c>
      <c r="D25" s="49">
        <f>D17/D6</f>
        <v>5.5062061071432827E-2</v>
      </c>
      <c r="E25" s="49">
        <f>E17/E6</f>
        <v>5.2905611876877076E-2</v>
      </c>
      <c r="F25" s="50">
        <f>F17/F6</f>
        <v>5.5575657674318872E-2</v>
      </c>
      <c r="G25" s="45">
        <f>(IF(C25 &gt; 0.17, 100, IF(C25 &gt;= 0.1, 50, 0))) +
  (IF(D25 &gt; 0.17, 100, IF(D25 &gt;= 0.1, 50, 0))) +
  (IF(E25 &gt; 0.17, 100, IF(E25 &gt;= 0.1, 50, 0))) +
  (IF(F25 &gt; 0.17, 100, IF(F25 &gt;= 0.1, 50, 0)))</f>
        <v>0</v>
      </c>
      <c r="H25" s="46" t="s">
        <v>194</v>
      </c>
      <c r="I25" s="20"/>
      <c r="J25" s="20"/>
      <c r="K25" s="20"/>
      <c r="L25" s="20"/>
      <c r="M25" s="20"/>
      <c r="N25" s="20"/>
      <c r="O25" s="20"/>
      <c r="P25" s="20"/>
      <c r="Q25" s="20"/>
      <c r="R25" s="20"/>
      <c r="S25" s="20"/>
      <c r="T25" s="20"/>
      <c r="U25" s="20"/>
      <c r="V25" s="20"/>
    </row>
    <row r="26" spans="1:22" x14ac:dyDescent="0.2">
      <c r="A26" s="20"/>
      <c r="B26" s="38" t="s">
        <v>112</v>
      </c>
      <c r="C26" s="49">
        <f>C8/C6</f>
        <v>0.29342061832984928</v>
      </c>
      <c r="D26" s="49">
        <f>D8/D6</f>
        <v>0.30670450345181177</v>
      </c>
      <c r="E26" s="49">
        <f>E8/E6</f>
        <v>0.34104053823656705</v>
      </c>
      <c r="F26" s="50">
        <f>F8/F6</f>
        <v>0.34378643509025852</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1.3817226505139502</v>
      </c>
      <c r="D27" s="49">
        <f>D9/(D13+D10)</f>
        <v>1.3023760794688763</v>
      </c>
      <c r="E27" s="49">
        <f>E9/(E13+E10)</f>
        <v>1.1630086636912575</v>
      </c>
      <c r="F27" s="50">
        <f>F9/(F13+F10)</f>
        <v>1.0951092722257585</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0.15050418805150126</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0.11843795888399412</v>
      </c>
      <c r="D31" s="49">
        <f>D17/(D13+D10)</f>
        <v>0.11525982129486348</v>
      </c>
      <c r="E31" s="49">
        <f>E17/(E13+E10)</f>
        <v>0.10590706222105539</v>
      </c>
      <c r="F31" s="50">
        <f>F17/(F13+F10)</f>
        <v>0.10998833015064714</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233</v>
      </c>
      <c r="D2" s="22" t="s">
        <v>234</v>
      </c>
      <c r="E2" s="22" t="s">
        <v>235</v>
      </c>
      <c r="F2" s="22" t="s">
        <v>236</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0.73541666666666661</v>
      </c>
      <c r="J2" s="20"/>
      <c r="K2" s="20"/>
      <c r="L2" s="20"/>
      <c r="M2" s="20"/>
      <c r="N2" s="20"/>
      <c r="O2" s="20"/>
      <c r="P2" s="20"/>
      <c r="Q2" s="20"/>
      <c r="R2" s="20"/>
      <c r="S2" s="20"/>
      <c r="T2" s="20"/>
      <c r="U2" s="20"/>
      <c r="V2" s="20"/>
    </row>
    <row r="3" spans="1:22" ht="19" x14ac:dyDescent="0.25">
      <c r="A3" s="20"/>
      <c r="B3" s="25" t="s">
        <v>167</v>
      </c>
      <c r="C3" s="26">
        <v>8387000000</v>
      </c>
      <c r="D3" s="26">
        <v>6663000000</v>
      </c>
      <c r="E3" s="26">
        <v>4487000000</v>
      </c>
      <c r="F3" s="27">
        <v>5373000000</v>
      </c>
      <c r="G3" s="20"/>
      <c r="H3" s="20"/>
      <c r="I3" s="20"/>
      <c r="J3" s="20"/>
      <c r="K3" s="20"/>
      <c r="L3" s="20"/>
      <c r="M3" s="20"/>
      <c r="N3" s="20"/>
      <c r="O3" s="20"/>
      <c r="P3" s="20"/>
      <c r="Q3" s="20"/>
      <c r="R3" s="20"/>
      <c r="S3" s="20"/>
      <c r="T3" s="20"/>
      <c r="U3" s="20"/>
      <c r="V3" s="20"/>
    </row>
    <row r="4" spans="1:22" ht="19" x14ac:dyDescent="0.25">
      <c r="A4" s="20"/>
      <c r="B4" s="28" t="s">
        <v>168</v>
      </c>
      <c r="C4" s="26">
        <v>38594000000</v>
      </c>
      <c r="D4" s="26">
        <v>39227000000</v>
      </c>
      <c r="E4" s="26">
        <v>33764000000</v>
      </c>
      <c r="F4" s="27">
        <v>31615000000</v>
      </c>
      <c r="G4" s="20"/>
      <c r="H4" s="20"/>
      <c r="I4" s="20"/>
      <c r="J4" s="20"/>
      <c r="K4" s="20"/>
      <c r="L4" s="20"/>
      <c r="M4" s="20"/>
      <c r="N4" s="20"/>
      <c r="O4" s="20"/>
      <c r="P4" s="20"/>
      <c r="Q4" s="20"/>
      <c r="R4" s="20"/>
      <c r="S4" s="20"/>
      <c r="T4" s="20"/>
      <c r="U4" s="20"/>
      <c r="V4" s="20"/>
    </row>
    <row r="5" spans="1:22" ht="19" x14ac:dyDescent="0.25">
      <c r="A5" s="20"/>
      <c r="B5" s="28" t="s">
        <v>169</v>
      </c>
      <c r="C5" s="26">
        <v>1150000000</v>
      </c>
      <c r="D5" s="26">
        <v>1228000000</v>
      </c>
      <c r="E5" s="26">
        <v>1228000000</v>
      </c>
      <c r="F5" s="27">
        <v>1228000000</v>
      </c>
      <c r="G5" s="20"/>
      <c r="H5" s="20"/>
      <c r="I5" s="20"/>
      <c r="J5" s="20"/>
      <c r="K5" s="20"/>
      <c r="L5" s="20"/>
      <c r="M5" s="20"/>
      <c r="N5" s="20"/>
      <c r="O5" s="20"/>
      <c r="P5" s="20"/>
      <c r="Q5" s="20"/>
      <c r="R5" s="20"/>
      <c r="S5" s="20"/>
      <c r="T5" s="20"/>
      <c r="U5" s="20"/>
      <c r="V5" s="20"/>
    </row>
    <row r="6" spans="1:22" ht="19" x14ac:dyDescent="0.25">
      <c r="A6" s="20"/>
      <c r="B6" s="28" t="s">
        <v>170</v>
      </c>
      <c r="C6" s="26">
        <v>64254000000</v>
      </c>
      <c r="D6" s="26">
        <v>66283000000</v>
      </c>
      <c r="E6" s="26">
        <v>58849000000</v>
      </c>
      <c r="F6" s="27">
        <v>53678000000</v>
      </c>
      <c r="G6" s="20"/>
      <c r="H6" s="20"/>
      <c r="I6" s="20"/>
      <c r="J6" s="20"/>
      <c r="K6" s="20"/>
      <c r="L6" s="20"/>
      <c r="M6" s="20"/>
      <c r="N6" s="20"/>
      <c r="O6" s="20"/>
      <c r="P6" s="20"/>
      <c r="Q6" s="20"/>
      <c r="R6" s="20"/>
      <c r="S6" s="20"/>
      <c r="T6" s="20"/>
      <c r="U6" s="20"/>
      <c r="V6" s="20"/>
    </row>
    <row r="7" spans="1:22" ht="19" x14ac:dyDescent="0.25">
      <c r="A7" s="20"/>
      <c r="B7" s="28" t="s">
        <v>171</v>
      </c>
      <c r="C7" s="26">
        <v>4765000000</v>
      </c>
      <c r="D7" s="26">
        <v>7539000000</v>
      </c>
      <c r="E7" s="26">
        <v>6424000000</v>
      </c>
      <c r="F7" s="27">
        <v>6635000000</v>
      </c>
      <c r="G7" s="20"/>
      <c r="H7" s="20"/>
      <c r="I7" s="20"/>
      <c r="J7" s="20"/>
      <c r="K7" s="20"/>
      <c r="L7" s="20"/>
      <c r="M7" s="20"/>
      <c r="N7" s="20"/>
      <c r="O7" s="20"/>
      <c r="P7" s="20"/>
      <c r="Q7" s="20"/>
      <c r="R7" s="20"/>
      <c r="S7" s="20"/>
      <c r="T7" s="20"/>
      <c r="U7" s="20"/>
      <c r="V7" s="20"/>
    </row>
    <row r="8" spans="1:22" ht="19" x14ac:dyDescent="0.25">
      <c r="A8" s="20"/>
      <c r="B8" s="28" t="s">
        <v>172</v>
      </c>
      <c r="C8" s="26">
        <v>15369000000</v>
      </c>
      <c r="D8" s="26">
        <v>8837000000</v>
      </c>
      <c r="E8" s="26">
        <v>8492000000</v>
      </c>
      <c r="F8" s="27">
        <v>8047000000</v>
      </c>
      <c r="G8" s="20"/>
      <c r="H8" s="20"/>
      <c r="I8" s="20"/>
      <c r="J8" s="20"/>
      <c r="K8" s="20"/>
      <c r="L8" s="20"/>
      <c r="M8" s="20"/>
      <c r="N8" s="20"/>
      <c r="O8" s="20"/>
      <c r="P8" s="20"/>
      <c r="Q8" s="20"/>
      <c r="R8" s="20"/>
      <c r="S8" s="20"/>
      <c r="T8" s="20"/>
      <c r="U8" s="20"/>
      <c r="V8" s="20"/>
    </row>
    <row r="9" spans="1:22" ht="19" x14ac:dyDescent="0.25">
      <c r="A9" s="20"/>
      <c r="B9" s="28" t="s">
        <v>173</v>
      </c>
      <c r="C9" s="26">
        <v>20134000000</v>
      </c>
      <c r="D9" s="26">
        <v>16376000000</v>
      </c>
      <c r="E9" s="26">
        <v>14916000000</v>
      </c>
      <c r="F9" s="27">
        <v>14682000000</v>
      </c>
      <c r="G9" s="20"/>
      <c r="H9" s="20"/>
      <c r="I9" s="20"/>
      <c r="J9" s="20"/>
      <c r="K9" s="20"/>
      <c r="L9" s="20"/>
      <c r="M9" s="20"/>
      <c r="N9" s="20"/>
      <c r="O9" s="20"/>
      <c r="P9" s="20"/>
      <c r="Q9" s="20"/>
      <c r="R9" s="20"/>
      <c r="S9" s="20"/>
      <c r="T9" s="20"/>
      <c r="U9" s="20"/>
      <c r="V9" s="20"/>
    </row>
    <row r="10" spans="1:22" ht="19" x14ac:dyDescent="0.25">
      <c r="A10" s="20"/>
      <c r="B10" s="28" t="s">
        <v>174</v>
      </c>
      <c r="C10" s="26">
        <v>7552000000</v>
      </c>
      <c r="D10" s="26">
        <v>7127000000</v>
      </c>
      <c r="E10" s="26">
        <v>4695000000</v>
      </c>
      <c r="F10" s="27">
        <v>3495000000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40824000000</v>
      </c>
      <c r="D12" s="26">
        <v>47274000000</v>
      </c>
      <c r="E12" s="26">
        <v>39051000000</v>
      </c>
      <c r="F12" s="27">
        <v>33384000000</v>
      </c>
      <c r="G12" s="20"/>
      <c r="H12" s="20"/>
      <c r="I12" s="20"/>
      <c r="J12" s="20"/>
      <c r="K12" s="20"/>
      <c r="L12" s="20"/>
      <c r="M12" s="20"/>
      <c r="N12" s="20"/>
      <c r="O12" s="20"/>
      <c r="P12" s="20"/>
      <c r="Q12" s="20"/>
      <c r="R12" s="20"/>
      <c r="S12" s="20"/>
      <c r="T12" s="20"/>
      <c r="U12" s="20"/>
      <c r="V12" s="20"/>
    </row>
    <row r="13" spans="1:22" ht="19" x14ac:dyDescent="0.25">
      <c r="A13" s="20"/>
      <c r="B13" s="28" t="s">
        <v>177</v>
      </c>
      <c r="C13" s="26">
        <v>44120000000</v>
      </c>
      <c r="D13" s="26">
        <v>49907000000</v>
      </c>
      <c r="E13" s="26">
        <v>43933000000</v>
      </c>
      <c r="F13" s="27">
        <v>38996000000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3114000000</v>
      </c>
      <c r="D15" s="26">
        <v>3116000000</v>
      </c>
      <c r="E15" s="26">
        <v>2663000000</v>
      </c>
      <c r="F15" s="27">
        <v>2600000000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1559000000</v>
      </c>
      <c r="D17" s="33">
        <v>15181000000</v>
      </c>
      <c r="E17" s="33">
        <v>12468000000</v>
      </c>
      <c r="F17" s="34">
        <v>8306000000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Pass</v>
      </c>
      <c r="E21" s="43" t="str">
        <f>IF(E3&gt;F3, "Pass", "Fail")</f>
        <v>Fail</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Pass</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Pass</v>
      </c>
      <c r="E23" s="43" t="str">
        <f>IF(E17&gt;E7, "Pass", "Fail")</f>
        <v>Pass</v>
      </c>
      <c r="F23" s="48" t="str">
        <f>IF(F17&gt;F7, "Pass", "Fail")</f>
        <v>Pass</v>
      </c>
      <c r="G23" s="45">
        <f>(COUNTIF(C23:F23, "Pass") * 100) + (COUNTIF(C23:F23, "Fail") * 0)</f>
        <v>300</v>
      </c>
      <c r="H23" s="46" t="s">
        <v>192</v>
      </c>
      <c r="I23" s="20"/>
      <c r="J23" s="20"/>
      <c r="K23" s="20"/>
      <c r="L23" s="20"/>
      <c r="M23" s="20"/>
      <c r="N23" s="20"/>
      <c r="O23" s="20"/>
      <c r="P23" s="20"/>
      <c r="Q23" s="20"/>
      <c r="R23" s="20"/>
      <c r="S23" s="20"/>
      <c r="T23" s="20"/>
      <c r="U23" s="20"/>
      <c r="V23" s="20"/>
    </row>
    <row r="24" spans="1:22" x14ac:dyDescent="0.2">
      <c r="A24" s="20"/>
      <c r="B24" s="38" t="s">
        <v>122</v>
      </c>
      <c r="C24" s="49">
        <f>C17/(C4)</f>
        <v>4.0394880033165777E-2</v>
      </c>
      <c r="D24" s="49">
        <f>D17/(D4)</f>
        <v>0.38700384938945115</v>
      </c>
      <c r="E24" s="49">
        <f>E17/(E4)</f>
        <v>0.36926904395213839</v>
      </c>
      <c r="F24" s="50">
        <f>F17/(F4)</f>
        <v>0.26272339079550844</v>
      </c>
      <c r="G24" s="45">
        <f>(IF(C24 &gt; 0.5, 100, IF(C24 &gt;= 0.2, 50, 0))) +
  (IF(D24 &gt; 0.5, 100, IF(D24 &gt;= 0.2, 50, 0))) +
  (IF(E24 &gt; 0.5, 100, IF(E24 &gt;= 0.2, 50, 0))) +
  (IF(F24 &gt; 0.5, 100, IF(F24 &gt;= 0.2, 50, 0)))</f>
        <v>150</v>
      </c>
      <c r="H24" s="46" t="s">
        <v>193</v>
      </c>
      <c r="I24" s="20"/>
      <c r="J24" s="20"/>
      <c r="K24" s="20"/>
      <c r="L24" s="20"/>
      <c r="M24" s="20"/>
      <c r="N24" s="20"/>
      <c r="O24" s="20"/>
      <c r="P24" s="20"/>
      <c r="Q24" s="20"/>
      <c r="R24" s="20"/>
      <c r="S24" s="20"/>
      <c r="T24" s="20"/>
      <c r="U24" s="20"/>
      <c r="V24" s="20"/>
    </row>
    <row r="25" spans="1:22" x14ac:dyDescent="0.2">
      <c r="A25" s="20"/>
      <c r="B25" s="38" t="s">
        <v>110</v>
      </c>
      <c r="C25" s="49">
        <f>C17/C6</f>
        <v>2.4263080897687302E-2</v>
      </c>
      <c r="D25" s="49">
        <f>D17/D6</f>
        <v>0.22903308540651449</v>
      </c>
      <c r="E25" s="49">
        <f>E17/E6</f>
        <v>0.21186426277421877</v>
      </c>
      <c r="F25" s="50">
        <f>F17/F6</f>
        <v>0.15473750884906293</v>
      </c>
      <c r="G25" s="45">
        <f>(IF(C25 &gt; 0.17, 100, IF(C25 &gt;= 0.1, 50, 0))) +
  (IF(D25 &gt; 0.17, 100, IF(D25 &gt;= 0.1, 50, 0))) +
  (IF(E25 &gt; 0.17, 100, IF(E25 &gt;= 0.1, 50, 0))) +
  (IF(F25 &gt; 0.17, 100, IF(F25 &gt;= 0.1, 50, 0)))</f>
        <v>250</v>
      </c>
      <c r="H25" s="46" t="s">
        <v>194</v>
      </c>
      <c r="I25" s="20"/>
      <c r="J25" s="20"/>
      <c r="K25" s="20"/>
      <c r="L25" s="20"/>
      <c r="M25" s="20"/>
      <c r="N25" s="20"/>
      <c r="O25" s="20"/>
      <c r="P25" s="20"/>
      <c r="Q25" s="20"/>
      <c r="R25" s="20"/>
      <c r="S25" s="20"/>
      <c r="T25" s="20"/>
      <c r="U25" s="20"/>
      <c r="V25" s="20"/>
    </row>
    <row r="26" spans="1:22" x14ac:dyDescent="0.2">
      <c r="A26" s="20"/>
      <c r="B26" s="38" t="s">
        <v>112</v>
      </c>
      <c r="C26" s="49">
        <f>C8/C6</f>
        <v>0.2391913343916332</v>
      </c>
      <c r="D26" s="49">
        <f>D8/D6</f>
        <v>0.13332226966190425</v>
      </c>
      <c r="E26" s="49">
        <f>E8/E6</f>
        <v>0.1443015174429472</v>
      </c>
      <c r="F26" s="50">
        <f>F8/F6</f>
        <v>0.14991244085100042</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0.38965010063477318</v>
      </c>
      <c r="D27" s="49">
        <f>D9/(D13+D10)</f>
        <v>0.28712697689097733</v>
      </c>
      <c r="E27" s="49">
        <f>E9/(E13+E10)</f>
        <v>0.30673685942255491</v>
      </c>
      <c r="F27" s="50">
        <f>F9/(F13+F10)</f>
        <v>0.34553199501070814</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8.1294711563894881E-2</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3.0171079114413996E-2</v>
      </c>
      <c r="D31" s="49">
        <f>D17/(D13+D10)</f>
        <v>0.26617456254164185</v>
      </c>
      <c r="E31" s="49">
        <f>E17/(E13+E10)</f>
        <v>0.25639549230895781</v>
      </c>
      <c r="F31" s="50">
        <f>F17/(F13+F10)</f>
        <v>0.19547668918123837</v>
      </c>
      <c r="G31" s="45">
        <f>(IF(C31 &gt; 0.23, 100, 0)) +
  (IF(D31 &gt; 0.23, 100, 0)) +
  (IF(E31 &gt; 0.23, 100, 0)) +
  (IF(F31 &gt; 0.23, 100, 0))</f>
        <v>200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209</v>
      </c>
      <c r="D2" s="22" t="s">
        <v>210</v>
      </c>
      <c r="E2" s="22" t="s">
        <v>211</v>
      </c>
      <c r="F2" s="22" t="s">
        <v>212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0.76500000000000001</v>
      </c>
      <c r="J2" s="20"/>
      <c r="K2" s="20"/>
      <c r="L2" s="20"/>
      <c r="M2" s="20"/>
      <c r="N2" s="20"/>
      <c r="O2" s="20"/>
      <c r="P2" s="20"/>
      <c r="Q2" s="20"/>
      <c r="R2" s="20"/>
      <c r="S2" s="20"/>
      <c r="T2" s="20"/>
      <c r="U2" s="20"/>
      <c r="V2" s="20"/>
    </row>
    <row r="3" spans="1:22" ht="19" x14ac:dyDescent="0.25">
      <c r="A3" s="20"/>
      <c r="B3" s="25" t="s">
        <v>167</v>
      </c>
      <c r="C3" s="26">
        <v>4217924000</v>
      </c>
      <c r="D3" s="26">
        <v>4816190000</v>
      </c>
      <c r="E3" s="26">
        <v>3966294000</v>
      </c>
      <c r="F3" s="27">
        <v>2689294000</v>
      </c>
      <c r="G3" s="20"/>
      <c r="H3" s="20"/>
      <c r="I3" s="20"/>
      <c r="J3" s="20"/>
      <c r="K3" s="20"/>
      <c r="L3" s="20"/>
      <c r="M3" s="20"/>
      <c r="N3" s="20"/>
      <c r="O3" s="20"/>
      <c r="P3" s="20"/>
      <c r="Q3" s="20"/>
      <c r="R3" s="20"/>
      <c r="S3" s="20"/>
      <c r="T3" s="20"/>
      <c r="U3" s="20"/>
      <c r="V3" s="20"/>
    </row>
    <row r="4" spans="1:22" ht="19" x14ac:dyDescent="0.25">
      <c r="A4" s="20"/>
      <c r="B4" s="28" t="s">
        <v>168</v>
      </c>
      <c r="C4" s="26">
        <v>2154518000</v>
      </c>
      <c r="D4" s="26">
        <v>1856672000</v>
      </c>
      <c r="E4" s="26">
        <v>1647587000</v>
      </c>
      <c r="F4" s="27">
        <v>1303479000</v>
      </c>
      <c r="G4" s="20"/>
      <c r="H4" s="20"/>
      <c r="I4" s="20"/>
      <c r="J4" s="20"/>
      <c r="K4" s="20"/>
      <c r="L4" s="20"/>
      <c r="M4" s="20"/>
      <c r="N4" s="20"/>
      <c r="O4" s="20"/>
      <c r="P4" s="20"/>
      <c r="Q4" s="20"/>
      <c r="R4" s="20"/>
      <c r="S4" s="20"/>
      <c r="T4" s="20"/>
      <c r="U4" s="20"/>
      <c r="V4" s="20"/>
    </row>
    <row r="5" spans="1:22" ht="19" x14ac:dyDescent="0.25">
      <c r="A5" s="20"/>
      <c r="B5" s="28" t="s">
        <v>169</v>
      </c>
      <c r="C5" s="26">
        <v>1626528000</v>
      </c>
      <c r="D5" s="26">
        <v>1622489000</v>
      </c>
      <c r="E5" s="26">
        <v>1515113000</v>
      </c>
      <c r="F5" s="27">
        <v>1490134000</v>
      </c>
      <c r="G5" s="20"/>
      <c r="H5" s="20"/>
      <c r="I5" s="20"/>
      <c r="J5" s="20"/>
      <c r="K5" s="20"/>
      <c r="L5" s="20"/>
      <c r="M5" s="20"/>
      <c r="N5" s="20"/>
      <c r="O5" s="20"/>
      <c r="P5" s="20"/>
      <c r="Q5" s="20"/>
      <c r="R5" s="20"/>
      <c r="S5" s="20"/>
      <c r="T5" s="20"/>
      <c r="U5" s="20"/>
      <c r="V5" s="20"/>
    </row>
    <row r="6" spans="1:22" ht="19" x14ac:dyDescent="0.25">
      <c r="A6" s="20"/>
      <c r="B6" s="28" t="s">
        <v>170</v>
      </c>
      <c r="C6" s="26">
        <v>18744728000</v>
      </c>
      <c r="D6" s="26">
        <v>18781643000</v>
      </c>
      <c r="E6" s="26">
        <v>17195632000</v>
      </c>
      <c r="F6" s="27">
        <v>15892152000</v>
      </c>
      <c r="G6" s="20"/>
      <c r="H6" s="20"/>
      <c r="I6" s="20"/>
      <c r="J6" s="20"/>
      <c r="K6" s="20"/>
      <c r="L6" s="20"/>
      <c r="M6" s="20"/>
      <c r="N6" s="20"/>
      <c r="O6" s="20"/>
      <c r="P6" s="20"/>
      <c r="Q6" s="20"/>
      <c r="R6" s="20"/>
      <c r="S6" s="20"/>
      <c r="T6" s="20"/>
      <c r="U6" s="20"/>
      <c r="V6" s="20"/>
    </row>
    <row r="7" spans="1:22" ht="19" x14ac:dyDescent="0.25">
      <c r="A7" s="20"/>
      <c r="B7" s="28" t="s">
        <v>171</v>
      </c>
      <c r="C7" s="26">
        <v>4338438000</v>
      </c>
      <c r="D7" s="26">
        <v>4184918000</v>
      </c>
      <c r="E7" s="26">
        <v>4564759000</v>
      </c>
      <c r="F7" s="27">
        <v>3527867000</v>
      </c>
      <c r="G7" s="20"/>
      <c r="H7" s="20"/>
      <c r="I7" s="20"/>
      <c r="J7" s="20"/>
      <c r="K7" s="20"/>
      <c r="L7" s="20"/>
      <c r="M7" s="20"/>
      <c r="N7" s="20"/>
      <c r="O7" s="20"/>
      <c r="P7" s="20"/>
      <c r="Q7" s="20"/>
      <c r="R7" s="20"/>
      <c r="S7" s="20"/>
      <c r="T7" s="20"/>
      <c r="U7" s="20"/>
      <c r="V7" s="20"/>
    </row>
    <row r="8" spans="1:22" ht="19" x14ac:dyDescent="0.25">
      <c r="A8" s="20"/>
      <c r="B8" s="28" t="s">
        <v>172</v>
      </c>
      <c r="C8" s="26">
        <v>5866836000</v>
      </c>
      <c r="D8" s="26">
        <v>6386553000</v>
      </c>
      <c r="E8" s="26">
        <v>6352507000</v>
      </c>
      <c r="F8" s="27">
        <v>6337097000</v>
      </c>
      <c r="G8" s="20"/>
      <c r="H8" s="20"/>
      <c r="I8" s="20"/>
      <c r="J8" s="20"/>
      <c r="K8" s="20"/>
      <c r="L8" s="20"/>
      <c r="M8" s="20"/>
      <c r="N8" s="20"/>
      <c r="O8" s="20"/>
      <c r="P8" s="20"/>
      <c r="Q8" s="20"/>
      <c r="R8" s="20"/>
      <c r="S8" s="20"/>
      <c r="T8" s="20"/>
      <c r="U8" s="20"/>
      <c r="V8" s="20"/>
    </row>
    <row r="9" spans="1:22" ht="19" x14ac:dyDescent="0.25">
      <c r="A9" s="20"/>
      <c r="B9" s="28" t="s">
        <v>173</v>
      </c>
      <c r="C9" s="26">
        <v>10205274000</v>
      </c>
      <c r="D9" s="26">
        <v>10571471000</v>
      </c>
      <c r="E9" s="26">
        <v>10917266000</v>
      </c>
      <c r="F9" s="27">
        <v>9864964000</v>
      </c>
      <c r="G9" s="20"/>
      <c r="H9" s="20"/>
      <c r="I9" s="20"/>
      <c r="J9" s="20"/>
      <c r="K9" s="20"/>
      <c r="L9" s="20"/>
      <c r="M9" s="20"/>
      <c r="N9" s="20"/>
      <c r="O9" s="20"/>
      <c r="P9" s="20"/>
      <c r="Q9" s="20"/>
      <c r="R9" s="20"/>
      <c r="S9" s="20"/>
      <c r="T9" s="20"/>
      <c r="U9" s="20"/>
      <c r="V9" s="20"/>
    </row>
    <row r="10" spans="1:22" ht="19" x14ac:dyDescent="0.25">
      <c r="A10" s="20"/>
      <c r="B10" s="28" t="s">
        <v>174</v>
      </c>
      <c r="C10" s="26">
        <v>24366866000</v>
      </c>
      <c r="D10" s="26">
        <v>21530353000</v>
      </c>
      <c r="E10" s="26">
        <v>19481429000</v>
      </c>
      <c r="F10" s="27">
        <v>15646701000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24811315000</v>
      </c>
      <c r="D12" s="26">
        <v>22032096000</v>
      </c>
      <c r="E12" s="26">
        <v>18454724000</v>
      </c>
      <c r="F12" s="27">
        <v>14684912000</v>
      </c>
      <c r="G12" s="20"/>
      <c r="H12" s="20"/>
      <c r="I12" s="20"/>
      <c r="J12" s="20"/>
      <c r="K12" s="20"/>
      <c r="L12" s="20"/>
      <c r="M12" s="20"/>
      <c r="N12" s="20"/>
      <c r="O12" s="20"/>
      <c r="P12" s="20"/>
      <c r="Q12" s="20"/>
      <c r="R12" s="20"/>
      <c r="S12" s="20"/>
      <c r="T12" s="20"/>
      <c r="U12" s="20"/>
      <c r="V12" s="20"/>
    </row>
    <row r="13" spans="1:22" ht="19" x14ac:dyDescent="0.25">
      <c r="A13" s="20"/>
      <c r="B13" s="28" t="s">
        <v>177</v>
      </c>
      <c r="C13" s="26">
        <v>8539454000</v>
      </c>
      <c r="D13" s="26">
        <v>8210172000</v>
      </c>
      <c r="E13" s="26">
        <v>6278366000</v>
      </c>
      <c r="F13" s="27">
        <v>6027188000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1902444000</v>
      </c>
      <c r="D15" s="26">
        <v>1727162000</v>
      </c>
      <c r="E15" s="26">
        <v>1604248000</v>
      </c>
      <c r="F15" s="27">
        <v>1493408000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4652269000</v>
      </c>
      <c r="D17" s="33">
        <v>5178938000</v>
      </c>
      <c r="E17" s="33">
        <v>3099674000</v>
      </c>
      <c r="F17" s="34">
        <v>3588163000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Pass</v>
      </c>
      <c r="E22" s="43" t="str">
        <f>IF(E17&gt;F17, "Pass", "Fail")</f>
        <v>Fail</v>
      </c>
      <c r="F22" s="39"/>
      <c r="G22" s="45">
        <f>(((COUNTIF(C22:F22, "Pass") * 100) + (COUNTIF(C22:F22, "Fail") * 0)) * (400/300)) / 2</f>
        <v>66.666666666666657</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Pass</v>
      </c>
      <c r="D23" s="43" t="str">
        <f>IF(D17&gt;D7, "Pass", "Fail")</f>
        <v>Pass</v>
      </c>
      <c r="E23" s="43" t="str">
        <f>IF(E17&gt;E7, "Pass", "Fail")</f>
        <v>Fail</v>
      </c>
      <c r="F23" s="48" t="str">
        <f>IF(F17&gt;F7, "Pass", "Fail")</f>
        <v>Pass</v>
      </c>
      <c r="G23" s="45">
        <f>(COUNTIF(C23:F23, "Pass") * 100) + (COUNTIF(C23:F23, "Fail") * 0)</f>
        <v>300</v>
      </c>
      <c r="H23" s="46" t="s">
        <v>192</v>
      </c>
      <c r="I23" s="20"/>
      <c r="J23" s="20"/>
      <c r="K23" s="20"/>
      <c r="L23" s="20"/>
      <c r="M23" s="20"/>
      <c r="N23" s="20"/>
      <c r="O23" s="20"/>
      <c r="P23" s="20"/>
      <c r="Q23" s="20"/>
      <c r="R23" s="20"/>
      <c r="S23" s="20"/>
      <c r="T23" s="20"/>
      <c r="U23" s="20"/>
      <c r="V23" s="20"/>
    </row>
    <row r="24" spans="1:22" x14ac:dyDescent="0.2">
      <c r="A24" s="20"/>
      <c r="B24" s="38" t="s">
        <v>122</v>
      </c>
      <c r="C24" s="49">
        <f>C17/(C4)</f>
        <v>2.1593084857030669</v>
      </c>
      <c r="D24" s="49">
        <f>D17/(D4)</f>
        <v>2.789366134675376</v>
      </c>
      <c r="E24" s="49">
        <f>E17/(E4)</f>
        <v>1.8813416226275153</v>
      </c>
      <c r="F24" s="50">
        <f>F17/(F4)</f>
        <v>2.7527585791562426</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0.24819079796730045</v>
      </c>
      <c r="D25" s="49">
        <f>D17/D6</f>
        <v>0.27574467260398888</v>
      </c>
      <c r="E25" s="49">
        <f>E17/E6</f>
        <v>0.18025938215007159</v>
      </c>
      <c r="F25" s="50">
        <f>F17/F6</f>
        <v>0.22578207155330504</v>
      </c>
      <c r="G25" s="45">
        <f>(IF(C25 &gt; 0.17, 100, IF(C25 &gt;= 0.1, 50, 0))) +
  (IF(D25 &gt; 0.17, 100, IF(D25 &gt;= 0.1, 50, 0))) +
  (IF(E25 &gt; 0.17, 100, IF(E25 &gt;= 0.1, 50, 0))) +
  (IF(F25 &gt; 0.17, 100, IF(F25 &gt;= 0.1, 50, 0)))</f>
        <v>400</v>
      </c>
      <c r="H25" s="46" t="s">
        <v>194</v>
      </c>
      <c r="I25" s="20"/>
      <c r="J25" s="20"/>
      <c r="K25" s="20"/>
      <c r="L25" s="20"/>
      <c r="M25" s="20"/>
      <c r="N25" s="20"/>
      <c r="O25" s="20"/>
      <c r="P25" s="20"/>
      <c r="Q25" s="20"/>
      <c r="R25" s="20"/>
      <c r="S25" s="20"/>
      <c r="T25" s="20"/>
      <c r="U25" s="20"/>
      <c r="V25" s="20"/>
    </row>
    <row r="26" spans="1:22" x14ac:dyDescent="0.2">
      <c r="A26" s="20"/>
      <c r="B26" s="38" t="s">
        <v>112</v>
      </c>
      <c r="C26" s="49">
        <f>C8/C6</f>
        <v>0.31298592329533936</v>
      </c>
      <c r="D26" s="49">
        <f>D8/D6</f>
        <v>0.34004229555422816</v>
      </c>
      <c r="E26" s="49">
        <f>E8/E6</f>
        <v>0.369425619250284</v>
      </c>
      <c r="F26" s="50">
        <f>F8/F6</f>
        <v>0.39875637987857149</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0.310131123747657</v>
      </c>
      <c r="D27" s="49">
        <f>D9/(D13+D10)</f>
        <v>0.35545677152639371</v>
      </c>
      <c r="E27" s="49">
        <f>E9/(E13+E10)</f>
        <v>0.42381028265170589</v>
      </c>
      <c r="F27" s="50">
        <f>F9/(F13+F10)</f>
        <v>0.4551543103316622</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0.19223441900955449</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0.14137919402716559</v>
      </c>
      <c r="D31" s="49">
        <f>D17/(D13+D10)</f>
        <v>0.17413741014995532</v>
      </c>
      <c r="E31" s="49">
        <f>E17/(E13+E10)</f>
        <v>0.12032991722177913</v>
      </c>
      <c r="F31" s="50">
        <f>F17/(F13+F10)</f>
        <v>0.16555233811523165</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209</v>
      </c>
      <c r="D2" s="22" t="s">
        <v>210</v>
      </c>
      <c r="E2" s="22" t="s">
        <v>211</v>
      </c>
      <c r="F2" s="22" t="s">
        <v>212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0.63833333333333331</v>
      </c>
      <c r="J2" s="20"/>
      <c r="K2" s="20"/>
      <c r="L2" s="20"/>
      <c r="M2" s="20"/>
      <c r="N2" s="20"/>
      <c r="O2" s="20"/>
      <c r="P2" s="20"/>
      <c r="Q2" s="20"/>
      <c r="R2" s="20"/>
      <c r="S2" s="20"/>
      <c r="T2" s="20"/>
      <c r="U2" s="20"/>
      <c r="V2" s="20"/>
    </row>
    <row r="3" spans="1:22" ht="19" x14ac:dyDescent="0.25">
      <c r="A3" s="20"/>
      <c r="B3" s="25" t="s">
        <v>167</v>
      </c>
      <c r="C3" s="26">
        <v>3034781000</v>
      </c>
      <c r="D3" s="26">
        <v>2876784000</v>
      </c>
      <c r="E3" s="26">
        <v>2146889000</v>
      </c>
      <c r="F3" s="27">
        <v>1575380000</v>
      </c>
      <c r="G3" s="20"/>
      <c r="H3" s="20"/>
      <c r="I3" s="20"/>
      <c r="J3" s="20"/>
      <c r="K3" s="20"/>
      <c r="L3" s="20"/>
      <c r="M3" s="20"/>
      <c r="N3" s="20"/>
      <c r="O3" s="20"/>
      <c r="P3" s="20"/>
      <c r="Q3" s="20"/>
      <c r="R3" s="20"/>
      <c r="S3" s="20"/>
      <c r="T3" s="20"/>
      <c r="U3" s="20"/>
      <c r="V3" s="20"/>
    </row>
    <row r="4" spans="1:22" ht="19" x14ac:dyDescent="0.25">
      <c r="A4" s="20"/>
      <c r="B4" s="28" t="s">
        <v>168</v>
      </c>
      <c r="C4" s="26">
        <v>1341780000</v>
      </c>
      <c r="D4" s="26">
        <v>1240547000</v>
      </c>
      <c r="E4" s="26">
        <v>976373000</v>
      </c>
      <c r="F4" s="27">
        <v>765910000</v>
      </c>
      <c r="G4" s="20"/>
      <c r="H4" s="20"/>
      <c r="I4" s="20"/>
      <c r="J4" s="20"/>
      <c r="K4" s="20"/>
      <c r="L4" s="20"/>
      <c r="M4" s="20"/>
      <c r="N4" s="20"/>
      <c r="O4" s="20"/>
      <c r="P4" s="20"/>
      <c r="Q4" s="20"/>
      <c r="R4" s="20"/>
      <c r="S4" s="20"/>
      <c r="T4" s="20"/>
      <c r="U4" s="20"/>
      <c r="V4" s="20"/>
    </row>
    <row r="5" spans="1:22" ht="19" x14ac:dyDescent="0.25">
      <c r="A5" s="20"/>
      <c r="B5" s="28" t="s">
        <v>169</v>
      </c>
      <c r="C5" s="26">
        <v>2015726000</v>
      </c>
      <c r="D5" s="26">
        <v>2278820000</v>
      </c>
      <c r="E5" s="26">
        <v>2320049000</v>
      </c>
      <c r="F5" s="27">
        <v>2011172000</v>
      </c>
      <c r="G5" s="20"/>
      <c r="H5" s="20"/>
      <c r="I5" s="20"/>
      <c r="J5" s="20"/>
      <c r="K5" s="20"/>
      <c r="L5" s="20"/>
      <c r="M5" s="20"/>
      <c r="N5" s="20"/>
      <c r="O5" s="20"/>
      <c r="P5" s="20"/>
      <c r="Q5" s="20"/>
      <c r="R5" s="20"/>
      <c r="S5" s="20"/>
      <c r="T5" s="20"/>
      <c r="U5" s="20"/>
      <c r="V5" s="20"/>
    </row>
    <row r="6" spans="1:22" ht="19" x14ac:dyDescent="0.25">
      <c r="A6" s="20"/>
      <c r="B6" s="28" t="s">
        <v>170</v>
      </c>
      <c r="C6" s="26">
        <v>15433566000</v>
      </c>
      <c r="D6" s="26">
        <v>14072357000</v>
      </c>
      <c r="E6" s="26">
        <v>12597088000</v>
      </c>
      <c r="F6" s="27">
        <v>10271124000</v>
      </c>
      <c r="G6" s="20"/>
      <c r="H6" s="20"/>
      <c r="I6" s="20"/>
      <c r="J6" s="20"/>
      <c r="K6" s="20"/>
      <c r="L6" s="20"/>
      <c r="M6" s="20"/>
      <c r="N6" s="20"/>
      <c r="O6" s="20"/>
      <c r="P6" s="20"/>
      <c r="Q6" s="20"/>
      <c r="R6" s="20"/>
      <c r="S6" s="20"/>
      <c r="T6" s="20"/>
      <c r="U6" s="20"/>
      <c r="V6" s="20"/>
    </row>
    <row r="7" spans="1:22" ht="19" x14ac:dyDescent="0.25">
      <c r="A7" s="20"/>
      <c r="B7" s="28" t="s">
        <v>171</v>
      </c>
      <c r="C7" s="26">
        <v>4660774000</v>
      </c>
      <c r="D7" s="26">
        <v>3742842000</v>
      </c>
      <c r="E7" s="26">
        <v>2871083000</v>
      </c>
      <c r="F7" s="27">
        <v>2103227000</v>
      </c>
      <c r="G7" s="20"/>
      <c r="H7" s="20"/>
      <c r="I7" s="20"/>
      <c r="J7" s="20"/>
      <c r="K7" s="20"/>
      <c r="L7" s="20"/>
      <c r="M7" s="20"/>
      <c r="N7" s="20"/>
      <c r="O7" s="20"/>
      <c r="P7" s="20"/>
      <c r="Q7" s="20"/>
      <c r="R7" s="20"/>
      <c r="S7" s="20"/>
      <c r="T7" s="20"/>
      <c r="U7" s="20"/>
      <c r="V7" s="20"/>
    </row>
    <row r="8" spans="1:22" ht="19" x14ac:dyDescent="0.25">
      <c r="A8" s="20"/>
      <c r="B8" s="28" t="s">
        <v>172</v>
      </c>
      <c r="C8" s="26">
        <v>7404464000</v>
      </c>
      <c r="D8" s="26">
        <v>7409762000</v>
      </c>
      <c r="E8" s="26">
        <v>8326915000</v>
      </c>
      <c r="F8" s="27">
        <v>4792255000</v>
      </c>
      <c r="G8" s="20"/>
      <c r="H8" s="20"/>
      <c r="I8" s="20"/>
      <c r="J8" s="20"/>
      <c r="K8" s="20"/>
      <c r="L8" s="20"/>
      <c r="M8" s="20"/>
      <c r="N8" s="20"/>
      <c r="O8" s="20"/>
      <c r="P8" s="20"/>
      <c r="Q8" s="20"/>
      <c r="R8" s="20"/>
      <c r="S8" s="20"/>
      <c r="T8" s="20"/>
      <c r="U8" s="20"/>
      <c r="V8" s="20"/>
    </row>
    <row r="9" spans="1:22" ht="19" x14ac:dyDescent="0.25">
      <c r="A9" s="20"/>
      <c r="B9" s="28" t="s">
        <v>173</v>
      </c>
      <c r="C9" s="26">
        <v>12065238000</v>
      </c>
      <c r="D9" s="26">
        <v>11152604000</v>
      </c>
      <c r="E9" s="26">
        <v>11197998000</v>
      </c>
      <c r="F9" s="27">
        <v>6895482000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1137270000</v>
      </c>
      <c r="D12" s="26">
        <v>848431000</v>
      </c>
      <c r="E12" s="26">
        <v>366882000</v>
      </c>
      <c r="F12" s="27">
        <v>1277123000</v>
      </c>
      <c r="G12" s="20"/>
      <c r="H12" s="20"/>
      <c r="I12" s="20"/>
      <c r="J12" s="20"/>
      <c r="K12" s="20"/>
      <c r="L12" s="20"/>
      <c r="M12" s="20"/>
      <c r="N12" s="20"/>
      <c r="O12" s="20"/>
      <c r="P12" s="20"/>
      <c r="Q12" s="20"/>
      <c r="R12" s="20"/>
      <c r="S12" s="20"/>
      <c r="T12" s="20"/>
      <c r="U12" s="20"/>
      <c r="V12" s="20"/>
    </row>
    <row r="13" spans="1:22" ht="19" x14ac:dyDescent="0.25">
      <c r="A13" s="20"/>
      <c r="B13" s="28" t="s">
        <v>177</v>
      </c>
      <c r="C13" s="26">
        <v>3368328000</v>
      </c>
      <c r="D13" s="26">
        <v>2919753000</v>
      </c>
      <c r="E13" s="26">
        <v>1399090000</v>
      </c>
      <c r="F13" s="27">
        <v>3375642000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1278981000</v>
      </c>
      <c r="D15" s="26">
        <v>1296727000</v>
      </c>
      <c r="E15" s="26">
        <v>1105254000</v>
      </c>
      <c r="F15" s="27">
        <v>928487000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3308575000</v>
      </c>
      <c r="D17" s="33">
        <v>3669805000</v>
      </c>
      <c r="E17" s="33">
        <v>3312702000</v>
      </c>
      <c r="F17" s="34">
        <v>2185026000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Pass</v>
      </c>
      <c r="E21" s="43" t="str">
        <f>IF(E3&gt;F3, "Pass", "Fail")</f>
        <v>Pass</v>
      </c>
      <c r="F21" s="44"/>
      <c r="G21" s="45">
        <f>(((COUNTIF(C21:E21, "Pass") * 100) + (COUNTIF(C21:E21, "Fail") * 0)) * (400/300)) / 2</f>
        <v>200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Pass</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Pass</v>
      </c>
      <c r="F23" s="48" t="str">
        <f>IF(F17&gt;F7, "Pass", "Fail")</f>
        <v>Pass</v>
      </c>
      <c r="G23" s="45">
        <f>(COUNTIF(C23:F23, "Pass") * 100) + (COUNTIF(C23:F23, "Fail") * 0)</f>
        <v>200</v>
      </c>
      <c r="H23" s="46" t="s">
        <v>192</v>
      </c>
      <c r="I23" s="20"/>
      <c r="J23" s="20"/>
      <c r="K23" s="20"/>
      <c r="L23" s="20"/>
      <c r="M23" s="20"/>
      <c r="N23" s="20"/>
      <c r="O23" s="20"/>
      <c r="P23" s="20"/>
      <c r="Q23" s="20"/>
      <c r="R23" s="20"/>
      <c r="S23" s="20"/>
      <c r="T23" s="20"/>
      <c r="U23" s="20"/>
      <c r="V23" s="20"/>
    </row>
    <row r="24" spans="1:22" x14ac:dyDescent="0.2">
      <c r="A24" s="20"/>
      <c r="B24" s="38" t="s">
        <v>122</v>
      </c>
      <c r="C24" s="49">
        <f>C17/(C4)</f>
        <v>2.4658103414866819</v>
      </c>
      <c r="D24" s="49">
        <f>D17/(D4)</f>
        <v>2.9582152066789891</v>
      </c>
      <c r="E24" s="49">
        <f>E17/(E4)</f>
        <v>3.3928652267115127</v>
      </c>
      <c r="F24" s="50">
        <f>F17/(F4)</f>
        <v>2.8528495515138856</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0.21437527788457963</v>
      </c>
      <c r="D25" s="49">
        <f>D17/D6</f>
        <v>0.26078111861431602</v>
      </c>
      <c r="E25" s="49">
        <f>E17/E6</f>
        <v>0.26297363327143541</v>
      </c>
      <c r="F25" s="50">
        <f>F17/F6</f>
        <v>0.21273484771481679</v>
      </c>
      <c r="G25" s="45">
        <f>(IF(C25 &gt; 0.17, 100, IF(C25 &gt;= 0.1, 50, 0))) +
  (IF(D25 &gt; 0.17, 100, IF(D25 &gt;= 0.1, 50, 0))) +
  (IF(E25 &gt; 0.17, 100, IF(E25 &gt;= 0.1, 50, 0))) +
  (IF(F25 &gt; 0.17, 100, IF(F25 &gt;= 0.1, 50, 0)))</f>
        <v>400</v>
      </c>
      <c r="H25" s="46" t="s">
        <v>194</v>
      </c>
      <c r="I25" s="20"/>
      <c r="J25" s="20"/>
      <c r="K25" s="20"/>
      <c r="L25" s="20"/>
      <c r="M25" s="20"/>
      <c r="N25" s="20"/>
      <c r="O25" s="20"/>
      <c r="P25" s="20"/>
      <c r="Q25" s="20"/>
      <c r="R25" s="20"/>
      <c r="S25" s="20"/>
      <c r="T25" s="20"/>
      <c r="U25" s="20"/>
      <c r="V25" s="20"/>
    </row>
    <row r="26" spans="1:22" x14ac:dyDescent="0.2">
      <c r="A26" s="20"/>
      <c r="B26" s="38" t="s">
        <v>112</v>
      </c>
      <c r="C26" s="49">
        <f>C8/C6</f>
        <v>0.47976365280713479</v>
      </c>
      <c r="D26" s="49">
        <f>D8/D6</f>
        <v>0.52654732963355033</v>
      </c>
      <c r="E26" s="49">
        <f>E8/E6</f>
        <v>0.66101903868576606</v>
      </c>
      <c r="F26" s="50">
        <f>F8/F6</f>
        <v>0.46657551792773605</v>
      </c>
      <c r="G26" s="45">
        <f>(IF(C26 &lt; 0.5, 100, 0)) +
  (IF(D26 &lt; 0.5, 100, 0)) +
  (IF(E26 &lt; 0.5, 100, 0)) +
  (IF(F26 &lt; 0.5, 100, 0))</f>
        <v>200</v>
      </c>
      <c r="H26" s="46" t="s">
        <v>195</v>
      </c>
      <c r="I26" s="20"/>
      <c r="J26" s="20"/>
      <c r="K26" s="20"/>
      <c r="L26" s="20"/>
      <c r="M26" s="20"/>
      <c r="N26" s="20"/>
      <c r="O26" s="20"/>
      <c r="P26" s="20"/>
      <c r="Q26" s="20"/>
      <c r="R26" s="20"/>
      <c r="S26" s="20"/>
      <c r="T26" s="20"/>
      <c r="U26" s="20"/>
      <c r="V26" s="20"/>
    </row>
    <row r="27" spans="1:22" x14ac:dyDescent="0.2">
      <c r="A27" s="20"/>
      <c r="B27" s="38" t="s">
        <v>196</v>
      </c>
      <c r="C27" s="49">
        <f>C9/(C13+C10)</f>
        <v>3.5819664830740949</v>
      </c>
      <c r="D27" s="49">
        <f>D9/(D13+D10)</f>
        <v>3.8197080369469609</v>
      </c>
      <c r="E27" s="49">
        <f>E9/(E13+E10)</f>
        <v>8.0037724520938607</v>
      </c>
      <c r="F27" s="50">
        <f>F9/(F13+F10)</f>
        <v>2.0427172075711821</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0.31341862774213342</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0.9822603380668391</v>
      </c>
      <c r="D31" s="49">
        <f>D17/(D13+D10)</f>
        <v>1.2568888532694376</v>
      </c>
      <c r="E31" s="49">
        <f>E17/(E13+E10)</f>
        <v>2.3677547548763838</v>
      </c>
      <c r="F31" s="50">
        <f>F17/(F13+F10)</f>
        <v>0.64729198179190806</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0.60083333333333333</v>
      </c>
      <c r="J2" s="20"/>
      <c r="K2" s="20"/>
      <c r="L2" s="20"/>
      <c r="M2" s="20"/>
      <c r="N2" s="20"/>
      <c r="O2" s="20"/>
      <c r="P2" s="20"/>
      <c r="Q2" s="20"/>
      <c r="R2" s="20"/>
      <c r="S2" s="20"/>
      <c r="T2" s="20"/>
      <c r="U2" s="20"/>
      <c r="V2" s="20"/>
    </row>
    <row r="3" spans="1:22" ht="19" x14ac:dyDescent="0.25">
      <c r="A3" s="20"/>
      <c r="B3" s="25" t="s">
        <v>167</v>
      </c>
      <c r="C3" s="26">
        <v>11127000000</v>
      </c>
      <c r="D3" s="26">
        <v>13224000000</v>
      </c>
      <c r="E3" s="26">
        <v>10776000000</v>
      </c>
      <c r="F3" s="27">
        <v>8427000000</v>
      </c>
      <c r="G3" s="20"/>
      <c r="H3" s="20"/>
      <c r="I3" s="20"/>
      <c r="J3" s="20"/>
      <c r="K3" s="20"/>
      <c r="L3" s="20"/>
      <c r="M3" s="20"/>
      <c r="N3" s="20"/>
      <c r="O3" s="20"/>
      <c r="P3" s="20"/>
      <c r="Q3" s="20"/>
      <c r="R3" s="20"/>
      <c r="S3" s="20"/>
      <c r="T3" s="20"/>
      <c r="U3" s="20"/>
      <c r="V3" s="20"/>
    </row>
    <row r="4" spans="1:22" ht="19" x14ac:dyDescent="0.25">
      <c r="A4" s="20"/>
      <c r="B4" s="28" t="s">
        <v>168</v>
      </c>
      <c r="C4" s="26">
        <v>96647000000</v>
      </c>
      <c r="D4" s="26">
        <v>80860000000</v>
      </c>
      <c r="E4" s="26">
        <v>63245000000</v>
      </c>
      <c r="F4" s="27">
        <v>56584000000</v>
      </c>
      <c r="G4" s="20"/>
      <c r="H4" s="20"/>
      <c r="I4" s="20"/>
      <c r="J4" s="20"/>
      <c r="K4" s="20"/>
      <c r="L4" s="20"/>
      <c r="M4" s="20"/>
      <c r="N4" s="20"/>
      <c r="O4" s="20"/>
      <c r="P4" s="20"/>
      <c r="Q4" s="20"/>
      <c r="R4" s="20"/>
      <c r="S4" s="20"/>
      <c r="T4" s="20"/>
      <c r="U4" s="20"/>
      <c r="V4" s="20"/>
    </row>
    <row r="5" spans="1:22" ht="19" x14ac:dyDescent="0.25">
      <c r="A5" s="20"/>
      <c r="B5" s="28" t="s">
        <v>169</v>
      </c>
      <c r="C5" s="26">
        <v>27591000000</v>
      </c>
      <c r="D5" s="26">
        <v>27591000000</v>
      </c>
      <c r="E5" s="26">
        <v>26963000000</v>
      </c>
      <c r="F5" s="27">
        <v>26971000000</v>
      </c>
      <c r="G5" s="20"/>
      <c r="H5" s="20"/>
      <c r="I5" s="20"/>
      <c r="J5" s="20"/>
      <c r="K5" s="20"/>
      <c r="L5" s="20"/>
      <c r="M5" s="20"/>
      <c r="N5" s="20"/>
      <c r="O5" s="20"/>
      <c r="P5" s="20"/>
      <c r="Q5" s="20"/>
      <c r="R5" s="20"/>
      <c r="S5" s="20"/>
      <c r="T5" s="20"/>
      <c r="U5" s="20"/>
      <c r="V5" s="20"/>
    </row>
    <row r="6" spans="1:22" ht="19" x14ac:dyDescent="0.25">
      <c r="A6" s="20"/>
      <c r="B6" s="28" t="s">
        <v>170</v>
      </c>
      <c r="C6" s="26">
        <v>191572000000</v>
      </c>
      <c r="D6" s="26">
        <v>182103000000</v>
      </c>
      <c r="E6" s="26">
        <v>168406000000</v>
      </c>
      <c r="F6" s="27">
        <v>153091000000</v>
      </c>
      <c r="G6" s="20"/>
      <c r="H6" s="20"/>
      <c r="I6" s="20"/>
      <c r="J6" s="20"/>
      <c r="K6" s="20"/>
      <c r="L6" s="20"/>
      <c r="M6" s="20"/>
      <c r="N6" s="20"/>
      <c r="O6" s="20"/>
      <c r="P6" s="20"/>
      <c r="Q6" s="20"/>
      <c r="R6" s="20"/>
      <c r="S6" s="20"/>
      <c r="T6" s="20"/>
      <c r="U6" s="20"/>
      <c r="V6" s="20"/>
    </row>
    <row r="7" spans="1:22" ht="19" x14ac:dyDescent="0.25">
      <c r="A7" s="20"/>
      <c r="B7" s="28" t="s">
        <v>171</v>
      </c>
      <c r="C7" s="26">
        <v>28053000000</v>
      </c>
      <c r="D7" s="26">
        <v>32155000000</v>
      </c>
      <c r="E7" s="26">
        <v>27462000000</v>
      </c>
      <c r="F7" s="27">
        <v>24754000000</v>
      </c>
      <c r="G7" s="20"/>
      <c r="H7" s="20"/>
      <c r="I7" s="20"/>
      <c r="J7" s="20"/>
      <c r="K7" s="20"/>
      <c r="L7" s="20"/>
      <c r="M7" s="20"/>
      <c r="N7" s="20"/>
      <c r="O7" s="20"/>
      <c r="P7" s="20"/>
      <c r="Q7" s="20"/>
      <c r="R7" s="20"/>
      <c r="S7" s="20"/>
      <c r="T7" s="20"/>
      <c r="U7" s="20"/>
      <c r="V7" s="20"/>
    </row>
    <row r="8" spans="1:22" ht="19" x14ac:dyDescent="0.25">
      <c r="A8" s="20"/>
      <c r="B8" s="28" t="s">
        <v>172</v>
      </c>
      <c r="C8" s="26">
        <v>53554000000</v>
      </c>
      <c r="D8" s="26">
        <v>46662000000</v>
      </c>
      <c r="E8" s="26">
        <v>45553000000</v>
      </c>
      <c r="F8" s="27">
        <v>47299000000</v>
      </c>
      <c r="G8" s="20"/>
      <c r="H8" s="20"/>
      <c r="I8" s="20"/>
      <c r="J8" s="20"/>
      <c r="K8" s="20"/>
      <c r="L8" s="20"/>
      <c r="M8" s="20"/>
      <c r="N8" s="20"/>
      <c r="O8" s="20"/>
      <c r="P8" s="20"/>
      <c r="Q8" s="20"/>
      <c r="R8" s="20"/>
      <c r="S8" s="20"/>
      <c r="T8" s="20"/>
      <c r="U8" s="20"/>
      <c r="V8" s="20"/>
    </row>
    <row r="9" spans="1:22" ht="19" x14ac:dyDescent="0.25">
      <c r="A9" s="20"/>
      <c r="B9" s="28" t="s">
        <v>173</v>
      </c>
      <c r="C9" s="26">
        <v>81607000000</v>
      </c>
      <c r="D9" s="26">
        <v>78817000000</v>
      </c>
      <c r="E9" s="26">
        <v>73015000000</v>
      </c>
      <c r="F9" s="27">
        <v>72053000000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69156000000</v>
      </c>
      <c r="D12" s="26">
        <v>70405000000</v>
      </c>
      <c r="E12" s="26">
        <v>68265000000</v>
      </c>
      <c r="F12" s="27">
        <v>56233000000</v>
      </c>
      <c r="G12" s="20"/>
      <c r="H12" s="20"/>
      <c r="I12" s="20"/>
      <c r="J12" s="20"/>
      <c r="K12" s="20"/>
      <c r="L12" s="20"/>
      <c r="M12" s="20"/>
      <c r="N12" s="20"/>
      <c r="O12" s="20"/>
      <c r="P12" s="20"/>
      <c r="Q12" s="20"/>
      <c r="R12" s="20"/>
      <c r="S12" s="20"/>
      <c r="T12" s="20"/>
      <c r="U12" s="20"/>
      <c r="V12" s="20"/>
    </row>
    <row r="13" spans="1:22" ht="19" x14ac:dyDescent="0.25">
      <c r="A13" s="20"/>
      <c r="B13" s="28" t="s">
        <v>177</v>
      </c>
      <c r="C13" s="26">
        <v>109965000000</v>
      </c>
      <c r="D13" s="26">
        <v>103286000000</v>
      </c>
      <c r="E13" s="26">
        <v>95391000000</v>
      </c>
      <c r="F13" s="27">
        <v>81038000000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16046000000</v>
      </c>
      <c r="D15" s="26">
        <v>17528000000</v>
      </c>
      <c r="E15" s="26">
        <v>15190000000</v>
      </c>
      <c r="F15" s="27">
        <v>13556000000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11471000000</v>
      </c>
      <c r="D17" s="33">
        <v>15433000000</v>
      </c>
      <c r="E17" s="33">
        <v>29456000000</v>
      </c>
      <c r="F17" s="34">
        <v>35384000000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Fail</v>
      </c>
      <c r="E22" s="43" t="str">
        <f>IF(E17&gt;F17, "Pass", "Fail")</f>
        <v>Fail</v>
      </c>
      <c r="F22" s="39"/>
      <c r="G22" s="45">
        <f>(((COUNTIF(C22:F22, "Pass") * 100) + (COUNTIF(C22:F22, "Fail") * 0)) * (400/300)) / 2</f>
        <v>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Pass</v>
      </c>
      <c r="F23" s="48" t="str">
        <f>IF(F17&gt;F7, "Pass", "Fail")</f>
        <v>Pass</v>
      </c>
      <c r="G23" s="45">
        <f>(COUNTIF(C23:F23, "Pass") * 100) + (COUNTIF(C23:F23, "Fail") * 0)</f>
        <v>200</v>
      </c>
      <c r="H23" s="46" t="s">
        <v>192</v>
      </c>
      <c r="I23" s="20"/>
      <c r="J23" s="20"/>
      <c r="K23" s="20"/>
      <c r="L23" s="20"/>
      <c r="M23" s="20"/>
      <c r="N23" s="20"/>
      <c r="O23" s="20"/>
      <c r="P23" s="20"/>
      <c r="Q23" s="20"/>
      <c r="R23" s="20"/>
      <c r="S23" s="20"/>
      <c r="T23" s="20"/>
      <c r="U23" s="20"/>
      <c r="V23" s="20"/>
    </row>
    <row r="24" spans="1:22" x14ac:dyDescent="0.2">
      <c r="A24" s="20"/>
      <c r="B24" s="38" t="s">
        <v>122</v>
      </c>
      <c r="C24" s="49">
        <f>C17/(C4)</f>
        <v>0.11868966444897411</v>
      </c>
      <c r="D24" s="49">
        <f>D17/(D4)</f>
        <v>0.19086074697007172</v>
      </c>
      <c r="E24" s="49">
        <f>E17/(E4)</f>
        <v>0.4657443276148312</v>
      </c>
      <c r="F24" s="50">
        <f>F17/(F4)</f>
        <v>0.62533578396719924</v>
      </c>
      <c r="G24" s="45">
        <f>(IF(C24 &gt; 0.5, 100, IF(C24 &gt;= 0.2, 50, 0))) +
  (IF(D24 &gt; 0.5, 100, IF(D24 &gt;= 0.2, 50, 0))) +
  (IF(E24 &gt; 0.5, 100, IF(E24 &gt;= 0.2, 50, 0))) +
  (IF(F24 &gt; 0.5, 100, IF(F24 &gt;= 0.2, 50, 0)))</f>
        <v>150</v>
      </c>
      <c r="H24" s="46" t="s">
        <v>193</v>
      </c>
      <c r="I24" s="20"/>
      <c r="J24" s="20"/>
      <c r="K24" s="20"/>
      <c r="L24" s="20"/>
      <c r="M24" s="20"/>
      <c r="N24" s="20"/>
      <c r="O24" s="20"/>
      <c r="P24" s="20"/>
      <c r="Q24" s="20"/>
      <c r="R24" s="20"/>
      <c r="S24" s="20"/>
      <c r="T24" s="20"/>
      <c r="U24" s="20"/>
      <c r="V24" s="20"/>
    </row>
    <row r="25" spans="1:22" x14ac:dyDescent="0.2">
      <c r="A25" s="20"/>
      <c r="B25" s="38" t="s">
        <v>110</v>
      </c>
      <c r="C25" s="49">
        <f>C17/C6</f>
        <v>5.9878270310901385E-2</v>
      </c>
      <c r="D25" s="49">
        <f>D17/D6</f>
        <v>8.4748741097071437E-2</v>
      </c>
      <c r="E25" s="49">
        <f>E17/E6</f>
        <v>0.174910632637792</v>
      </c>
      <c r="F25" s="50">
        <f>F17/F6</f>
        <v>0.2311305040792731</v>
      </c>
      <c r="G25" s="45">
        <f>(IF(C25 &gt; 0.17, 100, IF(C25 &gt;= 0.1, 50, 0))) +
  (IF(D25 &gt; 0.17, 100, IF(D25 &gt;= 0.1, 50, 0))) +
  (IF(E25 &gt; 0.17, 100, IF(E25 &gt;= 0.1, 50, 0))) +
  (IF(F25 &gt; 0.17, 100, IF(F25 &gt;= 0.1, 50, 0)))</f>
        <v>200</v>
      </c>
      <c r="H25" s="46" t="s">
        <v>194</v>
      </c>
      <c r="I25" s="20"/>
      <c r="J25" s="20"/>
      <c r="K25" s="20"/>
      <c r="L25" s="20"/>
      <c r="M25" s="20"/>
      <c r="N25" s="20"/>
      <c r="O25" s="20"/>
      <c r="P25" s="20"/>
      <c r="Q25" s="20"/>
      <c r="R25" s="20"/>
      <c r="S25" s="20"/>
      <c r="T25" s="20"/>
      <c r="U25" s="20"/>
      <c r="V25" s="20"/>
    </row>
    <row r="26" spans="1:22" x14ac:dyDescent="0.2">
      <c r="A26" s="20"/>
      <c r="B26" s="38" t="s">
        <v>112</v>
      </c>
      <c r="C26" s="49">
        <f>C8/C6</f>
        <v>0.27955024742655504</v>
      </c>
      <c r="D26" s="49">
        <f>D8/D6</f>
        <v>0.2562396006655574</v>
      </c>
      <c r="E26" s="49">
        <f>E8/E6</f>
        <v>0.27049511300072443</v>
      </c>
      <c r="F26" s="50">
        <f>F8/F6</f>
        <v>0.30896003030877062</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0.74211794661937891</v>
      </c>
      <c r="D27" s="49">
        <f>D9/(D13+D10)</f>
        <v>0.76309470789845668</v>
      </c>
      <c r="E27" s="49">
        <f>E9/(E13+E10)</f>
        <v>0.76542860437567484</v>
      </c>
      <c r="F27" s="50">
        <f>F9/(F13+F10)</f>
        <v>0.88912608899528611</v>
      </c>
      <c r="G27" s="45">
        <f>(IF(C27 &lt; 0.8, 100, IF(C27 &lt; 1, 50, 0))) +
  (IF(D27 &lt; 0.8, 100, IF(D27 &lt; 1, 50, 0))) +
  (IF(E27 &lt; 0.8, 100, IF(E27 &lt; 1, 50, 0))) +
  (IF(F27 &lt; 0.8, 100, IF(F27 &lt; 1, 50, 0)))</f>
        <v>350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7.5858364016246335E-2</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0.10431500932114764</v>
      </c>
      <c r="D31" s="49">
        <f>D17/(D13+D10)</f>
        <v>0.1494200569293031</v>
      </c>
      <c r="E31" s="49">
        <f>E17/(E13+E10)</f>
        <v>0.3087922340682035</v>
      </c>
      <c r="F31" s="50">
        <f>F17/(F13+F10)</f>
        <v>0.43663466521878624</v>
      </c>
      <c r="G31" s="45">
        <f>(IF(C31 &gt; 0.23, 100, 0)) +
  (IF(D31 &gt; 0.23, 100, 0)) +
  (IF(E31 &gt; 0.23, 100, 0)) +
  (IF(F31 &gt; 0.23, 100, 0))</f>
        <v>200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59"/>
  <sheetViews>
    <sheetView zoomScale="214" zoomScaleNormal="100" workbookViewId="0">
      <selection activeCell="C3" sqref="C3"/>
    </sheetView>
  </sheetViews>
  <sheetFormatPr baseColWidth="10" defaultColWidth="8.83203125" defaultRowHeight="15" x14ac:dyDescent="0.2"/>
  <cols>
    <col min="1" max="1" width="2.1640625" customWidth="1"/>
    <col min="2" max="2" width="35.6640625" customWidth="1"/>
    <col min="3" max="6" width="19" customWidth="1"/>
    <col min="7" max="7" width="10.5" customWidth="1"/>
    <col min="8" max="8" width="12" customWidth="1"/>
    <col min="9" max="9" width="13.33203125" customWidth="1"/>
    <col min="10" max="12" width="12.83203125" customWidth="1"/>
    <col min="13" max="13" width="9.1640625" customWidth="1"/>
    <col min="14" max="14" width="13.1640625" customWidth="1"/>
    <col min="22" max="22" width="140.5" customWidth="1"/>
  </cols>
  <sheetData>
    <row r="1" spans="1:22" ht="10.5" customHeight="1" x14ac:dyDescent="0.2">
      <c r="A1" s="20"/>
      <c r="B1" s="20"/>
      <c r="C1" s="20"/>
      <c r="D1" s="20"/>
      <c r="E1" s="20"/>
      <c r="F1" s="20"/>
      <c r="G1" s="20"/>
      <c r="H1" s="20"/>
      <c r="I1" s="20"/>
      <c r="J1" s="20"/>
      <c r="K1" s="20"/>
      <c r="L1" s="20"/>
      <c r="M1" s="20"/>
      <c r="N1" s="20"/>
      <c r="O1" s="20"/>
      <c r="P1" s="20"/>
      <c r="Q1" s="20"/>
      <c r="R1" s="20"/>
      <c r="S1" s="20"/>
      <c r="T1" s="20"/>
      <c r="U1" s="20"/>
      <c r="V1" s="20"/>
    </row>
    <row r="2" spans="1:22" ht="16" customHeight="1" x14ac:dyDescent="0.2">
      <c r="A2" s="20"/>
      <c r="B2" s="21" t="s">
        <v>161</v>
      </c>
      <c r="C2" s="22" t="s">
        <v>162</v>
      </c>
      <c r="D2" s="22" t="s">
        <v>163</v>
      </c>
      <c r="E2" s="22" t="s">
        <v>164</v>
      </c>
      <c r="F2" s="22" t="s">
        <v>165</v>
      </c>
      <c r="G2" s="20"/>
      <c r="H2" s="23" t="s">
        <v>166</v>
      </c>
      <c r="I2" s="24"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20"/>
      <c r="K2" s="20"/>
      <c r="L2" s="20"/>
      <c r="M2" s="20"/>
      <c r="N2" s="20"/>
      <c r="O2" s="20"/>
      <c r="P2" s="20"/>
      <c r="Q2" s="20"/>
      <c r="R2" s="20"/>
      <c r="S2" s="20"/>
      <c r="T2" s="20"/>
      <c r="U2" s="20"/>
      <c r="V2" s="20"/>
    </row>
    <row r="3" spans="1:22" ht="19" customHeight="1" x14ac:dyDescent="0.25">
      <c r="A3" s="20"/>
      <c r="B3" s="25" t="s">
        <v>167</v>
      </c>
      <c r="C3" s="26"/>
      <c r="D3" s="26"/>
      <c r="E3" s="26"/>
      <c r="F3" s="27"/>
      <c r="G3" s="20"/>
      <c r="H3" s="20"/>
      <c r="I3" s="20"/>
      <c r="J3" s="20"/>
      <c r="K3" s="20"/>
      <c r="L3" s="20"/>
      <c r="M3" s="20"/>
      <c r="N3" s="20"/>
      <c r="O3" s="20"/>
      <c r="P3" s="20"/>
      <c r="Q3" s="20"/>
      <c r="R3" s="20"/>
      <c r="S3" s="20"/>
      <c r="T3" s="20"/>
      <c r="U3" s="20"/>
      <c r="V3" s="20"/>
    </row>
    <row r="4" spans="1:22" ht="19" customHeight="1" x14ac:dyDescent="0.25">
      <c r="A4" s="20"/>
      <c r="B4" s="28" t="s">
        <v>168</v>
      </c>
      <c r="C4" s="26"/>
      <c r="D4" s="26"/>
      <c r="E4" s="26"/>
      <c r="F4" s="27"/>
      <c r="G4" s="20"/>
      <c r="H4" s="20"/>
      <c r="I4" s="20"/>
      <c r="J4" s="20"/>
      <c r="K4" s="20"/>
      <c r="L4" s="20"/>
      <c r="M4" s="20"/>
      <c r="N4" s="20"/>
      <c r="O4" s="20"/>
      <c r="P4" s="20"/>
      <c r="Q4" s="20"/>
      <c r="R4" s="20"/>
      <c r="S4" s="20"/>
      <c r="T4" s="20"/>
      <c r="U4" s="20"/>
      <c r="V4" s="20"/>
    </row>
    <row r="5" spans="1:22" ht="19" customHeight="1" x14ac:dyDescent="0.25">
      <c r="A5" s="20"/>
      <c r="B5" s="28" t="s">
        <v>169</v>
      </c>
      <c r="C5" s="26"/>
      <c r="D5" s="26"/>
      <c r="E5" s="26"/>
      <c r="F5" s="27"/>
      <c r="G5" s="20"/>
      <c r="H5" s="20"/>
      <c r="I5" s="20"/>
      <c r="J5" s="20"/>
      <c r="K5" s="20"/>
      <c r="L5" s="20"/>
      <c r="M5" s="20"/>
      <c r="N5" s="20"/>
      <c r="O5" s="20"/>
      <c r="P5" s="20"/>
      <c r="Q5" s="20"/>
      <c r="R5" s="20"/>
      <c r="S5" s="20"/>
      <c r="T5" s="20"/>
      <c r="U5" s="20"/>
      <c r="V5" s="20"/>
    </row>
    <row r="6" spans="1:22" ht="19" customHeight="1" x14ac:dyDescent="0.25">
      <c r="A6" s="20"/>
      <c r="B6" s="28" t="s">
        <v>170</v>
      </c>
      <c r="C6" s="26"/>
      <c r="D6" s="26"/>
      <c r="E6" s="26"/>
      <c r="F6" s="27"/>
      <c r="G6" s="20"/>
      <c r="H6" s="20"/>
      <c r="I6" s="20"/>
      <c r="J6" s="20"/>
      <c r="K6" s="20"/>
      <c r="L6" s="20"/>
      <c r="M6" s="20"/>
      <c r="N6" s="20"/>
      <c r="O6" s="20"/>
      <c r="P6" s="20"/>
      <c r="Q6" s="20"/>
      <c r="R6" s="20"/>
      <c r="S6" s="20"/>
      <c r="T6" s="20"/>
      <c r="U6" s="20"/>
      <c r="V6" s="20"/>
    </row>
    <row r="7" spans="1:22" ht="19" customHeight="1" x14ac:dyDescent="0.25">
      <c r="A7" s="20"/>
      <c r="B7" s="28" t="s">
        <v>171</v>
      </c>
      <c r="C7" s="26"/>
      <c r="D7" s="26"/>
      <c r="E7" s="26"/>
      <c r="F7" s="27"/>
      <c r="G7" s="20"/>
      <c r="H7" s="20"/>
      <c r="I7" s="20"/>
      <c r="J7" s="20"/>
      <c r="K7" s="20"/>
      <c r="L7" s="20"/>
      <c r="M7" s="20"/>
      <c r="N7" s="20"/>
      <c r="O7" s="20"/>
      <c r="P7" s="20"/>
      <c r="Q7" s="20"/>
      <c r="R7" s="20"/>
      <c r="S7" s="20"/>
      <c r="T7" s="20"/>
      <c r="U7" s="20"/>
      <c r="V7" s="20"/>
    </row>
    <row r="8" spans="1:22" ht="19" customHeight="1" x14ac:dyDescent="0.25">
      <c r="A8" s="20"/>
      <c r="B8" s="28" t="s">
        <v>172</v>
      </c>
      <c r="C8" s="26"/>
      <c r="D8" s="26"/>
      <c r="E8" s="26"/>
      <c r="F8" s="27"/>
      <c r="G8" s="20"/>
      <c r="H8" s="20"/>
      <c r="I8" s="20"/>
      <c r="J8" s="20"/>
      <c r="K8" s="20"/>
      <c r="L8" s="20"/>
      <c r="M8" s="20"/>
      <c r="N8" s="20"/>
      <c r="O8" s="20"/>
      <c r="P8" s="20"/>
      <c r="Q8" s="20"/>
      <c r="R8" s="20"/>
      <c r="S8" s="20"/>
      <c r="T8" s="20"/>
      <c r="U8" s="20"/>
      <c r="V8" s="20"/>
    </row>
    <row r="9" spans="1:22" ht="19" customHeight="1" x14ac:dyDescent="0.25">
      <c r="A9" s="20"/>
      <c r="B9" s="28" t="s">
        <v>173</v>
      </c>
      <c r="C9" s="26"/>
      <c r="D9" s="26"/>
      <c r="E9" s="26"/>
      <c r="F9" s="27"/>
      <c r="G9" s="20"/>
      <c r="H9" s="20"/>
      <c r="I9" s="20"/>
      <c r="J9" s="20"/>
      <c r="K9" s="20"/>
      <c r="L9" s="20"/>
      <c r="M9" s="20"/>
      <c r="N9" s="20"/>
      <c r="O9" s="20"/>
      <c r="P9" s="20"/>
      <c r="Q9" s="20"/>
      <c r="R9" s="20"/>
      <c r="S9" s="20"/>
      <c r="T9" s="20"/>
      <c r="U9" s="20"/>
      <c r="V9" s="20"/>
    </row>
    <row r="10" spans="1:22" ht="19" customHeight="1" x14ac:dyDescent="0.25">
      <c r="A10" s="20"/>
      <c r="B10" s="28" t="s">
        <v>174</v>
      </c>
      <c r="C10" s="26"/>
      <c r="D10" s="26"/>
      <c r="E10" s="26"/>
      <c r="F10" s="27"/>
      <c r="G10" s="20"/>
      <c r="H10" s="20"/>
      <c r="I10" s="20"/>
      <c r="J10" s="20"/>
      <c r="K10" s="20"/>
      <c r="L10" s="20"/>
      <c r="M10" s="20"/>
      <c r="N10" s="20"/>
      <c r="O10" s="20"/>
      <c r="P10" s="20"/>
      <c r="Q10" s="20"/>
      <c r="R10" s="20"/>
      <c r="S10" s="20"/>
      <c r="T10" s="20"/>
      <c r="U10" s="20"/>
      <c r="V10" s="20"/>
    </row>
    <row r="11" spans="1:22" ht="19" customHeight="1" x14ac:dyDescent="0.25">
      <c r="A11" s="20"/>
      <c r="B11" s="28" t="s">
        <v>175</v>
      </c>
      <c r="C11" s="26"/>
      <c r="D11" s="26"/>
      <c r="E11" s="26"/>
      <c r="F11" s="27"/>
      <c r="G11" s="20"/>
      <c r="H11" s="20"/>
      <c r="I11" s="20"/>
      <c r="J11" s="20"/>
      <c r="K11" s="20"/>
      <c r="L11" s="20"/>
      <c r="M11" s="20"/>
      <c r="N11" s="20"/>
      <c r="O11" s="20"/>
      <c r="P11" s="20"/>
      <c r="Q11" s="20"/>
      <c r="R11" s="20"/>
      <c r="S11" s="20"/>
      <c r="T11" s="20"/>
      <c r="U11" s="20"/>
      <c r="V11" s="20"/>
    </row>
    <row r="12" spans="1:22" ht="19" customHeight="1" x14ac:dyDescent="0.25">
      <c r="A12" s="20"/>
      <c r="B12" s="28" t="s">
        <v>176</v>
      </c>
      <c r="C12" s="26"/>
      <c r="D12" s="26"/>
      <c r="E12" s="26"/>
      <c r="F12" s="27"/>
      <c r="G12" s="20"/>
      <c r="H12" s="20"/>
      <c r="I12" s="20"/>
      <c r="J12" s="20"/>
      <c r="K12" s="20"/>
      <c r="L12" s="20"/>
      <c r="M12" s="20"/>
      <c r="N12" s="20"/>
      <c r="O12" s="20"/>
      <c r="P12" s="20"/>
      <c r="Q12" s="20"/>
      <c r="R12" s="20"/>
      <c r="S12" s="20"/>
      <c r="T12" s="20"/>
      <c r="U12" s="20"/>
      <c r="V12" s="20"/>
    </row>
    <row r="13" spans="1:22" ht="19" customHeight="1" x14ac:dyDescent="0.25">
      <c r="A13" s="20"/>
      <c r="B13" s="28" t="s">
        <v>177</v>
      </c>
      <c r="C13" s="26"/>
      <c r="D13" s="26"/>
      <c r="E13" s="26"/>
      <c r="F13" s="27"/>
      <c r="G13" s="20"/>
      <c r="H13" s="20"/>
      <c r="I13" s="20"/>
      <c r="J13" s="20"/>
      <c r="K13" s="20"/>
      <c r="L13" s="20"/>
      <c r="M13" s="20"/>
      <c r="N13" s="20"/>
      <c r="O13" s="20"/>
      <c r="P13" s="20"/>
      <c r="Q13" s="20"/>
      <c r="R13" s="20"/>
      <c r="S13" s="20"/>
      <c r="T13" s="20"/>
      <c r="U13" s="20"/>
      <c r="V13" s="20"/>
    </row>
    <row r="14" spans="1:22" ht="19" customHeight="1"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customHeight="1" x14ac:dyDescent="0.25">
      <c r="A15" s="20"/>
      <c r="B15" s="25" t="s">
        <v>179</v>
      </c>
      <c r="C15" s="26"/>
      <c r="D15" s="26"/>
      <c r="E15" s="26"/>
      <c r="F15" s="27"/>
      <c r="G15" s="20"/>
      <c r="H15" s="20"/>
      <c r="I15" s="20"/>
      <c r="J15" s="20"/>
      <c r="K15" s="20"/>
      <c r="L15" s="20"/>
      <c r="M15" s="20"/>
      <c r="N15" s="20"/>
      <c r="O15" s="20"/>
      <c r="P15" s="20"/>
      <c r="Q15" s="20"/>
      <c r="R15" s="20"/>
      <c r="S15" s="20"/>
      <c r="T15" s="20"/>
      <c r="U15" s="20"/>
      <c r="V15" s="20"/>
    </row>
    <row r="16" spans="1:22" ht="19" customHeight="1"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20" customHeight="1" x14ac:dyDescent="0.25">
      <c r="A17" s="20"/>
      <c r="B17" s="32" t="s">
        <v>181</v>
      </c>
      <c r="C17" s="33"/>
      <c r="D17" s="33"/>
      <c r="E17" s="33"/>
      <c r="F17" s="34"/>
      <c r="G17" s="20"/>
      <c r="H17" s="20"/>
      <c r="I17" s="20"/>
      <c r="J17" s="20"/>
      <c r="K17" s="20"/>
      <c r="L17" s="20"/>
      <c r="M17" s="20"/>
      <c r="N17" s="20"/>
      <c r="O17" s="20"/>
      <c r="P17" s="20"/>
      <c r="Q17" s="20"/>
      <c r="R17" s="20"/>
      <c r="S17" s="20"/>
      <c r="T17" s="20"/>
      <c r="U17" s="20"/>
      <c r="V17" s="20"/>
    </row>
    <row r="18" spans="1:22" ht="16" customHeight="1" x14ac:dyDescent="0.2">
      <c r="A18" s="20"/>
      <c r="B18" s="20"/>
      <c r="C18" s="20"/>
      <c r="D18" s="20"/>
      <c r="E18" s="20"/>
      <c r="F18" s="20"/>
      <c r="G18" s="20"/>
      <c r="H18" s="20"/>
      <c r="I18" s="20"/>
      <c r="J18" s="20"/>
      <c r="K18" s="20"/>
      <c r="L18" s="20"/>
      <c r="M18" s="20"/>
      <c r="N18" s="20"/>
      <c r="O18" s="20"/>
      <c r="P18" s="20"/>
      <c r="Q18" s="20"/>
      <c r="R18" s="20"/>
      <c r="S18" s="20"/>
      <c r="T18" s="20"/>
      <c r="U18" s="20"/>
      <c r="V18"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Fail</v>
      </c>
      <c r="E22" s="43" t="str">
        <f>IF(E17&gt;F17, "Pass", "Fail")</f>
        <v>Fail</v>
      </c>
      <c r="F22" s="39"/>
      <c r="G22" s="45">
        <f>(((COUNTIF(C22:F22, "Pass") * 100) + (COUNTIF(C22:F22, "Fail") * 0)) * (400/300)) / 2</f>
        <v>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 t="shared" ref="G23:G30" si="0">(COUNTIF(C23:F23,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t="e">
        <f>C17/(C4)</f>
        <v>#DIV/0!</v>
      </c>
      <c r="D24" s="49" t="e">
        <f>D17/(D4)</f>
        <v>#DIV/0!</v>
      </c>
      <c r="E24" s="49" t="e">
        <f t="shared" ref="E24:F24" si="1">E17/(E4)</f>
        <v>#DIV/0!</v>
      </c>
      <c r="F24" s="50" t="e">
        <f t="shared" si="1"/>
        <v>#DIV/0!</v>
      </c>
      <c r="G24" s="45" t="e">
        <f>(IF(C24 &gt; 0.5, 100, IF(C24 &gt;= 0.2, 50, 0))) +
  (IF(D24 &gt; 0.5, 100, IF(D24 &gt;= 0.2, 50, 0))) +
  (IF(E24 &gt; 0.5, 100, IF(E24 &gt;= 0.2, 50, 0))) +
  (IF(F24 &gt; 0.5, 100, IF(F24 &gt;= 0.2, 50, 0)))</f>
        <v>#DIV/0!</v>
      </c>
      <c r="H24" s="46" t="s">
        <v>193</v>
      </c>
      <c r="I24" s="20"/>
      <c r="J24" s="20"/>
      <c r="K24" s="20"/>
      <c r="L24" s="20"/>
      <c r="M24" s="20"/>
      <c r="N24" s="20"/>
      <c r="O24" s="20"/>
      <c r="P24" s="20"/>
      <c r="Q24" s="20"/>
      <c r="R24" s="20"/>
      <c r="S24" s="20"/>
      <c r="T24" s="20"/>
      <c r="U24" s="20"/>
      <c r="V24" s="20"/>
    </row>
    <row r="25" spans="1:22" x14ac:dyDescent="0.2">
      <c r="A25" s="20"/>
      <c r="B25" s="38" t="s">
        <v>110</v>
      </c>
      <c r="C25" s="49" t="e">
        <f>C17/C6</f>
        <v>#DIV/0!</v>
      </c>
      <c r="D25" s="49" t="e">
        <f>D17/D6</f>
        <v>#DIV/0!</v>
      </c>
      <c r="E25" s="49" t="e">
        <f>E17/E6</f>
        <v>#DIV/0!</v>
      </c>
      <c r="F25" s="50" t="e">
        <f>F17/F6</f>
        <v>#DIV/0!</v>
      </c>
      <c r="G25" s="45" t="e">
        <f>(IF(C25 &gt; 0.17, 100, IF(C25 &gt;= 0.1, 50, 0))) +
  (IF(D25 &gt; 0.17, 100, IF(D25 &gt;= 0.1, 50, 0))) +
  (IF(E25 &gt; 0.17, 100, IF(E25 &gt;= 0.1, 50, 0))) +
  (IF(F25 &gt; 0.17, 100, IF(F25 &gt;= 0.1, 50, 0)))</f>
        <v>#DIV/0!</v>
      </c>
      <c r="H25" s="46" t="s">
        <v>194</v>
      </c>
      <c r="I25" s="20"/>
      <c r="J25" s="20"/>
      <c r="K25" s="20"/>
      <c r="L25" s="20"/>
      <c r="M25" s="20"/>
      <c r="N25" s="20"/>
      <c r="O25" s="20"/>
      <c r="P25" s="20"/>
      <c r="Q25" s="20"/>
      <c r="R25" s="20"/>
      <c r="S25" s="20"/>
      <c r="T25" s="20"/>
      <c r="U25" s="20"/>
      <c r="V25" s="20"/>
    </row>
    <row r="26" spans="1:22" x14ac:dyDescent="0.2">
      <c r="A26" s="20"/>
      <c r="B26" s="38" t="s">
        <v>112</v>
      </c>
      <c r="C26" s="49" t="e">
        <f>C8/C6</f>
        <v>#DIV/0!</v>
      </c>
      <c r="D26" s="49" t="e">
        <f>D8/D6</f>
        <v>#DIV/0!</v>
      </c>
      <c r="E26" s="49" t="e">
        <f>E8/E6</f>
        <v>#DIV/0!</v>
      </c>
      <c r="F26" s="50" t="e">
        <f>F8/F6</f>
        <v>#DIV/0!</v>
      </c>
      <c r="G26" s="45" t="e">
        <f>(IF(C26 &lt; 0.5, 100, 0)) +
  (IF(D26 &lt; 0.5, 100, 0)) +
  (IF(E26 &lt; 0.5, 100, 0)) +
  (IF(F26 &lt; 0.5, 100, 0))</f>
        <v>#DIV/0!</v>
      </c>
      <c r="H26" s="46" t="s">
        <v>195</v>
      </c>
      <c r="I26" s="20"/>
      <c r="J26" s="20"/>
      <c r="K26" s="20"/>
      <c r="L26" s="20"/>
      <c r="M26" s="20"/>
      <c r="N26" s="20"/>
      <c r="O26" s="20"/>
      <c r="P26" s="20"/>
      <c r="Q26" s="20"/>
      <c r="R26" s="20"/>
      <c r="S26" s="20"/>
      <c r="T26" s="20"/>
      <c r="U26" s="20"/>
      <c r="V26" s="20"/>
    </row>
    <row r="27" spans="1:22" x14ac:dyDescent="0.2">
      <c r="A27" s="20"/>
      <c r="B27" s="38" t="s">
        <v>196</v>
      </c>
      <c r="C27" s="49" t="e">
        <f>C9/(C13+C10)</f>
        <v>#DIV/0!</v>
      </c>
      <c r="D27" s="49" t="e">
        <f>D9/(D13+D10)</f>
        <v>#DIV/0!</v>
      </c>
      <c r="E27" s="49" t="e">
        <f>E9/(E13+E10)</f>
        <v>#DIV/0!</v>
      </c>
      <c r="F27" s="50" t="e">
        <f>F9/(F13+F10)</f>
        <v>#DIV/0!</v>
      </c>
      <c r="G27" s="45" t="e">
        <f>(IF(C27 &lt; 0.8, 100, IF(C27 &lt; 1, 50, 0))) +
  (IF(D27 &lt; 0.8, 100, IF(D27 &lt; 1, 50, 0))) +
  (IF(E27 &lt; 0.8, 100, IF(E27 &lt; 1, 50, 0))) +
  (IF(F27 &lt; 0.8, 100, IF(F27 &lt; 1, 50, 0)))</f>
        <v>#DIV/0!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 t="shared" si="0"/>
        <v>400</v>
      </c>
      <c r="H28" s="46" t="s">
        <v>199</v>
      </c>
      <c r="I28" s="20"/>
      <c r="J28" s="20"/>
      <c r="K28" s="20"/>
      <c r="L28" s="20"/>
      <c r="M28" s="20"/>
      <c r="N28" s="20"/>
      <c r="O28" s="20"/>
      <c r="P28" s="20"/>
      <c r="Q28" s="20"/>
      <c r="R28" s="20"/>
      <c r="S28" s="20"/>
      <c r="T28" s="20"/>
      <c r="U28" s="20"/>
      <c r="V28" s="20"/>
    </row>
    <row r="29" spans="1:22" x14ac:dyDescent="0.2">
      <c r="A29" s="20"/>
      <c r="B29" s="38" t="s">
        <v>114</v>
      </c>
      <c r="C29" s="50" t="e">
        <f>(((C12-D12)/D12)+((D12-E12)/E12)+((E12-F12)/F12))/3</f>
        <v>#DIV/0!</v>
      </c>
      <c r="D29" s="53"/>
      <c r="E29" s="54"/>
      <c r="F29" s="55"/>
      <c r="G29" s="45" t="e">
        <f>(IF(C29 &gt;= 0.17, 100, IF(C29 &gt;= 0, 50, 0))) * (400/100)</f>
        <v>#DIV/0!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 t="shared" si="0"/>
        <v>0</v>
      </c>
      <c r="H30" s="46" t="s">
        <v>201</v>
      </c>
      <c r="I30" s="20"/>
      <c r="J30" s="20"/>
      <c r="K30" s="20"/>
      <c r="L30" s="20"/>
      <c r="M30" s="20"/>
      <c r="N30" s="20"/>
      <c r="O30" s="20"/>
      <c r="P30" s="20"/>
      <c r="Q30" s="20"/>
      <c r="R30" s="20"/>
      <c r="S30" s="20"/>
      <c r="T30" s="20"/>
      <c r="U30" s="20"/>
      <c r="V30" s="20"/>
    </row>
    <row r="31" spans="1:22" x14ac:dyDescent="0.2">
      <c r="A31" s="20"/>
      <c r="B31" s="38" t="s">
        <v>202</v>
      </c>
      <c r="C31" s="49" t="e">
        <f>C17/(C13+C10)</f>
        <v>#DIV/0!</v>
      </c>
      <c r="D31" s="49" t="e">
        <f>D17/(D13+D10)</f>
        <v>#DIV/0!</v>
      </c>
      <c r="E31" s="49" t="e">
        <f>E17/(E13+E10)</f>
        <v>#DIV/0!</v>
      </c>
      <c r="F31" s="50" t="e">
        <f>F17/(F13+F10)</f>
        <v>#DIV/0!</v>
      </c>
      <c r="G31" s="45" t="e">
        <f>(IF(C31 &gt; 0.23, 100, 0)) +
  (IF(D31 &gt; 0.23, 100, 0)) +
  (IF(E31 &gt; 0.23, 100, 0)) +
  (IF(F31 &gt; 0.23, 100, 0))</f>
        <v>#DIV/0!</v>
      </c>
      <c r="H31" s="46" t="s">
        <v>203</v>
      </c>
      <c r="I31" s="20"/>
      <c r="J31" s="20"/>
      <c r="K31" s="20"/>
      <c r="L31" s="20"/>
      <c r="M31" s="20"/>
      <c r="N31" s="20"/>
      <c r="O31" s="20"/>
      <c r="P31" s="20"/>
      <c r="Q31" s="20"/>
      <c r="R31" s="20"/>
      <c r="S31" s="20"/>
      <c r="T31" s="20"/>
      <c r="U31" s="20"/>
      <c r="V31" s="20"/>
    </row>
    <row r="32" spans="1:22" ht="16" customHeight="1"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row r="33" spans="1:22" x14ac:dyDescent="0.2">
      <c r="A33" s="20"/>
      <c r="B33" s="20"/>
      <c r="C33" s="20"/>
      <c r="D33" s="20"/>
      <c r="E33" s="20"/>
      <c r="F33" s="20"/>
      <c r="G33" s="20"/>
      <c r="H33" s="20"/>
      <c r="I33" s="20"/>
      <c r="J33" s="20"/>
      <c r="K33" s="20"/>
      <c r="L33" s="20"/>
      <c r="M33" s="20"/>
      <c r="N33" s="20"/>
      <c r="O33" s="20"/>
      <c r="P33" s="20"/>
      <c r="Q33" s="20"/>
      <c r="R33" s="20"/>
      <c r="S33" s="20"/>
      <c r="T33" s="20"/>
      <c r="U33" s="20"/>
      <c r="V33" s="20"/>
    </row>
    <row r="34" spans="1:22" x14ac:dyDescent="0.2">
      <c r="A34" s="20"/>
      <c r="B34" s="20"/>
      <c r="C34" s="20"/>
      <c r="D34" s="20"/>
      <c r="E34" s="20"/>
      <c r="F34" s="20"/>
      <c r="G34" s="20"/>
      <c r="H34" s="20"/>
      <c r="I34" s="20"/>
      <c r="J34" s="20"/>
      <c r="K34" s="20"/>
      <c r="L34" s="20"/>
      <c r="M34" s="20"/>
      <c r="N34" s="20"/>
      <c r="O34" s="20"/>
      <c r="P34" s="20"/>
      <c r="Q34" s="20"/>
      <c r="R34" s="20"/>
      <c r="S34" s="20"/>
      <c r="T34" s="20"/>
      <c r="U34" s="20"/>
      <c r="V34" s="20"/>
    </row>
    <row r="35" spans="1:22" x14ac:dyDescent="0.2">
      <c r="A35" s="20"/>
      <c r="B35" s="20"/>
      <c r="C35" s="20"/>
      <c r="D35" s="20"/>
      <c r="E35" s="20"/>
      <c r="F35" s="20"/>
      <c r="G35" s="20"/>
      <c r="H35" s="20"/>
      <c r="I35" s="20"/>
      <c r="J35" s="20"/>
      <c r="K35" s="20"/>
      <c r="L35" s="20"/>
      <c r="M35" s="20"/>
      <c r="N35" s="20"/>
      <c r="O35" s="20"/>
      <c r="P35" s="20"/>
      <c r="Q35" s="20"/>
      <c r="R35" s="20"/>
      <c r="S35" s="20"/>
      <c r="T35" s="20"/>
      <c r="U35" s="20"/>
      <c r="V35" s="20"/>
    </row>
    <row r="36" spans="1:22" x14ac:dyDescent="0.2">
      <c r="A36" s="20"/>
      <c r="B36" s="20"/>
      <c r="C36" s="20"/>
      <c r="D36" s="20"/>
      <c r="E36" s="20"/>
      <c r="F36" s="20"/>
      <c r="G36" s="20"/>
      <c r="H36" s="20"/>
      <c r="I36" s="20"/>
      <c r="J36" s="20"/>
      <c r="K36" s="20"/>
      <c r="L36" s="20"/>
      <c r="M36" s="20"/>
      <c r="N36" s="20"/>
      <c r="O36" s="20"/>
      <c r="P36" s="20"/>
      <c r="Q36" s="20"/>
      <c r="R36" s="20"/>
      <c r="S36" s="20"/>
      <c r="T36" s="20"/>
      <c r="U36" s="20"/>
      <c r="V36" s="20"/>
    </row>
    <row r="37" spans="1:22" x14ac:dyDescent="0.2">
      <c r="A37" s="20"/>
      <c r="B37" s="20"/>
      <c r="C37" s="20"/>
      <c r="D37" s="20"/>
      <c r="E37" s="20"/>
      <c r="F37" s="20"/>
      <c r="G37" s="20"/>
      <c r="H37" s="20"/>
      <c r="I37" s="20"/>
      <c r="J37" s="20"/>
      <c r="K37" s="20"/>
      <c r="L37" s="20"/>
      <c r="M37" s="20"/>
      <c r="N37" s="20"/>
      <c r="O37" s="20"/>
      <c r="P37" s="20"/>
      <c r="Q37" s="20"/>
      <c r="R37" s="20"/>
      <c r="S37" s="20"/>
      <c r="T37" s="20"/>
      <c r="U37" s="20"/>
      <c r="V37" s="20"/>
    </row>
    <row r="38" spans="1:22" x14ac:dyDescent="0.2">
      <c r="A38" s="20"/>
      <c r="B38" s="20"/>
      <c r="C38" s="20"/>
      <c r="D38" s="20"/>
      <c r="E38" s="20"/>
      <c r="F38" s="20"/>
      <c r="G38" s="20"/>
      <c r="H38" s="20"/>
      <c r="I38" s="20"/>
      <c r="J38" s="20"/>
      <c r="K38" s="20"/>
      <c r="L38" s="20"/>
      <c r="M38" s="20"/>
      <c r="N38" s="20"/>
      <c r="O38" s="20"/>
      <c r="P38" s="20"/>
      <c r="Q38" s="20"/>
      <c r="R38" s="20"/>
      <c r="S38" s="20"/>
      <c r="T38" s="20"/>
      <c r="U38" s="20"/>
      <c r="V38" s="20"/>
    </row>
    <row r="39" spans="1:22" x14ac:dyDescent="0.2">
      <c r="A39" s="20"/>
      <c r="B39" s="20"/>
      <c r="C39" s="20"/>
      <c r="D39" s="20"/>
      <c r="E39" s="20"/>
      <c r="F39" s="20"/>
      <c r="G39" s="20"/>
      <c r="H39" s="20"/>
      <c r="I39" s="20"/>
      <c r="J39" s="20"/>
      <c r="K39" s="20"/>
      <c r="L39" s="20"/>
      <c r="M39" s="20"/>
      <c r="N39" s="20"/>
      <c r="O39" s="20"/>
      <c r="P39" s="20"/>
      <c r="Q39" s="20"/>
      <c r="R39" s="20"/>
      <c r="S39" s="20"/>
      <c r="T39" s="20"/>
      <c r="U39" s="20"/>
      <c r="V39" s="20"/>
    </row>
    <row r="40" spans="1:22" x14ac:dyDescent="0.2">
      <c r="A40" s="20"/>
      <c r="B40" s="20"/>
      <c r="C40" s="20"/>
      <c r="D40" s="20"/>
      <c r="E40" s="20"/>
      <c r="F40" s="20"/>
      <c r="G40" s="20"/>
      <c r="H40" s="20"/>
      <c r="I40" s="20"/>
      <c r="J40" s="20"/>
      <c r="K40" s="20"/>
      <c r="L40" s="20"/>
      <c r="M40" s="20"/>
      <c r="N40" s="20"/>
      <c r="O40" s="20"/>
      <c r="P40" s="20"/>
      <c r="Q40" s="20"/>
      <c r="R40" s="20"/>
      <c r="S40" s="20"/>
      <c r="T40" s="20"/>
      <c r="U40" s="20"/>
      <c r="V40" s="20"/>
    </row>
    <row r="41" spans="1:22" x14ac:dyDescent="0.2">
      <c r="A41" s="20"/>
      <c r="B41" s="20"/>
      <c r="C41" s="20"/>
      <c r="D41" s="20"/>
      <c r="E41" s="20"/>
      <c r="F41" s="20"/>
      <c r="G41" s="20"/>
      <c r="H41" s="20"/>
      <c r="I41" s="20"/>
      <c r="J41" s="20"/>
      <c r="K41" s="20"/>
      <c r="L41" s="20"/>
      <c r="M41" s="20"/>
      <c r="N41" s="20"/>
      <c r="O41" s="20"/>
      <c r="P41" s="20"/>
      <c r="Q41" s="20"/>
      <c r="R41" s="20"/>
      <c r="S41" s="20"/>
      <c r="T41" s="20"/>
      <c r="U41" s="20"/>
      <c r="V41" s="20"/>
    </row>
    <row r="42" spans="1:22" x14ac:dyDescent="0.2">
      <c r="A42" s="20"/>
      <c r="B42" s="20"/>
      <c r="C42" s="20"/>
      <c r="D42" s="20"/>
      <c r="E42" s="20"/>
      <c r="F42" s="20"/>
      <c r="G42" s="20"/>
      <c r="H42" s="20"/>
      <c r="I42" s="20"/>
      <c r="J42" s="20"/>
      <c r="K42" s="20"/>
      <c r="L42" s="20"/>
      <c r="M42" s="20"/>
      <c r="N42" s="20"/>
      <c r="O42" s="20"/>
      <c r="P42" s="20"/>
      <c r="Q42" s="20"/>
      <c r="R42" s="20"/>
      <c r="S42" s="20"/>
      <c r="T42" s="20"/>
      <c r="U42" s="20"/>
      <c r="V42" s="20"/>
    </row>
    <row r="43" spans="1:22" x14ac:dyDescent="0.2">
      <c r="A43" s="20"/>
      <c r="B43" s="20"/>
      <c r="C43" s="20"/>
      <c r="D43" s="20"/>
      <c r="E43" s="20"/>
      <c r="F43" s="20"/>
      <c r="G43" s="20"/>
      <c r="H43" s="20"/>
      <c r="I43" s="20"/>
      <c r="J43" s="20"/>
      <c r="K43" s="20"/>
      <c r="L43" s="20"/>
      <c r="M43" s="20"/>
      <c r="N43" s="20"/>
      <c r="O43" s="20"/>
      <c r="P43" s="20"/>
      <c r="Q43" s="20"/>
      <c r="R43" s="20"/>
      <c r="S43" s="20"/>
      <c r="T43" s="20"/>
      <c r="U43" s="20"/>
      <c r="V43" s="20"/>
    </row>
    <row r="44" spans="1:22" x14ac:dyDescent="0.2">
      <c r="A44" s="20"/>
      <c r="B44" s="20"/>
      <c r="C44" s="20"/>
      <c r="D44" s="20"/>
      <c r="E44" s="20"/>
      <c r="F44" s="20"/>
      <c r="G44" s="20"/>
      <c r="H44" s="20"/>
      <c r="I44" s="20"/>
      <c r="J44" s="20"/>
      <c r="K44" s="20"/>
      <c r="L44" s="20"/>
      <c r="M44" s="20"/>
      <c r="N44" s="20"/>
      <c r="O44" s="20"/>
      <c r="P44" s="20"/>
      <c r="Q44" s="20"/>
      <c r="R44" s="20"/>
      <c r="S44" s="20"/>
      <c r="T44" s="20"/>
      <c r="U44" s="20"/>
      <c r="V44" s="20"/>
    </row>
    <row r="45" spans="1:22" x14ac:dyDescent="0.2">
      <c r="A45" s="20"/>
      <c r="B45" s="20"/>
      <c r="C45" s="20"/>
      <c r="D45" s="20"/>
      <c r="E45" s="20"/>
      <c r="F45" s="20"/>
      <c r="G45" s="20"/>
      <c r="H45" s="20"/>
      <c r="I45" s="20"/>
      <c r="J45" s="20"/>
      <c r="K45" s="20"/>
      <c r="L45" s="20"/>
      <c r="M45" s="20"/>
      <c r="N45" s="20"/>
      <c r="O45" s="20"/>
      <c r="P45" s="20"/>
      <c r="Q45" s="20"/>
      <c r="R45" s="20"/>
      <c r="S45" s="20"/>
      <c r="T45" s="20"/>
      <c r="U45" s="20"/>
      <c r="V45" s="20"/>
    </row>
    <row r="46" spans="1:22" x14ac:dyDescent="0.2">
      <c r="A46" s="20"/>
      <c r="B46" s="20"/>
      <c r="C46" s="20"/>
      <c r="D46" s="20"/>
      <c r="E46" s="20"/>
      <c r="F46" s="20"/>
      <c r="G46" s="20"/>
      <c r="H46" s="20"/>
      <c r="I46" s="20"/>
      <c r="J46" s="20"/>
      <c r="K46" s="20"/>
      <c r="L46" s="20"/>
      <c r="M46" s="20"/>
      <c r="N46" s="20"/>
      <c r="O46" s="20"/>
      <c r="P46" s="20"/>
      <c r="Q46" s="20"/>
      <c r="R46" s="20"/>
      <c r="S46" s="20"/>
      <c r="T46" s="20"/>
      <c r="U46" s="20"/>
      <c r="V46" s="20"/>
    </row>
    <row r="47" spans="1:22" x14ac:dyDescent="0.2">
      <c r="A47" s="20"/>
      <c r="B47" s="20"/>
      <c r="C47" s="20"/>
      <c r="D47" s="20"/>
      <c r="E47" s="20"/>
      <c r="F47" s="20"/>
      <c r="G47" s="20"/>
      <c r="H47" s="20"/>
      <c r="I47" s="20"/>
      <c r="J47" s="20"/>
      <c r="K47" s="20"/>
      <c r="L47" s="20"/>
      <c r="M47" s="20"/>
      <c r="N47" s="20"/>
      <c r="O47" s="20"/>
      <c r="P47" s="20"/>
      <c r="Q47" s="20"/>
      <c r="R47" s="20"/>
      <c r="S47" s="20"/>
      <c r="T47" s="20"/>
      <c r="U47" s="20"/>
      <c r="V47" s="20"/>
    </row>
    <row r="48" spans="1:22" x14ac:dyDescent="0.2">
      <c r="A48" s="20"/>
      <c r="B48" s="20"/>
      <c r="C48" s="20"/>
      <c r="D48" s="20"/>
      <c r="E48" s="20"/>
      <c r="F48" s="20"/>
      <c r="G48" s="20"/>
      <c r="H48" s="20"/>
      <c r="I48" s="20"/>
      <c r="J48" s="20"/>
      <c r="K48" s="20"/>
      <c r="L48" s="20"/>
      <c r="M48" s="20"/>
      <c r="N48" s="20"/>
      <c r="O48" s="20"/>
      <c r="P48" s="20"/>
      <c r="Q48" s="20"/>
      <c r="R48" s="20"/>
      <c r="S48" s="20"/>
      <c r="T48" s="20"/>
      <c r="U48" s="20"/>
      <c r="V48" s="20"/>
    </row>
    <row r="49" spans="1:22" x14ac:dyDescent="0.2">
      <c r="A49" s="20"/>
      <c r="B49" s="20"/>
      <c r="C49" s="20"/>
      <c r="D49" s="20"/>
      <c r="E49" s="20"/>
      <c r="F49" s="20"/>
      <c r="G49" s="20"/>
      <c r="H49" s="20"/>
      <c r="I49" s="20"/>
      <c r="J49" s="20"/>
      <c r="K49" s="20"/>
      <c r="L49" s="20"/>
      <c r="M49" s="20"/>
      <c r="N49" s="20"/>
      <c r="O49" s="20"/>
      <c r="P49" s="20"/>
      <c r="Q49" s="20"/>
      <c r="R49" s="20"/>
      <c r="S49" s="20"/>
      <c r="T49" s="20"/>
      <c r="U49" s="20"/>
      <c r="V49" s="20"/>
    </row>
    <row r="50" spans="1:22" x14ac:dyDescent="0.2">
      <c r="A50" s="20"/>
      <c r="B50" s="20"/>
      <c r="C50" s="20"/>
      <c r="D50" s="20"/>
      <c r="E50" s="20"/>
      <c r="F50" s="20"/>
      <c r="G50" s="20"/>
      <c r="H50" s="20"/>
      <c r="I50" s="20"/>
      <c r="J50" s="20"/>
      <c r="K50" s="20"/>
      <c r="L50" s="20"/>
      <c r="M50" s="20"/>
      <c r="N50" s="20"/>
      <c r="O50" s="20"/>
      <c r="P50" s="20"/>
      <c r="Q50" s="20"/>
      <c r="R50" s="20"/>
      <c r="S50" s="20"/>
      <c r="T50" s="20"/>
      <c r="U50" s="20"/>
      <c r="V50" s="20"/>
    </row>
    <row r="51" spans="1:22" x14ac:dyDescent="0.2">
      <c r="A51" s="20"/>
      <c r="B51" s="20"/>
      <c r="C51" s="20"/>
      <c r="D51" s="20"/>
      <c r="E51" s="20"/>
      <c r="F51" s="20"/>
      <c r="G51" s="20"/>
      <c r="H51" s="20"/>
      <c r="I51" s="20"/>
      <c r="J51" s="20"/>
      <c r="K51" s="20"/>
      <c r="L51" s="20"/>
      <c r="M51" s="20"/>
      <c r="N51" s="20"/>
      <c r="O51" s="20"/>
      <c r="P51" s="20"/>
      <c r="Q51" s="20"/>
      <c r="R51" s="20"/>
      <c r="S51" s="20"/>
      <c r="T51" s="20"/>
      <c r="U51" s="20"/>
      <c r="V51" s="20"/>
    </row>
    <row r="52" spans="1:22" x14ac:dyDescent="0.2">
      <c r="A52" s="20"/>
      <c r="B52" s="20"/>
      <c r="C52" s="20"/>
      <c r="D52" s="20"/>
      <c r="E52" s="20"/>
      <c r="F52" s="20"/>
      <c r="G52" s="20"/>
      <c r="H52" s="20"/>
      <c r="I52" s="20"/>
      <c r="J52" s="20"/>
      <c r="K52" s="20"/>
      <c r="L52" s="20"/>
      <c r="M52" s="20"/>
      <c r="N52" s="20"/>
      <c r="O52" s="20"/>
      <c r="P52" s="20"/>
      <c r="Q52" s="20"/>
      <c r="R52" s="20"/>
      <c r="S52" s="20"/>
      <c r="T52" s="20"/>
      <c r="U52" s="20"/>
      <c r="V52" s="20"/>
    </row>
    <row r="53" spans="1:22" x14ac:dyDescent="0.2">
      <c r="A53" s="20"/>
      <c r="B53" s="20"/>
      <c r="C53" s="20"/>
      <c r="D53" s="20"/>
      <c r="E53" s="20"/>
      <c r="F53" s="20"/>
      <c r="G53" s="20"/>
      <c r="H53" s="20"/>
      <c r="I53" s="20"/>
      <c r="J53" s="20"/>
      <c r="K53" s="20"/>
      <c r="L53" s="20"/>
      <c r="M53" s="20"/>
      <c r="N53" s="20"/>
      <c r="O53" s="20"/>
      <c r="P53" s="20"/>
      <c r="Q53" s="20"/>
      <c r="R53" s="20"/>
      <c r="S53" s="20"/>
      <c r="T53" s="20"/>
      <c r="U53" s="20"/>
      <c r="V53" s="20"/>
    </row>
    <row r="54" spans="1:22" x14ac:dyDescent="0.2">
      <c r="A54" s="20"/>
      <c r="B54" s="20"/>
      <c r="C54" s="20"/>
      <c r="D54" s="20"/>
      <c r="E54" s="20"/>
      <c r="F54" s="20"/>
      <c r="G54" s="20"/>
      <c r="H54" s="20"/>
      <c r="I54" s="20"/>
      <c r="J54" s="20"/>
      <c r="K54" s="20"/>
      <c r="L54" s="20"/>
      <c r="M54" s="20"/>
      <c r="N54" s="20"/>
      <c r="O54" s="20"/>
      <c r="P54" s="20"/>
      <c r="Q54" s="20"/>
      <c r="R54" s="20"/>
      <c r="S54" s="20"/>
      <c r="T54" s="20"/>
      <c r="U54" s="20"/>
      <c r="V54" s="20"/>
    </row>
    <row r="55" spans="1:22" x14ac:dyDescent="0.2">
      <c r="A55" s="20"/>
      <c r="B55" s="20"/>
      <c r="C55" s="20"/>
      <c r="D55" s="20"/>
      <c r="E55" s="20"/>
      <c r="F55" s="20"/>
      <c r="G55" s="20"/>
      <c r="H55" s="20"/>
      <c r="I55" s="20"/>
      <c r="J55" s="20"/>
      <c r="K55" s="20"/>
      <c r="L55" s="20"/>
      <c r="M55" s="20"/>
      <c r="N55" s="20"/>
      <c r="O55" s="20"/>
      <c r="P55" s="20"/>
      <c r="Q55" s="20"/>
      <c r="R55" s="20"/>
      <c r="S55" s="20"/>
      <c r="T55" s="20"/>
      <c r="U55" s="20"/>
      <c r="V55" s="20"/>
    </row>
    <row r="56" spans="1:22" x14ac:dyDescent="0.2">
      <c r="A56" s="20"/>
      <c r="B56" s="20"/>
      <c r="C56" s="20"/>
      <c r="D56" s="20"/>
      <c r="E56" s="20"/>
      <c r="F56" s="20"/>
      <c r="G56" s="20"/>
      <c r="H56" s="20"/>
      <c r="I56" s="20"/>
      <c r="J56" s="20"/>
      <c r="K56" s="20"/>
      <c r="L56" s="20"/>
      <c r="M56" s="20"/>
      <c r="N56" s="20"/>
      <c r="O56" s="20"/>
      <c r="P56" s="20"/>
      <c r="Q56" s="20"/>
      <c r="R56" s="20"/>
      <c r="S56" s="20"/>
      <c r="T56" s="20"/>
      <c r="U56" s="20"/>
      <c r="V56" s="20"/>
    </row>
    <row r="57" spans="1:22" x14ac:dyDescent="0.2">
      <c r="A57" s="20"/>
      <c r="B57" s="20"/>
      <c r="C57" s="20"/>
      <c r="D57" s="20"/>
      <c r="E57" s="20"/>
      <c r="F57" s="20"/>
      <c r="G57" s="20"/>
      <c r="H57" s="20"/>
      <c r="I57" s="20"/>
      <c r="J57" s="20"/>
      <c r="K57" s="20"/>
      <c r="L57" s="20"/>
      <c r="M57" s="20"/>
      <c r="N57" s="20"/>
      <c r="O57" s="20"/>
      <c r="P57" s="20"/>
      <c r="Q57" s="20"/>
      <c r="R57" s="20"/>
      <c r="S57" s="20"/>
      <c r="T57" s="20"/>
      <c r="U57" s="20"/>
      <c r="V57" s="20"/>
    </row>
    <row r="58" spans="1:22" x14ac:dyDescent="0.2">
      <c r="A58" s="20"/>
      <c r="B58" s="20"/>
      <c r="C58" s="20"/>
      <c r="D58" s="20"/>
      <c r="E58" s="20"/>
      <c r="F58" s="20"/>
      <c r="G58" s="20"/>
      <c r="H58" s="20"/>
      <c r="I58" s="20"/>
      <c r="J58" s="20"/>
      <c r="K58" s="20"/>
      <c r="L58" s="20"/>
      <c r="M58" s="20"/>
      <c r="N58" s="20"/>
      <c r="O58" s="20"/>
      <c r="P58" s="20"/>
      <c r="Q58" s="20"/>
      <c r="R58" s="20"/>
      <c r="S58" s="20"/>
      <c r="T58" s="20"/>
      <c r="U58" s="20"/>
      <c r="V58" s="20"/>
    </row>
    <row r="59" spans="1:22" x14ac:dyDescent="0.2">
      <c r="A59" s="20"/>
      <c r="B59" s="20"/>
      <c r="C59" s="20"/>
      <c r="D59" s="20"/>
      <c r="E59" s="20"/>
      <c r="F59" s="20"/>
      <c r="G59" s="20"/>
      <c r="H59" s="20"/>
      <c r="I59" s="20"/>
      <c r="J59" s="20"/>
      <c r="K59" s="20"/>
      <c r="L59" s="20"/>
      <c r="M59" s="20"/>
      <c r="N59" s="20"/>
      <c r="O59" s="20"/>
      <c r="P59" s="20"/>
      <c r="Q59" s="20"/>
      <c r="R59" s="20"/>
      <c r="S59" s="20"/>
      <c r="T59" s="20"/>
      <c r="U59" s="20"/>
      <c r="V59" s="20"/>
    </row>
  </sheetData>
  <conditionalFormatting sqref="C29">
    <cfRule type="cellIs" dxfId="19" priority="17" operator="lessThan">
      <formula>0</formula>
    </cfRule>
    <cfRule type="cellIs" dxfId="18" priority="18" operator="between">
      <formula>0</formula>
      <formula>0.135</formula>
    </cfRule>
    <cfRule type="cellIs" dxfId="17" priority="19" operator="greaterThan">
      <formula>0.17</formula>
    </cfRule>
  </conditionalFormatting>
  <conditionalFormatting sqref="C3:F3">
    <cfRule type="colorScale" priority="16">
      <colorScale>
        <cfvo type="min"/>
        <cfvo type="percentile" val="50"/>
        <cfvo type="max"/>
        <color rgb="FFF8696B"/>
        <color rgb="FFFFEB84"/>
        <color rgb="FF63BE7B"/>
      </colorScale>
    </cfRule>
  </conditionalFormatting>
  <conditionalFormatting sqref="C4:F4">
    <cfRule type="colorScale" priority="15">
      <colorScale>
        <cfvo type="min"/>
        <cfvo type="percentile" val="50"/>
        <cfvo type="max"/>
        <color rgb="FFF8696B"/>
        <color rgb="FFFFEB84"/>
        <color rgb="FF63BE7B"/>
      </colorScale>
    </cfRule>
  </conditionalFormatting>
  <conditionalFormatting sqref="C5:F5">
    <cfRule type="colorScale" priority="14">
      <colorScale>
        <cfvo type="min"/>
        <cfvo type="percentile" val="50"/>
        <cfvo type="max"/>
        <color rgb="FFF8696B"/>
        <color rgb="FFFFEB84"/>
        <color rgb="FF63BE7B"/>
      </colorScale>
    </cfRule>
  </conditionalFormatting>
  <conditionalFormatting sqref="C6:F6">
    <cfRule type="colorScale" priority="13">
      <colorScale>
        <cfvo type="min"/>
        <cfvo type="percentile" val="50"/>
        <cfvo type="max"/>
        <color rgb="FFF8696B"/>
        <color rgb="FFFFEB84"/>
        <color rgb="FF63BE7B"/>
      </colorScale>
    </cfRule>
  </conditionalFormatting>
  <conditionalFormatting sqref="C7:F7">
    <cfRule type="colorScale" priority="12">
      <colorScale>
        <cfvo type="min"/>
        <cfvo type="percentile" val="50"/>
        <cfvo type="max"/>
        <color rgb="FFF8696B"/>
        <color rgb="FFFFEB84"/>
        <color rgb="FF63BE7B"/>
      </colorScale>
    </cfRule>
  </conditionalFormatting>
  <conditionalFormatting sqref="C8:F8">
    <cfRule type="colorScale" priority="11">
      <colorScale>
        <cfvo type="min"/>
        <cfvo type="percentile" val="50"/>
        <cfvo type="max"/>
        <color rgb="FFF8696B"/>
        <color rgb="FFFFEB84"/>
        <color rgb="FF63BE7B"/>
      </colorScale>
    </cfRule>
  </conditionalFormatting>
  <conditionalFormatting sqref="C9:F9">
    <cfRule type="colorScale" priority="10">
      <colorScale>
        <cfvo type="min"/>
        <cfvo type="percentile" val="50"/>
        <cfvo type="max"/>
        <color rgb="FFF8696B"/>
        <color rgb="FFFFEB84"/>
        <color rgb="FF63BE7B"/>
      </colorScale>
    </cfRule>
  </conditionalFormatting>
  <conditionalFormatting sqref="C10:F10">
    <cfRule type="colorScale" priority="9">
      <colorScale>
        <cfvo type="min"/>
        <cfvo type="percentile" val="50"/>
        <cfvo type="max"/>
        <color rgb="FFF8696B"/>
        <color rgb="FFFFEB84"/>
        <color rgb="FF63BE7B"/>
      </colorScale>
    </cfRule>
  </conditionalFormatting>
  <conditionalFormatting sqref="C11:F11">
    <cfRule type="colorScale" priority="8">
      <colorScale>
        <cfvo type="min"/>
        <cfvo type="percentile" val="50"/>
        <cfvo type="max"/>
        <color rgb="FFF8696B"/>
        <color rgb="FFFFEB84"/>
        <color rgb="FF63BE7B"/>
      </colorScale>
    </cfRule>
  </conditionalFormatting>
  <conditionalFormatting sqref="C12:F12">
    <cfRule type="colorScale" priority="7">
      <colorScale>
        <cfvo type="min"/>
        <cfvo type="percentile" val="50"/>
        <cfvo type="max"/>
        <color rgb="FFF8696B"/>
        <color rgb="FFFFEB84"/>
        <color rgb="FF63BE7B"/>
      </colorScale>
    </cfRule>
  </conditionalFormatting>
  <conditionalFormatting sqref="C13:F13">
    <cfRule type="colorScale" priority="6">
      <colorScale>
        <cfvo type="min"/>
        <cfvo type="percentile" val="50"/>
        <cfvo type="max"/>
        <color rgb="FFF8696B"/>
        <color rgb="FFFFEB84"/>
        <color rgb="FF63BE7B"/>
      </colorScale>
    </cfRule>
  </conditionalFormatting>
  <conditionalFormatting sqref="C15:F15">
    <cfRule type="colorScale" priority="5">
      <colorScale>
        <cfvo type="min"/>
        <cfvo type="percentile" val="50"/>
        <cfvo type="max"/>
        <color rgb="FFF8696B"/>
        <color rgb="FFFFEB84"/>
        <color rgb="FF63BE7B"/>
      </colorScale>
    </cfRule>
  </conditionalFormatting>
  <conditionalFormatting sqref="C17:F17">
    <cfRule type="colorScale" priority="4">
      <colorScale>
        <cfvo type="min"/>
        <cfvo type="percentile" val="50"/>
        <cfvo type="max"/>
        <color rgb="FFF8696B"/>
        <color rgb="FFFFEB84"/>
        <color rgb="FF63BE7B"/>
      </colorScale>
    </cfRule>
  </conditionalFormatting>
  <conditionalFormatting sqref="C24:F24">
    <cfRule type="cellIs" dxfId="14" priority="1" operator="greaterThan">
      <formula>0.5</formula>
    </cfRule>
    <cfRule type="cellIs" dxfId="13" priority="2" operator="between">
      <formula>0.2</formula>
      <formula>0.5</formula>
    </cfRule>
    <cfRule type="cellIs" dxfId="12" priority="3" operator="lessThan">
      <formula>0.2</formula>
    </cfRule>
  </conditionalFormatting>
  <conditionalFormatting sqref="C25:F25">
    <cfRule type="cellIs" dxfId="11" priority="27" operator="greaterThan">
      <formula>0.17</formula>
    </cfRule>
    <cfRule type="cellIs" dxfId="10" priority="28" operator="between">
      <formula>0.1</formula>
      <formula>0.17</formula>
    </cfRule>
    <cfRule type="cellIs" dxfId="9" priority="29" operator="lessThan">
      <formula>0.1</formula>
    </cfRule>
  </conditionalFormatting>
  <conditionalFormatting sqref="C26:F26">
    <cfRule type="cellIs" dxfId="8" priority="25" operator="lessThan">
      <formula>0.5</formula>
    </cfRule>
    <cfRule type="cellIs" dxfId="7" priority="26" operator="greaterThan">
      <formula>0.5</formula>
    </cfRule>
  </conditionalFormatting>
  <conditionalFormatting sqref="C27:F27">
    <cfRule type="cellIs" dxfId="6" priority="20" operator="greaterThan">
      <formula>1</formula>
    </cfRule>
    <cfRule type="cellIs" dxfId="5" priority="23" operator="between">
      <formula>0.8</formula>
      <formula>1</formula>
    </cfRule>
    <cfRule type="cellIs" dxfId="4" priority="24" operator="lessThan">
      <formula>0.8</formula>
    </cfRule>
  </conditionalFormatting>
  <conditionalFormatting sqref="C31:F31">
    <cfRule type="cellIs" dxfId="1" priority="21" operator="lessThan">
      <formula>0.23</formula>
    </cfRule>
    <cfRule type="cellIs" dxfId="0" priority="22" operator="greaterThan">
      <formula>0.23</formula>
    </cfRule>
  </conditionalFormatting>
  <pageMargins left="0.7" right="0.7" top="0.75" bottom="0.75" header="0.3" footer="0.3"/>
  <pageSetup orientation="portrait" useFirstPageNumber="1" horizontalDpi="0" verticalDpi="0"/>
  <extLst>
    <ext xmlns:x14="http://schemas.microsoft.com/office/spreadsheetml/2009/9/main" uri="{78C0D931-6437-407d-A8EE-F0AAD7539E65}">
      <x14:conditionalFormattings>
        <x14:conditionalFormatting xmlns:xm="http://schemas.microsoft.com/office/excel/2006/main">
          <x14:cfRule type="containsText" priority="32" operator="containsText" id="{00000000-000E-0000-0200-000020000000}">
            <xm:f>NOT(ISERROR(SEARCH("Fail",C21)))</xm:f>
            <x14:dxf>
              <font>
                <color rgb="FF9C0006"/>
              </font>
              <fill>
                <patternFill>
                  <bgColor rgb="FFFFC7CE"/>
                </patternFill>
              </fill>
            </x14:dxf>
          </x14:cfRule>
          <x14:cfRule type="containsText" priority="33" operator="containsText" id="{00000000-000E-0000-0200-000021000000}">
            <xm:f>NOT(ISERROR(SEARCH("Pass",C21)))</xm:f>
            <x14:dxf>
              <font>
                <color rgb="FF006100"/>
              </font>
              <fill>
                <patternFill>
                  <bgColor rgb="FFC6EFCE"/>
                </patternFill>
              </fill>
            </x14:dxf>
          </x14:cfRule>
          <xm:sqref>C21:E23 F23 C28:F28 C32</xm:sqref>
        </x14:conditionalFormatting>
        <x14:conditionalFormatting xmlns:xm="http://schemas.microsoft.com/office/excel/2006/main">
          <x14:cfRule type="containsText" priority="30" operator="containsText" id="{00000000-000E-0000-0200-00001E000000}">
            <xm:f>NOT(ISERROR(SEARCH("Fail",C30)))</xm:f>
            <x14:dxf>
              <font>
                <color rgb="FF9C0006"/>
              </font>
              <fill>
                <patternFill>
                  <bgColor rgb="FFFFC7CE"/>
                </patternFill>
              </fill>
            </x14:dxf>
          </x14:cfRule>
          <x14:cfRule type="containsText" priority="31" operator="containsText" id="{00000000-000E-0000-0200-00001F000000}">
            <xm:f>NOT(ISERROR(SEARCH("Pass",C30)))</xm:f>
            <x14:dxf>
              <font>
                <color rgb="FF006100"/>
              </font>
              <fill>
                <patternFill>
                  <bgColor rgb="FFC6EFCE"/>
                </patternFill>
              </fill>
            </x14:dxf>
          </x14:cfRule>
          <xm:sqref>C30:F31</xm:sqref>
        </x14:conditionalFormatting>
      </x14:conditionalFormatting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213</v>
      </c>
      <c r="D2" s="22" t="s">
        <v>214</v>
      </c>
      <c r="E2" s="22" t="s">
        <v>215</v>
      </c>
      <c r="F2" s="22" t="s">
        <v>216</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0.42833333333333329</v>
      </c>
      <c r="J2" s="20"/>
      <c r="K2" s="20"/>
      <c r="L2" s="20"/>
      <c r="M2" s="20"/>
      <c r="N2" s="20"/>
      <c r="O2" s="20"/>
      <c r="P2" s="20"/>
      <c r="Q2" s="20"/>
      <c r="R2" s="20"/>
      <c r="S2" s="20"/>
      <c r="T2" s="20"/>
      <c r="U2" s="20"/>
      <c r="V2" s="20"/>
    </row>
    <row r="3" spans="1:22" ht="19" x14ac:dyDescent="0.25">
      <c r="A3" s="20"/>
      <c r="B3" s="25" t="s">
        <v>167</v>
      </c>
      <c r="C3" s="26">
        <v>3622000000</v>
      </c>
      <c r="D3" s="26">
        <v>4776000000</v>
      </c>
      <c r="E3" s="26">
        <v>5898000000</v>
      </c>
      <c r="F3" s="27">
        <v>3403000000</v>
      </c>
      <c r="G3" s="20"/>
      <c r="H3" s="20"/>
      <c r="I3" s="20"/>
      <c r="J3" s="20"/>
      <c r="K3" s="20"/>
      <c r="L3" s="20"/>
      <c r="M3" s="20"/>
      <c r="N3" s="20"/>
      <c r="O3" s="20"/>
      <c r="P3" s="20"/>
      <c r="Q3" s="20"/>
      <c r="R3" s="20"/>
      <c r="S3" s="20"/>
      <c r="T3" s="20"/>
      <c r="U3" s="20"/>
      <c r="V3" s="20"/>
    </row>
    <row r="4" spans="1:22" ht="19" x14ac:dyDescent="0.25">
      <c r="A4" s="20"/>
      <c r="B4" s="28" t="s">
        <v>168</v>
      </c>
      <c r="C4" s="26">
        <v>6432000000</v>
      </c>
      <c r="D4" s="26">
        <v>6209000000</v>
      </c>
      <c r="E4" s="26">
        <v>5415000000</v>
      </c>
      <c r="F4" s="27">
        <v>4833000000</v>
      </c>
      <c r="G4" s="20"/>
      <c r="H4" s="20"/>
      <c r="I4" s="20"/>
      <c r="J4" s="20"/>
      <c r="K4" s="20"/>
      <c r="L4" s="20"/>
      <c r="M4" s="20"/>
      <c r="N4" s="20"/>
      <c r="O4" s="20"/>
      <c r="P4" s="20"/>
      <c r="Q4" s="20"/>
      <c r="R4" s="20"/>
      <c r="S4" s="20"/>
      <c r="T4" s="20"/>
      <c r="U4" s="20"/>
      <c r="V4" s="20"/>
    </row>
    <row r="5" spans="1:22" ht="19" x14ac:dyDescent="0.25">
      <c r="A5" s="20"/>
      <c r="B5" s="28" t="s">
        <v>169</v>
      </c>
      <c r="C5" s="26">
        <v>19700000000</v>
      </c>
      <c r="D5" s="26">
        <v>19676000000</v>
      </c>
      <c r="E5" s="26">
        <v>19770000000</v>
      </c>
      <c r="F5" s="27">
        <v>20028000000</v>
      </c>
      <c r="G5" s="20"/>
      <c r="H5" s="20"/>
      <c r="I5" s="20"/>
      <c r="J5" s="20"/>
      <c r="K5" s="20"/>
      <c r="L5" s="20"/>
      <c r="M5" s="20"/>
      <c r="N5" s="20"/>
      <c r="O5" s="20"/>
      <c r="P5" s="20"/>
      <c r="Q5" s="20"/>
      <c r="R5" s="20"/>
      <c r="S5" s="20"/>
      <c r="T5" s="20"/>
      <c r="U5" s="20"/>
      <c r="V5" s="20"/>
    </row>
    <row r="6" spans="1:22" ht="19" x14ac:dyDescent="0.25">
      <c r="A6" s="20"/>
      <c r="B6" s="28" t="s">
        <v>170</v>
      </c>
      <c r="C6" s="26">
        <v>82089000000</v>
      </c>
      <c r="D6" s="26">
        <v>89611000000</v>
      </c>
      <c r="E6" s="26">
        <v>92735000000</v>
      </c>
      <c r="F6" s="27">
        <v>123415000000</v>
      </c>
      <c r="G6" s="20"/>
      <c r="H6" s="20"/>
      <c r="I6" s="20"/>
      <c r="J6" s="20"/>
      <c r="K6" s="20"/>
      <c r="L6" s="20"/>
      <c r="M6" s="20"/>
      <c r="N6" s="20"/>
      <c r="O6" s="20"/>
      <c r="P6" s="20"/>
      <c r="Q6" s="20"/>
      <c r="R6" s="20"/>
      <c r="S6" s="20"/>
      <c r="T6" s="20"/>
      <c r="U6" s="20"/>
      <c r="V6" s="20"/>
    </row>
    <row r="7" spans="1:22" ht="19" x14ac:dyDescent="0.25">
      <c r="A7" s="20"/>
      <c r="B7" s="28" t="s">
        <v>171</v>
      </c>
      <c r="C7" s="26">
        <v>48494000000</v>
      </c>
      <c r="D7" s="26">
        <v>51654000000</v>
      </c>
      <c r="E7" s="26">
        <v>56219000000</v>
      </c>
      <c r="F7" s="27">
        <v>54132000000</v>
      </c>
      <c r="G7" s="20"/>
      <c r="H7" s="20"/>
      <c r="I7" s="20"/>
      <c r="J7" s="20"/>
      <c r="K7" s="20"/>
      <c r="L7" s="20"/>
      <c r="M7" s="20"/>
      <c r="N7" s="20"/>
      <c r="O7" s="20"/>
      <c r="P7" s="20"/>
      <c r="Q7" s="20"/>
      <c r="R7" s="20"/>
      <c r="S7" s="20"/>
      <c r="T7" s="20"/>
      <c r="U7" s="20"/>
      <c r="V7" s="20"/>
    </row>
    <row r="8" spans="1:22" ht="19" x14ac:dyDescent="0.25">
      <c r="A8" s="20"/>
      <c r="B8" s="28" t="s">
        <v>172</v>
      </c>
      <c r="C8" s="26">
        <v>35904000000</v>
      </c>
      <c r="D8" s="26">
        <v>40982000000</v>
      </c>
      <c r="E8" s="26">
        <v>38096000000</v>
      </c>
      <c r="F8" s="27">
        <v>61258000000</v>
      </c>
      <c r="G8" s="20"/>
      <c r="H8" s="20"/>
      <c r="I8" s="20"/>
      <c r="J8" s="20"/>
      <c r="K8" s="20"/>
      <c r="L8" s="20"/>
      <c r="M8" s="20"/>
      <c r="N8" s="20"/>
      <c r="O8" s="20"/>
      <c r="P8" s="20"/>
      <c r="Q8" s="20"/>
      <c r="R8" s="20"/>
      <c r="S8" s="20"/>
      <c r="T8" s="20"/>
      <c r="U8" s="20"/>
      <c r="V8" s="20"/>
    </row>
    <row r="9" spans="1:22" ht="19" x14ac:dyDescent="0.25">
      <c r="A9" s="20"/>
      <c r="B9" s="28" t="s">
        <v>173</v>
      </c>
      <c r="C9" s="26">
        <v>84398000000</v>
      </c>
      <c r="D9" s="26">
        <v>92636000000</v>
      </c>
      <c r="E9" s="26">
        <v>94315000000</v>
      </c>
      <c r="F9" s="27">
        <v>115390000000</v>
      </c>
      <c r="G9" s="20"/>
      <c r="H9" s="20"/>
      <c r="I9" s="20"/>
      <c r="J9" s="20"/>
      <c r="K9" s="20"/>
      <c r="L9" s="20"/>
      <c r="M9" s="20"/>
      <c r="N9" s="20"/>
      <c r="O9" s="20"/>
      <c r="P9" s="20"/>
      <c r="Q9" s="20"/>
      <c r="R9" s="20"/>
      <c r="S9" s="20"/>
      <c r="T9" s="20"/>
      <c r="U9" s="20"/>
      <c r="V9" s="20"/>
    </row>
    <row r="10" spans="1:22" ht="19" x14ac:dyDescent="0.25">
      <c r="A10" s="20"/>
      <c r="B10" s="28" t="s">
        <v>174</v>
      </c>
      <c r="C10" s="26">
        <v>5900000000</v>
      </c>
      <c r="D10" s="26">
        <v>3813000000</v>
      </c>
      <c r="E10" s="26">
        <v>964000000</v>
      </c>
      <c r="F10" s="27">
        <v>305000000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-4630000000</v>
      </c>
      <c r="D12" s="26">
        <v>-6732000000</v>
      </c>
      <c r="E12" s="26">
        <v>-8188000000</v>
      </c>
      <c r="F12" s="27">
        <v>-13751000000</v>
      </c>
      <c r="G12" s="20"/>
      <c r="H12" s="20"/>
      <c r="I12" s="20"/>
      <c r="J12" s="20"/>
      <c r="K12" s="20"/>
      <c r="L12" s="20"/>
      <c r="M12" s="20"/>
      <c r="N12" s="20"/>
      <c r="O12" s="20"/>
      <c r="P12" s="20"/>
      <c r="Q12" s="20"/>
      <c r="R12" s="20"/>
      <c r="S12" s="20"/>
      <c r="T12" s="20"/>
      <c r="U12" s="20"/>
      <c r="V12" s="20"/>
    </row>
    <row r="13" spans="1:22" ht="19" x14ac:dyDescent="0.25">
      <c r="A13" s="20"/>
      <c r="B13" s="28" t="s">
        <v>177</v>
      </c>
      <c r="C13" s="26">
        <v>-2309000000</v>
      </c>
      <c r="D13" s="26">
        <v>-3025000000</v>
      </c>
      <c r="E13" s="26">
        <v>-1580000000</v>
      </c>
      <c r="F13" s="27">
        <v>8025000000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2801000000</v>
      </c>
      <c r="D15" s="26">
        <v>2779000000</v>
      </c>
      <c r="E15" s="26">
        <v>2577000000</v>
      </c>
      <c r="F15" s="27">
        <v>2455000000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8676000000</v>
      </c>
      <c r="D17" s="33">
        <v>3565000000</v>
      </c>
      <c r="E17" s="33">
        <v>10307000000</v>
      </c>
      <c r="F17" s="34">
        <v>11407000000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Pass</v>
      </c>
      <c r="F21" s="44"/>
      <c r="G21" s="45">
        <f>(((COUNTIF(C21:E21, "Pass") * 100) + (COUNTIF(C21:E21, "Fail") * 0)) * (400/300)) / 2</f>
        <v>66.666666666666657</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Fail</v>
      </c>
      <c r="F22" s="39"/>
      <c r="G22" s="45">
        <f>(((COUNTIF(C22:F22, "Pass") * 100) + (COUNTIF(C22:F22, "Fail") * 0)) * (400/300)) / 2</f>
        <v>66.666666666666657</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1.3488805970149254</v>
      </c>
      <c r="D24" s="49">
        <f>D17/(D4)</f>
        <v>0.57416653245289095</v>
      </c>
      <c r="E24" s="49">
        <f>E17/(E4)</f>
        <v>1.9034164358264081</v>
      </c>
      <c r="F24" s="50">
        <f>F17/(F4)</f>
        <v>2.3602317401200081</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0.10569016555202281</v>
      </c>
      <c r="D25" s="49">
        <f>D17/D6</f>
        <v>3.9783062347256475E-2</v>
      </c>
      <c r="E25" s="49">
        <f>E17/E6</f>
        <v>0.11114465951366798</v>
      </c>
      <c r="F25" s="50">
        <f>F17/F6</f>
        <v>9.2427986873556703E-2</v>
      </c>
      <c r="G25" s="45">
        <f>(IF(C25 &gt; 0.17, 100, IF(C25 &gt;= 0.1, 50, 0))) +
  (IF(D25 &gt; 0.17, 100, IF(D25 &gt;= 0.1, 50, 0))) +
  (IF(E25 &gt; 0.17, 100, IF(E25 &gt;= 0.1, 50, 0))) +
  (IF(F25 &gt; 0.17, 100, IF(F25 &gt;= 0.1, 50, 0)))</f>
        <v>100</v>
      </c>
      <c r="H25" s="46" t="s">
        <v>194</v>
      </c>
      <c r="I25" s="20"/>
      <c r="J25" s="20"/>
      <c r="K25" s="20"/>
      <c r="L25" s="20"/>
      <c r="M25" s="20"/>
      <c r="N25" s="20"/>
      <c r="O25" s="20"/>
      <c r="P25" s="20"/>
      <c r="Q25" s="20"/>
      <c r="R25" s="20"/>
      <c r="S25" s="20"/>
      <c r="T25" s="20"/>
      <c r="U25" s="20"/>
      <c r="V25" s="20"/>
    </row>
    <row r="26" spans="1:22" x14ac:dyDescent="0.2">
      <c r="A26" s="20"/>
      <c r="B26" s="38" t="s">
        <v>112</v>
      </c>
      <c r="C26" s="49">
        <f>C8/C6</f>
        <v>0.43737894236743047</v>
      </c>
      <c r="D26" s="49">
        <f>D8/D6</f>
        <v>0.45733224715715703</v>
      </c>
      <c r="E26" s="49">
        <f>E8/E6</f>
        <v>0.4108049819377797</v>
      </c>
      <c r="F26" s="50">
        <f>F8/F6</f>
        <v>0.4963578171210955</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23.502645502645503</v>
      </c>
      <c r="D27" s="49">
        <f>D9/(D13+D10)</f>
        <v>117.55837563451777</v>
      </c>
      <c r="E27" s="49">
        <f>E9/(E13+E10)</f>
        <v>-153.10876623376623</v>
      </c>
      <c r="F27" s="50">
        <f>F9/(F13+F10)</f>
        <v>13.852340936374549</v>
      </c>
      <c r="G27" s="45">
        <f>(IF(C27 &lt; 0.8, 100, IF(C27 &lt; 1, 50, 0))) +
  (IF(D27 &lt; 0.8, 100, IF(D27 &lt; 1, 50, 0))) +
  (IF(E27 &lt; 0.8, 100, IF(E27 &lt; 1, 50, 0))) +
  (IF(F27 &lt; 0.8, 100, IF(F27 &lt; 1, 50, 0)))</f>
        <v>100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-0.29820454849406813</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2.4160401002506267</v>
      </c>
      <c r="D31" s="49">
        <f>D17/(D13+D10)</f>
        <v>4.5241116751269033</v>
      </c>
      <c r="E31" s="49">
        <f>E17/(E13+E10)</f>
        <v>-16.732142857142858</v>
      </c>
      <c r="F31" s="50">
        <f>F17/(F13+F10)</f>
        <v>1.3693877551020408</v>
      </c>
      <c r="G31" s="45">
        <f>(IF(C31 &gt; 0.23, 100, 0)) +
  (IF(D31 &gt; 0.23, 100, 0)) +
  (IF(E31 &gt; 0.23, 100, 0)) +
  (IF(F31 &gt; 0.23, 100, 0))</f>
        <v>300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0.56708333333333338</v>
      </c>
      <c r="J2" s="20"/>
      <c r="K2" s="20"/>
      <c r="L2" s="20"/>
      <c r="M2" s="20"/>
      <c r="N2" s="20"/>
      <c r="O2" s="20"/>
      <c r="P2" s="20"/>
      <c r="Q2" s="20"/>
      <c r="R2" s="20"/>
      <c r="S2" s="20"/>
      <c r="T2" s="20"/>
      <c r="U2" s="20"/>
      <c r="V2" s="20"/>
    </row>
    <row r="3" spans="1:22" ht="19" x14ac:dyDescent="0.25">
      <c r="A3" s="20"/>
      <c r="B3" s="25" t="s">
        <v>167</v>
      </c>
      <c r="C3" s="26">
        <v>2167100000</v>
      </c>
      <c r="D3" s="26">
        <v>2093600000</v>
      </c>
      <c r="E3" s="26">
        <v>1894100000</v>
      </c>
      <c r="F3" s="27">
        <v>1462200000</v>
      </c>
      <c r="G3" s="20"/>
      <c r="H3" s="20"/>
      <c r="I3" s="20"/>
      <c r="J3" s="20"/>
      <c r="K3" s="20"/>
      <c r="L3" s="20"/>
      <c r="M3" s="20"/>
      <c r="N3" s="20"/>
      <c r="O3" s="20"/>
      <c r="P3" s="20"/>
      <c r="Q3" s="20"/>
      <c r="R3" s="20"/>
      <c r="S3" s="20"/>
      <c r="T3" s="20"/>
      <c r="U3" s="20"/>
      <c r="V3" s="20"/>
    </row>
    <row r="4" spans="1:22" ht="19" x14ac:dyDescent="0.25">
      <c r="A4" s="20"/>
      <c r="B4" s="28" t="s">
        <v>168</v>
      </c>
      <c r="C4" s="26">
        <v>1314700000</v>
      </c>
      <c r="D4" s="26">
        <v>1204300000</v>
      </c>
      <c r="E4" s="26">
        <v>1175300000</v>
      </c>
      <c r="F4" s="27">
        <v>1054600000</v>
      </c>
      <c r="G4" s="20"/>
      <c r="H4" s="20"/>
      <c r="I4" s="20"/>
      <c r="J4" s="20"/>
      <c r="K4" s="20"/>
      <c r="L4" s="20"/>
      <c r="M4" s="20"/>
      <c r="N4" s="20"/>
      <c r="O4" s="20"/>
      <c r="P4" s="20"/>
      <c r="Q4" s="20"/>
      <c r="R4" s="20"/>
      <c r="S4" s="20"/>
      <c r="T4" s="20"/>
      <c r="U4" s="20"/>
      <c r="V4" s="20"/>
    </row>
    <row r="5" spans="1:22" ht="19" x14ac:dyDescent="0.25">
      <c r="A5" s="20"/>
      <c r="B5" s="28" t="s">
        <v>169</v>
      </c>
      <c r="C5" s="26">
        <v>7092400000</v>
      </c>
      <c r="D5" s="26">
        <v>6446100000</v>
      </c>
      <c r="E5" s="26">
        <v>6376800000</v>
      </c>
      <c r="F5" s="27">
        <v>5032100000</v>
      </c>
      <c r="G5" s="20"/>
      <c r="H5" s="20"/>
      <c r="I5" s="20"/>
      <c r="J5" s="20"/>
      <c r="K5" s="20"/>
      <c r="L5" s="20"/>
      <c r="M5" s="20"/>
      <c r="N5" s="20"/>
      <c r="O5" s="20"/>
      <c r="P5" s="20"/>
      <c r="Q5" s="20"/>
      <c r="R5" s="20"/>
      <c r="S5" s="20"/>
      <c r="T5" s="20"/>
      <c r="U5" s="20"/>
      <c r="V5" s="20"/>
    </row>
    <row r="6" spans="1:22" ht="19" x14ac:dyDescent="0.25">
      <c r="A6" s="20"/>
      <c r="B6" s="28" t="s">
        <v>170</v>
      </c>
      <c r="C6" s="26">
        <v>16526400000</v>
      </c>
      <c r="D6" s="26">
        <v>15326200000</v>
      </c>
      <c r="E6" s="26">
        <v>14678400000</v>
      </c>
      <c r="F6" s="27">
        <v>12327300000</v>
      </c>
      <c r="G6" s="20"/>
      <c r="H6" s="20"/>
      <c r="I6" s="20"/>
      <c r="J6" s="20"/>
      <c r="K6" s="20"/>
      <c r="L6" s="20"/>
      <c r="M6" s="20"/>
      <c r="N6" s="20"/>
      <c r="O6" s="20"/>
      <c r="P6" s="20"/>
      <c r="Q6" s="20"/>
      <c r="R6" s="20"/>
      <c r="S6" s="20"/>
      <c r="T6" s="20"/>
      <c r="U6" s="20"/>
      <c r="V6" s="20"/>
    </row>
    <row r="7" spans="1:22" ht="19" x14ac:dyDescent="0.25">
      <c r="A7" s="20"/>
      <c r="B7" s="28" t="s">
        <v>171</v>
      </c>
      <c r="C7" s="26">
        <v>3152700000</v>
      </c>
      <c r="D7" s="26">
        <v>2676100000</v>
      </c>
      <c r="E7" s="26">
        <v>2447100000</v>
      </c>
      <c r="F7" s="27">
        <v>2304300000</v>
      </c>
      <c r="G7" s="20"/>
      <c r="H7" s="20"/>
      <c r="I7" s="20"/>
      <c r="J7" s="20"/>
      <c r="K7" s="20"/>
      <c r="L7" s="20"/>
      <c r="M7" s="20"/>
      <c r="N7" s="20"/>
      <c r="O7" s="20"/>
      <c r="P7" s="20"/>
      <c r="Q7" s="20"/>
      <c r="R7" s="20"/>
      <c r="S7" s="20"/>
      <c r="T7" s="20"/>
      <c r="U7" s="20"/>
      <c r="V7" s="20"/>
    </row>
    <row r="8" spans="1:22" ht="19" x14ac:dyDescent="0.25">
      <c r="A8" s="20"/>
      <c r="B8" s="28" t="s">
        <v>172</v>
      </c>
      <c r="C8" s="26">
        <v>4947200000</v>
      </c>
      <c r="D8" s="26">
        <v>5556000000</v>
      </c>
      <c r="E8" s="26">
        <v>5852200000</v>
      </c>
      <c r="F8" s="27">
        <v>4571100000</v>
      </c>
      <c r="G8" s="20"/>
      <c r="H8" s="20"/>
      <c r="I8" s="20"/>
      <c r="J8" s="20"/>
      <c r="K8" s="20"/>
      <c r="L8" s="20"/>
      <c r="M8" s="20"/>
      <c r="N8" s="20"/>
      <c r="O8" s="20"/>
      <c r="P8" s="20"/>
      <c r="Q8" s="20"/>
      <c r="R8" s="20"/>
      <c r="S8" s="20"/>
      <c r="T8" s="20"/>
      <c r="U8" s="20"/>
      <c r="V8" s="20"/>
    </row>
    <row r="9" spans="1:22" ht="19" x14ac:dyDescent="0.25">
      <c r="A9" s="20"/>
      <c r="B9" s="28" t="s">
        <v>173</v>
      </c>
      <c r="C9" s="26">
        <v>8099900000</v>
      </c>
      <c r="D9" s="26">
        <v>8232100000</v>
      </c>
      <c r="E9" s="26">
        <v>8299300000</v>
      </c>
      <c r="F9" s="27">
        <v>6875400000</v>
      </c>
      <c r="G9" s="20"/>
      <c r="H9" s="20"/>
      <c r="I9" s="20"/>
      <c r="J9" s="20"/>
      <c r="K9" s="20"/>
      <c r="L9" s="20"/>
      <c r="M9" s="20"/>
      <c r="N9" s="20"/>
      <c r="O9" s="20"/>
      <c r="P9" s="20"/>
      <c r="Q9" s="20"/>
      <c r="R9" s="20"/>
      <c r="S9" s="20"/>
      <c r="T9" s="20"/>
      <c r="U9" s="20"/>
      <c r="V9" s="20"/>
    </row>
    <row r="10" spans="1:22" ht="19" x14ac:dyDescent="0.25">
      <c r="A10" s="20"/>
      <c r="B10" s="28" t="s">
        <v>174</v>
      </c>
      <c r="C10" s="26">
        <v>142800000</v>
      </c>
      <c r="D10" s="26">
        <v>79800000</v>
      </c>
      <c r="E10" s="26">
        <v>100000000</v>
      </c>
      <c r="F10" s="27">
        <v>111100000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5921100000</v>
      </c>
      <c r="D12" s="26">
        <v>4979400000</v>
      </c>
      <c r="E12" s="26">
        <v>4278900000</v>
      </c>
      <c r="F12" s="27">
        <v>3705400000</v>
      </c>
      <c r="G12" s="20"/>
      <c r="H12" s="20"/>
      <c r="I12" s="20"/>
      <c r="J12" s="20"/>
      <c r="K12" s="20"/>
      <c r="L12" s="20"/>
      <c r="M12" s="20"/>
      <c r="N12" s="20"/>
      <c r="O12" s="20"/>
      <c r="P12" s="20"/>
      <c r="Q12" s="20"/>
      <c r="R12" s="20"/>
      <c r="S12" s="20"/>
      <c r="T12" s="20"/>
      <c r="U12" s="20"/>
      <c r="V12" s="20"/>
    </row>
    <row r="13" spans="1:22" ht="19" x14ac:dyDescent="0.25">
      <c r="A13" s="20"/>
      <c r="B13" s="28" t="s">
        <v>177</v>
      </c>
      <c r="C13" s="26">
        <v>8426500000</v>
      </c>
      <c r="D13" s="26">
        <v>7094100000</v>
      </c>
      <c r="E13" s="26">
        <v>6379100000</v>
      </c>
      <c r="F13" s="27">
        <v>5451900000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2528700000</v>
      </c>
      <c r="D17" s="33">
        <v>2174600000</v>
      </c>
      <c r="E17" s="33">
        <v>1540100000</v>
      </c>
      <c r="F17" s="34">
        <v>1592000000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Pass</v>
      </c>
      <c r="E21" s="43" t="str">
        <f>IF(E3&gt;F3, "Pass", "Fail")</f>
        <v>Pass</v>
      </c>
      <c r="F21" s="44"/>
      <c r="G21" s="45">
        <f>(((COUNTIF(C21:E21, "Pass") * 100) + (COUNTIF(C21:E21, "Fail") * 0)) * (400/300)) / 2</f>
        <v>200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Fail</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1.9234045789914049</v>
      </c>
      <c r="D24" s="49">
        <f>D17/(D4)</f>
        <v>1.8056962550859421</v>
      </c>
      <c r="E24" s="49">
        <f>E17/(E4)</f>
        <v>1.3103888368927084</v>
      </c>
      <c r="F24" s="50">
        <f>F17/(F4)</f>
        <v>1.5095770908401289</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0.1530097298867267</v>
      </c>
      <c r="D25" s="49">
        <f>D17/D6</f>
        <v>0.14188774777831425</v>
      </c>
      <c r="E25" s="49">
        <f>E17/E6</f>
        <v>0.10492287987791585</v>
      </c>
      <c r="F25" s="50">
        <f>F17/F6</f>
        <v>0.1291442570554785</v>
      </c>
      <c r="G25" s="45">
        <f>(IF(C25 &gt; 0.17, 100, IF(C25 &gt;= 0.1, 50, 0))) +
  (IF(D25 &gt; 0.17, 100, IF(D25 &gt;= 0.1, 50, 0))) +
  (IF(E25 &gt; 0.17, 100, IF(E25 &gt;= 0.1, 50, 0))) +
  (IF(F25 &gt; 0.17, 100, IF(F25 &gt;= 0.1, 50, 0)))</f>
        <v>200</v>
      </c>
      <c r="H25" s="46" t="s">
        <v>194</v>
      </c>
      <c r="I25" s="20"/>
      <c r="J25" s="20"/>
      <c r="K25" s="20"/>
      <c r="L25" s="20"/>
      <c r="M25" s="20"/>
      <c r="N25" s="20"/>
      <c r="O25" s="20"/>
      <c r="P25" s="20"/>
      <c r="Q25" s="20"/>
      <c r="R25" s="20"/>
      <c r="S25" s="20"/>
      <c r="T25" s="20"/>
      <c r="U25" s="20"/>
      <c r="V25" s="20"/>
    </row>
    <row r="26" spans="1:22" x14ac:dyDescent="0.2">
      <c r="A26" s="20"/>
      <c r="B26" s="38" t="s">
        <v>112</v>
      </c>
      <c r="C26" s="49">
        <f>C8/C6</f>
        <v>0.29935134088488718</v>
      </c>
      <c r="D26" s="49">
        <f>D8/D6</f>
        <v>0.36251647505578682</v>
      </c>
      <c r="E26" s="49">
        <f>E8/E6</f>
        <v>0.39869468061914104</v>
      </c>
      <c r="F26" s="50">
        <f>F8/F6</f>
        <v>0.37081112652405634</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0.94522306372749232</v>
      </c>
      <c r="D27" s="49">
        <f>D9/(D13+D10)</f>
        <v>1.1475069348610938</v>
      </c>
      <c r="E27" s="49">
        <f>E9/(E13+E10)</f>
        <v>1.2809340803506659</v>
      </c>
      <c r="F27" s="50">
        <f>F9/(F13+F10)</f>
        <v>1.235915872730541</v>
      </c>
      <c r="G27" s="45">
        <f>(IF(C27 &lt; 0.8, 100, IF(C27 &lt; 1, 50, 0))) +
  (IF(D27 &lt; 0.8, 100, IF(D27 &lt; 1, 50, 0))) +
  (IF(E27 &lt; 0.8, 100, IF(E27 &lt; 1, 50, 0))) +
  (IF(F27 &lt; 0.8, 100, IF(F27 &lt; 1, 50, 0)))</f>
        <v>50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0.16920119460550032</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0.29508828025626366</v>
      </c>
      <c r="D31" s="49">
        <f>D17/(D13+D10)</f>
        <v>0.30312661174535471</v>
      </c>
      <c r="E31" s="49">
        <f>E17/(E13+E10)</f>
        <v>0.23770276735966414</v>
      </c>
      <c r="F31" s="50">
        <f>F17/(F13+F10)</f>
        <v>0.28617652345856553</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0.38666666666666666</v>
      </c>
      <c r="J2" s="20"/>
      <c r="K2" s="20"/>
      <c r="L2" s="20"/>
      <c r="M2" s="20"/>
      <c r="N2" s="20"/>
      <c r="O2" s="20"/>
      <c r="P2" s="20"/>
      <c r="Q2" s="20"/>
      <c r="R2" s="20"/>
      <c r="S2" s="20"/>
      <c r="T2" s="20"/>
      <c r="U2" s="20"/>
      <c r="V2" s="20"/>
    </row>
    <row r="3" spans="1:22" ht="19" x14ac:dyDescent="0.25">
      <c r="A3" s="20"/>
      <c r="B3" s="25" t="s">
        <v>167</v>
      </c>
      <c r="C3" s="26">
        <v>827000000</v>
      </c>
      <c r="D3" s="26">
        <v>1055000000</v>
      </c>
      <c r="E3" s="26">
        <v>788000000</v>
      </c>
      <c r="F3" s="27">
        <v>508000000</v>
      </c>
      <c r="G3" s="20"/>
      <c r="H3" s="20"/>
      <c r="I3" s="20"/>
      <c r="J3" s="20"/>
      <c r="K3" s="20"/>
      <c r="L3" s="20"/>
      <c r="M3" s="20"/>
      <c r="N3" s="20"/>
      <c r="O3" s="20"/>
      <c r="P3" s="20"/>
      <c r="Q3" s="20"/>
      <c r="R3" s="20"/>
      <c r="S3" s="20"/>
      <c r="T3" s="20"/>
      <c r="U3" s="20"/>
      <c r="V3" s="20"/>
    </row>
    <row r="4" spans="1:22" ht="19" x14ac:dyDescent="0.25">
      <c r="A4" s="20"/>
      <c r="B4" s="28" t="s">
        <v>168</v>
      </c>
      <c r="C4" s="26">
        <v>1459000000</v>
      </c>
      <c r="D4" s="26">
        <v>1412000000</v>
      </c>
      <c r="E4" s="26">
        <v>1424000000</v>
      </c>
      <c r="F4" s="27">
        <v>1490000000</v>
      </c>
      <c r="G4" s="20"/>
      <c r="H4" s="20"/>
      <c r="I4" s="20"/>
      <c r="J4" s="20"/>
      <c r="K4" s="20"/>
      <c r="L4" s="20"/>
      <c r="M4" s="20"/>
      <c r="N4" s="20"/>
      <c r="O4" s="20"/>
      <c r="P4" s="20"/>
      <c r="Q4" s="20"/>
      <c r="R4" s="20"/>
      <c r="S4" s="20"/>
      <c r="T4" s="20"/>
      <c r="U4" s="20"/>
      <c r="V4" s="20"/>
    </row>
    <row r="5" spans="1:22" ht="19" x14ac:dyDescent="0.25">
      <c r="A5" s="20"/>
      <c r="B5" s="28" t="s">
        <v>169</v>
      </c>
      <c r="C5" s="26">
        <v>3401000000</v>
      </c>
      <c r="D5" s="26">
        <v>3312000000</v>
      </c>
      <c r="E5" s="26">
        <v>2565000000</v>
      </c>
      <c r="F5" s="27">
        <v>2219000000</v>
      </c>
      <c r="G5" s="20"/>
      <c r="H5" s="20"/>
      <c r="I5" s="20"/>
      <c r="J5" s="20"/>
      <c r="K5" s="20"/>
      <c r="L5" s="20"/>
      <c r="M5" s="20"/>
      <c r="N5" s="20"/>
      <c r="O5" s="20"/>
      <c r="P5" s="20"/>
      <c r="Q5" s="20"/>
      <c r="R5" s="20"/>
      <c r="S5" s="20"/>
      <c r="T5" s="20"/>
      <c r="U5" s="20"/>
      <c r="V5" s="20"/>
    </row>
    <row r="6" spans="1:22" ht="19" x14ac:dyDescent="0.25">
      <c r="A6" s="20"/>
      <c r="B6" s="28" t="s">
        <v>170</v>
      </c>
      <c r="C6" s="26">
        <v>13336000000</v>
      </c>
      <c r="D6" s="26">
        <v>12814000000</v>
      </c>
      <c r="E6" s="26">
        <v>12189000000</v>
      </c>
      <c r="F6" s="27">
        <v>10876000000</v>
      </c>
      <c r="G6" s="20"/>
      <c r="H6" s="20"/>
      <c r="I6" s="20"/>
      <c r="J6" s="20"/>
      <c r="K6" s="20"/>
      <c r="L6" s="20"/>
      <c r="M6" s="20"/>
      <c r="N6" s="20"/>
      <c r="O6" s="20"/>
      <c r="P6" s="20"/>
      <c r="Q6" s="20"/>
      <c r="R6" s="20"/>
      <c r="S6" s="20"/>
      <c r="T6" s="20"/>
      <c r="U6" s="20"/>
      <c r="V6" s="20"/>
    </row>
    <row r="7" spans="1:22" ht="19" x14ac:dyDescent="0.25">
      <c r="A7" s="20"/>
      <c r="B7" s="28" t="s">
        <v>171</v>
      </c>
      <c r="C7" s="26">
        <v>5736000000</v>
      </c>
      <c r="D7" s="26">
        <v>4560000000</v>
      </c>
      <c r="E7" s="26">
        <v>4063000000</v>
      </c>
      <c r="F7" s="27">
        <v>3489000000</v>
      </c>
      <c r="G7" s="20"/>
      <c r="H7" s="20"/>
      <c r="I7" s="20"/>
      <c r="J7" s="20"/>
      <c r="K7" s="20"/>
      <c r="L7" s="20"/>
      <c r="M7" s="20"/>
      <c r="N7" s="20"/>
      <c r="O7" s="20"/>
      <c r="P7" s="20"/>
      <c r="Q7" s="20"/>
      <c r="R7" s="20"/>
      <c r="S7" s="20"/>
      <c r="T7" s="20"/>
      <c r="U7" s="20"/>
      <c r="V7" s="20"/>
    </row>
    <row r="8" spans="1:22" ht="19" x14ac:dyDescent="0.25">
      <c r="A8" s="20"/>
      <c r="B8" s="28" t="s">
        <v>172</v>
      </c>
      <c r="C8" s="26">
        <v>6861000000</v>
      </c>
      <c r="D8" s="26">
        <v>8123000000</v>
      </c>
      <c r="E8" s="26">
        <v>8149000000</v>
      </c>
      <c r="F8" s="27">
        <v>7928000000</v>
      </c>
      <c r="G8" s="20"/>
      <c r="H8" s="20"/>
      <c r="I8" s="20"/>
      <c r="J8" s="20"/>
      <c r="K8" s="20"/>
      <c r="L8" s="20"/>
      <c r="M8" s="20"/>
      <c r="N8" s="20"/>
      <c r="O8" s="20"/>
      <c r="P8" s="20"/>
      <c r="Q8" s="20"/>
      <c r="R8" s="20"/>
      <c r="S8" s="20"/>
      <c r="T8" s="20"/>
      <c r="U8" s="20"/>
      <c r="V8" s="20"/>
    </row>
    <row r="9" spans="1:22" ht="19" x14ac:dyDescent="0.25">
      <c r="A9" s="20"/>
      <c r="B9" s="28" t="s">
        <v>173</v>
      </c>
      <c r="C9" s="26">
        <v>12597000000</v>
      </c>
      <c r="D9" s="26">
        <v>12683000000</v>
      </c>
      <c r="E9" s="26">
        <v>12212000000</v>
      </c>
      <c r="F9" s="27">
        <v>11417000000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1640000000</v>
      </c>
      <c r="D12" s="26">
        <v>1343000000</v>
      </c>
      <c r="E12" s="26">
        <v>1350000000</v>
      </c>
      <c r="F12" s="27">
        <v>1127000000</v>
      </c>
      <c r="G12" s="20"/>
      <c r="H12" s="20"/>
      <c r="I12" s="20"/>
      <c r="J12" s="20"/>
      <c r="K12" s="20"/>
      <c r="L12" s="20"/>
      <c r="M12" s="20"/>
      <c r="N12" s="20"/>
      <c r="O12" s="20"/>
      <c r="P12" s="20"/>
      <c r="Q12" s="20"/>
      <c r="R12" s="20"/>
      <c r="S12" s="20"/>
      <c r="T12" s="20"/>
      <c r="U12" s="20"/>
      <c r="V12" s="20"/>
    </row>
    <row r="13" spans="1:22" ht="19" x14ac:dyDescent="0.25">
      <c r="A13" s="20"/>
      <c r="B13" s="28" t="s">
        <v>177</v>
      </c>
      <c r="C13" s="26">
        <v>739000000</v>
      </c>
      <c r="D13" s="26">
        <v>131000000</v>
      </c>
      <c r="E13" s="26">
        <v>-23000000</v>
      </c>
      <c r="F13" s="27">
        <v>-541000000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858000000</v>
      </c>
      <c r="D15" s="26">
        <v>779000000</v>
      </c>
      <c r="E15" s="26">
        <v>734000000</v>
      </c>
      <c r="F15" s="27">
        <v>686000000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2044000000</v>
      </c>
      <c r="D17" s="33">
        <v>1823000000</v>
      </c>
      <c r="E17" s="33">
        <v>1837000000</v>
      </c>
      <c r="F17" s="34">
        <v>1613000000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1.4009595613433858</v>
      </c>
      <c r="D24" s="49">
        <f>D17/(D4)</f>
        <v>1.2910764872521245</v>
      </c>
      <c r="E24" s="49">
        <f>E17/(E4)</f>
        <v>1.2900280898876404</v>
      </c>
      <c r="F24" s="50">
        <f>F17/(F4)</f>
        <v>1.0825503355704698</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0.15326934613077384</v>
      </c>
      <c r="D25" s="49">
        <f>D17/D6</f>
        <v>0.14226627126580302</v>
      </c>
      <c r="E25" s="49">
        <f>E17/E6</f>
        <v>0.15070965624743621</v>
      </c>
      <c r="F25" s="50">
        <f>F17/F6</f>
        <v>0.14830820154468555</v>
      </c>
      <c r="G25" s="45">
        <f>(IF(C25 &gt; 0.17, 100, IF(C25 &gt;= 0.1, 50, 0))) +
  (IF(D25 &gt; 0.17, 100, IF(D25 &gt;= 0.1, 50, 0))) +
  (IF(E25 &gt; 0.17, 100, IF(E25 &gt;= 0.1, 50, 0))) +
  (IF(F25 &gt; 0.17, 100, IF(F25 &gt;= 0.1, 50, 0)))</f>
        <v>200</v>
      </c>
      <c r="H25" s="46" t="s">
        <v>194</v>
      </c>
      <c r="I25" s="20"/>
      <c r="J25" s="20"/>
      <c r="K25" s="20"/>
      <c r="L25" s="20"/>
      <c r="M25" s="20"/>
      <c r="N25" s="20"/>
      <c r="O25" s="20"/>
      <c r="P25" s="20"/>
      <c r="Q25" s="20"/>
      <c r="R25" s="20"/>
      <c r="S25" s="20"/>
      <c r="T25" s="20"/>
      <c r="U25" s="20"/>
      <c r="V25" s="20"/>
    </row>
    <row r="26" spans="1:22" x14ac:dyDescent="0.2">
      <c r="A26" s="20"/>
      <c r="B26" s="38" t="s">
        <v>112</v>
      </c>
      <c r="C26" s="49">
        <f>C8/C6</f>
        <v>0.51447210557888423</v>
      </c>
      <c r="D26" s="49">
        <f>D8/D6</f>
        <v>0.63391602934290625</v>
      </c>
      <c r="E26" s="49">
        <f>E8/E6</f>
        <v>0.66855361391418489</v>
      </c>
      <c r="F26" s="50">
        <f>F8/F6</f>
        <v>0.72894446487679299</v>
      </c>
      <c r="G26" s="45">
        <f>(IF(C26 &lt; 0.5, 100, 0)) +
  (IF(D26 &lt; 0.5, 100, 0)) +
  (IF(E26 &lt; 0.5, 100, 0)) +
  (IF(F26 &lt; 0.5, 100, 0))</f>
        <v>0</v>
      </c>
      <c r="H26" s="46" t="s">
        <v>195</v>
      </c>
      <c r="I26" s="20"/>
      <c r="J26" s="20"/>
      <c r="K26" s="20"/>
      <c r="L26" s="20"/>
      <c r="M26" s="20"/>
      <c r="N26" s="20"/>
      <c r="O26" s="20"/>
      <c r="P26" s="20"/>
      <c r="Q26" s="20"/>
      <c r="R26" s="20"/>
      <c r="S26" s="20"/>
      <c r="T26" s="20"/>
      <c r="U26" s="20"/>
      <c r="V26" s="20"/>
    </row>
    <row r="27" spans="1:22" x14ac:dyDescent="0.2">
      <c r="A27" s="20"/>
      <c r="B27" s="38" t="s">
        <v>196</v>
      </c>
      <c r="C27" s="49">
        <f>C9/(C13+C10)</f>
        <v>17.046008119079836</v>
      </c>
      <c r="D27" s="49">
        <f>D9/(D13+D10)</f>
        <v>96.81679389312977</v>
      </c>
      <c r="E27" s="49">
        <f>E9/(E13+E10)</f>
        <v>-530.95652173913038</v>
      </c>
      <c r="F27" s="50">
        <f>F9/(F13+F10)</f>
        <v>-21.10351201478743</v>
      </c>
      <c r="G27" s="45">
        <f>(IF(C27 &lt; 0.8, 100, IF(C27 &lt; 1, 50, 0))) +
  (IF(D27 &lt; 0.8, 100, IF(D27 &lt; 1, 50, 0))) +
  (IF(E27 &lt; 0.8, 100, IF(E27 &lt; 1, 50, 0))) +
  (IF(F27 &lt; 0.8, 100, IF(F27 &lt; 1, 50, 0)))</f>
        <v>200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0.13794398462212093</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2.7658998646820026</v>
      </c>
      <c r="D31" s="49">
        <f>D17/(D13+D10)</f>
        <v>13.916030534351146</v>
      </c>
      <c r="E31" s="49">
        <f>E17/(E13+E10)</f>
        <v>-79.869565217391298</v>
      </c>
      <c r="F31" s="50">
        <f>F17/(F13+F10)</f>
        <v>-2.9815157116451019</v>
      </c>
      <c r="G31" s="45">
        <f>(IF(C31 &gt; 0.23, 100, 0)) +
  (IF(D31 &gt; 0.23, 100, 0)) +
  (IF(E31 &gt; 0.23, 100, 0)) +
  (IF(F31 &gt; 0.23, 100, 0))</f>
        <v>200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217</v>
      </c>
      <c r="D2" s="22" t="s">
        <v>218</v>
      </c>
      <c r="E2" s="22" t="s">
        <v>219</v>
      </c>
      <c r="F2" s="22" t="s">
        <v>220</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0.67666666666666653</v>
      </c>
      <c r="J2" s="20"/>
      <c r="K2" s="20"/>
      <c r="L2" s="20"/>
      <c r="M2" s="20"/>
      <c r="N2" s="20"/>
      <c r="O2" s="20"/>
      <c r="P2" s="20"/>
      <c r="Q2" s="20"/>
      <c r="R2" s="20"/>
      <c r="S2" s="20"/>
      <c r="T2" s="20"/>
      <c r="U2" s="20"/>
      <c r="V2" s="20"/>
    </row>
    <row r="3" spans="1:22" ht="19" x14ac:dyDescent="0.25">
      <c r="A3" s="20"/>
      <c r="B3" s="25" t="s">
        <v>167</v>
      </c>
      <c r="C3" s="26">
        <v>325590000</v>
      </c>
      <c r="D3" s="26">
        <v>211927000</v>
      </c>
      <c r="E3" s="26">
        <v>229023000</v>
      </c>
      <c r="F3" s="27">
        <v>192333000</v>
      </c>
      <c r="G3" s="20"/>
      <c r="H3" s="20"/>
      <c r="I3" s="20"/>
      <c r="J3" s="20"/>
      <c r="K3" s="20"/>
      <c r="L3" s="20"/>
      <c r="M3" s="20"/>
      <c r="N3" s="20"/>
      <c r="O3" s="20"/>
      <c r="P3" s="20"/>
      <c r="Q3" s="20"/>
      <c r="R3" s="20"/>
      <c r="S3" s="20"/>
      <c r="T3" s="20"/>
      <c r="U3" s="20"/>
      <c r="V3" s="20"/>
    </row>
    <row r="4" spans="1:22" ht="19" x14ac:dyDescent="0.25">
      <c r="A4" s="20"/>
      <c r="B4" s="28" t="s">
        <v>168</v>
      </c>
      <c r="C4" s="26">
        <v>1126090000</v>
      </c>
      <c r="D4" s="26">
        <v>1042390000</v>
      </c>
      <c r="E4" s="26">
        <v>965649000</v>
      </c>
      <c r="F4" s="27">
        <v>949636000</v>
      </c>
      <c r="G4" s="20"/>
      <c r="H4" s="20"/>
      <c r="I4" s="20"/>
      <c r="J4" s="20"/>
      <c r="K4" s="20"/>
      <c r="L4" s="20"/>
      <c r="M4" s="20"/>
      <c r="N4" s="20"/>
      <c r="O4" s="20"/>
      <c r="P4" s="20"/>
      <c r="Q4" s="20"/>
      <c r="R4" s="20"/>
      <c r="S4" s="20"/>
      <c r="T4" s="20"/>
      <c r="U4" s="20"/>
      <c r="V4" s="20"/>
    </row>
    <row r="5" spans="1:22" ht="19" x14ac:dyDescent="0.25">
      <c r="A5" s="20"/>
      <c r="B5" s="28" t="s">
        <v>169</v>
      </c>
      <c r="C5" s="26">
        <v>4070336000</v>
      </c>
      <c r="D5" s="26">
        <v>3842234000</v>
      </c>
      <c r="E5" s="26">
        <v>3575785000</v>
      </c>
      <c r="F5" s="27">
        <v>3365114000</v>
      </c>
      <c r="G5" s="20"/>
      <c r="H5" s="20"/>
      <c r="I5" s="20"/>
      <c r="J5" s="20"/>
      <c r="K5" s="20"/>
      <c r="L5" s="20"/>
      <c r="M5" s="20"/>
      <c r="N5" s="20"/>
      <c r="O5" s="20"/>
      <c r="P5" s="20"/>
      <c r="Q5" s="20"/>
      <c r="R5" s="20"/>
      <c r="S5" s="20"/>
      <c r="T5" s="20"/>
      <c r="U5" s="20"/>
      <c r="V5" s="20"/>
    </row>
    <row r="6" spans="1:22" ht="19" x14ac:dyDescent="0.25">
      <c r="A6" s="20"/>
      <c r="B6" s="28" t="s">
        <v>170</v>
      </c>
      <c r="C6" s="26">
        <v>10333131000</v>
      </c>
      <c r="D6" s="26">
        <v>9418087000</v>
      </c>
      <c r="E6" s="26">
        <v>8752260000</v>
      </c>
      <c r="F6" s="27">
        <v>8030062000</v>
      </c>
      <c r="G6" s="20"/>
      <c r="H6" s="20"/>
      <c r="I6" s="20"/>
      <c r="J6" s="20"/>
      <c r="K6" s="20"/>
      <c r="L6" s="20"/>
      <c r="M6" s="20"/>
      <c r="N6" s="20"/>
      <c r="O6" s="20"/>
      <c r="P6" s="20"/>
      <c r="Q6" s="20"/>
      <c r="R6" s="20"/>
      <c r="S6" s="20"/>
      <c r="T6" s="20"/>
      <c r="U6" s="20"/>
      <c r="V6" s="20"/>
    </row>
    <row r="7" spans="1:22" ht="19" x14ac:dyDescent="0.25">
      <c r="A7" s="20"/>
      <c r="B7" s="28" t="s">
        <v>171</v>
      </c>
      <c r="C7" s="26">
        <v>2985451000</v>
      </c>
      <c r="D7" s="26">
        <v>2774499000</v>
      </c>
      <c r="E7" s="26">
        <v>2413484000</v>
      </c>
      <c r="F7" s="27">
        <v>2139922000</v>
      </c>
      <c r="G7" s="20"/>
      <c r="H7" s="20"/>
      <c r="I7" s="20"/>
      <c r="J7" s="20"/>
      <c r="K7" s="20"/>
      <c r="L7" s="20"/>
      <c r="M7" s="20"/>
      <c r="N7" s="20"/>
      <c r="O7" s="20"/>
      <c r="P7" s="20"/>
      <c r="Q7" s="20"/>
      <c r="R7" s="20"/>
      <c r="S7" s="20"/>
      <c r="T7" s="20"/>
      <c r="U7" s="20"/>
      <c r="V7" s="20"/>
    </row>
    <row r="8" spans="1:22" ht="19" x14ac:dyDescent="0.25">
      <c r="A8" s="20"/>
      <c r="B8" s="28" t="s">
        <v>172</v>
      </c>
      <c r="C8" s="26">
        <v>1163379000</v>
      </c>
      <c r="D8" s="26">
        <v>1084398000</v>
      </c>
      <c r="E8" s="26">
        <v>1039833000</v>
      </c>
      <c r="F8" s="27">
        <v>977773000</v>
      </c>
      <c r="G8" s="20"/>
      <c r="H8" s="20"/>
      <c r="I8" s="20"/>
      <c r="J8" s="20"/>
      <c r="K8" s="20"/>
      <c r="L8" s="20"/>
      <c r="M8" s="20"/>
      <c r="N8" s="20"/>
      <c r="O8" s="20"/>
      <c r="P8" s="20"/>
      <c r="Q8" s="20"/>
      <c r="R8" s="20"/>
      <c r="S8" s="20"/>
      <c r="T8" s="20"/>
      <c r="U8" s="20"/>
      <c r="V8" s="20"/>
    </row>
    <row r="9" spans="1:22" ht="19" x14ac:dyDescent="0.25">
      <c r="A9" s="20"/>
      <c r="B9" s="28" t="s">
        <v>173</v>
      </c>
      <c r="C9" s="26">
        <v>4148830000</v>
      </c>
      <c r="D9" s="26">
        <v>3858897000</v>
      </c>
      <c r="E9" s="26">
        <v>3453317000</v>
      </c>
      <c r="F9" s="27">
        <v>3117695000</v>
      </c>
      <c r="G9" s="20"/>
      <c r="H9" s="20"/>
      <c r="I9" s="20"/>
      <c r="J9" s="20"/>
      <c r="K9" s="20"/>
      <c r="L9" s="20"/>
      <c r="M9" s="20"/>
      <c r="N9" s="20"/>
      <c r="O9" s="20"/>
      <c r="P9" s="20"/>
      <c r="Q9" s="20"/>
      <c r="R9" s="20"/>
      <c r="S9" s="20"/>
      <c r="T9" s="20"/>
      <c r="U9" s="20"/>
      <c r="V9" s="20"/>
    </row>
    <row r="10" spans="1:22" ht="19" x14ac:dyDescent="0.25">
      <c r="A10" s="20"/>
      <c r="B10" s="28" t="s">
        <v>174</v>
      </c>
      <c r="C10" s="26">
        <v>1675650000</v>
      </c>
      <c r="D10" s="26">
        <v>1272955000</v>
      </c>
      <c r="E10" s="26">
        <v>782866000</v>
      </c>
      <c r="F10" s="27">
        <v>488613000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6741699000</v>
      </c>
      <c r="D12" s="26">
        <v>5534307000</v>
      </c>
      <c r="E12" s="26">
        <v>4549713000</v>
      </c>
      <c r="F12" s="27">
        <v>3795397000</v>
      </c>
      <c r="G12" s="20"/>
      <c r="H12" s="20"/>
      <c r="I12" s="20"/>
      <c r="J12" s="20"/>
      <c r="K12" s="20"/>
      <c r="L12" s="20"/>
      <c r="M12" s="20"/>
      <c r="N12" s="20"/>
      <c r="O12" s="20"/>
      <c r="P12" s="20"/>
      <c r="Q12" s="20"/>
      <c r="R12" s="20"/>
      <c r="S12" s="20"/>
      <c r="T12" s="20"/>
      <c r="U12" s="20"/>
      <c r="V12" s="20"/>
    </row>
    <row r="13" spans="1:22" ht="19" x14ac:dyDescent="0.25">
      <c r="A13" s="20"/>
      <c r="B13" s="28" t="s">
        <v>177</v>
      </c>
      <c r="C13" s="26">
        <v>6184301000</v>
      </c>
      <c r="D13" s="26">
        <v>5559190000</v>
      </c>
      <c r="E13" s="26">
        <v>5298943000</v>
      </c>
      <c r="F13" s="27">
        <v>4912367000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1946813000</v>
      </c>
      <c r="D15" s="26">
        <v>1680379000</v>
      </c>
      <c r="E15" s="26">
        <v>1504823000</v>
      </c>
      <c r="F15" s="27">
        <v>1279022000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1703274000</v>
      </c>
      <c r="D17" s="33">
        <v>1738900000</v>
      </c>
      <c r="E17" s="33">
        <v>1492622000</v>
      </c>
      <c r="F17" s="34">
        <v>991313000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Fail</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Pass</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1.5125558347911801</v>
      </c>
      <c r="D24" s="49">
        <f>D17/(D4)</f>
        <v>1.6681856119110889</v>
      </c>
      <c r="E24" s="49">
        <f>E17/(E4)</f>
        <v>1.5457189931331157</v>
      </c>
      <c r="F24" s="50">
        <f>F17/(F4)</f>
        <v>1.0438873420973931</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0.1648361953409862</v>
      </c>
      <c r="D25" s="49">
        <f>D17/D6</f>
        <v>0.18463409819849827</v>
      </c>
      <c r="E25" s="49">
        <f>E17/E6</f>
        <v>0.17054132304113451</v>
      </c>
      <c r="F25" s="50">
        <f>F17/F6</f>
        <v>0.12345022989859854</v>
      </c>
      <c r="G25" s="45">
        <f>(IF(C25 &gt; 0.17, 100, IF(C25 &gt;= 0.1, 50, 0))) +
  (IF(D25 &gt; 0.17, 100, IF(D25 &gt;= 0.1, 50, 0))) +
  (IF(E25 &gt; 0.17, 100, IF(E25 &gt;= 0.1, 50, 0))) +
  (IF(F25 &gt; 0.17, 100, IF(F25 &gt;= 0.1, 50, 0)))</f>
        <v>300</v>
      </c>
      <c r="H25" s="46" t="s">
        <v>194</v>
      </c>
      <c r="I25" s="20"/>
      <c r="J25" s="20"/>
      <c r="K25" s="20"/>
      <c r="L25" s="20"/>
      <c r="M25" s="20"/>
      <c r="N25" s="20"/>
      <c r="O25" s="20"/>
      <c r="P25" s="20"/>
      <c r="Q25" s="20"/>
      <c r="R25" s="20"/>
      <c r="S25" s="20"/>
      <c r="T25" s="20"/>
      <c r="U25" s="20"/>
      <c r="V25" s="20"/>
    </row>
    <row r="26" spans="1:22" x14ac:dyDescent="0.2">
      <c r="A26" s="20"/>
      <c r="B26" s="38" t="s">
        <v>112</v>
      </c>
      <c r="C26" s="49">
        <f>C8/C6</f>
        <v>0.11258726904749393</v>
      </c>
      <c r="D26" s="49">
        <f>D8/D6</f>
        <v>0.11513994296293929</v>
      </c>
      <c r="E26" s="49">
        <f>E8/E6</f>
        <v>0.11880737089620282</v>
      </c>
      <c r="F26" s="50">
        <f>F8/F6</f>
        <v>0.12176406608068531</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0.52784425755325959</v>
      </c>
      <c r="D27" s="49">
        <f>D9/(D13+D10)</f>
        <v>0.56481485682754096</v>
      </c>
      <c r="E27" s="49">
        <f>E9/(E13+E10)</f>
        <v>0.56781082733772137</v>
      </c>
      <c r="F27" s="50">
        <f>F9/(F13+F10)</f>
        <v>0.57724616643646154</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0.21110595794323814</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0.21670287766425006</v>
      </c>
      <c r="D31" s="49">
        <f>D17/(D13+D10)</f>
        <v>0.25451743193389487</v>
      </c>
      <c r="E31" s="49">
        <f>E17/(E13+E10)</f>
        <v>0.24542401775524356</v>
      </c>
      <c r="F31" s="50">
        <f>F17/(F13+F10)</f>
        <v>0.18354317179474836</v>
      </c>
      <c r="G31" s="45">
        <f>(IF(C31 &gt; 0.23, 100, 0)) +
  (IF(D31 &gt; 0.23, 100, 0)) +
  (IF(E31 &gt; 0.23, 100, 0)) +
  (IF(F31 &gt; 0.23, 100, 0))</f>
        <v>200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0.41083333333333327</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230621000</v>
      </c>
      <c r="D4" s="26">
        <v>269410000</v>
      </c>
      <c r="E4" s="26">
        <v>248202000</v>
      </c>
      <c r="F4" s="27">
        <v>246616000</v>
      </c>
      <c r="G4" s="20"/>
      <c r="H4" s="20"/>
      <c r="I4" s="20"/>
      <c r="J4" s="20"/>
      <c r="K4" s="20"/>
      <c r="L4" s="20"/>
      <c r="M4" s="20"/>
      <c r="N4" s="20"/>
      <c r="O4" s="20"/>
      <c r="P4" s="20"/>
      <c r="Q4" s="20"/>
      <c r="R4" s="20"/>
      <c r="S4" s="20"/>
      <c r="T4" s="20"/>
      <c r="U4" s="20"/>
      <c r="V4" s="20"/>
    </row>
    <row r="5" spans="1:22" ht="19" x14ac:dyDescent="0.25">
      <c r="A5" s="20"/>
      <c r="B5" s="28" t="s">
        <v>169</v>
      </c>
      <c r="C5" s="26">
        <v>0</v>
      </c>
      <c r="D5" s="26">
        <v>0</v>
      </c>
      <c r="E5" s="26">
        <v>0</v>
      </c>
      <c r="F5" s="27">
        <v>0</v>
      </c>
      <c r="G5" s="20"/>
      <c r="H5" s="20"/>
      <c r="I5" s="20"/>
      <c r="J5" s="20"/>
      <c r="K5" s="20"/>
      <c r="L5" s="20"/>
      <c r="M5" s="20"/>
      <c r="N5" s="20"/>
      <c r="O5" s="20"/>
      <c r="P5" s="20"/>
      <c r="Q5" s="20"/>
      <c r="R5" s="20"/>
      <c r="S5" s="20"/>
      <c r="T5" s="20"/>
      <c r="U5" s="20"/>
      <c r="V5" s="20"/>
    </row>
    <row r="6" spans="1:22" ht="19" x14ac:dyDescent="0.25">
      <c r="A6" s="20"/>
      <c r="B6" s="28" t="s">
        <v>170</v>
      </c>
      <c r="C6" s="26">
        <v>4522425000</v>
      </c>
      <c r="D6" s="26">
        <v>3461239000</v>
      </c>
      <c r="E6" s="26">
        <v>3247450000</v>
      </c>
      <c r="F6" s="27">
        <v>2690504000</v>
      </c>
      <c r="G6" s="20"/>
      <c r="H6" s="20"/>
      <c r="I6" s="20"/>
      <c r="J6" s="20"/>
      <c r="K6" s="20"/>
      <c r="L6" s="20"/>
      <c r="M6" s="20"/>
      <c r="N6" s="20"/>
      <c r="O6" s="20"/>
      <c r="P6" s="20"/>
      <c r="Q6" s="20"/>
      <c r="R6" s="20"/>
      <c r="S6" s="20"/>
      <c r="T6" s="20"/>
      <c r="U6" s="20"/>
      <c r="V6" s="20"/>
    </row>
    <row r="7" spans="1:22" ht="19" x14ac:dyDescent="0.25">
      <c r="A7" s="20"/>
      <c r="B7" s="28" t="s">
        <v>171</v>
      </c>
      <c r="C7" s="26">
        <v>746018000</v>
      </c>
      <c r="D7" s="26">
        <v>587941000</v>
      </c>
      <c r="E7" s="26">
        <v>660061000</v>
      </c>
      <c r="F7" s="27">
        <v>603823000</v>
      </c>
      <c r="G7" s="20"/>
      <c r="H7" s="20"/>
      <c r="I7" s="20"/>
      <c r="J7" s="20"/>
      <c r="K7" s="20"/>
      <c r="L7" s="20"/>
      <c r="M7" s="20"/>
      <c r="N7" s="20"/>
      <c r="O7" s="20"/>
      <c r="P7" s="20"/>
      <c r="Q7" s="20"/>
      <c r="R7" s="20"/>
      <c r="S7" s="20"/>
      <c r="T7" s="20"/>
      <c r="U7" s="20"/>
      <c r="V7" s="20"/>
    </row>
    <row r="8" spans="1:22" ht="19" x14ac:dyDescent="0.25">
      <c r="A8" s="20"/>
      <c r="B8" s="28" t="s">
        <v>172</v>
      </c>
      <c r="C8" s="26">
        <v>215442000</v>
      </c>
      <c r="D8" s="26">
        <v>230861000</v>
      </c>
      <c r="E8" s="26">
        <v>296359000</v>
      </c>
      <c r="F8" s="27">
        <v>564131000</v>
      </c>
      <c r="G8" s="20"/>
      <c r="H8" s="20"/>
      <c r="I8" s="20"/>
      <c r="J8" s="20"/>
      <c r="K8" s="20"/>
      <c r="L8" s="20"/>
      <c r="M8" s="20"/>
      <c r="N8" s="20"/>
      <c r="O8" s="20"/>
      <c r="P8" s="20"/>
      <c r="Q8" s="20"/>
      <c r="R8" s="20"/>
      <c r="S8" s="20"/>
      <c r="T8" s="20"/>
      <c r="U8" s="20"/>
      <c r="V8" s="20"/>
    </row>
    <row r="9" spans="1:22" ht="19" x14ac:dyDescent="0.25">
      <c r="A9" s="20"/>
      <c r="B9" s="28" t="s">
        <v>173</v>
      </c>
      <c r="C9" s="26">
        <v>961460000</v>
      </c>
      <c r="D9" s="26">
        <v>818802000</v>
      </c>
      <c r="E9" s="26">
        <v>956420000</v>
      </c>
      <c r="F9" s="27">
        <v>1167954000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-5649613000</v>
      </c>
      <c r="D12" s="26">
        <v>-5859438000</v>
      </c>
      <c r="E12" s="26">
        <v>-5485733000</v>
      </c>
      <c r="F12" s="27">
        <v>-4965354000</v>
      </c>
      <c r="G12" s="20"/>
      <c r="H12" s="20"/>
      <c r="I12" s="20"/>
      <c r="J12" s="20"/>
      <c r="K12" s="20"/>
      <c r="L12" s="20"/>
      <c r="M12" s="20"/>
      <c r="N12" s="20"/>
      <c r="O12" s="20"/>
      <c r="P12" s="20"/>
      <c r="Q12" s="20"/>
      <c r="R12" s="20"/>
      <c r="S12" s="20"/>
      <c r="T12" s="20"/>
      <c r="U12" s="20"/>
      <c r="V12" s="20"/>
    </row>
    <row r="13" spans="1:22" ht="19" x14ac:dyDescent="0.25">
      <c r="A13" s="20"/>
      <c r="B13" s="28" t="s">
        <v>177</v>
      </c>
      <c r="C13" s="26">
        <v>3560965000</v>
      </c>
      <c r="D13" s="26">
        <v>2642437000</v>
      </c>
      <c r="E13" s="26">
        <v>2291030000</v>
      </c>
      <c r="F13" s="27">
        <v>1522550000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404624000</v>
      </c>
      <c r="D15" s="26">
        <v>359679000</v>
      </c>
      <c r="E15" s="26">
        <v>387487000</v>
      </c>
      <c r="F15" s="27">
        <v>560660000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712183000</v>
      </c>
      <c r="D17" s="33">
        <v>223737000</v>
      </c>
      <c r="E17" s="33">
        <v>333851000</v>
      </c>
      <c r="F17" s="34">
        <v>-296608000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3.0881099292779064</v>
      </c>
      <c r="D24" s="49">
        <f>D17/(D4)</f>
        <v>0.83047028692327673</v>
      </c>
      <c r="E24" s="49">
        <f>E17/(E4)</f>
        <v>1.3450777995342502</v>
      </c>
      <c r="F24" s="50">
        <f>F17/(F4)</f>
        <v>-1.2027119083919939</v>
      </c>
      <c r="G24" s="45">
        <f>(IF(C24 &gt; 0.5, 100, IF(C24 &gt;= 0.2, 50, 0))) +
  (IF(D24 &gt; 0.5, 100, IF(D24 &gt;= 0.2, 50, 0))) +
  (IF(E24 &gt; 0.5, 100, IF(E24 &gt;= 0.2, 50, 0))) +
  (IF(F24 &gt; 0.5, 100, IF(F24 &gt;= 0.2, 50, 0)))</f>
        <v>300</v>
      </c>
      <c r="H24" s="46" t="s">
        <v>193</v>
      </c>
      <c r="I24" s="20"/>
      <c r="J24" s="20"/>
      <c r="K24" s="20"/>
      <c r="L24" s="20"/>
      <c r="M24" s="20"/>
      <c r="N24" s="20"/>
      <c r="O24" s="20"/>
      <c r="P24" s="20"/>
      <c r="Q24" s="20"/>
      <c r="R24" s="20"/>
      <c r="S24" s="20"/>
      <c r="T24" s="20"/>
      <c r="U24" s="20"/>
      <c r="V24" s="20"/>
    </row>
    <row r="25" spans="1:22" x14ac:dyDescent="0.2">
      <c r="A25" s="20"/>
      <c r="B25" s="38" t="s">
        <v>110</v>
      </c>
      <c r="C25" s="49">
        <f>C17/C6</f>
        <v>0.1574781229097221</v>
      </c>
      <c r="D25" s="49">
        <f>D17/D6</f>
        <v>6.4640725474317151E-2</v>
      </c>
      <c r="E25" s="49">
        <f>E17/E6</f>
        <v>0.10280404625167439</v>
      </c>
      <c r="F25" s="50">
        <f>F17/F6</f>
        <v>-0.11024254191779681</v>
      </c>
      <c r="G25" s="45">
        <f>(IF(C25 &gt; 0.17, 100, IF(C25 &gt;= 0.1, 50, 0))) +
  (IF(D25 &gt; 0.17, 100, IF(D25 &gt;= 0.1, 50, 0))) +
  (IF(E25 &gt; 0.17, 100, IF(E25 &gt;= 0.1, 50, 0))) +
  (IF(F25 &gt; 0.17, 100, IF(F25 &gt;= 0.1, 50, 0)))</f>
        <v>100</v>
      </c>
      <c r="H25" s="46" t="s">
        <v>194</v>
      </c>
      <c r="I25" s="20"/>
      <c r="J25" s="20"/>
      <c r="K25" s="20"/>
      <c r="L25" s="20"/>
      <c r="M25" s="20"/>
      <c r="N25" s="20"/>
      <c r="O25" s="20"/>
      <c r="P25" s="20"/>
      <c r="Q25" s="20"/>
      <c r="R25" s="20"/>
      <c r="S25" s="20"/>
      <c r="T25" s="20"/>
      <c r="U25" s="20"/>
      <c r="V25" s="20"/>
    </row>
    <row r="26" spans="1:22" x14ac:dyDescent="0.2">
      <c r="A26" s="20"/>
      <c r="B26" s="38" t="s">
        <v>112</v>
      </c>
      <c r="C26" s="49">
        <f>C8/C6</f>
        <v>4.7638600971823743E-2</v>
      </c>
      <c r="D26" s="49">
        <f>D8/D6</f>
        <v>6.6698947977877288E-2</v>
      </c>
      <c r="E26" s="49">
        <f>E8/E6</f>
        <v>9.1258987821213569E-2</v>
      </c>
      <c r="F26" s="50">
        <f>F8/F6</f>
        <v>0.2096748415910179</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0.26999984554748502</v>
      </c>
      <c r="D27" s="49">
        <f>D9/(D13+D10)</f>
        <v>0.30986623332930929</v>
      </c>
      <c r="E27" s="49">
        <f>E9/(E13+E10)</f>
        <v>0.41746288787139407</v>
      </c>
      <c r="F27" s="50">
        <f>F9/(F13+F10)</f>
        <v>0.76710387179402972</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4.570510685412623E-2</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0.19999719177245495</v>
      </c>
      <c r="D31" s="49">
        <f>D17/(D13+D10)</f>
        <v>8.4670703596717731E-2</v>
      </c>
      <c r="E31" s="49">
        <f>E17/(E13+E10)</f>
        <v>0.14572092028476274</v>
      </c>
      <c r="F31" s="50">
        <f>F17/(F13+F10)</f>
        <v>-0.19481002265935438</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0.75</v>
      </c>
      <c r="J2" s="20"/>
      <c r="K2" s="20"/>
      <c r="L2" s="20"/>
      <c r="M2" s="20"/>
      <c r="N2" s="20"/>
      <c r="O2" s="20"/>
      <c r="P2" s="20"/>
      <c r="Q2" s="20"/>
      <c r="R2" s="20"/>
      <c r="S2" s="20"/>
      <c r="T2" s="20"/>
      <c r="U2" s="20"/>
      <c r="V2" s="20"/>
    </row>
    <row r="3" spans="1:22" ht="19" x14ac:dyDescent="0.25">
      <c r="A3" s="20"/>
      <c r="B3" s="25" t="s">
        <v>167</v>
      </c>
      <c r="C3" s="26">
        <v>181661000</v>
      </c>
      <c r="D3" s="26">
        <v>128005000</v>
      </c>
      <c r="E3" s="26">
        <v>115721000</v>
      </c>
      <c r="F3" s="27">
        <v>75956000</v>
      </c>
      <c r="G3" s="20"/>
      <c r="H3" s="20"/>
      <c r="I3" s="20"/>
      <c r="J3" s="20"/>
      <c r="K3" s="20"/>
      <c r="L3" s="20"/>
      <c r="M3" s="20"/>
      <c r="N3" s="20"/>
      <c r="O3" s="20"/>
      <c r="P3" s="20"/>
      <c r="Q3" s="20"/>
      <c r="R3" s="20"/>
      <c r="S3" s="20"/>
      <c r="T3" s="20"/>
      <c r="U3" s="20"/>
      <c r="V3" s="20"/>
    </row>
    <row r="4" spans="1:22" ht="19" x14ac:dyDescent="0.25">
      <c r="A4" s="20"/>
      <c r="B4" s="28" t="s">
        <v>168</v>
      </c>
      <c r="C4" s="26">
        <v>554010000</v>
      </c>
      <c r="D4" s="26">
        <v>541830000</v>
      </c>
      <c r="E4" s="26">
        <v>436035000</v>
      </c>
      <c r="F4" s="27">
        <v>444479000</v>
      </c>
      <c r="G4" s="20"/>
      <c r="H4" s="20"/>
      <c r="I4" s="20"/>
      <c r="J4" s="20"/>
      <c r="K4" s="20"/>
      <c r="L4" s="20"/>
      <c r="M4" s="20"/>
      <c r="N4" s="20"/>
      <c r="O4" s="20"/>
      <c r="P4" s="20"/>
      <c r="Q4" s="20"/>
      <c r="R4" s="20"/>
      <c r="S4" s="20"/>
      <c r="T4" s="20"/>
      <c r="U4" s="20"/>
      <c r="V4" s="20"/>
    </row>
    <row r="5" spans="1:22" ht="19" x14ac:dyDescent="0.25">
      <c r="A5" s="20"/>
      <c r="B5" s="28" t="s">
        <v>169</v>
      </c>
      <c r="C5" s="26">
        <v>1535845000</v>
      </c>
      <c r="D5" s="26">
        <v>1374268000</v>
      </c>
      <c r="E5" s="26">
        <v>928358000</v>
      </c>
      <c r="F5" s="27">
        <v>782087000</v>
      </c>
      <c r="G5" s="20"/>
      <c r="H5" s="20"/>
      <c r="I5" s="20"/>
      <c r="J5" s="20"/>
      <c r="K5" s="20"/>
      <c r="L5" s="20"/>
      <c r="M5" s="20"/>
      <c r="N5" s="20"/>
      <c r="O5" s="20"/>
      <c r="P5" s="20"/>
      <c r="Q5" s="20"/>
      <c r="R5" s="20"/>
      <c r="S5" s="20"/>
      <c r="T5" s="20"/>
      <c r="U5" s="20"/>
      <c r="V5" s="20"/>
    </row>
    <row r="6" spans="1:22" ht="19" x14ac:dyDescent="0.25">
      <c r="A6" s="20"/>
      <c r="B6" s="28" t="s">
        <v>170</v>
      </c>
      <c r="C6" s="26">
        <v>5669491000</v>
      </c>
      <c r="D6" s="26">
        <v>5137071000</v>
      </c>
      <c r="E6" s="26">
        <v>4386299000</v>
      </c>
      <c r="F6" s="27">
        <v>3950785000</v>
      </c>
      <c r="G6" s="20"/>
      <c r="H6" s="20"/>
      <c r="I6" s="20"/>
      <c r="J6" s="20"/>
      <c r="K6" s="20"/>
      <c r="L6" s="20"/>
      <c r="M6" s="20"/>
      <c r="N6" s="20"/>
      <c r="O6" s="20"/>
      <c r="P6" s="20"/>
      <c r="Q6" s="20"/>
      <c r="R6" s="20"/>
      <c r="S6" s="20"/>
      <c r="T6" s="20"/>
      <c r="U6" s="20"/>
      <c r="V6" s="20"/>
    </row>
    <row r="7" spans="1:22" ht="19" x14ac:dyDescent="0.25">
      <c r="A7" s="20"/>
      <c r="B7" s="28" t="s">
        <v>171</v>
      </c>
      <c r="C7" s="26">
        <v>1590867000</v>
      </c>
      <c r="D7" s="26">
        <v>1347696000</v>
      </c>
      <c r="E7" s="26">
        <v>971225000</v>
      </c>
      <c r="F7" s="27">
        <v>796808000</v>
      </c>
      <c r="G7" s="20"/>
      <c r="H7" s="20"/>
      <c r="I7" s="20"/>
      <c r="J7" s="20"/>
      <c r="K7" s="20"/>
      <c r="L7" s="20"/>
      <c r="M7" s="20"/>
      <c r="N7" s="20"/>
      <c r="O7" s="20"/>
      <c r="P7" s="20"/>
      <c r="Q7" s="20"/>
      <c r="R7" s="20"/>
      <c r="S7" s="20"/>
      <c r="T7" s="20"/>
      <c r="U7" s="20"/>
      <c r="V7" s="20"/>
    </row>
    <row r="8" spans="1:22" ht="19" x14ac:dyDescent="0.25">
      <c r="A8" s="20"/>
      <c r="B8" s="28" t="s">
        <v>172</v>
      </c>
      <c r="C8" s="26">
        <v>674353000</v>
      </c>
      <c r="D8" s="26">
        <v>1044262000</v>
      </c>
      <c r="E8" s="26">
        <v>674399000</v>
      </c>
      <c r="F8" s="27">
        <v>660959000</v>
      </c>
      <c r="G8" s="20"/>
      <c r="H8" s="20"/>
      <c r="I8" s="20"/>
      <c r="J8" s="20"/>
      <c r="K8" s="20"/>
      <c r="L8" s="20"/>
      <c r="M8" s="20"/>
      <c r="N8" s="20"/>
      <c r="O8" s="20"/>
      <c r="P8" s="20"/>
      <c r="Q8" s="20"/>
      <c r="R8" s="20"/>
      <c r="S8" s="20"/>
      <c r="T8" s="20"/>
      <c r="U8" s="20"/>
      <c r="V8" s="20"/>
    </row>
    <row r="9" spans="1:22" ht="19" x14ac:dyDescent="0.25">
      <c r="A9" s="20"/>
      <c r="B9" s="28" t="s">
        <v>173</v>
      </c>
      <c r="C9" s="26">
        <v>2265220000</v>
      </c>
      <c r="D9" s="26">
        <v>2391958000</v>
      </c>
      <c r="E9" s="26">
        <v>1645624000</v>
      </c>
      <c r="F9" s="27">
        <v>1457767000</v>
      </c>
      <c r="G9" s="20"/>
      <c r="H9" s="20"/>
      <c r="I9" s="20"/>
      <c r="J9" s="20"/>
      <c r="K9" s="20"/>
      <c r="L9" s="20"/>
      <c r="M9" s="20"/>
      <c r="N9" s="20"/>
      <c r="O9" s="20"/>
      <c r="P9" s="20"/>
      <c r="Q9" s="20"/>
      <c r="R9" s="20"/>
      <c r="S9" s="20"/>
      <c r="T9" s="20"/>
      <c r="U9" s="20"/>
      <c r="V9" s="20"/>
    </row>
    <row r="10" spans="1:22" ht="19" x14ac:dyDescent="0.25">
      <c r="A10" s="20"/>
      <c r="B10" s="28" t="s">
        <v>174</v>
      </c>
      <c r="C10" s="26">
        <v>4604323000</v>
      </c>
      <c r="D10" s="26">
        <v>3824163000</v>
      </c>
      <c r="E10" s="26">
        <v>2740003000</v>
      </c>
      <c r="F10" s="27">
        <v>2057829000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4936384000</v>
      </c>
      <c r="D12" s="26">
        <v>3895240000</v>
      </c>
      <c r="E12" s="26">
        <v>3046288000</v>
      </c>
      <c r="F12" s="27">
        <v>2350333000</v>
      </c>
      <c r="G12" s="20"/>
      <c r="H12" s="20"/>
      <c r="I12" s="20"/>
      <c r="J12" s="20"/>
      <c r="K12" s="20"/>
      <c r="L12" s="20"/>
      <c r="M12" s="20"/>
      <c r="N12" s="20"/>
      <c r="O12" s="20"/>
      <c r="P12" s="20"/>
      <c r="Q12" s="20"/>
      <c r="R12" s="20"/>
      <c r="S12" s="20"/>
      <c r="T12" s="20"/>
      <c r="U12" s="20"/>
      <c r="V12" s="20"/>
    </row>
    <row r="13" spans="1:22" ht="19" x14ac:dyDescent="0.25">
      <c r="A13" s="20"/>
      <c r="B13" s="28" t="s">
        <v>177</v>
      </c>
      <c r="C13" s="26">
        <v>3404271000</v>
      </c>
      <c r="D13" s="26">
        <v>2745113000</v>
      </c>
      <c r="E13" s="26">
        <v>2740675000</v>
      </c>
      <c r="F13" s="27">
        <v>2493018000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1441796000</v>
      </c>
      <c r="D15" s="26">
        <v>1251544000</v>
      </c>
      <c r="E15" s="26">
        <v>1134277000</v>
      </c>
      <c r="F15" s="27">
        <v>1033732000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1349176000</v>
      </c>
      <c r="D17" s="33">
        <v>1241894000</v>
      </c>
      <c r="E17" s="33">
        <v>1100958000</v>
      </c>
      <c r="F17" s="34">
        <v>904922000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Pass</v>
      </c>
      <c r="E21" s="43" t="str">
        <f>IF(E3&gt;F3, "Pass", "Fail")</f>
        <v>Pass</v>
      </c>
      <c r="F21" s="44"/>
      <c r="G21" s="45">
        <f>(((COUNTIF(C21:E21, "Pass") * 100) + (COUNTIF(C21:E21, "Fail") * 0)) * (400/300)) / 2</f>
        <v>200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Pass</v>
      </c>
      <c r="F23" s="48" t="str">
        <f>IF(F17&gt;F7, "Pass", "Fail")</f>
        <v>Pass</v>
      </c>
      <c r="G23" s="45">
        <f>(COUNTIF(C23:F23, "Pass") * 100) + (COUNTIF(C23:F23, "Fail") * 0)</f>
        <v>200</v>
      </c>
      <c r="H23" s="46" t="s">
        <v>192</v>
      </c>
      <c r="I23" s="20"/>
      <c r="J23" s="20"/>
      <c r="K23" s="20"/>
      <c r="L23" s="20"/>
      <c r="M23" s="20"/>
      <c r="N23" s="20"/>
      <c r="O23" s="20"/>
      <c r="P23" s="20"/>
      <c r="Q23" s="20"/>
      <c r="R23" s="20"/>
      <c r="S23" s="20"/>
      <c r="T23" s="20"/>
      <c r="U23" s="20"/>
      <c r="V23" s="20"/>
    </row>
    <row r="24" spans="1:22" x14ac:dyDescent="0.2">
      <c r="A24" s="20"/>
      <c r="B24" s="38" t="s">
        <v>122</v>
      </c>
      <c r="C24" s="49">
        <f>C17/(C4)</f>
        <v>2.4352917817367916</v>
      </c>
      <c r="D24" s="49">
        <f>D17/(D4)</f>
        <v>2.2920362475315135</v>
      </c>
      <c r="E24" s="49">
        <f>E17/(E4)</f>
        <v>2.5249303381609276</v>
      </c>
      <c r="F24" s="50">
        <f>F17/(F4)</f>
        <v>2.0359162075148656</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0.23797127466998361</v>
      </c>
      <c r="D25" s="49">
        <f>D17/D6</f>
        <v>0.24175137933659083</v>
      </c>
      <c r="E25" s="49">
        <f>E17/E6</f>
        <v>0.25099930488094863</v>
      </c>
      <c r="F25" s="50">
        <f>F17/F6</f>
        <v>0.22904865741871552</v>
      </c>
      <c r="G25" s="45">
        <f>(IF(C25 &gt; 0.17, 100, IF(C25 &gt;= 0.1, 50, 0))) +
  (IF(D25 &gt; 0.17, 100, IF(D25 &gt;= 0.1, 50, 0))) +
  (IF(E25 &gt; 0.17, 100, IF(E25 &gt;= 0.1, 50, 0))) +
  (IF(F25 &gt; 0.17, 100, IF(F25 &gt;= 0.1, 50, 0)))</f>
        <v>400</v>
      </c>
      <c r="H25" s="46" t="s">
        <v>194</v>
      </c>
      <c r="I25" s="20"/>
      <c r="J25" s="20"/>
      <c r="K25" s="20"/>
      <c r="L25" s="20"/>
      <c r="M25" s="20"/>
      <c r="N25" s="20"/>
      <c r="O25" s="20"/>
      <c r="P25" s="20"/>
      <c r="Q25" s="20"/>
      <c r="R25" s="20"/>
      <c r="S25" s="20"/>
      <c r="T25" s="20"/>
      <c r="U25" s="20"/>
      <c r="V25" s="20"/>
    </row>
    <row r="26" spans="1:22" x14ac:dyDescent="0.2">
      <c r="A26" s="20"/>
      <c r="B26" s="38" t="s">
        <v>112</v>
      </c>
      <c r="C26" s="49">
        <f>C8/C6</f>
        <v>0.11894418740588882</v>
      </c>
      <c r="D26" s="49">
        <f>D8/D6</f>
        <v>0.20327965099178111</v>
      </c>
      <c r="E26" s="49">
        <f>E8/E6</f>
        <v>0.15375126045898832</v>
      </c>
      <c r="F26" s="50">
        <f>F8/F6</f>
        <v>0.16729814454595732</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0.28284864983791164</v>
      </c>
      <c r="D27" s="49">
        <f>D9/(D13+D10)</f>
        <v>0.36411287941015114</v>
      </c>
      <c r="E27" s="49">
        <f>E9/(E13+E10)</f>
        <v>0.3002592015075507</v>
      </c>
      <c r="F27" s="50">
        <f>F9/(F13+F10)</f>
        <v>0.32032872122486211</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0.28069314036066229</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0.16846602537224387</v>
      </c>
      <c r="D31" s="49">
        <f>D17/(D13+D10)</f>
        <v>0.18904579439195429</v>
      </c>
      <c r="E31" s="49">
        <f>E17/(E13+E10)</f>
        <v>0.20087989113755633</v>
      </c>
      <c r="F31" s="50">
        <f>F17/(F13+F10)</f>
        <v>0.19884693992129376</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213</v>
      </c>
      <c r="D2" s="22" t="s">
        <v>214</v>
      </c>
      <c r="E2" s="22" t="s">
        <v>215</v>
      </c>
      <c r="F2" s="22" t="s">
        <v>216</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0.50375000000000003</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1523000000</v>
      </c>
      <c r="D4" s="26">
        <v>1450000000</v>
      </c>
      <c r="E4" s="26">
        <v>1370883000</v>
      </c>
      <c r="F4" s="27">
        <v>1386546000</v>
      </c>
      <c r="G4" s="20"/>
      <c r="H4" s="20"/>
      <c r="I4" s="20"/>
      <c r="J4" s="20"/>
      <c r="K4" s="20"/>
      <c r="L4" s="20"/>
      <c r="M4" s="20"/>
      <c r="N4" s="20"/>
      <c r="O4" s="20"/>
      <c r="P4" s="20"/>
      <c r="Q4" s="20"/>
      <c r="R4" s="20"/>
      <c r="S4" s="20"/>
      <c r="T4" s="20"/>
      <c r="U4" s="20"/>
      <c r="V4" s="20"/>
    </row>
    <row r="5" spans="1:22" ht="19" x14ac:dyDescent="0.25">
      <c r="A5" s="20"/>
      <c r="B5" s="28" t="s">
        <v>169</v>
      </c>
      <c r="C5" s="26">
        <v>2846000000</v>
      </c>
      <c r="D5" s="26">
        <v>2840000000</v>
      </c>
      <c r="E5" s="26">
        <v>2840044000</v>
      </c>
      <c r="F5" s="27">
        <v>1819625000</v>
      </c>
      <c r="G5" s="20"/>
      <c r="H5" s="20"/>
      <c r="I5" s="20"/>
      <c r="J5" s="20"/>
      <c r="K5" s="20"/>
      <c r="L5" s="20"/>
      <c r="M5" s="20"/>
      <c r="N5" s="20"/>
      <c r="O5" s="20"/>
      <c r="P5" s="20"/>
      <c r="Q5" s="20"/>
      <c r="R5" s="20"/>
      <c r="S5" s="20"/>
      <c r="T5" s="20"/>
      <c r="U5" s="20"/>
      <c r="V5" s="20"/>
    </row>
    <row r="6" spans="1:22" ht="19" x14ac:dyDescent="0.25">
      <c r="A6" s="20"/>
      <c r="B6" s="28" t="s">
        <v>170</v>
      </c>
      <c r="C6" s="26">
        <v>16452000000</v>
      </c>
      <c r="D6" s="26">
        <v>13486000000</v>
      </c>
      <c r="E6" s="26">
        <v>10498505000</v>
      </c>
      <c r="F6" s="27">
        <v>8718411000</v>
      </c>
      <c r="G6" s="20"/>
      <c r="H6" s="20"/>
      <c r="I6" s="20"/>
      <c r="J6" s="20"/>
      <c r="K6" s="20"/>
      <c r="L6" s="20"/>
      <c r="M6" s="20"/>
      <c r="N6" s="20"/>
      <c r="O6" s="20"/>
      <c r="P6" s="20"/>
      <c r="Q6" s="20"/>
      <c r="R6" s="20"/>
      <c r="S6" s="20"/>
      <c r="T6" s="20"/>
      <c r="U6" s="20"/>
      <c r="V6" s="20"/>
    </row>
    <row r="7" spans="1:22" ht="19" x14ac:dyDescent="0.25">
      <c r="A7" s="20"/>
      <c r="B7" s="28" t="s">
        <v>171</v>
      </c>
      <c r="C7" s="26">
        <v>5055000000</v>
      </c>
      <c r="D7" s="26">
        <v>4628000000</v>
      </c>
      <c r="E7" s="26">
        <v>5067855000</v>
      </c>
      <c r="F7" s="27">
        <v>4282648000</v>
      </c>
      <c r="G7" s="20"/>
      <c r="H7" s="20"/>
      <c r="I7" s="20"/>
      <c r="J7" s="20"/>
      <c r="K7" s="20"/>
      <c r="L7" s="20"/>
      <c r="M7" s="20"/>
      <c r="N7" s="20"/>
      <c r="O7" s="20"/>
      <c r="P7" s="20"/>
      <c r="Q7" s="20"/>
      <c r="R7" s="20"/>
      <c r="S7" s="20"/>
      <c r="T7" s="20"/>
      <c r="U7" s="20"/>
      <c r="V7" s="20"/>
    </row>
    <row r="8" spans="1:22" ht="19" x14ac:dyDescent="0.25">
      <c r="A8" s="20"/>
      <c r="B8" s="28" t="s">
        <v>172</v>
      </c>
      <c r="C8" s="26">
        <v>3315000000</v>
      </c>
      <c r="D8" s="26">
        <v>3273000000</v>
      </c>
      <c r="E8" s="26">
        <v>895568000</v>
      </c>
      <c r="F8" s="27">
        <v>1157929000</v>
      </c>
      <c r="G8" s="20"/>
      <c r="H8" s="20"/>
      <c r="I8" s="20"/>
      <c r="J8" s="20"/>
      <c r="K8" s="20"/>
      <c r="L8" s="20"/>
      <c r="M8" s="20"/>
      <c r="N8" s="20"/>
      <c r="O8" s="20"/>
      <c r="P8" s="20"/>
      <c r="Q8" s="20"/>
      <c r="R8" s="20"/>
      <c r="S8" s="20"/>
      <c r="T8" s="20"/>
      <c r="U8" s="20"/>
      <c r="V8" s="20"/>
    </row>
    <row r="9" spans="1:22" ht="19" x14ac:dyDescent="0.25">
      <c r="A9" s="20"/>
      <c r="B9" s="28" t="s">
        <v>173</v>
      </c>
      <c r="C9" s="26">
        <v>8370000000</v>
      </c>
      <c r="D9" s="26">
        <v>7901000000</v>
      </c>
      <c r="E9" s="26">
        <v>5963423000</v>
      </c>
      <c r="F9" s="27">
        <v>5440577000</v>
      </c>
      <c r="G9" s="20"/>
      <c r="H9" s="20"/>
      <c r="I9" s="20"/>
      <c r="J9" s="20"/>
      <c r="K9" s="20"/>
      <c r="L9" s="20"/>
      <c r="M9" s="20"/>
      <c r="N9" s="20"/>
      <c r="O9" s="20"/>
      <c r="P9" s="20"/>
      <c r="Q9" s="20"/>
      <c r="R9" s="20"/>
      <c r="S9" s="20"/>
      <c r="T9" s="20"/>
      <c r="U9" s="20"/>
      <c r="V9" s="20"/>
    </row>
    <row r="10" spans="1:22" ht="19" x14ac:dyDescent="0.25">
      <c r="A10" s="20"/>
      <c r="B10" s="28" t="s">
        <v>174</v>
      </c>
      <c r="C10" s="26">
        <v>608000000</v>
      </c>
      <c r="D10" s="26">
        <v>185000000</v>
      </c>
      <c r="E10" s="26">
        <v>12467000</v>
      </c>
      <c r="F10" s="27">
        <v>12384000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-1731000000</v>
      </c>
      <c r="D12" s="26">
        <v>-3112000000</v>
      </c>
      <c r="E12" s="26">
        <v>-2744585000</v>
      </c>
      <c r="F12" s="27">
        <v>-2909990000</v>
      </c>
      <c r="G12" s="20"/>
      <c r="H12" s="20"/>
      <c r="I12" s="20"/>
      <c r="J12" s="20"/>
      <c r="K12" s="20"/>
      <c r="L12" s="20"/>
      <c r="M12" s="20"/>
      <c r="N12" s="20"/>
      <c r="O12" s="20"/>
      <c r="P12" s="20"/>
      <c r="Q12" s="20"/>
      <c r="R12" s="20"/>
      <c r="S12" s="20"/>
      <c r="T12" s="20"/>
      <c r="U12" s="20"/>
      <c r="V12" s="20"/>
    </row>
    <row r="13" spans="1:22" ht="19" x14ac:dyDescent="0.25">
      <c r="A13" s="20"/>
      <c r="B13" s="28" t="s">
        <v>177</v>
      </c>
      <c r="C13" s="26">
        <v>8082000000</v>
      </c>
      <c r="D13" s="26">
        <v>5585000000</v>
      </c>
      <c r="E13" s="26">
        <v>4535082000</v>
      </c>
      <c r="F13" s="27">
        <v>3277834000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2464000000</v>
      </c>
      <c r="D15" s="26">
        <v>2271000000</v>
      </c>
      <c r="E15" s="26">
        <v>1879000000</v>
      </c>
      <c r="F15" s="27">
        <v>1721222000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2149000000</v>
      </c>
      <c r="D17" s="33">
        <v>1657000000</v>
      </c>
      <c r="E17" s="33">
        <v>1651000000</v>
      </c>
      <c r="F17" s="34">
        <v>1268441000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1.4110308601444517</v>
      </c>
      <c r="D24" s="49">
        <f>D17/(D4)</f>
        <v>1.1427586206896552</v>
      </c>
      <c r="E24" s="49">
        <f>E17/(E4)</f>
        <v>1.2043332654938459</v>
      </c>
      <c r="F24" s="50">
        <f>F17/(F4)</f>
        <v>0.91482071276394727</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0.13062241672744956</v>
      </c>
      <c r="D25" s="49">
        <f>D17/D6</f>
        <v>0.12286815957289041</v>
      </c>
      <c r="E25" s="49">
        <f>E17/E6</f>
        <v>0.15726048613588314</v>
      </c>
      <c r="F25" s="50">
        <f>F17/F6</f>
        <v>0.14548992930019014</v>
      </c>
      <c r="G25" s="45">
        <f>(IF(C25 &gt; 0.17, 100, IF(C25 &gt;= 0.1, 50, 0))) +
  (IF(D25 &gt; 0.17, 100, IF(D25 &gt;= 0.1, 50, 0))) +
  (IF(E25 &gt; 0.17, 100, IF(E25 &gt;= 0.1, 50, 0))) +
  (IF(F25 &gt; 0.17, 100, IF(F25 &gt;= 0.1, 50, 0)))</f>
        <v>200</v>
      </c>
      <c r="H25" s="46" t="s">
        <v>194</v>
      </c>
      <c r="I25" s="20"/>
      <c r="J25" s="20"/>
      <c r="K25" s="20"/>
      <c r="L25" s="20"/>
      <c r="M25" s="20"/>
      <c r="N25" s="20"/>
      <c r="O25" s="20"/>
      <c r="P25" s="20"/>
      <c r="Q25" s="20"/>
      <c r="R25" s="20"/>
      <c r="S25" s="20"/>
      <c r="T25" s="20"/>
      <c r="U25" s="20"/>
      <c r="V25" s="20"/>
    </row>
    <row r="26" spans="1:22" x14ac:dyDescent="0.2">
      <c r="A26" s="20"/>
      <c r="B26" s="38" t="s">
        <v>112</v>
      </c>
      <c r="C26" s="49">
        <f>C8/C6</f>
        <v>0.20149525893508388</v>
      </c>
      <c r="D26" s="49">
        <f>D8/D6</f>
        <v>0.24269612931929407</v>
      </c>
      <c r="E26" s="49">
        <f>E8/E6</f>
        <v>8.530433618881926E-2</v>
      </c>
      <c r="F26" s="50">
        <f>F8/F6</f>
        <v>0.13281422497746437</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0.96317606444188719</v>
      </c>
      <c r="D27" s="49">
        <f>D9/(D13+D10)</f>
        <v>1.3693240901213171</v>
      </c>
      <c r="E27" s="49">
        <f>E9/(E13+E10)</f>
        <v>1.3113488166922445</v>
      </c>
      <c r="F27" s="50">
        <f>F9/(F13+F10)</f>
        <v>1.6535612533880735</v>
      </c>
      <c r="G27" s="45">
        <f>(IF(C27 &lt; 0.8, 100, IF(C27 &lt; 1, 50, 0))) +
  (IF(D27 &lt; 0.8, 100, IF(D27 &lt; 1, 50, 0))) +
  (IF(E27 &lt; 0.8, 100, IF(E27 &lt; 1, 50, 0))) +
  (IF(F27 &lt; 0.8, 100, IF(F27 &lt; 1, 50, 0)))</f>
        <v>50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-0.12224580448900581</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0.2472957422324511</v>
      </c>
      <c r="D31" s="49">
        <f>D17/(D13+D10)</f>
        <v>0.28717504332755633</v>
      </c>
      <c r="E31" s="49">
        <f>E17/(E13+E10)</f>
        <v>0.3630527125711015</v>
      </c>
      <c r="F31" s="50">
        <f>F17/(F13+F10)</f>
        <v>0.38551883188287223</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213</v>
      </c>
      <c r="D2" s="22" t="s">
        <v>214</v>
      </c>
      <c r="E2" s="22" t="s">
        <v>215</v>
      </c>
      <c r="F2" s="22" t="s">
        <v>216</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0.40833333333333338</v>
      </c>
      <c r="J2" s="20"/>
      <c r="K2" s="20"/>
      <c r="L2" s="20"/>
      <c r="M2" s="20"/>
      <c r="N2" s="20"/>
      <c r="O2" s="20"/>
      <c r="P2" s="20"/>
      <c r="Q2" s="20"/>
      <c r="R2" s="20"/>
      <c r="S2" s="20"/>
      <c r="T2" s="20"/>
      <c r="U2" s="20"/>
      <c r="V2" s="20"/>
    </row>
    <row r="3" spans="1:22" ht="19" x14ac:dyDescent="0.25">
      <c r="A3" s="20"/>
      <c r="B3" s="25" t="s">
        <v>167</v>
      </c>
      <c r="C3" s="26">
        <v>864400000</v>
      </c>
      <c r="D3" s="26">
        <v>1068300000</v>
      </c>
      <c r="E3" s="26">
        <v>720300000</v>
      </c>
      <c r="F3" s="27">
        <v>268228000</v>
      </c>
      <c r="G3" s="20"/>
      <c r="H3" s="20"/>
      <c r="I3" s="20"/>
      <c r="J3" s="20"/>
      <c r="K3" s="20"/>
      <c r="L3" s="20"/>
      <c r="M3" s="20"/>
      <c r="N3" s="20"/>
      <c r="O3" s="20"/>
      <c r="P3" s="20"/>
      <c r="Q3" s="20"/>
      <c r="R3" s="20"/>
      <c r="S3" s="20"/>
      <c r="T3" s="20"/>
      <c r="U3" s="20"/>
      <c r="V3" s="20"/>
    </row>
    <row r="4" spans="1:22" ht="19" x14ac:dyDescent="0.25">
      <c r="A4" s="20"/>
      <c r="B4" s="28" t="s">
        <v>168</v>
      </c>
      <c r="C4" s="26">
        <v>959600000</v>
      </c>
      <c r="D4" s="26">
        <v>788700000</v>
      </c>
      <c r="E4" s="26">
        <v>604800000</v>
      </c>
      <c r="F4" s="27">
        <v>427536000</v>
      </c>
      <c r="G4" s="20"/>
      <c r="H4" s="20"/>
      <c r="I4" s="20"/>
      <c r="J4" s="20"/>
      <c r="K4" s="20"/>
      <c r="L4" s="20"/>
      <c r="M4" s="20"/>
      <c r="N4" s="20"/>
      <c r="O4" s="20"/>
      <c r="P4" s="20"/>
      <c r="Q4" s="20"/>
      <c r="R4" s="20"/>
      <c r="S4" s="20"/>
      <c r="T4" s="20"/>
      <c r="U4" s="20"/>
      <c r="V4" s="20"/>
    </row>
    <row r="5" spans="1:22" ht="19" x14ac:dyDescent="0.25">
      <c r="A5" s="20"/>
      <c r="B5" s="28" t="s">
        <v>169</v>
      </c>
      <c r="C5" s="26">
        <v>11586900000</v>
      </c>
      <c r="D5" s="26">
        <v>11586900000</v>
      </c>
      <c r="E5" s="26">
        <v>11511100000</v>
      </c>
      <c r="F5" s="27">
        <v>5336961000</v>
      </c>
      <c r="G5" s="20"/>
      <c r="H5" s="20"/>
      <c r="I5" s="20"/>
      <c r="J5" s="20"/>
      <c r="K5" s="20"/>
      <c r="L5" s="20"/>
      <c r="M5" s="20"/>
      <c r="N5" s="20"/>
      <c r="O5" s="20"/>
      <c r="P5" s="20"/>
      <c r="Q5" s="20"/>
      <c r="R5" s="20"/>
      <c r="S5" s="20"/>
      <c r="T5" s="20"/>
      <c r="U5" s="20"/>
      <c r="V5" s="20"/>
    </row>
    <row r="6" spans="1:22" ht="19" x14ac:dyDescent="0.25">
      <c r="A6" s="20"/>
      <c r="B6" s="28" t="s">
        <v>170</v>
      </c>
      <c r="C6" s="26">
        <v>21228500000</v>
      </c>
      <c r="D6" s="26">
        <v>22522100000</v>
      </c>
      <c r="E6" s="26">
        <v>22108600000</v>
      </c>
      <c r="F6" s="27">
        <v>10764924000</v>
      </c>
      <c r="G6" s="20"/>
      <c r="H6" s="20"/>
      <c r="I6" s="20"/>
      <c r="J6" s="20"/>
      <c r="K6" s="20"/>
      <c r="L6" s="20"/>
      <c r="M6" s="20"/>
      <c r="N6" s="20"/>
      <c r="O6" s="20"/>
      <c r="P6" s="20"/>
      <c r="Q6" s="20"/>
      <c r="R6" s="20"/>
      <c r="S6" s="20"/>
      <c r="T6" s="20"/>
      <c r="U6" s="20"/>
      <c r="V6" s="20"/>
    </row>
    <row r="7" spans="1:22" ht="19" x14ac:dyDescent="0.25">
      <c r="A7" s="20"/>
      <c r="B7" s="28" t="s">
        <v>171</v>
      </c>
      <c r="C7" s="26">
        <v>1814200000</v>
      </c>
      <c r="D7" s="26">
        <v>2386700000</v>
      </c>
      <c r="E7" s="26">
        <v>1388600000</v>
      </c>
      <c r="F7" s="27">
        <v>1077097000</v>
      </c>
      <c r="G7" s="20"/>
      <c r="H7" s="20"/>
      <c r="I7" s="20"/>
      <c r="J7" s="20"/>
      <c r="K7" s="20"/>
      <c r="L7" s="20"/>
      <c r="M7" s="20"/>
      <c r="N7" s="20"/>
      <c r="O7" s="20"/>
      <c r="P7" s="20"/>
      <c r="Q7" s="20"/>
      <c r="R7" s="20"/>
      <c r="S7" s="20"/>
      <c r="T7" s="20"/>
      <c r="U7" s="20"/>
      <c r="V7" s="20"/>
    </row>
    <row r="8" spans="1:22" ht="19" x14ac:dyDescent="0.25">
      <c r="A8" s="20"/>
      <c r="B8" s="28" t="s">
        <v>172</v>
      </c>
      <c r="C8" s="26">
        <v>4582900000</v>
      </c>
      <c r="D8" s="26">
        <v>4498200000</v>
      </c>
      <c r="E8" s="26">
        <v>5017900000</v>
      </c>
      <c r="F8" s="27">
        <v>1252023000</v>
      </c>
      <c r="G8" s="20"/>
      <c r="H8" s="20"/>
      <c r="I8" s="20"/>
      <c r="J8" s="20"/>
      <c r="K8" s="20"/>
      <c r="L8" s="20"/>
      <c r="M8" s="20"/>
      <c r="N8" s="20"/>
      <c r="O8" s="20"/>
      <c r="P8" s="20"/>
      <c r="Q8" s="20"/>
      <c r="R8" s="20"/>
      <c r="S8" s="20"/>
      <c r="T8" s="20"/>
      <c r="U8" s="20"/>
      <c r="V8" s="20"/>
    </row>
    <row r="9" spans="1:22" ht="19" x14ac:dyDescent="0.25">
      <c r="A9" s="20"/>
      <c r="B9" s="28" t="s">
        <v>173</v>
      </c>
      <c r="C9" s="26">
        <v>6397100000</v>
      </c>
      <c r="D9" s="26">
        <v>6884900000</v>
      </c>
      <c r="E9" s="26">
        <v>6406500000</v>
      </c>
      <c r="F9" s="27">
        <v>2329120000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-16700000</v>
      </c>
      <c r="D12" s="26">
        <v>1123500000</v>
      </c>
      <c r="E12" s="26">
        <v>1491400000</v>
      </c>
      <c r="F12" s="27">
        <v>2103441000</v>
      </c>
      <c r="G12" s="20"/>
      <c r="H12" s="20"/>
      <c r="I12" s="20"/>
      <c r="J12" s="20"/>
      <c r="K12" s="20"/>
      <c r="L12" s="20"/>
      <c r="M12" s="20"/>
      <c r="N12" s="20"/>
      <c r="O12" s="20"/>
      <c r="P12" s="20"/>
      <c r="Q12" s="20"/>
      <c r="R12" s="20"/>
      <c r="S12" s="20"/>
      <c r="T12" s="20"/>
      <c r="U12" s="20"/>
      <c r="V12" s="20"/>
    </row>
    <row r="13" spans="1:22" ht="19" x14ac:dyDescent="0.25">
      <c r="A13" s="20"/>
      <c r="B13" s="28" t="s">
        <v>177</v>
      </c>
      <c r="C13" s="26">
        <v>14831400000</v>
      </c>
      <c r="D13" s="26">
        <v>15637200000</v>
      </c>
      <c r="E13" s="26">
        <v>15702100000</v>
      </c>
      <c r="F13" s="27">
        <v>8435804000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1896200000</v>
      </c>
      <c r="D15" s="26">
        <v>1784300000</v>
      </c>
      <c r="E15" s="26">
        <v>1424200000</v>
      </c>
      <c r="F15" s="27">
        <v>1072700000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1370500000</v>
      </c>
      <c r="D17" s="33">
        <v>1288800000</v>
      </c>
      <c r="E17" s="33">
        <v>819300000</v>
      </c>
      <c r="F17" s="34">
        <v>817300000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1.4281992496873697</v>
      </c>
      <c r="D24" s="49">
        <f>D17/(D4)</f>
        <v>1.6340813997717762</v>
      </c>
      <c r="E24" s="49">
        <f>E17/(E4)</f>
        <v>1.3546626984126984</v>
      </c>
      <c r="F24" s="50">
        <f>F17/(F4)</f>
        <v>1.9116518842857677</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6.4559436606448875E-2</v>
      </c>
      <c r="D25" s="49">
        <f>D17/D6</f>
        <v>5.7223793518366407E-2</v>
      </c>
      <c r="E25" s="49">
        <f>E17/E6</f>
        <v>3.7057977438643787E-2</v>
      </c>
      <c r="F25" s="50">
        <f>F17/F6</f>
        <v>7.592250535164019E-2</v>
      </c>
      <c r="G25" s="45">
        <f>(IF(C25 &gt; 0.17, 100, IF(C25 &gt;= 0.1, 50, 0))) +
  (IF(D25 &gt; 0.17, 100, IF(D25 &gt;= 0.1, 50, 0))) +
  (IF(E25 &gt; 0.17, 100, IF(E25 &gt;= 0.1, 50, 0))) +
  (IF(F25 &gt; 0.17, 100, IF(F25 &gt;= 0.1, 50, 0)))</f>
        <v>0</v>
      </c>
      <c r="H25" s="46" t="s">
        <v>194</v>
      </c>
      <c r="I25" s="20"/>
      <c r="J25" s="20"/>
      <c r="K25" s="20"/>
      <c r="L25" s="20"/>
      <c r="M25" s="20"/>
      <c r="N25" s="20"/>
      <c r="O25" s="20"/>
      <c r="P25" s="20"/>
      <c r="Q25" s="20"/>
      <c r="R25" s="20"/>
      <c r="S25" s="20"/>
      <c r="T25" s="20"/>
      <c r="U25" s="20"/>
      <c r="V25" s="20"/>
    </row>
    <row r="26" spans="1:22" x14ac:dyDescent="0.2">
      <c r="A26" s="20"/>
      <c r="B26" s="38" t="s">
        <v>112</v>
      </c>
      <c r="C26" s="49">
        <f>C8/C6</f>
        <v>0.21588430647478626</v>
      </c>
      <c r="D26" s="49">
        <f>D8/D6</f>
        <v>0.19972382681899112</v>
      </c>
      <c r="E26" s="49">
        <f>E8/E6</f>
        <v>0.22696597704060864</v>
      </c>
      <c r="F26" s="50">
        <f>F8/F6</f>
        <v>0.11630579091872827</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0.4313213857086991</v>
      </c>
      <c r="D27" s="49">
        <f>D9/(D13+D10)</f>
        <v>0.44028982170721098</v>
      </c>
      <c r="E27" s="49">
        <f>E9/(E13+E10)</f>
        <v>0.40800275122435853</v>
      </c>
      <c r="F27" s="50">
        <f>F9/(F13+F10)</f>
        <v>0.27609934986635537</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-0.51750551743739626</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9.2405302264115322E-2</v>
      </c>
      <c r="D31" s="49">
        <f>D17/(D13+D10)</f>
        <v>8.2418847363978212E-2</v>
      </c>
      <c r="E31" s="49">
        <f>E17/(E13+E10)</f>
        <v>5.2177734188420657E-2</v>
      </c>
      <c r="F31" s="50">
        <f>F17/(F13+F10)</f>
        <v>9.688465971945294E-2</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213</v>
      </c>
      <c r="D2" s="22" t="s">
        <v>214</v>
      </c>
      <c r="E2" s="22" t="s">
        <v>215</v>
      </c>
      <c r="F2" s="22" t="s">
        <v>216</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668383000</v>
      </c>
      <c r="D4" s="26">
        <v>532271000</v>
      </c>
      <c r="E4" s="26">
        <v>292312000</v>
      </c>
      <c r="F4" s="27">
        <v>203498000</v>
      </c>
      <c r="G4" s="20"/>
      <c r="H4" s="20"/>
      <c r="I4" s="20"/>
      <c r="J4" s="20"/>
      <c r="K4" s="20"/>
      <c r="L4" s="20"/>
      <c r="M4" s="20"/>
      <c r="N4" s="20"/>
      <c r="O4" s="20"/>
      <c r="P4" s="20"/>
      <c r="Q4" s="20"/>
      <c r="R4" s="20"/>
      <c r="S4" s="20"/>
      <c r="T4" s="20"/>
      <c r="U4" s="20"/>
      <c r="V4" s="20"/>
    </row>
    <row r="5" spans="1:22" ht="19" x14ac:dyDescent="0.25">
      <c r="A5" s="20"/>
      <c r="B5" s="28" t="s">
        <v>169</v>
      </c>
      <c r="C5" s="26">
        <v>638041000</v>
      </c>
      <c r="D5" s="26">
        <v>430645000</v>
      </c>
      <c r="E5" s="26">
        <v>416445000</v>
      </c>
      <c r="F5" s="27">
        <v>83566000</v>
      </c>
      <c r="G5" s="20"/>
      <c r="H5" s="20"/>
      <c r="I5" s="20"/>
      <c r="J5" s="20"/>
      <c r="K5" s="20"/>
      <c r="L5" s="20"/>
      <c r="M5" s="20"/>
      <c r="N5" s="20"/>
      <c r="O5" s="20"/>
      <c r="P5" s="20"/>
      <c r="Q5" s="20"/>
      <c r="R5" s="20"/>
      <c r="S5" s="20"/>
      <c r="T5" s="20"/>
      <c r="U5" s="20"/>
      <c r="V5" s="20"/>
    </row>
    <row r="6" spans="1:22" ht="19" x14ac:dyDescent="0.25">
      <c r="A6" s="20"/>
      <c r="B6" s="28" t="s">
        <v>170</v>
      </c>
      <c r="C6" s="26">
        <v>6646520000</v>
      </c>
      <c r="D6" s="26">
        <v>5026540000</v>
      </c>
      <c r="E6" s="26">
        <v>3618381000</v>
      </c>
      <c r="F6" s="27">
        <v>2732533000</v>
      </c>
      <c r="G6" s="20"/>
      <c r="H6" s="20"/>
      <c r="I6" s="20"/>
      <c r="J6" s="20"/>
      <c r="K6" s="20"/>
      <c r="L6" s="20"/>
      <c r="M6" s="20"/>
      <c r="N6" s="20"/>
      <c r="O6" s="20"/>
      <c r="P6" s="20"/>
      <c r="Q6" s="20"/>
      <c r="R6" s="20"/>
      <c r="S6" s="20"/>
      <c r="T6" s="20"/>
      <c r="U6" s="20"/>
      <c r="V6" s="20"/>
    </row>
    <row r="7" spans="1:22" ht="19" x14ac:dyDescent="0.25">
      <c r="A7" s="20"/>
      <c r="B7" s="28" t="s">
        <v>171</v>
      </c>
      <c r="C7" s="26">
        <v>2697279000</v>
      </c>
      <c r="D7" s="26">
        <v>2109072000</v>
      </c>
      <c r="E7" s="26">
        <v>1406830000</v>
      </c>
      <c r="F7" s="27">
        <v>863553000</v>
      </c>
      <c r="G7" s="20"/>
      <c r="H7" s="20"/>
      <c r="I7" s="20"/>
      <c r="J7" s="20"/>
      <c r="K7" s="20"/>
      <c r="L7" s="20"/>
      <c r="M7" s="20"/>
      <c r="N7" s="20"/>
      <c r="O7" s="20"/>
      <c r="P7" s="20"/>
      <c r="Q7" s="20"/>
      <c r="R7" s="20"/>
      <c r="S7" s="20"/>
      <c r="T7" s="20"/>
      <c r="U7" s="20"/>
      <c r="V7" s="20"/>
    </row>
    <row r="8" spans="1:22" ht="19" x14ac:dyDescent="0.25">
      <c r="A8" s="20"/>
      <c r="B8" s="28" t="s">
        <v>172</v>
      </c>
      <c r="C8" s="26">
        <v>1612152000</v>
      </c>
      <c r="D8" s="26">
        <v>1430034000</v>
      </c>
      <c r="E8" s="26">
        <v>1173908000</v>
      </c>
      <c r="F8" s="27">
        <v>997106000</v>
      </c>
      <c r="G8" s="20"/>
      <c r="H8" s="20"/>
      <c r="I8" s="20"/>
      <c r="J8" s="20"/>
      <c r="K8" s="20"/>
      <c r="L8" s="20"/>
      <c r="M8" s="20"/>
      <c r="N8" s="20"/>
      <c r="O8" s="20"/>
      <c r="P8" s="20"/>
      <c r="Q8" s="20"/>
      <c r="R8" s="20"/>
      <c r="S8" s="20"/>
      <c r="T8" s="20"/>
      <c r="U8" s="20"/>
      <c r="V8" s="20"/>
    </row>
    <row r="9" spans="1:22" ht="19" x14ac:dyDescent="0.25">
      <c r="A9" s="20"/>
      <c r="B9" s="28" t="s">
        <v>173</v>
      </c>
      <c r="C9" s="26">
        <v>4309431000</v>
      </c>
      <c r="D9" s="26">
        <v>3539106000</v>
      </c>
      <c r="E9" s="26">
        <v>2580738000</v>
      </c>
      <c r="F9" s="27">
        <v>1860659000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-1058836000</v>
      </c>
      <c r="D12" s="26">
        <v>-1148163000</v>
      </c>
      <c r="E12" s="26">
        <v>-964918000</v>
      </c>
      <c r="F12" s="27">
        <v>-730116000</v>
      </c>
      <c r="G12" s="20"/>
      <c r="H12" s="20"/>
      <c r="I12" s="20"/>
      <c r="J12" s="20"/>
      <c r="K12" s="20"/>
      <c r="L12" s="20"/>
      <c r="M12" s="20"/>
      <c r="N12" s="20"/>
      <c r="O12" s="20"/>
      <c r="P12" s="20"/>
      <c r="Q12" s="20"/>
      <c r="R12" s="20"/>
      <c r="S12" s="20"/>
      <c r="T12" s="20"/>
      <c r="U12" s="20"/>
      <c r="V12" s="20"/>
    </row>
    <row r="13" spans="1:22" ht="19" x14ac:dyDescent="0.25">
      <c r="A13" s="20"/>
      <c r="B13" s="28" t="s">
        <v>177</v>
      </c>
      <c r="C13" s="26">
        <v>2337089000</v>
      </c>
      <c r="D13" s="26">
        <v>1487434000</v>
      </c>
      <c r="E13" s="26">
        <v>1037643000</v>
      </c>
      <c r="F13" s="27">
        <v>871874000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768497000</v>
      </c>
      <c r="D15" s="26">
        <v>608364000</v>
      </c>
      <c r="E15" s="26">
        <v>371283000</v>
      </c>
      <c r="F15" s="27">
        <v>214670000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1166207000</v>
      </c>
      <c r="D17" s="33">
        <v>941007000</v>
      </c>
      <c r="E17" s="33">
        <v>574784000</v>
      </c>
      <c r="F17" s="34">
        <v>356566000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1.7448184648622123</v>
      </c>
      <c r="D24" s="49">
        <f>D17/(D4)</f>
        <v>1.7679095798944522</v>
      </c>
      <c r="E24" s="49">
        <f>E17/(E4)</f>
        <v>1.9663373381865952</v>
      </c>
      <c r="F24" s="50">
        <f>F17/(F4)</f>
        <v>1.7521842966515642</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0.17546129403056035</v>
      </c>
      <c r="D25" s="49">
        <f>D17/D6</f>
        <v>0.18720770152033009</v>
      </c>
      <c r="E25" s="49">
        <f>E17/E6</f>
        <v>0.15885115470150876</v>
      </c>
      <c r="F25" s="50">
        <f>F17/F6</f>
        <v>0.1304891834792114</v>
      </c>
      <c r="G25" s="45">
        <f>(IF(C25 &gt; 0.17, 100, IF(C25 &gt;= 0.1, 50, 0))) +
  (IF(D25 &gt; 0.17, 100, IF(D25 &gt;= 0.1, 50, 0))) +
  (IF(E25 &gt; 0.17, 100, IF(E25 &gt;= 0.1, 50, 0))) +
  (IF(F25 &gt; 0.17, 100, IF(F25 &gt;= 0.1, 50, 0)))</f>
        <v>300</v>
      </c>
      <c r="H25" s="46" t="s">
        <v>194</v>
      </c>
      <c r="I25" s="20"/>
      <c r="J25" s="20"/>
      <c r="K25" s="20"/>
      <c r="L25" s="20"/>
      <c r="M25" s="20"/>
      <c r="N25" s="20"/>
      <c r="O25" s="20"/>
      <c r="P25" s="20"/>
      <c r="Q25" s="20"/>
      <c r="R25" s="20"/>
      <c r="S25" s="20"/>
      <c r="T25" s="20"/>
      <c r="U25" s="20"/>
      <c r="V25" s="20"/>
    </row>
    <row r="26" spans="1:22" x14ac:dyDescent="0.2">
      <c r="A26" s="20"/>
      <c r="B26" s="38" t="s">
        <v>112</v>
      </c>
      <c r="C26" s="49">
        <f>C8/C6</f>
        <v>0.24255580363859583</v>
      </c>
      <c r="D26" s="49">
        <f>D8/D6</f>
        <v>0.28449669156119317</v>
      </c>
      <c r="E26" s="49">
        <f>E8/E6</f>
        <v>0.32442907477128585</v>
      </c>
      <c r="F26" s="50">
        <f>F8/F6</f>
        <v>0.36490172305329888</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1.8439310612475606</v>
      </c>
      <c r="D27" s="49">
        <f>D9/(D13+D10)</f>
        <v>2.3793364949301954</v>
      </c>
      <c r="E27" s="49">
        <f>E9/(E13+E10)</f>
        <v>2.4871155108259777</v>
      </c>
      <c r="F27" s="50">
        <f>F9/(F13+F10)</f>
        <v>2.1340916233308942</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0.14456762410301349</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0.49899982414020178</v>
      </c>
      <c r="D31" s="49">
        <f>D17/(D13+D10)</f>
        <v>0.63263781787965045</v>
      </c>
      <c r="E31" s="49">
        <f>E17/(E13+E10)</f>
        <v>0.55393232547224813</v>
      </c>
      <c r="F31" s="50">
        <f>F17/(F13+F10)</f>
        <v>0.40896505687748458</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0.45166666666666666</v>
      </c>
      <c r="J2" s="20"/>
      <c r="K2" s="20"/>
      <c r="L2" s="20"/>
      <c r="M2" s="20"/>
      <c r="N2" s="20"/>
      <c r="O2" s="20"/>
      <c r="P2" s="20"/>
      <c r="Q2" s="20"/>
      <c r="R2" s="20"/>
      <c r="S2" s="20"/>
      <c r="T2" s="20"/>
      <c r="U2" s="20"/>
      <c r="V2" s="20"/>
    </row>
    <row r="3" spans="1:22" ht="19" x14ac:dyDescent="0.25">
      <c r="A3" s="20"/>
      <c r="B3" s="25" t="s">
        <v>167</v>
      </c>
      <c r="C3" s="26">
        <v>118600000</v>
      </c>
      <c r="D3" s="26">
        <v>111300000</v>
      </c>
      <c r="E3" s="26">
        <v>69200000</v>
      </c>
      <c r="F3" s="27">
        <v>165100000</v>
      </c>
      <c r="G3" s="20"/>
      <c r="H3" s="20"/>
      <c r="I3" s="20"/>
      <c r="J3" s="20"/>
      <c r="K3" s="20"/>
      <c r="L3" s="20"/>
      <c r="M3" s="20"/>
      <c r="N3" s="20"/>
      <c r="O3" s="20"/>
      <c r="P3" s="20"/>
      <c r="Q3" s="20"/>
      <c r="R3" s="20"/>
      <c r="S3" s="20"/>
      <c r="T3" s="20"/>
      <c r="U3" s="20"/>
      <c r="V3" s="20"/>
    </row>
    <row r="4" spans="1:22" ht="19" x14ac:dyDescent="0.25">
      <c r="A4" s="20"/>
      <c r="B4" s="28" t="s">
        <v>168</v>
      </c>
      <c r="C4" s="26">
        <v>119600000</v>
      </c>
      <c r="D4" s="26">
        <v>85300000</v>
      </c>
      <c r="E4" s="26">
        <v>82700000</v>
      </c>
      <c r="F4" s="27">
        <v>127300000</v>
      </c>
      <c r="G4" s="20"/>
      <c r="H4" s="20"/>
      <c r="I4" s="20"/>
      <c r="J4" s="20"/>
      <c r="K4" s="20"/>
      <c r="L4" s="20"/>
      <c r="M4" s="20"/>
      <c r="N4" s="20"/>
      <c r="O4" s="20"/>
      <c r="P4" s="20"/>
      <c r="Q4" s="20"/>
      <c r="R4" s="20"/>
      <c r="S4" s="20"/>
      <c r="T4" s="20"/>
      <c r="U4" s="20"/>
      <c r="V4" s="20"/>
    </row>
    <row r="5" spans="1:22" ht="19" x14ac:dyDescent="0.25">
      <c r="A5" s="20"/>
      <c r="B5" s="28" t="s">
        <v>169</v>
      </c>
      <c r="C5" s="26">
        <v>17118800000</v>
      </c>
      <c r="D5" s="26">
        <v>15946100000</v>
      </c>
      <c r="E5" s="26">
        <v>13476300000</v>
      </c>
      <c r="F5" s="27">
        <v>13966000000</v>
      </c>
      <c r="G5" s="20"/>
      <c r="H5" s="20"/>
      <c r="I5" s="20"/>
      <c r="J5" s="20"/>
      <c r="K5" s="20"/>
      <c r="L5" s="20"/>
      <c r="M5" s="20"/>
      <c r="N5" s="20"/>
      <c r="O5" s="20"/>
      <c r="P5" s="20"/>
      <c r="Q5" s="20"/>
      <c r="R5" s="20"/>
      <c r="S5" s="20"/>
      <c r="T5" s="20"/>
      <c r="U5" s="20"/>
      <c r="V5" s="20"/>
    </row>
    <row r="6" spans="1:22" ht="19" x14ac:dyDescent="0.25">
      <c r="A6" s="20"/>
      <c r="B6" s="28" t="s">
        <v>170</v>
      </c>
      <c r="C6" s="26">
        <v>28167500000</v>
      </c>
      <c r="D6" s="26">
        <v>26980800000</v>
      </c>
      <c r="E6" s="26">
        <v>23713900000</v>
      </c>
      <c r="F6" s="27">
        <v>24024800000</v>
      </c>
      <c r="G6" s="20"/>
      <c r="H6" s="20"/>
      <c r="I6" s="20"/>
      <c r="J6" s="20"/>
      <c r="K6" s="20"/>
      <c r="L6" s="20"/>
      <c r="M6" s="20"/>
      <c r="N6" s="20"/>
      <c r="O6" s="20"/>
      <c r="P6" s="20"/>
      <c r="Q6" s="20"/>
      <c r="R6" s="20"/>
      <c r="S6" s="20"/>
      <c r="T6" s="20"/>
      <c r="U6" s="20"/>
      <c r="V6" s="20"/>
    </row>
    <row r="7" spans="1:22" ht="19" x14ac:dyDescent="0.25">
      <c r="A7" s="20"/>
      <c r="B7" s="28" t="s">
        <v>171</v>
      </c>
      <c r="C7" s="26">
        <v>2963200000</v>
      </c>
      <c r="D7" s="26">
        <v>2892500000</v>
      </c>
      <c r="E7" s="26">
        <v>3121800000</v>
      </c>
      <c r="F7" s="27">
        <v>2444400000</v>
      </c>
      <c r="G7" s="20"/>
      <c r="H7" s="20"/>
      <c r="I7" s="20"/>
      <c r="J7" s="20"/>
      <c r="K7" s="20"/>
      <c r="L7" s="20"/>
      <c r="M7" s="20"/>
      <c r="N7" s="20"/>
      <c r="O7" s="20"/>
      <c r="P7" s="20"/>
      <c r="Q7" s="20"/>
      <c r="R7" s="20"/>
      <c r="S7" s="20"/>
      <c r="T7" s="20"/>
      <c r="U7" s="20"/>
      <c r="V7" s="20"/>
    </row>
    <row r="8" spans="1:22" ht="19" x14ac:dyDescent="0.25">
      <c r="A8" s="20"/>
      <c r="B8" s="28" t="s">
        <v>172</v>
      </c>
      <c r="C8" s="26">
        <v>7759500000</v>
      </c>
      <c r="D8" s="26">
        <v>8050500000</v>
      </c>
      <c r="E8" s="26">
        <v>9028300000</v>
      </c>
      <c r="F8" s="27">
        <v>11100600000</v>
      </c>
      <c r="G8" s="20"/>
      <c r="H8" s="20"/>
      <c r="I8" s="20"/>
      <c r="J8" s="20"/>
      <c r="K8" s="20"/>
      <c r="L8" s="20"/>
      <c r="M8" s="20"/>
      <c r="N8" s="20"/>
      <c r="O8" s="20"/>
      <c r="P8" s="20"/>
      <c r="Q8" s="20"/>
      <c r="R8" s="20"/>
      <c r="S8" s="20"/>
      <c r="T8" s="20"/>
      <c r="U8" s="20"/>
      <c r="V8" s="20"/>
    </row>
    <row r="9" spans="1:22" ht="19" x14ac:dyDescent="0.25">
      <c r="A9" s="20"/>
      <c r="B9" s="28" t="s">
        <v>173</v>
      </c>
      <c r="C9" s="26">
        <v>10722700000</v>
      </c>
      <c r="D9" s="26">
        <v>10943000000</v>
      </c>
      <c r="E9" s="26">
        <v>12150100000</v>
      </c>
      <c r="F9" s="27">
        <v>13545000000</v>
      </c>
      <c r="G9" s="20"/>
      <c r="H9" s="20"/>
      <c r="I9" s="20"/>
      <c r="J9" s="20"/>
      <c r="K9" s="20"/>
      <c r="L9" s="20"/>
      <c r="M9" s="20"/>
      <c r="N9" s="20"/>
      <c r="O9" s="20"/>
      <c r="P9" s="20"/>
      <c r="Q9" s="20"/>
      <c r="R9" s="20"/>
      <c r="S9" s="20"/>
      <c r="T9" s="20"/>
      <c r="U9" s="20"/>
      <c r="V9" s="20"/>
    </row>
    <row r="10" spans="1:22" ht="19" x14ac:dyDescent="0.25">
      <c r="A10" s="20"/>
      <c r="B10" s="28" t="s">
        <v>174</v>
      </c>
      <c r="C10" s="26">
        <v>16800000</v>
      </c>
      <c r="D10" s="26">
        <v>17200000</v>
      </c>
      <c r="E10" s="26">
        <v>17600000</v>
      </c>
      <c r="F10" s="27">
        <v>18000000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14816300000</v>
      </c>
      <c r="D12" s="26">
        <v>13730700000</v>
      </c>
      <c r="E12" s="26">
        <v>9455600000</v>
      </c>
      <c r="F12" s="27">
        <v>8546200000</v>
      </c>
      <c r="G12" s="20"/>
      <c r="H12" s="20"/>
      <c r="I12" s="20"/>
      <c r="J12" s="20"/>
      <c r="K12" s="20"/>
      <c r="L12" s="20"/>
      <c r="M12" s="20"/>
      <c r="N12" s="20"/>
      <c r="O12" s="20"/>
      <c r="P12" s="20"/>
      <c r="Q12" s="20"/>
      <c r="R12" s="20"/>
      <c r="S12" s="20"/>
      <c r="T12" s="20"/>
      <c r="U12" s="20"/>
      <c r="V12" s="20"/>
    </row>
    <row r="13" spans="1:22" ht="19" x14ac:dyDescent="0.25">
      <c r="A13" s="20"/>
      <c r="B13" s="28" t="s">
        <v>177</v>
      </c>
      <c r="C13" s="26">
        <v>17444800000</v>
      </c>
      <c r="D13" s="26">
        <v>16037800000</v>
      </c>
      <c r="E13" s="26">
        <v>11563800000</v>
      </c>
      <c r="F13" s="27">
        <v>10479800000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2035100000</v>
      </c>
      <c r="D17" s="33">
        <v>734600000</v>
      </c>
      <c r="E17" s="33">
        <v>2011900000</v>
      </c>
      <c r="F17" s="34">
        <v>1525100000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Pass</v>
      </c>
      <c r="E21" s="43" t="str">
        <f>IF(E3&gt;F3, "Pass", "Fail")</f>
        <v>Fail</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17.015886287625417</v>
      </c>
      <c r="D24" s="49">
        <f>D17/(D4)</f>
        <v>8.6119577960140674</v>
      </c>
      <c r="E24" s="49">
        <f>E17/(E4)</f>
        <v>24.327690447400244</v>
      </c>
      <c r="F24" s="50">
        <f>F17/(F4)</f>
        <v>11.980361351139042</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7.2249933433922067E-2</v>
      </c>
      <c r="D25" s="49">
        <f>D17/D6</f>
        <v>2.7226768665124829E-2</v>
      </c>
      <c r="E25" s="49">
        <f>E17/E6</f>
        <v>8.4840536562944102E-2</v>
      </c>
      <c r="F25" s="50">
        <f>F17/F6</f>
        <v>6.3480237088342051E-2</v>
      </c>
      <c r="G25" s="45">
        <f>(IF(C25 &gt; 0.17, 100, IF(C25 &gt;= 0.1, 50, 0))) +
  (IF(D25 &gt; 0.17, 100, IF(D25 &gt;= 0.1, 50, 0))) +
  (IF(E25 &gt; 0.17, 100, IF(E25 &gt;= 0.1, 50, 0))) +
  (IF(F25 &gt; 0.17, 100, IF(F25 &gt;= 0.1, 50, 0)))</f>
        <v>0</v>
      </c>
      <c r="H25" s="46" t="s">
        <v>194</v>
      </c>
      <c r="I25" s="20"/>
      <c r="J25" s="20"/>
      <c r="K25" s="20"/>
      <c r="L25" s="20"/>
      <c r="M25" s="20"/>
      <c r="N25" s="20"/>
      <c r="O25" s="20"/>
      <c r="P25" s="20"/>
      <c r="Q25" s="20"/>
      <c r="R25" s="20"/>
      <c r="S25" s="20"/>
      <c r="T25" s="20"/>
      <c r="U25" s="20"/>
      <c r="V25" s="20"/>
    </row>
    <row r="26" spans="1:22" x14ac:dyDescent="0.2">
      <c r="A26" s="20"/>
      <c r="B26" s="38" t="s">
        <v>112</v>
      </c>
      <c r="C26" s="49">
        <f>C8/C6</f>
        <v>0.27547705689180796</v>
      </c>
      <c r="D26" s="49">
        <f>D8/D6</f>
        <v>0.29837884718021707</v>
      </c>
      <c r="E26" s="49">
        <f>E8/E6</f>
        <v>0.38071763817845228</v>
      </c>
      <c r="F26" s="50">
        <f>F8/F6</f>
        <v>0.46204755086410709</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0.61407316626196917</v>
      </c>
      <c r="D27" s="49">
        <f>D9/(D13+D10)</f>
        <v>0.68159451884148237</v>
      </c>
      <c r="E27" s="49">
        <f>E9/(E13+E10)</f>
        <v>1.0491045987531733</v>
      </c>
      <c r="F27" s="50">
        <f>F9/(F13+F10)</f>
        <v>1.2902703423574464</v>
      </c>
      <c r="G27" s="45">
        <f>(IF(C27 &lt; 0.8, 100, IF(C27 &lt; 1, 50, 0))) +
  (IF(D27 &lt; 0.8, 100, IF(D27 &lt; 1, 50, 0))) +
  (IF(E27 &lt; 0.8, 100, IF(E27 &lt; 1, 50, 0))) +
  (IF(F27 &lt; 0.8, 100, IF(F27 &lt; 1, 50, 0)))</f>
        <v>200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0.21253239320858167</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0.11654716635359876</v>
      </c>
      <c r="D31" s="49">
        <f>D17/(D13+D10)</f>
        <v>4.5755216443475556E-2</v>
      </c>
      <c r="E31" s="49">
        <f>E17/(E13+E10)</f>
        <v>0.17371820332602275</v>
      </c>
      <c r="F31" s="50">
        <f>F17/(F13+F10)</f>
        <v>0.14527805825982587</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205</v>
      </c>
      <c r="D2" s="22" t="s">
        <v>206</v>
      </c>
      <c r="E2" s="22" t="s">
        <v>207</v>
      </c>
      <c r="F2" s="22" t="s">
        <v>208</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0.47666666666666663</v>
      </c>
      <c r="J2" s="20"/>
      <c r="K2" s="20"/>
      <c r="L2" s="20"/>
      <c r="M2" s="20"/>
      <c r="N2" s="20"/>
      <c r="O2" s="20"/>
      <c r="P2" s="20"/>
      <c r="Q2" s="20"/>
      <c r="R2" s="20"/>
      <c r="S2" s="20"/>
      <c r="T2" s="20"/>
      <c r="U2" s="20"/>
      <c r="V2" s="20"/>
    </row>
    <row r="3" spans="1:22" ht="19" x14ac:dyDescent="0.25">
      <c r="A3" s="20"/>
      <c r="B3" s="25" t="s">
        <v>167</v>
      </c>
      <c r="C3" s="26">
        <v>6331000000</v>
      </c>
      <c r="D3" s="26">
        <v>4946000000</v>
      </c>
      <c r="E3" s="26">
        <v>6580000000</v>
      </c>
      <c r="F3" s="27">
        <v>4061000000</v>
      </c>
      <c r="G3" s="20"/>
      <c r="H3" s="20"/>
      <c r="I3" s="20"/>
      <c r="J3" s="20"/>
      <c r="K3" s="20"/>
      <c r="L3" s="20"/>
      <c r="M3" s="20"/>
      <c r="N3" s="20"/>
      <c r="O3" s="20"/>
      <c r="P3" s="20"/>
      <c r="Q3" s="20"/>
      <c r="R3" s="20"/>
      <c r="S3" s="20"/>
      <c r="T3" s="20"/>
      <c r="U3" s="20"/>
      <c r="V3" s="20"/>
    </row>
    <row r="4" spans="1:22" ht="19" x14ac:dyDescent="0.25">
      <c r="A4" s="20"/>
      <c r="B4" s="28" t="s">
        <v>168</v>
      </c>
      <c r="C4" s="26">
        <v>54376000000</v>
      </c>
      <c r="D4" s="26">
        <v>52534000000</v>
      </c>
      <c r="E4" s="26">
        <v>49527000000</v>
      </c>
      <c r="F4" s="27">
        <v>45336000000</v>
      </c>
      <c r="G4" s="20"/>
      <c r="H4" s="20"/>
      <c r="I4" s="20"/>
      <c r="J4" s="20"/>
      <c r="K4" s="20"/>
      <c r="L4" s="20"/>
      <c r="M4" s="20"/>
      <c r="N4" s="20"/>
      <c r="O4" s="20"/>
      <c r="P4" s="20"/>
      <c r="Q4" s="20"/>
      <c r="R4" s="20"/>
      <c r="S4" s="20"/>
      <c r="T4" s="20"/>
      <c r="U4" s="20"/>
      <c r="V4" s="20"/>
    </row>
    <row r="5" spans="1:22" ht="19" x14ac:dyDescent="0.25">
      <c r="A5" s="20"/>
      <c r="B5" s="28" t="s">
        <v>169</v>
      </c>
      <c r="C5" s="26">
        <v>0</v>
      </c>
      <c r="D5" s="26">
        <v>0</v>
      </c>
      <c r="E5" s="26">
        <v>0</v>
      </c>
      <c r="F5" s="27">
        <v>0</v>
      </c>
      <c r="G5" s="20"/>
      <c r="H5" s="20"/>
      <c r="I5" s="20"/>
      <c r="J5" s="20"/>
      <c r="K5" s="20"/>
      <c r="L5" s="20"/>
      <c r="M5" s="20"/>
      <c r="N5" s="20"/>
      <c r="O5" s="20"/>
      <c r="P5" s="20"/>
      <c r="Q5" s="20"/>
      <c r="R5" s="20"/>
      <c r="S5" s="20"/>
      <c r="T5" s="20"/>
      <c r="U5" s="20"/>
      <c r="V5" s="20"/>
    </row>
    <row r="6" spans="1:22" ht="19" x14ac:dyDescent="0.25">
      <c r="A6" s="20"/>
      <c r="B6" s="28" t="s">
        <v>170</v>
      </c>
      <c r="C6" s="26">
        <v>352583000000</v>
      </c>
      <c r="D6" s="26">
        <v>352755000000</v>
      </c>
      <c r="E6" s="26">
        <v>351002000000</v>
      </c>
      <c r="F6" s="27">
        <v>323888000000</v>
      </c>
      <c r="G6" s="20"/>
      <c r="H6" s="20"/>
      <c r="I6" s="20"/>
      <c r="J6" s="20"/>
      <c r="K6" s="20"/>
      <c r="L6" s="20"/>
      <c r="M6" s="20"/>
      <c r="N6" s="20"/>
      <c r="O6" s="20"/>
      <c r="P6" s="20"/>
      <c r="Q6" s="20"/>
      <c r="R6" s="20"/>
      <c r="S6" s="20"/>
      <c r="T6" s="20"/>
      <c r="U6" s="20"/>
      <c r="V6" s="20"/>
    </row>
    <row r="7" spans="1:22" ht="19" x14ac:dyDescent="0.25">
      <c r="A7" s="20"/>
      <c r="B7" s="28" t="s">
        <v>171</v>
      </c>
      <c r="C7" s="26">
        <v>145308000000</v>
      </c>
      <c r="D7" s="26">
        <v>153982000000</v>
      </c>
      <c r="E7" s="26">
        <v>125481000000</v>
      </c>
      <c r="F7" s="27">
        <v>105392000000</v>
      </c>
      <c r="G7" s="20"/>
      <c r="H7" s="20"/>
      <c r="I7" s="20"/>
      <c r="J7" s="20"/>
      <c r="K7" s="20"/>
      <c r="L7" s="20"/>
      <c r="M7" s="20"/>
      <c r="N7" s="20"/>
      <c r="O7" s="20"/>
      <c r="P7" s="20"/>
      <c r="Q7" s="20"/>
      <c r="R7" s="20"/>
      <c r="S7" s="20"/>
      <c r="T7" s="20"/>
      <c r="U7" s="20"/>
      <c r="V7" s="20"/>
    </row>
    <row r="8" spans="1:22" ht="19" x14ac:dyDescent="0.25">
      <c r="A8" s="20"/>
      <c r="B8" s="28" t="s">
        <v>172</v>
      </c>
      <c r="C8" s="26">
        <v>145129000000</v>
      </c>
      <c r="D8" s="26">
        <v>148101000000</v>
      </c>
      <c r="E8" s="26">
        <v>162431000000</v>
      </c>
      <c r="F8" s="27">
        <v>153157000000</v>
      </c>
      <c r="G8" s="20"/>
      <c r="H8" s="20"/>
      <c r="I8" s="20"/>
      <c r="J8" s="20"/>
      <c r="K8" s="20"/>
      <c r="L8" s="20"/>
      <c r="M8" s="20"/>
      <c r="N8" s="20"/>
      <c r="O8" s="20"/>
      <c r="P8" s="20"/>
      <c r="Q8" s="20"/>
      <c r="R8" s="20"/>
      <c r="S8" s="20"/>
      <c r="T8" s="20"/>
      <c r="U8" s="20"/>
      <c r="V8" s="20"/>
    </row>
    <row r="9" spans="1:22" ht="19" x14ac:dyDescent="0.25">
      <c r="A9" s="20"/>
      <c r="B9" s="28" t="s">
        <v>173</v>
      </c>
      <c r="C9" s="26">
        <v>290437000000</v>
      </c>
      <c r="D9" s="26">
        <v>302083000000</v>
      </c>
      <c r="E9" s="26">
        <v>287912000000</v>
      </c>
      <c r="F9" s="27">
        <v>258549000000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-214000000</v>
      </c>
      <c r="D12" s="26">
        <v>-3068000000</v>
      </c>
      <c r="E12" s="26">
        <v>5562000000</v>
      </c>
      <c r="F12" s="27">
        <v>14966000000</v>
      </c>
      <c r="G12" s="20"/>
      <c r="H12" s="20"/>
      <c r="I12" s="20"/>
      <c r="J12" s="20"/>
      <c r="K12" s="20"/>
      <c r="L12" s="20"/>
      <c r="M12" s="20"/>
      <c r="N12" s="20"/>
      <c r="O12" s="20"/>
      <c r="P12" s="20"/>
      <c r="Q12" s="20"/>
      <c r="R12" s="20"/>
      <c r="S12" s="20"/>
      <c r="T12" s="20"/>
      <c r="U12" s="20"/>
      <c r="V12" s="20"/>
    </row>
    <row r="13" spans="1:22" ht="19" x14ac:dyDescent="0.25">
      <c r="A13" s="20"/>
      <c r="B13" s="28" t="s">
        <v>177</v>
      </c>
      <c r="C13" s="26">
        <v>62146000000</v>
      </c>
      <c r="D13" s="26">
        <v>50672000000</v>
      </c>
      <c r="E13" s="26">
        <v>63090000000</v>
      </c>
      <c r="F13" s="27">
        <v>65339000000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29915000000</v>
      </c>
      <c r="D15" s="26">
        <v>26251000000</v>
      </c>
      <c r="E15" s="26">
        <v>21914000000</v>
      </c>
      <c r="F15" s="27">
        <v>18752000000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110543000000</v>
      </c>
      <c r="D17" s="33">
        <v>122151000000</v>
      </c>
      <c r="E17" s="33">
        <v>104038000000</v>
      </c>
      <c r="F17" s="34">
        <v>80674000000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Fail</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Pass</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2.0329373252905696</v>
      </c>
      <c r="D24" s="49">
        <f>D17/(D4)</f>
        <v>2.3251798835040165</v>
      </c>
      <c r="E24" s="49">
        <f>E17/(E4)</f>
        <v>2.1006319785167684</v>
      </c>
      <c r="F24" s="50">
        <f>F17/(F4)</f>
        <v>1.7794688547732487</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0.31352334060348913</v>
      </c>
      <c r="D25" s="49">
        <f>D17/D6</f>
        <v>0.34627716120253432</v>
      </c>
      <c r="E25" s="49">
        <f>E17/E6</f>
        <v>0.2964028694993191</v>
      </c>
      <c r="F25" s="50">
        <f>F17/F6</f>
        <v>0.24907992886429878</v>
      </c>
      <c r="G25" s="45">
        <f>(IF(C25 &gt; 0.17, 100, IF(C25 &gt;= 0.1, 50, 0))) +
  (IF(D25 &gt; 0.17, 100, IF(D25 &gt;= 0.1, 50, 0))) +
  (IF(E25 &gt; 0.17, 100, IF(E25 &gt;= 0.1, 50, 0))) +
  (IF(F25 &gt; 0.17, 100, IF(F25 &gt;= 0.1, 50, 0)))</f>
        <v>400</v>
      </c>
      <c r="H25" s="46" t="s">
        <v>194</v>
      </c>
      <c r="I25" s="20"/>
      <c r="J25" s="20"/>
      <c r="K25" s="20"/>
      <c r="L25" s="20"/>
      <c r="M25" s="20"/>
      <c r="N25" s="20"/>
      <c r="O25" s="20"/>
      <c r="P25" s="20"/>
      <c r="Q25" s="20"/>
      <c r="R25" s="20"/>
      <c r="S25" s="20"/>
      <c r="T25" s="20"/>
      <c r="U25" s="20"/>
      <c r="V25" s="20"/>
    </row>
    <row r="26" spans="1:22" x14ac:dyDescent="0.2">
      <c r="A26" s="20"/>
      <c r="B26" s="38" t="s">
        <v>112</v>
      </c>
      <c r="C26" s="49">
        <f>C8/C6</f>
        <v>0.41161655553444154</v>
      </c>
      <c r="D26" s="49">
        <f>D8/D6</f>
        <v>0.41984096610962285</v>
      </c>
      <c r="E26" s="49">
        <f>E8/E6</f>
        <v>0.46276374493592631</v>
      </c>
      <c r="F26" s="50">
        <f>F8/F6</f>
        <v>0.47287025144494393</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4.6734624915521517</v>
      </c>
      <c r="D27" s="49">
        <f>D9/(D13+D10)</f>
        <v>5.9615369434796337</v>
      </c>
      <c r="E27" s="49">
        <f>E9/(E13+E10)</f>
        <v>4.5635124425423994</v>
      </c>
      <c r="F27" s="50">
        <f>F9/(F13+F10)</f>
        <v>3.9570394404566951</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-1.0367351576001518</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1.7787629131400251</v>
      </c>
      <c r="D31" s="49">
        <f>D17/(D13+D10)</f>
        <v>2.4106212503946951</v>
      </c>
      <c r="E31" s="49">
        <f>E17/(E13+E10)</f>
        <v>1.649041052464733</v>
      </c>
      <c r="F31" s="50">
        <f>F17/(F13+F10)</f>
        <v>1.2346990312064769</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0.58833333333333337</v>
      </c>
      <c r="J2" s="20"/>
      <c r="K2" s="20"/>
      <c r="L2" s="20"/>
      <c r="M2" s="20"/>
      <c r="N2" s="20"/>
      <c r="O2" s="20"/>
      <c r="P2" s="20"/>
      <c r="Q2" s="20"/>
      <c r="R2" s="20"/>
      <c r="S2" s="20"/>
      <c r="T2" s="20"/>
      <c r="U2" s="20"/>
      <c r="V2" s="20"/>
    </row>
    <row r="3" spans="1:22" ht="19" x14ac:dyDescent="0.25">
      <c r="A3" s="20"/>
      <c r="B3" s="25" t="s">
        <v>167</v>
      </c>
      <c r="C3" s="26">
        <v>2134000000</v>
      </c>
      <c r="D3" s="26">
        <v>1782000000</v>
      </c>
      <c r="E3" s="26">
        <v>1189000000</v>
      </c>
      <c r="F3" s="27">
        <v>1030000000</v>
      </c>
      <c r="G3" s="20"/>
      <c r="H3" s="20"/>
      <c r="I3" s="20"/>
      <c r="J3" s="20"/>
      <c r="K3" s="20"/>
      <c r="L3" s="20"/>
      <c r="M3" s="20"/>
      <c r="N3" s="20"/>
      <c r="O3" s="20"/>
      <c r="P3" s="20"/>
      <c r="Q3" s="20"/>
      <c r="R3" s="20"/>
      <c r="S3" s="20"/>
      <c r="T3" s="20"/>
      <c r="U3" s="20"/>
      <c r="V3" s="20"/>
    </row>
    <row r="4" spans="1:22" ht="19" x14ac:dyDescent="0.25">
      <c r="A4" s="20"/>
      <c r="B4" s="28" t="s">
        <v>168</v>
      </c>
      <c r="C4" s="26">
        <v>3323000000</v>
      </c>
      <c r="D4" s="26">
        <v>3105000000</v>
      </c>
      <c r="E4" s="26">
        <v>2635000000</v>
      </c>
      <c r="F4" s="27">
        <v>2284000000</v>
      </c>
      <c r="G4" s="20"/>
      <c r="H4" s="20"/>
      <c r="I4" s="20"/>
      <c r="J4" s="20"/>
      <c r="K4" s="20"/>
      <c r="L4" s="20"/>
      <c r="M4" s="20"/>
      <c r="N4" s="20"/>
      <c r="O4" s="20"/>
      <c r="P4" s="20"/>
      <c r="Q4" s="20"/>
      <c r="R4" s="20"/>
      <c r="S4" s="20"/>
      <c r="T4" s="20"/>
      <c r="U4" s="20"/>
      <c r="V4" s="20"/>
    </row>
    <row r="5" spans="1:22" ht="19" x14ac:dyDescent="0.25">
      <c r="A5" s="20"/>
      <c r="B5" s="28" t="s">
        <v>169</v>
      </c>
      <c r="C5" s="26">
        <v>9955000000</v>
      </c>
      <c r="D5" s="26">
        <v>9943000000</v>
      </c>
      <c r="E5" s="26">
        <v>9961000000</v>
      </c>
      <c r="F5" s="27">
        <v>9984000000</v>
      </c>
      <c r="G5" s="20"/>
      <c r="H5" s="20"/>
      <c r="I5" s="20"/>
      <c r="J5" s="20"/>
      <c r="K5" s="20"/>
      <c r="L5" s="20"/>
      <c r="M5" s="20"/>
      <c r="N5" s="20"/>
      <c r="O5" s="20"/>
      <c r="P5" s="20"/>
      <c r="Q5" s="20"/>
      <c r="R5" s="20"/>
      <c r="S5" s="20"/>
      <c r="T5" s="20"/>
      <c r="U5" s="20"/>
      <c r="V5" s="20"/>
    </row>
    <row r="6" spans="1:22" ht="19" x14ac:dyDescent="0.25">
      <c r="A6" s="20"/>
      <c r="B6" s="28" t="s">
        <v>170</v>
      </c>
      <c r="C6" s="26">
        <v>24353000000</v>
      </c>
      <c r="D6" s="26">
        <v>23236000000</v>
      </c>
      <c r="E6" s="26">
        <v>20864000000</v>
      </c>
      <c r="F6" s="27">
        <v>19847000000</v>
      </c>
      <c r="G6" s="20"/>
      <c r="H6" s="20"/>
      <c r="I6" s="20"/>
      <c r="J6" s="20"/>
      <c r="K6" s="20"/>
      <c r="L6" s="20"/>
      <c r="M6" s="20"/>
      <c r="N6" s="20"/>
      <c r="O6" s="20"/>
      <c r="P6" s="20"/>
      <c r="Q6" s="20"/>
      <c r="R6" s="20"/>
      <c r="S6" s="20"/>
      <c r="T6" s="20"/>
      <c r="U6" s="20"/>
      <c r="V6" s="20"/>
    </row>
    <row r="7" spans="1:22" ht="19" x14ac:dyDescent="0.25">
      <c r="A7" s="20"/>
      <c r="B7" s="28" t="s">
        <v>171</v>
      </c>
      <c r="C7" s="26">
        <v>4111000000</v>
      </c>
      <c r="D7" s="26">
        <v>3270000000</v>
      </c>
      <c r="E7" s="26">
        <v>2452000000</v>
      </c>
      <c r="F7" s="27">
        <v>2017000000</v>
      </c>
      <c r="G7" s="20"/>
      <c r="H7" s="20"/>
      <c r="I7" s="20"/>
      <c r="J7" s="20"/>
      <c r="K7" s="20"/>
      <c r="L7" s="20"/>
      <c r="M7" s="20"/>
      <c r="N7" s="20"/>
      <c r="O7" s="20"/>
      <c r="P7" s="20"/>
      <c r="Q7" s="20"/>
      <c r="R7" s="20"/>
      <c r="S7" s="20"/>
      <c r="T7" s="20"/>
      <c r="U7" s="20"/>
      <c r="V7" s="20"/>
    </row>
    <row r="8" spans="1:22" ht="19" x14ac:dyDescent="0.25">
      <c r="A8" s="20"/>
      <c r="B8" s="28" t="s">
        <v>172</v>
      </c>
      <c r="C8" s="26">
        <v>11282000000</v>
      </c>
      <c r="D8" s="26">
        <v>12226000000</v>
      </c>
      <c r="E8" s="26">
        <v>11642000000</v>
      </c>
      <c r="F8" s="27">
        <v>8679000000</v>
      </c>
      <c r="G8" s="20"/>
      <c r="H8" s="20"/>
      <c r="I8" s="20"/>
      <c r="J8" s="20"/>
      <c r="K8" s="20"/>
      <c r="L8" s="20"/>
      <c r="M8" s="20"/>
      <c r="N8" s="20"/>
      <c r="O8" s="20"/>
      <c r="P8" s="20"/>
      <c r="Q8" s="20"/>
      <c r="R8" s="20"/>
      <c r="S8" s="20"/>
      <c r="T8" s="20"/>
      <c r="U8" s="20"/>
      <c r="V8" s="20"/>
    </row>
    <row r="9" spans="1:22" ht="19" x14ac:dyDescent="0.25">
      <c r="A9" s="20"/>
      <c r="B9" s="28" t="s">
        <v>173</v>
      </c>
      <c r="C9" s="26">
        <v>15393000000</v>
      </c>
      <c r="D9" s="26">
        <v>15496000000</v>
      </c>
      <c r="E9" s="26">
        <v>14094000000</v>
      </c>
      <c r="F9" s="27">
        <v>10696000000</v>
      </c>
      <c r="G9" s="20"/>
      <c r="H9" s="20"/>
      <c r="I9" s="20"/>
      <c r="J9" s="20"/>
      <c r="K9" s="20"/>
      <c r="L9" s="20"/>
      <c r="M9" s="20"/>
      <c r="N9" s="20"/>
      <c r="O9" s="20"/>
      <c r="P9" s="20"/>
      <c r="Q9" s="20"/>
      <c r="R9" s="20"/>
      <c r="S9" s="20"/>
      <c r="T9" s="20"/>
      <c r="U9" s="20"/>
      <c r="V9" s="20"/>
    </row>
    <row r="10" spans="1:22" ht="19" x14ac:dyDescent="0.25">
      <c r="A10" s="20"/>
      <c r="B10" s="28" t="s">
        <v>174</v>
      </c>
      <c r="C10" s="26">
        <v>3210000000</v>
      </c>
      <c r="D10" s="26">
        <v>2799000000</v>
      </c>
      <c r="E10" s="26">
        <v>1932000000</v>
      </c>
      <c r="F10" s="27">
        <v>1037000000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-2793000000</v>
      </c>
      <c r="D12" s="26">
        <v>-3975000000</v>
      </c>
      <c r="E12" s="26">
        <v>-5371000000</v>
      </c>
      <c r="F12" s="27">
        <v>-4328000000</v>
      </c>
      <c r="G12" s="20"/>
      <c r="H12" s="20"/>
      <c r="I12" s="20"/>
      <c r="J12" s="20"/>
      <c r="K12" s="20"/>
      <c r="L12" s="20"/>
      <c r="M12" s="20"/>
      <c r="N12" s="20"/>
      <c r="O12" s="20"/>
      <c r="P12" s="20"/>
      <c r="Q12" s="20"/>
      <c r="R12" s="20"/>
      <c r="S12" s="20"/>
      <c r="T12" s="20"/>
      <c r="U12" s="20"/>
      <c r="V12" s="20"/>
    </row>
    <row r="13" spans="1:22" ht="19" x14ac:dyDescent="0.25">
      <c r="A13" s="20"/>
      <c r="B13" s="28" t="s">
        <v>177</v>
      </c>
      <c r="C13" s="26">
        <v>8960000000</v>
      </c>
      <c r="D13" s="26">
        <v>7740000000</v>
      </c>
      <c r="E13" s="26">
        <v>6770000000</v>
      </c>
      <c r="F13" s="27">
        <v>9151000000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2418000000</v>
      </c>
      <c r="D15" s="26">
        <v>2148000000</v>
      </c>
      <c r="E15" s="26">
        <v>1936000000</v>
      </c>
      <c r="F15" s="27">
        <v>1725000000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3513000000</v>
      </c>
      <c r="D17" s="33">
        <v>3895000000</v>
      </c>
      <c r="E17" s="33">
        <v>3077000000</v>
      </c>
      <c r="F17" s="34">
        <v>2482000000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Pass</v>
      </c>
      <c r="E21" s="43" t="str">
        <f>IF(E3&gt;F3, "Pass", "Fail")</f>
        <v>Pass</v>
      </c>
      <c r="F21" s="44"/>
      <c r="G21" s="45">
        <f>(((COUNTIF(C21:E21, "Pass") * 100) + (COUNTIF(C21:E21, "Fail") * 0)) * (400/300)) / 2</f>
        <v>200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Pass</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Pass</v>
      </c>
      <c r="E23" s="43" t="str">
        <f>IF(E17&gt;E7, "Pass", "Fail")</f>
        <v>Pass</v>
      </c>
      <c r="F23" s="48" t="str">
        <f>IF(F17&gt;F7, "Pass", "Fail")</f>
        <v>Pass</v>
      </c>
      <c r="G23" s="45">
        <f>(COUNTIF(C23:F23, "Pass") * 100) + (COUNTIF(C23:F23, "Fail") * 0)</f>
        <v>300</v>
      </c>
      <c r="H23" s="46" t="s">
        <v>192</v>
      </c>
      <c r="I23" s="20"/>
      <c r="J23" s="20"/>
      <c r="K23" s="20"/>
      <c r="L23" s="20"/>
      <c r="M23" s="20"/>
      <c r="N23" s="20"/>
      <c r="O23" s="20"/>
      <c r="P23" s="20"/>
      <c r="Q23" s="20"/>
      <c r="R23" s="20"/>
      <c r="S23" s="20"/>
      <c r="T23" s="20"/>
      <c r="U23" s="20"/>
      <c r="V23" s="20"/>
    </row>
    <row r="24" spans="1:22" x14ac:dyDescent="0.2">
      <c r="A24" s="20"/>
      <c r="B24" s="38" t="s">
        <v>122</v>
      </c>
      <c r="C24" s="49">
        <f>C17/(C4)</f>
        <v>1.0571772494733673</v>
      </c>
      <c r="D24" s="49">
        <f>D17/(D4)</f>
        <v>1.2544283413848631</v>
      </c>
      <c r="E24" s="49">
        <f>E17/(E4)</f>
        <v>1.167741935483871</v>
      </c>
      <c r="F24" s="50">
        <f>F17/(F4)</f>
        <v>1.0866900175131349</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0.14425327475054409</v>
      </c>
      <c r="D25" s="49">
        <f>D17/D6</f>
        <v>0.16762781890170425</v>
      </c>
      <c r="E25" s="49">
        <f>E17/E6</f>
        <v>0.14747891104294478</v>
      </c>
      <c r="F25" s="50">
        <f>F17/F6</f>
        <v>0.12505668362976771</v>
      </c>
      <c r="G25" s="45">
        <f>(IF(C25 &gt; 0.17, 100, IF(C25 &gt;= 0.1, 50, 0))) +
  (IF(D25 &gt; 0.17, 100, IF(D25 &gt;= 0.1, 50, 0))) +
  (IF(E25 &gt; 0.17, 100, IF(E25 &gt;= 0.1, 50, 0))) +
  (IF(F25 &gt; 0.17, 100, IF(F25 &gt;= 0.1, 50, 0)))</f>
        <v>200</v>
      </c>
      <c r="H25" s="46" t="s">
        <v>194</v>
      </c>
      <c r="I25" s="20"/>
      <c r="J25" s="20"/>
      <c r="K25" s="20"/>
      <c r="L25" s="20"/>
      <c r="M25" s="20"/>
      <c r="N25" s="20"/>
      <c r="O25" s="20"/>
      <c r="P25" s="20"/>
      <c r="Q25" s="20"/>
      <c r="R25" s="20"/>
      <c r="S25" s="20"/>
      <c r="T25" s="20"/>
      <c r="U25" s="20"/>
      <c r="V25" s="20"/>
    </row>
    <row r="26" spans="1:22" x14ac:dyDescent="0.2">
      <c r="A26" s="20"/>
      <c r="B26" s="38" t="s">
        <v>112</v>
      </c>
      <c r="C26" s="49">
        <f>C8/C6</f>
        <v>0.46326941239272368</v>
      </c>
      <c r="D26" s="49">
        <f>D8/D6</f>
        <v>0.52616629368221723</v>
      </c>
      <c r="E26" s="49">
        <f>E8/E6</f>
        <v>0.55799463190184051</v>
      </c>
      <c r="F26" s="50">
        <f>F8/F6</f>
        <v>0.43729530911472769</v>
      </c>
      <c r="G26" s="45">
        <f>(IF(C26 &lt; 0.5, 100, 0)) +
  (IF(D26 &lt; 0.5, 100, 0)) +
  (IF(E26 &lt; 0.5, 100, 0)) +
  (IF(F26 &lt; 0.5, 100, 0))</f>
        <v>200</v>
      </c>
      <c r="H26" s="46" t="s">
        <v>195</v>
      </c>
      <c r="I26" s="20"/>
      <c r="J26" s="20"/>
      <c r="K26" s="20"/>
      <c r="L26" s="20"/>
      <c r="M26" s="20"/>
      <c r="N26" s="20"/>
      <c r="O26" s="20"/>
      <c r="P26" s="20"/>
      <c r="Q26" s="20"/>
      <c r="R26" s="20"/>
      <c r="S26" s="20"/>
      <c r="T26" s="20"/>
      <c r="U26" s="20"/>
      <c r="V26" s="20"/>
    </row>
    <row r="27" spans="1:22" x14ac:dyDescent="0.2">
      <c r="A27" s="20"/>
      <c r="B27" s="38" t="s">
        <v>196</v>
      </c>
      <c r="C27" s="49">
        <f>C9/(C13+C10)</f>
        <v>1.2648315529991783</v>
      </c>
      <c r="D27" s="49">
        <f>D9/(D13+D10)</f>
        <v>1.4703482303823892</v>
      </c>
      <c r="E27" s="49">
        <f>E9/(E13+E10)</f>
        <v>1.6196276717995863</v>
      </c>
      <c r="F27" s="50">
        <f>F9/(F13+F10)</f>
        <v>1.0498625834314881</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-0.10542797866926341</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0.28866064092029581</v>
      </c>
      <c r="D31" s="49">
        <f>D17/(D13+D10)</f>
        <v>0.36957965651390073</v>
      </c>
      <c r="E31" s="49">
        <f>E17/(E13+E10)</f>
        <v>0.35359687428177433</v>
      </c>
      <c r="F31" s="50">
        <f>F17/(F13+F10)</f>
        <v>0.24361994503337259</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0.55000000000000004</v>
      </c>
      <c r="J2" s="20"/>
      <c r="K2" s="20"/>
      <c r="L2" s="20"/>
      <c r="M2" s="20"/>
      <c r="N2" s="20"/>
      <c r="O2" s="20"/>
      <c r="P2" s="20"/>
      <c r="Q2" s="20"/>
      <c r="R2" s="20"/>
      <c r="S2" s="20"/>
      <c r="T2" s="20"/>
      <c r="U2" s="20"/>
      <c r="V2" s="20"/>
    </row>
    <row r="3" spans="1:22" ht="19" x14ac:dyDescent="0.25">
      <c r="A3" s="20"/>
      <c r="B3" s="25" t="s">
        <v>167</v>
      </c>
      <c r="C3" s="26">
        <v>484800000</v>
      </c>
      <c r="D3" s="26">
        <v>264600000</v>
      </c>
      <c r="E3" s="26">
        <v>175800000</v>
      </c>
      <c r="F3" s="27">
        <v>139800000</v>
      </c>
      <c r="G3" s="20"/>
      <c r="H3" s="20"/>
      <c r="I3" s="20"/>
      <c r="J3" s="20"/>
      <c r="K3" s="20"/>
      <c r="L3" s="20"/>
      <c r="M3" s="20"/>
      <c r="N3" s="20"/>
      <c r="O3" s="20"/>
      <c r="P3" s="20"/>
      <c r="Q3" s="20"/>
      <c r="R3" s="20"/>
      <c r="S3" s="20"/>
      <c r="T3" s="20"/>
      <c r="U3" s="20"/>
      <c r="V3" s="20"/>
    </row>
    <row r="4" spans="1:22" ht="19" x14ac:dyDescent="0.25">
      <c r="A4" s="20"/>
      <c r="B4" s="28" t="s">
        <v>168</v>
      </c>
      <c r="C4" s="26">
        <v>1044400000</v>
      </c>
      <c r="D4" s="26">
        <v>898500000</v>
      </c>
      <c r="E4" s="26">
        <v>687600000</v>
      </c>
      <c r="F4" s="27">
        <v>448000000</v>
      </c>
      <c r="G4" s="20"/>
      <c r="H4" s="20"/>
      <c r="I4" s="20"/>
      <c r="J4" s="20"/>
      <c r="K4" s="20"/>
      <c r="L4" s="20"/>
      <c r="M4" s="20"/>
      <c r="N4" s="20"/>
      <c r="O4" s="20"/>
      <c r="P4" s="20"/>
      <c r="Q4" s="20"/>
      <c r="R4" s="20"/>
      <c r="S4" s="20"/>
      <c r="T4" s="20"/>
      <c r="U4" s="20"/>
      <c r="V4" s="20"/>
    </row>
    <row r="5" spans="1:22" ht="19" x14ac:dyDescent="0.25">
      <c r="A5" s="20"/>
      <c r="B5" s="28" t="s">
        <v>169</v>
      </c>
      <c r="C5" s="26">
        <v>126500000</v>
      </c>
      <c r="D5" s="26">
        <v>128000000</v>
      </c>
      <c r="E5" s="26">
        <v>125100000</v>
      </c>
      <c r="F5" s="27">
        <v>93000000</v>
      </c>
      <c r="G5" s="20"/>
      <c r="H5" s="20"/>
      <c r="I5" s="20"/>
      <c r="J5" s="20"/>
      <c r="K5" s="20"/>
      <c r="L5" s="20"/>
      <c r="M5" s="20"/>
      <c r="N5" s="20"/>
      <c r="O5" s="20"/>
      <c r="P5" s="20"/>
      <c r="Q5" s="20"/>
      <c r="R5" s="20"/>
      <c r="S5" s="20"/>
      <c r="T5" s="20"/>
      <c r="U5" s="20"/>
      <c r="V5" s="20"/>
    </row>
    <row r="6" spans="1:22" ht="19" x14ac:dyDescent="0.25">
      <c r="A6" s="20"/>
      <c r="B6" s="28" t="s">
        <v>170</v>
      </c>
      <c r="C6" s="26">
        <v>7258900000</v>
      </c>
      <c r="D6" s="26">
        <v>6228000000</v>
      </c>
      <c r="E6" s="26">
        <v>5919100000</v>
      </c>
      <c r="F6" s="27">
        <v>4044500000</v>
      </c>
      <c r="G6" s="20"/>
      <c r="H6" s="20"/>
      <c r="I6" s="20"/>
      <c r="J6" s="20"/>
      <c r="K6" s="20"/>
      <c r="L6" s="20"/>
      <c r="M6" s="20"/>
      <c r="N6" s="20"/>
      <c r="O6" s="20"/>
      <c r="P6" s="20"/>
      <c r="Q6" s="20"/>
      <c r="R6" s="20"/>
      <c r="S6" s="20"/>
      <c r="T6" s="20"/>
      <c r="U6" s="20"/>
      <c r="V6" s="20"/>
    </row>
    <row r="7" spans="1:22" ht="19" x14ac:dyDescent="0.25">
      <c r="A7" s="20"/>
      <c r="B7" s="28" t="s">
        <v>171</v>
      </c>
      <c r="C7" s="26">
        <v>3719000000</v>
      </c>
      <c r="D7" s="26">
        <v>3078400000</v>
      </c>
      <c r="E7" s="26">
        <v>2318100000</v>
      </c>
      <c r="F7" s="27">
        <v>1829500000</v>
      </c>
      <c r="G7" s="20"/>
      <c r="H7" s="20"/>
      <c r="I7" s="20"/>
      <c r="J7" s="20"/>
      <c r="K7" s="20"/>
      <c r="L7" s="20"/>
      <c r="M7" s="20"/>
      <c r="N7" s="20"/>
      <c r="O7" s="20"/>
      <c r="P7" s="20"/>
      <c r="Q7" s="20"/>
      <c r="R7" s="20"/>
      <c r="S7" s="20"/>
      <c r="T7" s="20"/>
      <c r="U7" s="20"/>
      <c r="V7" s="20"/>
    </row>
    <row r="8" spans="1:22" ht="19" x14ac:dyDescent="0.25">
      <c r="A8" s="20"/>
      <c r="B8" s="28" t="s">
        <v>172</v>
      </c>
      <c r="C8" s="26">
        <v>4003300000</v>
      </c>
      <c r="D8" s="26">
        <v>3431200000</v>
      </c>
      <c r="E8" s="26">
        <v>2802600000</v>
      </c>
      <c r="F8" s="27">
        <v>1359000000</v>
      </c>
      <c r="G8" s="20"/>
      <c r="H8" s="20"/>
      <c r="I8" s="20"/>
      <c r="J8" s="20"/>
      <c r="K8" s="20"/>
      <c r="L8" s="20"/>
      <c r="M8" s="20"/>
      <c r="N8" s="20"/>
      <c r="O8" s="20"/>
      <c r="P8" s="20"/>
      <c r="Q8" s="20"/>
      <c r="R8" s="20"/>
      <c r="S8" s="20"/>
      <c r="T8" s="20"/>
      <c r="U8" s="20"/>
      <c r="V8" s="20"/>
    </row>
    <row r="9" spans="1:22" ht="19" x14ac:dyDescent="0.25">
      <c r="A9" s="20"/>
      <c r="B9" s="28" t="s">
        <v>173</v>
      </c>
      <c r="C9" s="26">
        <v>7722300000</v>
      </c>
      <c r="D9" s="26">
        <v>6509600000</v>
      </c>
      <c r="E9" s="26">
        <v>5120700000</v>
      </c>
      <c r="F9" s="27">
        <v>3188500000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-1861700000</v>
      </c>
      <c r="D12" s="26">
        <v>-1546400000</v>
      </c>
      <c r="E12" s="26">
        <v>-467900000</v>
      </c>
      <c r="F12" s="27">
        <v>-352100000</v>
      </c>
      <c r="G12" s="20"/>
      <c r="H12" s="20"/>
      <c r="I12" s="20"/>
      <c r="J12" s="20"/>
      <c r="K12" s="20"/>
      <c r="L12" s="20"/>
      <c r="M12" s="20"/>
      <c r="N12" s="20"/>
      <c r="O12" s="20"/>
      <c r="P12" s="20"/>
      <c r="Q12" s="20"/>
      <c r="R12" s="20"/>
      <c r="S12" s="20"/>
      <c r="T12" s="20"/>
      <c r="U12" s="20"/>
      <c r="V12" s="20"/>
    </row>
    <row r="13" spans="1:22" ht="19" x14ac:dyDescent="0.25">
      <c r="A13" s="20"/>
      <c r="B13" s="28" t="s">
        <v>177</v>
      </c>
      <c r="C13" s="26">
        <v>-463400000</v>
      </c>
      <c r="D13" s="26">
        <v>-281600000</v>
      </c>
      <c r="E13" s="26">
        <v>798400000</v>
      </c>
      <c r="F13" s="27">
        <v>856000000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613800000</v>
      </c>
      <c r="D15" s="26">
        <v>512400000</v>
      </c>
      <c r="E15" s="26">
        <v>424200000</v>
      </c>
      <c r="F15" s="27">
        <v>341400000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1935500000</v>
      </c>
      <c r="D17" s="33">
        <v>1730600000</v>
      </c>
      <c r="E17" s="33">
        <v>1499700000</v>
      </c>
      <c r="F17" s="34">
        <v>1083700000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Pass</v>
      </c>
      <c r="E21" s="43" t="str">
        <f>IF(E3&gt;F3, "Pass", "Fail")</f>
        <v>Pass</v>
      </c>
      <c r="F21" s="44"/>
      <c r="G21" s="45">
        <f>(((COUNTIF(C21:E21, "Pass") * 100) + (COUNTIF(C21:E21, "Fail") * 0)) * (400/300)) / 2</f>
        <v>200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1.8532171581769437</v>
      </c>
      <c r="D24" s="49">
        <f>D17/(D4)</f>
        <v>1.9260990539788536</v>
      </c>
      <c r="E24" s="49">
        <f>E17/(E4)</f>
        <v>2.1810645724258291</v>
      </c>
      <c r="F24" s="50">
        <f>F17/(F4)</f>
        <v>2.4189732142857143</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0.26663819586989762</v>
      </c>
      <c r="D25" s="49">
        <f>D17/D6</f>
        <v>0.27787411689145791</v>
      </c>
      <c r="E25" s="49">
        <f>E17/E6</f>
        <v>0.25336622121606323</v>
      </c>
      <c r="F25" s="50">
        <f>F17/F6</f>
        <v>0.26794412164668069</v>
      </c>
      <c r="G25" s="45">
        <f>(IF(C25 &gt; 0.17, 100, IF(C25 &gt;= 0.1, 50, 0))) +
  (IF(D25 &gt; 0.17, 100, IF(D25 &gt;= 0.1, 50, 0))) +
  (IF(E25 &gt; 0.17, 100, IF(E25 &gt;= 0.1, 50, 0))) +
  (IF(F25 &gt; 0.17, 100, IF(F25 &gt;= 0.1, 50, 0)))</f>
        <v>400</v>
      </c>
      <c r="H25" s="46" t="s">
        <v>194</v>
      </c>
      <c r="I25" s="20"/>
      <c r="J25" s="20"/>
      <c r="K25" s="20"/>
      <c r="L25" s="20"/>
      <c r="M25" s="20"/>
      <c r="N25" s="20"/>
      <c r="O25" s="20"/>
      <c r="P25" s="20"/>
      <c r="Q25" s="20"/>
      <c r="R25" s="20"/>
      <c r="S25" s="20"/>
      <c r="T25" s="20"/>
      <c r="U25" s="20"/>
      <c r="V25" s="20"/>
    </row>
    <row r="26" spans="1:22" x14ac:dyDescent="0.2">
      <c r="A26" s="20"/>
      <c r="B26" s="38" t="s">
        <v>112</v>
      </c>
      <c r="C26" s="49">
        <f>C8/C6</f>
        <v>0.55150229373596549</v>
      </c>
      <c r="D26" s="49">
        <f>D8/D6</f>
        <v>0.55093127809890818</v>
      </c>
      <c r="E26" s="49">
        <f>E8/E6</f>
        <v>0.47348414454900239</v>
      </c>
      <c r="F26" s="50">
        <f>F8/F6</f>
        <v>0.33601186796884658</v>
      </c>
      <c r="G26" s="45">
        <f>(IF(C26 &lt; 0.5, 100, 0)) +
  (IF(D26 &lt; 0.5, 100, 0)) +
  (IF(E26 &lt; 0.5, 100, 0)) +
  (IF(F26 &lt; 0.5, 100, 0))</f>
        <v>200</v>
      </c>
      <c r="H26" s="46" t="s">
        <v>195</v>
      </c>
      <c r="I26" s="20"/>
      <c r="J26" s="20"/>
      <c r="K26" s="20"/>
      <c r="L26" s="20"/>
      <c r="M26" s="20"/>
      <c r="N26" s="20"/>
      <c r="O26" s="20"/>
      <c r="P26" s="20"/>
      <c r="Q26" s="20"/>
      <c r="R26" s="20"/>
      <c r="S26" s="20"/>
      <c r="T26" s="20"/>
      <c r="U26" s="20"/>
      <c r="V26" s="20"/>
    </row>
    <row r="27" spans="1:22" x14ac:dyDescent="0.2">
      <c r="A27" s="20"/>
      <c r="B27" s="38" t="s">
        <v>196</v>
      </c>
      <c r="C27" s="49">
        <f>C9/(C13+C10)</f>
        <v>-16.664436771687527</v>
      </c>
      <c r="D27" s="49">
        <f>D9/(D13+D10)</f>
        <v>-23.116477272727273</v>
      </c>
      <c r="E27" s="49">
        <f>E9/(E13+E10)</f>
        <v>6.4137024048096194</v>
      </c>
      <c r="F27" s="50">
        <f>F9/(F13+F10)</f>
        <v>3.7248831775700935</v>
      </c>
      <c r="G27" s="45">
        <f>(IF(C27 &lt; 0.8, 100, IF(C27 &lt; 1, 50, 0))) +
  (IF(D27 &lt; 0.8, 100, IF(D27 &lt; 1, 50, 0))) +
  (IF(E27 &lt; 0.8, 100, IF(E27 &lt; 1, 50, 0))) +
  (IF(F27 &lt; 0.8, 100, IF(F27 &lt; 1, 50, 0)))</f>
        <v>200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0.94591881630190544</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-4.1767371601208456</v>
      </c>
      <c r="D31" s="49">
        <f>D17/(D13+D10)</f>
        <v>-6.1455965909090908</v>
      </c>
      <c r="E31" s="49">
        <f>E17/(E13+E10)</f>
        <v>1.8783817635270541</v>
      </c>
      <c r="F31" s="50">
        <f>F17/(F13+F10)</f>
        <v>1.2660046728971963</v>
      </c>
      <c r="G31" s="45">
        <f>(IF(C31 &gt; 0.23, 100, 0)) +
  (IF(D31 &gt; 0.23, 100, 0)) +
  (IF(E31 &gt; 0.23, 100, 0)) +
  (IF(F31 &gt; 0.23, 100, 0))</f>
        <v>200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214</v>
      </c>
      <c r="D2" s="22" t="s">
        <v>215</v>
      </c>
      <c r="E2" s="22" t="s">
        <v>216</v>
      </c>
      <c r="F2" s="22" t="s">
        <v>242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0.46</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389000000</v>
      </c>
      <c r="D4" s="26">
        <v>467000000</v>
      </c>
      <c r="E4" s="26">
        <v>609500000</v>
      </c>
      <c r="F4" s="27">
        <v>600500000</v>
      </c>
      <c r="G4" s="20"/>
      <c r="H4" s="20"/>
      <c r="I4" s="20"/>
      <c r="J4" s="20"/>
      <c r="K4" s="20"/>
      <c r="L4" s="20"/>
      <c r="M4" s="20"/>
      <c r="N4" s="20"/>
      <c r="O4" s="20"/>
      <c r="P4" s="20"/>
      <c r="Q4" s="20"/>
      <c r="R4" s="20"/>
      <c r="S4" s="20"/>
      <c r="T4" s="20"/>
      <c r="U4" s="20"/>
      <c r="V4" s="20"/>
    </row>
    <row r="5" spans="1:22" ht="19" x14ac:dyDescent="0.25">
      <c r="A5" s="20"/>
      <c r="B5" s="28" t="s">
        <v>169</v>
      </c>
      <c r="C5" s="26">
        <v>3625000000</v>
      </c>
      <c r="D5" s="26">
        <v>3604000000</v>
      </c>
      <c r="E5" s="26">
        <v>2706500000</v>
      </c>
      <c r="F5" s="27">
        <v>2445000000</v>
      </c>
      <c r="G5" s="20"/>
      <c r="H5" s="20"/>
      <c r="I5" s="20"/>
      <c r="J5" s="20"/>
      <c r="K5" s="20"/>
      <c r="L5" s="20"/>
      <c r="M5" s="20"/>
      <c r="N5" s="20"/>
      <c r="O5" s="20"/>
      <c r="P5" s="20"/>
      <c r="Q5" s="20"/>
      <c r="R5" s="20"/>
      <c r="S5" s="20"/>
      <c r="T5" s="20"/>
      <c r="U5" s="20"/>
      <c r="V5" s="20"/>
    </row>
    <row r="6" spans="1:22" ht="19" x14ac:dyDescent="0.25">
      <c r="A6" s="20"/>
      <c r="B6" s="28" t="s">
        <v>170</v>
      </c>
      <c r="C6" s="26">
        <v>9438000000</v>
      </c>
      <c r="D6" s="26">
        <v>8607000000</v>
      </c>
      <c r="E6" s="26">
        <v>7279800000</v>
      </c>
      <c r="F6" s="27">
        <v>6179300000</v>
      </c>
      <c r="G6" s="20"/>
      <c r="H6" s="20"/>
      <c r="I6" s="20"/>
      <c r="J6" s="20"/>
      <c r="K6" s="20"/>
      <c r="L6" s="20"/>
      <c r="M6" s="20"/>
      <c r="N6" s="20"/>
      <c r="O6" s="20"/>
      <c r="P6" s="20"/>
      <c r="Q6" s="20"/>
      <c r="R6" s="20"/>
      <c r="S6" s="20"/>
      <c r="T6" s="20"/>
      <c r="U6" s="20"/>
      <c r="V6" s="20"/>
    </row>
    <row r="7" spans="1:22" ht="19" x14ac:dyDescent="0.25">
      <c r="A7" s="20"/>
      <c r="B7" s="28" t="s">
        <v>171</v>
      </c>
      <c r="C7" s="26">
        <v>4000000000</v>
      </c>
      <c r="D7" s="26">
        <v>4009000000</v>
      </c>
      <c r="E7" s="26">
        <v>3254700000</v>
      </c>
      <c r="F7" s="27">
        <v>3219200000</v>
      </c>
      <c r="G7" s="20"/>
      <c r="H7" s="20"/>
      <c r="I7" s="20"/>
      <c r="J7" s="20"/>
      <c r="K7" s="20"/>
      <c r="L7" s="20"/>
      <c r="M7" s="20"/>
      <c r="N7" s="20"/>
      <c r="O7" s="20"/>
      <c r="P7" s="20"/>
      <c r="Q7" s="20"/>
      <c r="R7" s="20"/>
      <c r="S7" s="20"/>
      <c r="T7" s="20"/>
      <c r="U7" s="20"/>
      <c r="V7" s="20"/>
    </row>
    <row r="8" spans="1:22" ht="19" x14ac:dyDescent="0.25">
      <c r="A8" s="20"/>
      <c r="B8" s="28" t="s">
        <v>172</v>
      </c>
      <c r="C8" s="26">
        <v>4293000000</v>
      </c>
      <c r="D8" s="26">
        <v>3749000000</v>
      </c>
      <c r="E8" s="26">
        <v>3059600000</v>
      </c>
      <c r="F8" s="27">
        <v>3099200000</v>
      </c>
      <c r="G8" s="20"/>
      <c r="H8" s="20"/>
      <c r="I8" s="20"/>
      <c r="J8" s="20"/>
      <c r="K8" s="20"/>
      <c r="L8" s="20"/>
      <c r="M8" s="20"/>
      <c r="N8" s="20"/>
      <c r="O8" s="20"/>
      <c r="P8" s="20"/>
      <c r="Q8" s="20"/>
      <c r="R8" s="20"/>
      <c r="S8" s="20"/>
      <c r="T8" s="20"/>
      <c r="U8" s="20"/>
      <c r="V8" s="20"/>
    </row>
    <row r="9" spans="1:22" ht="19" x14ac:dyDescent="0.25">
      <c r="A9" s="20"/>
      <c r="B9" s="28" t="s">
        <v>173</v>
      </c>
      <c r="C9" s="26">
        <v>8293000000</v>
      </c>
      <c r="D9" s="26">
        <v>7758000000</v>
      </c>
      <c r="E9" s="26">
        <v>6314300000</v>
      </c>
      <c r="F9" s="27">
        <v>6318400000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-1995000000</v>
      </c>
      <c r="D12" s="26">
        <v>-1950000000</v>
      </c>
      <c r="E12" s="26">
        <v>-1487500000</v>
      </c>
      <c r="F12" s="27">
        <v>-2295800000</v>
      </c>
      <c r="G12" s="20"/>
      <c r="H12" s="20"/>
      <c r="I12" s="20"/>
      <c r="J12" s="20"/>
      <c r="K12" s="20"/>
      <c r="L12" s="20"/>
      <c r="M12" s="20"/>
      <c r="N12" s="20"/>
      <c r="O12" s="20"/>
      <c r="P12" s="20"/>
      <c r="Q12" s="20"/>
      <c r="R12" s="20"/>
      <c r="S12" s="20"/>
      <c r="T12" s="20"/>
      <c r="U12" s="20"/>
      <c r="V12" s="20"/>
    </row>
    <row r="13" spans="1:22" ht="19" x14ac:dyDescent="0.25">
      <c r="A13" s="20"/>
      <c r="B13" s="28" t="s">
        <v>177</v>
      </c>
      <c r="C13" s="26">
        <v>1145000000</v>
      </c>
      <c r="D13" s="26">
        <v>849000000</v>
      </c>
      <c r="E13" s="26">
        <v>965500000</v>
      </c>
      <c r="F13" s="27">
        <v>-139100000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1219000000</v>
      </c>
      <c r="D15" s="26">
        <v>1115000000</v>
      </c>
      <c r="E15" s="26">
        <v>932000000</v>
      </c>
      <c r="F15" s="27">
        <v>851100000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2071000000</v>
      </c>
      <c r="D17" s="33">
        <v>1531000000</v>
      </c>
      <c r="E17" s="33">
        <v>1437000000</v>
      </c>
      <c r="F17" s="34">
        <v>1415100000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5.3239074550128533</v>
      </c>
      <c r="D24" s="49">
        <f>D17/(D4)</f>
        <v>3.2783725910064239</v>
      </c>
      <c r="E24" s="49">
        <f>E17/(E4)</f>
        <v>2.3576702214930272</v>
      </c>
      <c r="F24" s="50">
        <f>F17/(F4)</f>
        <v>2.3565362198168192</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0.21943208306844669</v>
      </c>
      <c r="D25" s="49">
        <f>D17/D6</f>
        <v>0.17787847101196699</v>
      </c>
      <c r="E25" s="49">
        <f>E17/E6</f>
        <v>0.19739553284430891</v>
      </c>
      <c r="F25" s="50">
        <f>F17/F6</f>
        <v>0.22900652177431099</v>
      </c>
      <c r="G25" s="45">
        <f>(IF(C25 &gt; 0.17, 100, IF(C25 &gt;= 0.1, 50, 0))) +
  (IF(D25 &gt; 0.17, 100, IF(D25 &gt;= 0.1, 50, 0))) +
  (IF(E25 &gt; 0.17, 100, IF(E25 &gt;= 0.1, 50, 0))) +
  (IF(F25 &gt; 0.17, 100, IF(F25 &gt;= 0.1, 50, 0)))</f>
        <v>400</v>
      </c>
      <c r="H25" s="46" t="s">
        <v>194</v>
      </c>
      <c r="I25" s="20"/>
      <c r="J25" s="20"/>
      <c r="K25" s="20"/>
      <c r="L25" s="20"/>
      <c r="M25" s="20"/>
      <c r="N25" s="20"/>
      <c r="O25" s="20"/>
      <c r="P25" s="20"/>
      <c r="Q25" s="20"/>
      <c r="R25" s="20"/>
      <c r="S25" s="20"/>
      <c r="T25" s="20"/>
      <c r="U25" s="20"/>
      <c r="V25" s="20"/>
    </row>
    <row r="26" spans="1:22" x14ac:dyDescent="0.2">
      <c r="A26" s="20"/>
      <c r="B26" s="38" t="s">
        <v>112</v>
      </c>
      <c r="C26" s="49">
        <f>C8/C6</f>
        <v>0.45486331849968215</v>
      </c>
      <c r="D26" s="49">
        <f>D8/D6</f>
        <v>0.43557569420239339</v>
      </c>
      <c r="E26" s="49">
        <f>E8/E6</f>
        <v>0.42028627160086818</v>
      </c>
      <c r="F26" s="50">
        <f>F8/F6</f>
        <v>0.50154548249801756</v>
      </c>
      <c r="G26" s="45">
        <f>(IF(C26 &lt; 0.5, 100, 0)) +
  (IF(D26 &lt; 0.5, 100, 0)) +
  (IF(E26 &lt; 0.5, 100, 0)) +
  (IF(F26 &lt; 0.5, 100, 0))</f>
        <v>300</v>
      </c>
      <c r="H26" s="46" t="s">
        <v>195</v>
      </c>
      <c r="I26" s="20"/>
      <c r="J26" s="20"/>
      <c r="K26" s="20"/>
      <c r="L26" s="20"/>
      <c r="M26" s="20"/>
      <c r="N26" s="20"/>
      <c r="O26" s="20"/>
      <c r="P26" s="20"/>
      <c r="Q26" s="20"/>
      <c r="R26" s="20"/>
      <c r="S26" s="20"/>
      <c r="T26" s="20"/>
      <c r="U26" s="20"/>
      <c r="V26" s="20"/>
    </row>
    <row r="27" spans="1:22" x14ac:dyDescent="0.2">
      <c r="A27" s="20"/>
      <c r="B27" s="38" t="s">
        <v>196</v>
      </c>
      <c r="C27" s="49">
        <f>C9/(C13+C10)</f>
        <v>7.2427947598253279</v>
      </c>
      <c r="D27" s="49">
        <f>D9/(D13+D10)</f>
        <v>9.1378091872791511</v>
      </c>
      <c r="E27" s="49">
        <f>E9/(E13+E10)</f>
        <v>6.5399274987053344</v>
      </c>
      <c r="F27" s="50">
        <f>F9/(F13+F10)</f>
        <v>-45.423436376707407</v>
      </c>
      <c r="G27" s="45">
        <f>(IF(C27 &lt; 0.8, 100, IF(C27 &lt; 1, 50, 0))) +
  (IF(D27 &lt; 0.8, 100, IF(D27 &lt; 1, 50, 0))) +
  (IF(E27 &lt; 0.8, 100, IF(E27 &lt; 1, 50, 0))) +
  (IF(F27 &lt; 0.8, 100, IF(F27 &lt; 1, 50, 0)))</f>
        <v>100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-6.0254714308408119E-3</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1.8087336244541485</v>
      </c>
      <c r="D31" s="49">
        <f>D17/(D13+D10)</f>
        <v>1.8032979976442873</v>
      </c>
      <c r="E31" s="49">
        <f>E17/(E13+E10)</f>
        <v>1.4883480062143968</v>
      </c>
      <c r="F31" s="50">
        <f>F17/(F13+F10)</f>
        <v>-10.173256649892163</v>
      </c>
      <c r="G31" s="45">
        <f>(IF(C31 &gt; 0.23, 100, 0)) +
  (IF(D31 &gt; 0.23, 100, 0)) +
  (IF(E31 &gt; 0.23, 100, 0)) +
  (IF(F31 &gt; 0.23, 100, 0))</f>
        <v>300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0.40333333333333327</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359154000</v>
      </c>
      <c r="D4" s="26">
        <v>394155000</v>
      </c>
      <c r="E4" s="26">
        <v>369947000</v>
      </c>
      <c r="F4" s="27">
        <v>364006000</v>
      </c>
      <c r="G4" s="20"/>
      <c r="H4" s="20"/>
      <c r="I4" s="20"/>
      <c r="J4" s="20"/>
      <c r="K4" s="20"/>
      <c r="L4" s="20"/>
      <c r="M4" s="20"/>
      <c r="N4" s="20"/>
      <c r="O4" s="20"/>
      <c r="P4" s="20"/>
      <c r="Q4" s="20"/>
      <c r="R4" s="20"/>
      <c r="S4" s="20"/>
      <c r="T4" s="20"/>
      <c r="U4" s="20"/>
      <c r="V4" s="20"/>
    </row>
    <row r="5" spans="1:22" ht="19" x14ac:dyDescent="0.25">
      <c r="A5" s="20"/>
      <c r="B5" s="28" t="s">
        <v>169</v>
      </c>
      <c r="C5" s="26">
        <v>0</v>
      </c>
      <c r="D5" s="26">
        <v>0</v>
      </c>
      <c r="E5" s="26">
        <v>0</v>
      </c>
      <c r="F5" s="27">
        <v>0</v>
      </c>
      <c r="G5" s="20"/>
      <c r="H5" s="20"/>
      <c r="I5" s="20"/>
      <c r="J5" s="20"/>
      <c r="K5" s="20"/>
      <c r="L5" s="20"/>
      <c r="M5" s="20"/>
      <c r="N5" s="20"/>
      <c r="O5" s="20"/>
      <c r="P5" s="20"/>
      <c r="Q5" s="20"/>
      <c r="R5" s="20"/>
      <c r="S5" s="20"/>
      <c r="T5" s="20"/>
      <c r="U5" s="20"/>
      <c r="V5" s="20"/>
    </row>
    <row r="6" spans="1:22" ht="19" x14ac:dyDescent="0.25">
      <c r="A6" s="20"/>
      <c r="B6" s="28" t="s">
        <v>170</v>
      </c>
      <c r="C6" s="26">
        <v>4888687000</v>
      </c>
      <c r="D6" s="26">
        <v>4380679000</v>
      </c>
      <c r="E6" s="26">
        <v>3577340000</v>
      </c>
      <c r="F6" s="27">
        <v>2753645000</v>
      </c>
      <c r="G6" s="20"/>
      <c r="H6" s="20"/>
      <c r="I6" s="20"/>
      <c r="J6" s="20"/>
      <c r="K6" s="20"/>
      <c r="L6" s="20"/>
      <c r="M6" s="20"/>
      <c r="N6" s="20"/>
      <c r="O6" s="20"/>
      <c r="P6" s="20"/>
      <c r="Q6" s="20"/>
      <c r="R6" s="20"/>
      <c r="S6" s="20"/>
      <c r="T6" s="20"/>
      <c r="U6" s="20"/>
      <c r="V6" s="20"/>
    </row>
    <row r="7" spans="1:22" ht="19" x14ac:dyDescent="0.25">
      <c r="A7" s="20"/>
      <c r="B7" s="28" t="s">
        <v>171</v>
      </c>
      <c r="C7" s="26">
        <v>2510838000</v>
      </c>
      <c r="D7" s="26">
        <v>2029323000</v>
      </c>
      <c r="E7" s="26">
        <v>1803305000</v>
      </c>
      <c r="F7" s="27">
        <v>1474683000</v>
      </c>
      <c r="G7" s="20"/>
      <c r="H7" s="20"/>
      <c r="I7" s="20"/>
      <c r="J7" s="20"/>
      <c r="K7" s="20"/>
      <c r="L7" s="20"/>
      <c r="M7" s="20"/>
      <c r="N7" s="20"/>
      <c r="O7" s="20"/>
      <c r="P7" s="20"/>
      <c r="Q7" s="20"/>
      <c r="R7" s="20"/>
      <c r="S7" s="20"/>
      <c r="T7" s="20"/>
      <c r="U7" s="20"/>
      <c r="V7" s="20"/>
    </row>
    <row r="8" spans="1:22" ht="19" x14ac:dyDescent="0.25">
      <c r="A8" s="20"/>
      <c r="B8" s="28" t="s">
        <v>172</v>
      </c>
      <c r="C8" s="26">
        <v>213630000</v>
      </c>
      <c r="D8" s="26">
        <v>236017000</v>
      </c>
      <c r="E8" s="26">
        <v>246729000</v>
      </c>
      <c r="F8" s="27">
        <v>265817000</v>
      </c>
      <c r="G8" s="20"/>
      <c r="H8" s="20"/>
      <c r="I8" s="20"/>
      <c r="J8" s="20"/>
      <c r="K8" s="20"/>
      <c r="L8" s="20"/>
      <c r="M8" s="20"/>
      <c r="N8" s="20"/>
      <c r="O8" s="20"/>
      <c r="P8" s="20"/>
      <c r="Q8" s="20"/>
      <c r="R8" s="20"/>
      <c r="S8" s="20"/>
      <c r="T8" s="20"/>
      <c r="U8" s="20"/>
      <c r="V8" s="20"/>
    </row>
    <row r="9" spans="1:22" ht="19" x14ac:dyDescent="0.25">
      <c r="A9" s="20"/>
      <c r="B9" s="28" t="s">
        <v>173</v>
      </c>
      <c r="C9" s="26">
        <v>2724468000</v>
      </c>
      <c r="D9" s="26">
        <v>2265340000</v>
      </c>
      <c r="E9" s="26">
        <v>2050034000</v>
      </c>
      <c r="F9" s="27">
        <v>1740500000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196954000</v>
      </c>
      <c r="D12" s="26">
        <v>665514000</v>
      </c>
      <c r="E12" s="26">
        <v>612129000</v>
      </c>
      <c r="F12" s="27">
        <v>474367000</v>
      </c>
      <c r="G12" s="20"/>
      <c r="H12" s="20"/>
      <c r="I12" s="20"/>
      <c r="J12" s="20"/>
      <c r="K12" s="20"/>
      <c r="L12" s="20"/>
      <c r="M12" s="20"/>
      <c r="N12" s="20"/>
      <c r="O12" s="20"/>
      <c r="P12" s="20"/>
      <c r="Q12" s="20"/>
      <c r="R12" s="20"/>
      <c r="S12" s="20"/>
      <c r="T12" s="20"/>
      <c r="U12" s="20"/>
      <c r="V12" s="20"/>
    </row>
    <row r="13" spans="1:22" ht="19" x14ac:dyDescent="0.25">
      <c r="A13" s="20"/>
      <c r="B13" s="28" t="s">
        <v>177</v>
      </c>
      <c r="C13" s="26">
        <v>2164219000</v>
      </c>
      <c r="D13" s="26">
        <v>2115339000</v>
      </c>
      <c r="E13" s="26">
        <v>1527306000</v>
      </c>
      <c r="F13" s="27">
        <v>1013145000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411794000</v>
      </c>
      <c r="D15" s="26">
        <v>319876000</v>
      </c>
      <c r="E15" s="26">
        <v>226137000</v>
      </c>
      <c r="F15" s="27">
        <v>166654000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598322000</v>
      </c>
      <c r="D17" s="33">
        <v>548734000</v>
      </c>
      <c r="E17" s="33">
        <v>378513000</v>
      </c>
      <c r="F17" s="34">
        <v>405069000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Fail</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1.6659204686568994</v>
      </c>
      <c r="D24" s="49">
        <f>D17/(D4)</f>
        <v>1.3921782040060382</v>
      </c>
      <c r="E24" s="49">
        <f>E17/(E4)</f>
        <v>1.0231546681011063</v>
      </c>
      <c r="F24" s="50">
        <f>F17/(F4)</f>
        <v>1.1128085800783503</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0.12238909956804353</v>
      </c>
      <c r="D25" s="49">
        <f>D17/D6</f>
        <v>0.12526231664086779</v>
      </c>
      <c r="E25" s="49">
        <f>E17/E6</f>
        <v>0.10580850576126395</v>
      </c>
      <c r="F25" s="50">
        <f>F17/F6</f>
        <v>0.14710284005381957</v>
      </c>
      <c r="G25" s="45">
        <f>(IF(C25 &gt; 0.17, 100, IF(C25 &gt;= 0.1, 50, 0))) +
  (IF(D25 &gt; 0.17, 100, IF(D25 &gt;= 0.1, 50, 0))) +
  (IF(E25 &gt; 0.17, 100, IF(E25 &gt;= 0.1, 50, 0))) +
  (IF(F25 &gt; 0.17, 100, IF(F25 &gt;= 0.1, 50, 0)))</f>
        <v>200</v>
      </c>
      <c r="H25" s="46" t="s">
        <v>194</v>
      </c>
      <c r="I25" s="20"/>
      <c r="J25" s="20"/>
      <c r="K25" s="20"/>
      <c r="L25" s="20"/>
      <c r="M25" s="20"/>
      <c r="N25" s="20"/>
      <c r="O25" s="20"/>
      <c r="P25" s="20"/>
      <c r="Q25" s="20"/>
      <c r="R25" s="20"/>
      <c r="S25" s="20"/>
      <c r="T25" s="20"/>
      <c r="U25" s="20"/>
      <c r="V25" s="20"/>
    </row>
    <row r="26" spans="1:22" x14ac:dyDescent="0.2">
      <c r="A26" s="20"/>
      <c r="B26" s="38" t="s">
        <v>112</v>
      </c>
      <c r="C26" s="49">
        <f>C8/C6</f>
        <v>4.3698850018420075E-2</v>
      </c>
      <c r="D26" s="49">
        <f>D8/D6</f>
        <v>5.3876807682096774E-2</v>
      </c>
      <c r="E26" s="49">
        <f>E8/E6</f>
        <v>6.8969960920684081E-2</v>
      </c>
      <c r="F26" s="50">
        <f>F8/F6</f>
        <v>9.6532777464052186E-2</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1.2588689037477261</v>
      </c>
      <c r="D27" s="49">
        <f>D9/(D13+D10)</f>
        <v>1.0709110927373815</v>
      </c>
      <c r="E27" s="49">
        <f>E9/(E13+E10)</f>
        <v>1.3422549246843789</v>
      </c>
      <c r="F27" s="50">
        <f>F9/(F13+F10)</f>
        <v>1.7179179683066097</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-0.10881101004567106</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0.27646093117193776</v>
      </c>
      <c r="D31" s="49">
        <f>D17/(D13+D10)</f>
        <v>0.2594071210335554</v>
      </c>
      <c r="E31" s="49">
        <f>E17/(E13+E10)</f>
        <v>0.24783049369281598</v>
      </c>
      <c r="F31" s="50">
        <f>F17/(F13+F10)</f>
        <v>0.39981345217120945</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221</v>
      </c>
      <c r="D2" s="22" t="s">
        <v>222</v>
      </c>
      <c r="E2" s="22" t="s">
        <v>223</v>
      </c>
      <c r="F2" s="22" t="s">
        <v>224</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0.48749999999999999</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458600000</v>
      </c>
      <c r="D4" s="26">
        <v>457800000</v>
      </c>
      <c r="E4" s="26">
        <v>480000000</v>
      </c>
      <c r="F4" s="27">
        <v>498800000</v>
      </c>
      <c r="G4" s="20"/>
      <c r="H4" s="20"/>
      <c r="I4" s="20"/>
      <c r="J4" s="20"/>
      <c r="K4" s="20"/>
      <c r="L4" s="20"/>
      <c r="M4" s="20"/>
      <c r="N4" s="20"/>
      <c r="O4" s="20"/>
      <c r="P4" s="20"/>
      <c r="Q4" s="20"/>
      <c r="R4" s="20"/>
      <c r="S4" s="20"/>
      <c r="T4" s="20"/>
      <c r="U4" s="20"/>
      <c r="V4" s="20"/>
    </row>
    <row r="5" spans="1:22" ht="19" x14ac:dyDescent="0.25">
      <c r="A5" s="20"/>
      <c r="B5" s="28" t="s">
        <v>169</v>
      </c>
      <c r="C5" s="26">
        <v>1882700000</v>
      </c>
      <c r="D5" s="26">
        <v>1834000000</v>
      </c>
      <c r="E5" s="26">
        <v>1831500000</v>
      </c>
      <c r="F5" s="27">
        <v>1820700000</v>
      </c>
      <c r="G5" s="20"/>
      <c r="H5" s="20"/>
      <c r="I5" s="20"/>
      <c r="J5" s="20"/>
      <c r="K5" s="20"/>
      <c r="L5" s="20"/>
      <c r="M5" s="20"/>
      <c r="N5" s="20"/>
      <c r="O5" s="20"/>
      <c r="P5" s="20"/>
      <c r="Q5" s="20"/>
      <c r="R5" s="20"/>
      <c r="S5" s="20"/>
      <c r="T5" s="20"/>
      <c r="U5" s="20"/>
      <c r="V5" s="20"/>
    </row>
    <row r="6" spans="1:22" ht="19" x14ac:dyDescent="0.25">
      <c r="A6" s="20"/>
      <c r="B6" s="28" t="s">
        <v>170</v>
      </c>
      <c r="C6" s="26">
        <v>10383100000</v>
      </c>
      <c r="D6" s="26">
        <v>10546400000</v>
      </c>
      <c r="E6" s="26">
        <v>9635200000</v>
      </c>
      <c r="F6" s="27">
        <v>9227200000</v>
      </c>
      <c r="G6" s="20"/>
      <c r="H6" s="20"/>
      <c r="I6" s="20"/>
      <c r="J6" s="20"/>
      <c r="K6" s="20"/>
      <c r="L6" s="20"/>
      <c r="M6" s="20"/>
      <c r="N6" s="20"/>
      <c r="O6" s="20"/>
      <c r="P6" s="20"/>
      <c r="Q6" s="20"/>
      <c r="R6" s="20"/>
      <c r="S6" s="20"/>
      <c r="T6" s="20"/>
      <c r="U6" s="20"/>
      <c r="V6" s="20"/>
    </row>
    <row r="7" spans="1:22" ht="19" x14ac:dyDescent="0.25">
      <c r="A7" s="20"/>
      <c r="B7" s="28" t="s">
        <v>171</v>
      </c>
      <c r="C7" s="26">
        <v>5309100000</v>
      </c>
      <c r="D7" s="26">
        <v>5805400000</v>
      </c>
      <c r="E7" s="26">
        <v>5269200000</v>
      </c>
      <c r="F7" s="27">
        <v>4938200000</v>
      </c>
      <c r="G7" s="20"/>
      <c r="H7" s="20"/>
      <c r="I7" s="20"/>
      <c r="J7" s="20"/>
      <c r="K7" s="20"/>
      <c r="L7" s="20"/>
      <c r="M7" s="20"/>
      <c r="N7" s="20"/>
      <c r="O7" s="20"/>
      <c r="P7" s="20"/>
      <c r="Q7" s="20"/>
      <c r="R7" s="20"/>
      <c r="S7" s="20"/>
      <c r="T7" s="20"/>
      <c r="U7" s="20"/>
      <c r="V7" s="20"/>
    </row>
    <row r="8" spans="1:22" ht="19" x14ac:dyDescent="0.25">
      <c r="A8" s="20"/>
      <c r="B8" s="28" t="s">
        <v>172</v>
      </c>
      <c r="C8" s="26">
        <v>1273000000</v>
      </c>
      <c r="D8" s="26">
        <v>1247800000</v>
      </c>
      <c r="E8" s="26">
        <v>1280800000</v>
      </c>
      <c r="F8" s="27">
        <v>1341000000</v>
      </c>
      <c r="G8" s="20"/>
      <c r="H8" s="20"/>
      <c r="I8" s="20"/>
      <c r="J8" s="20"/>
      <c r="K8" s="20"/>
      <c r="L8" s="20"/>
      <c r="M8" s="20"/>
      <c r="N8" s="20"/>
      <c r="O8" s="20"/>
      <c r="P8" s="20"/>
      <c r="Q8" s="20"/>
      <c r="R8" s="20"/>
      <c r="S8" s="20"/>
      <c r="T8" s="20"/>
      <c r="U8" s="20"/>
      <c r="V8" s="20"/>
    </row>
    <row r="9" spans="1:22" ht="19" x14ac:dyDescent="0.25">
      <c r="A9" s="20"/>
      <c r="B9" s="28" t="s">
        <v>173</v>
      </c>
      <c r="C9" s="26">
        <v>6582100000</v>
      </c>
      <c r="D9" s="26">
        <v>7053200000</v>
      </c>
      <c r="E9" s="26">
        <v>6550000000</v>
      </c>
      <c r="F9" s="27">
        <v>6279200000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2213000000</v>
      </c>
      <c r="D12" s="26">
        <v>2023100000</v>
      </c>
      <c r="E12" s="26">
        <v>1669600000</v>
      </c>
      <c r="F12" s="27">
        <v>1445900000</v>
      </c>
      <c r="G12" s="20"/>
      <c r="H12" s="20"/>
      <c r="I12" s="20"/>
      <c r="J12" s="20"/>
      <c r="K12" s="20"/>
      <c r="L12" s="20"/>
      <c r="M12" s="20"/>
      <c r="N12" s="20"/>
      <c r="O12" s="20"/>
      <c r="P12" s="20"/>
      <c r="Q12" s="20"/>
      <c r="R12" s="20"/>
      <c r="S12" s="20"/>
      <c r="T12" s="20"/>
      <c r="U12" s="20"/>
      <c r="V12" s="20"/>
    </row>
    <row r="13" spans="1:22" ht="19" x14ac:dyDescent="0.25">
      <c r="A13" s="20"/>
      <c r="B13" s="28" t="s">
        <v>177</v>
      </c>
      <c r="C13" s="26">
        <v>3801000000</v>
      </c>
      <c r="D13" s="26">
        <v>3493200000</v>
      </c>
      <c r="E13" s="26">
        <v>3085200000</v>
      </c>
      <c r="F13" s="27">
        <v>2948000000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1897700000</v>
      </c>
      <c r="D17" s="33">
        <v>1706200000</v>
      </c>
      <c r="E17" s="33">
        <v>1589700000</v>
      </c>
      <c r="F17" s="34">
        <v>1260300000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4.1380287832533797</v>
      </c>
      <c r="D24" s="49">
        <f>D17/(D4)</f>
        <v>3.72695500218436</v>
      </c>
      <c r="E24" s="49">
        <f>E17/(E4)</f>
        <v>3.3118750000000001</v>
      </c>
      <c r="F24" s="50">
        <f>F17/(F4)</f>
        <v>2.5266639935846031</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0.18276815209330546</v>
      </c>
      <c r="D25" s="49">
        <f>D17/D6</f>
        <v>0.16178032314344232</v>
      </c>
      <c r="E25" s="49">
        <f>E17/E6</f>
        <v>0.16498879109930256</v>
      </c>
      <c r="F25" s="50">
        <f>F17/F6</f>
        <v>0.13658531298768858</v>
      </c>
      <c r="G25" s="45">
        <f>(IF(C25 &gt; 0.17, 100, IF(C25 &gt;= 0.1, 50, 0))) +
  (IF(D25 &gt; 0.17, 100, IF(D25 &gt;= 0.1, 50, 0))) +
  (IF(E25 &gt; 0.17, 100, IF(E25 &gt;= 0.1, 50, 0))) +
  (IF(F25 &gt; 0.17, 100, IF(F25 &gt;= 0.1, 50, 0)))</f>
        <v>250</v>
      </c>
      <c r="H25" s="46" t="s">
        <v>194</v>
      </c>
      <c r="I25" s="20"/>
      <c r="J25" s="20"/>
      <c r="K25" s="20"/>
      <c r="L25" s="20"/>
      <c r="M25" s="20"/>
      <c r="N25" s="20"/>
      <c r="O25" s="20"/>
      <c r="P25" s="20"/>
      <c r="Q25" s="20"/>
      <c r="R25" s="20"/>
      <c r="S25" s="20"/>
      <c r="T25" s="20"/>
      <c r="U25" s="20"/>
      <c r="V25" s="20"/>
    </row>
    <row r="26" spans="1:22" x14ac:dyDescent="0.2">
      <c r="A26" s="20"/>
      <c r="B26" s="38" t="s">
        <v>112</v>
      </c>
      <c r="C26" s="49">
        <f>C8/C6</f>
        <v>0.12260307615259412</v>
      </c>
      <c r="D26" s="49">
        <f>D8/D6</f>
        <v>0.11831525449442463</v>
      </c>
      <c r="E26" s="49">
        <f>E8/E6</f>
        <v>0.13292925938226502</v>
      </c>
      <c r="F26" s="50">
        <f>F8/F6</f>
        <v>0.1453311947286284</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1.7316758747697973</v>
      </c>
      <c r="D27" s="49">
        <f>D9/(D13+D10)</f>
        <v>2.0191228672850108</v>
      </c>
      <c r="E27" s="49">
        <f>E9/(E13+E10)</f>
        <v>2.1230390250226892</v>
      </c>
      <c r="F27" s="50">
        <f>F9/(F13+F10)</f>
        <v>2.1299864314789687</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0.15343551220834103</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0.49926335174953962</v>
      </c>
      <c r="D31" s="49">
        <f>D17/(D13+D10)</f>
        <v>0.48843467307912514</v>
      </c>
      <c r="E31" s="49">
        <f>E17/(E13+E10)</f>
        <v>0.515266433294438</v>
      </c>
      <c r="F31" s="50">
        <f>F17/(F13+F10)</f>
        <v>0.42751017639077343</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0.32833333333333331</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909000000</v>
      </c>
      <c r="D4" s="26">
        <v>960000000</v>
      </c>
      <c r="E4" s="26">
        <v>1411000000</v>
      </c>
      <c r="F4" s="27">
        <v>1421000000</v>
      </c>
      <c r="G4" s="20"/>
      <c r="H4" s="20"/>
      <c r="I4" s="20"/>
      <c r="J4" s="20"/>
      <c r="K4" s="20"/>
      <c r="L4" s="20"/>
      <c r="M4" s="20"/>
      <c r="N4" s="20"/>
      <c r="O4" s="20"/>
      <c r="P4" s="20"/>
      <c r="Q4" s="20"/>
      <c r="R4" s="20"/>
      <c r="S4" s="20"/>
      <c r="T4" s="20"/>
      <c r="U4" s="20"/>
      <c r="V4" s="20"/>
    </row>
    <row r="5" spans="1:22" ht="19" x14ac:dyDescent="0.25">
      <c r="A5" s="20"/>
      <c r="B5" s="28" t="s">
        <v>169</v>
      </c>
      <c r="C5" s="26">
        <v>16971000000</v>
      </c>
      <c r="D5" s="26">
        <v>16816000000</v>
      </c>
      <c r="E5" s="26">
        <v>53330000000</v>
      </c>
      <c r="F5" s="27">
        <v>53268000000</v>
      </c>
      <c r="G5" s="20"/>
      <c r="H5" s="20"/>
      <c r="I5" s="20"/>
      <c r="J5" s="20"/>
      <c r="K5" s="20"/>
      <c r="L5" s="20"/>
      <c r="M5" s="20"/>
      <c r="N5" s="20"/>
      <c r="O5" s="20"/>
      <c r="P5" s="20"/>
      <c r="Q5" s="20"/>
      <c r="R5" s="20"/>
      <c r="S5" s="20"/>
      <c r="T5" s="20"/>
      <c r="U5" s="20"/>
      <c r="V5" s="20"/>
    </row>
    <row r="6" spans="1:22" ht="19" x14ac:dyDescent="0.25">
      <c r="A6" s="20"/>
      <c r="B6" s="28" t="s">
        <v>170</v>
      </c>
      <c r="C6" s="26">
        <v>55105000000</v>
      </c>
      <c r="D6" s="26">
        <v>63278000000</v>
      </c>
      <c r="E6" s="26">
        <v>82931000000</v>
      </c>
      <c r="F6" s="27">
        <v>83842000000</v>
      </c>
      <c r="G6" s="20"/>
      <c r="H6" s="20"/>
      <c r="I6" s="20"/>
      <c r="J6" s="20"/>
      <c r="K6" s="20"/>
      <c r="L6" s="20"/>
      <c r="M6" s="20"/>
      <c r="N6" s="20"/>
      <c r="O6" s="20"/>
      <c r="P6" s="20"/>
      <c r="Q6" s="20"/>
      <c r="R6" s="20"/>
      <c r="S6" s="20"/>
      <c r="T6" s="20"/>
      <c r="U6" s="20"/>
      <c r="V6" s="20"/>
    </row>
    <row r="7" spans="1:22" ht="19" x14ac:dyDescent="0.25">
      <c r="A7" s="20"/>
      <c r="B7" s="28" t="s">
        <v>171</v>
      </c>
      <c r="C7" s="26">
        <v>18318000000</v>
      </c>
      <c r="D7" s="26">
        <v>16224000000</v>
      </c>
      <c r="E7" s="26">
        <v>14466000000</v>
      </c>
      <c r="F7" s="27">
        <v>12361000000</v>
      </c>
      <c r="G7" s="20"/>
      <c r="H7" s="20"/>
      <c r="I7" s="20"/>
      <c r="J7" s="20"/>
      <c r="K7" s="20"/>
      <c r="L7" s="20"/>
      <c r="M7" s="20"/>
      <c r="N7" s="20"/>
      <c r="O7" s="20"/>
      <c r="P7" s="20"/>
      <c r="Q7" s="20"/>
      <c r="R7" s="20"/>
      <c r="S7" s="20"/>
      <c r="T7" s="20"/>
      <c r="U7" s="20"/>
      <c r="V7" s="20"/>
    </row>
    <row r="8" spans="1:22" ht="19" x14ac:dyDescent="0.25">
      <c r="A8" s="20"/>
      <c r="B8" s="28" t="s">
        <v>172</v>
      </c>
      <c r="C8" s="26">
        <v>17688000000</v>
      </c>
      <c r="D8" s="26">
        <v>19648000000</v>
      </c>
      <c r="E8" s="26">
        <v>20933000000</v>
      </c>
      <c r="F8" s="27">
        <v>21994000000</v>
      </c>
      <c r="G8" s="20"/>
      <c r="H8" s="20"/>
      <c r="I8" s="20"/>
      <c r="J8" s="20"/>
      <c r="K8" s="20"/>
      <c r="L8" s="20"/>
      <c r="M8" s="20"/>
      <c r="N8" s="20"/>
      <c r="O8" s="20"/>
      <c r="P8" s="20"/>
      <c r="Q8" s="20"/>
      <c r="R8" s="20"/>
      <c r="S8" s="20"/>
      <c r="T8" s="20"/>
      <c r="U8" s="20"/>
      <c r="V8" s="20"/>
    </row>
    <row r="9" spans="1:22" ht="19" x14ac:dyDescent="0.25">
      <c r="A9" s="20"/>
      <c r="B9" s="28" t="s">
        <v>173</v>
      </c>
      <c r="C9" s="26">
        <v>36006000000</v>
      </c>
      <c r="D9" s="26">
        <v>35872000000</v>
      </c>
      <c r="E9" s="26">
        <v>35399000000</v>
      </c>
      <c r="F9" s="27">
        <v>34355000000</v>
      </c>
      <c r="G9" s="20"/>
      <c r="H9" s="20"/>
      <c r="I9" s="20"/>
      <c r="J9" s="20"/>
      <c r="K9" s="20"/>
      <c r="L9" s="20"/>
      <c r="M9" s="20"/>
      <c r="N9" s="20"/>
      <c r="O9" s="20"/>
      <c r="P9" s="20"/>
      <c r="Q9" s="20"/>
      <c r="R9" s="20"/>
      <c r="S9" s="20"/>
      <c r="T9" s="20"/>
      <c r="U9" s="20"/>
      <c r="V9" s="20"/>
    </row>
    <row r="10" spans="1:22" ht="19" x14ac:dyDescent="0.25">
      <c r="A10" s="20"/>
      <c r="B10" s="28" t="s">
        <v>174</v>
      </c>
      <c r="C10" s="26">
        <v>4724000000</v>
      </c>
      <c r="D10" s="26">
        <v>4192000000</v>
      </c>
      <c r="E10" s="26">
        <v>2266000000</v>
      </c>
      <c r="F10" s="27">
        <v>150000000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-22864000000</v>
      </c>
      <c r="D12" s="26">
        <v>-14971000000</v>
      </c>
      <c r="E12" s="26">
        <v>2889000000</v>
      </c>
      <c r="F12" s="27">
        <v>3440000000</v>
      </c>
      <c r="G12" s="20"/>
      <c r="H12" s="20"/>
      <c r="I12" s="20"/>
      <c r="J12" s="20"/>
      <c r="K12" s="20"/>
      <c r="L12" s="20"/>
      <c r="M12" s="20"/>
      <c r="N12" s="20"/>
      <c r="O12" s="20"/>
      <c r="P12" s="20"/>
      <c r="Q12" s="20"/>
      <c r="R12" s="20"/>
      <c r="S12" s="20"/>
      <c r="T12" s="20"/>
      <c r="U12" s="20"/>
      <c r="V12" s="20"/>
    </row>
    <row r="13" spans="1:22" ht="19" x14ac:dyDescent="0.25">
      <c r="A13" s="20"/>
      <c r="B13" s="28" t="s">
        <v>177</v>
      </c>
      <c r="C13" s="26">
        <v>19099000000</v>
      </c>
      <c r="D13" s="26">
        <v>27406000000</v>
      </c>
      <c r="E13" s="26">
        <v>47532000000</v>
      </c>
      <c r="F13" s="27">
        <v>49487000000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4335000000</v>
      </c>
      <c r="D17" s="33">
        <v>3939000000</v>
      </c>
      <c r="E17" s="33">
        <v>4810000000</v>
      </c>
      <c r="F17" s="34">
        <v>4442000000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4.7689768976897691</v>
      </c>
      <c r="D24" s="49">
        <f>D17/(D4)</f>
        <v>4.1031250000000004</v>
      </c>
      <c r="E24" s="49">
        <f>E17/(E4)</f>
        <v>3.4089298369950392</v>
      </c>
      <c r="F24" s="50">
        <f>F17/(F4)</f>
        <v>3.1259676284306828</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7.8667997459395705E-2</v>
      </c>
      <c r="D25" s="49">
        <f>D17/D6</f>
        <v>6.224912291791776E-2</v>
      </c>
      <c r="E25" s="49">
        <f>E17/E6</f>
        <v>5.8000024116434144E-2</v>
      </c>
      <c r="F25" s="50">
        <f>F17/F6</f>
        <v>5.2980606378664634E-2</v>
      </c>
      <c r="G25" s="45">
        <f>(IF(C25 &gt; 0.17, 100, IF(C25 &gt;= 0.1, 50, 0))) +
  (IF(D25 &gt; 0.17, 100, IF(D25 &gt;= 0.1, 50, 0))) +
  (IF(E25 &gt; 0.17, 100, IF(E25 &gt;= 0.1, 50, 0))) +
  (IF(F25 &gt; 0.17, 100, IF(F25 &gt;= 0.1, 50, 0)))</f>
        <v>0</v>
      </c>
      <c r="H25" s="46" t="s">
        <v>194</v>
      </c>
      <c r="I25" s="20"/>
      <c r="J25" s="20"/>
      <c r="K25" s="20"/>
      <c r="L25" s="20"/>
      <c r="M25" s="20"/>
      <c r="N25" s="20"/>
      <c r="O25" s="20"/>
      <c r="P25" s="20"/>
      <c r="Q25" s="20"/>
      <c r="R25" s="20"/>
      <c r="S25" s="20"/>
      <c r="T25" s="20"/>
      <c r="U25" s="20"/>
      <c r="V25" s="20"/>
    </row>
    <row r="26" spans="1:22" x14ac:dyDescent="0.2">
      <c r="A26" s="20"/>
      <c r="B26" s="38" t="s">
        <v>112</v>
      </c>
      <c r="C26" s="49">
        <f>C8/C6</f>
        <v>0.32098720624262772</v>
      </c>
      <c r="D26" s="49">
        <f>D8/D6</f>
        <v>0.31050286039381775</v>
      </c>
      <c r="E26" s="49">
        <f>E8/E6</f>
        <v>0.25241465796867274</v>
      </c>
      <c r="F26" s="50">
        <f>F8/F6</f>
        <v>0.26232675747238854</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1.5113965495529531</v>
      </c>
      <c r="D27" s="49">
        <f>D9/(D13+D10)</f>
        <v>1.1352617254256598</v>
      </c>
      <c r="E27" s="49">
        <f>E9/(E13+E10)</f>
        <v>0.71085184143941527</v>
      </c>
      <c r="F27" s="50">
        <f>F9/(F13+F10)</f>
        <v>0.69212482623849148</v>
      </c>
      <c r="G27" s="45">
        <f>(IF(C27 &lt; 0.8, 100, IF(C27 &lt; 1, 50, 0))) +
  (IF(D27 &lt; 0.8, 100, IF(D27 &lt; 1, 50, 0))) +
  (IF(E27 &lt; 0.8, 100, IF(E27 &lt; 1, 50, 0))) +
  (IF(F27 &lt; 0.8, 100, IF(F27 &lt; 1, 50, 0)))</f>
        <v>200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-1.9383416827879267</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0.18196700667422239</v>
      </c>
      <c r="D31" s="49">
        <f>D17/(D13+D10)</f>
        <v>0.12465978859421482</v>
      </c>
      <c r="E31" s="49">
        <f>E17/(E13+E10)</f>
        <v>9.6590224507008313E-2</v>
      </c>
      <c r="F31" s="50">
        <f>F17/(F13+F10)</f>
        <v>8.9489695187058044E-2</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205</v>
      </c>
      <c r="D2" s="22" t="s">
        <v>206</v>
      </c>
      <c r="E2" s="22" t="s">
        <v>207</v>
      </c>
      <c r="F2" s="22" t="s">
        <v>208</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0.53666666666666663</v>
      </c>
      <c r="J2" s="20"/>
      <c r="K2" s="20"/>
      <c r="L2" s="20"/>
      <c r="M2" s="20"/>
      <c r="N2" s="20"/>
      <c r="O2" s="20"/>
      <c r="P2" s="20"/>
      <c r="Q2" s="20"/>
      <c r="R2" s="20"/>
      <c r="S2" s="20"/>
      <c r="T2" s="20"/>
      <c r="U2" s="20"/>
      <c r="V2" s="20"/>
    </row>
    <row r="3" spans="1:22" ht="19" x14ac:dyDescent="0.25">
      <c r="A3" s="20"/>
      <c r="B3" s="25" t="s">
        <v>167</v>
      </c>
      <c r="C3" s="26">
        <v>2552000000</v>
      </c>
      <c r="D3" s="26">
        <v>2676000000</v>
      </c>
      <c r="E3" s="26">
        <v>2511000000</v>
      </c>
      <c r="F3" s="27">
        <v>1950000000</v>
      </c>
      <c r="G3" s="20"/>
      <c r="H3" s="20"/>
      <c r="I3" s="20"/>
      <c r="J3" s="20"/>
      <c r="K3" s="20"/>
      <c r="L3" s="20"/>
      <c r="M3" s="20"/>
      <c r="N3" s="20"/>
      <c r="O3" s="20"/>
      <c r="P3" s="20"/>
      <c r="Q3" s="20"/>
      <c r="R3" s="20"/>
      <c r="S3" s="20"/>
      <c r="T3" s="20"/>
      <c r="U3" s="20"/>
      <c r="V3" s="20"/>
    </row>
    <row r="4" spans="1:22" ht="19" x14ac:dyDescent="0.25">
      <c r="A4" s="20"/>
      <c r="B4" s="28" t="s">
        <v>168</v>
      </c>
      <c r="C4" s="26">
        <v>3754000000</v>
      </c>
      <c r="D4" s="26">
        <v>3567000000</v>
      </c>
      <c r="E4" s="26">
        <v>3778000000</v>
      </c>
      <c r="F4" s="27">
        <v>3650000000</v>
      </c>
      <c r="G4" s="20"/>
      <c r="H4" s="20"/>
      <c r="I4" s="20"/>
      <c r="J4" s="20"/>
      <c r="K4" s="20"/>
      <c r="L4" s="20"/>
      <c r="M4" s="20"/>
      <c r="N4" s="20"/>
      <c r="O4" s="20"/>
      <c r="P4" s="20"/>
      <c r="Q4" s="20"/>
      <c r="R4" s="20"/>
      <c r="S4" s="20"/>
      <c r="T4" s="20"/>
      <c r="U4" s="20"/>
      <c r="V4" s="20"/>
    </row>
    <row r="5" spans="1:22" ht="19" x14ac:dyDescent="0.25">
      <c r="A5" s="20"/>
      <c r="B5" s="28" t="s">
        <v>169</v>
      </c>
      <c r="C5" s="26">
        <v>5463000000</v>
      </c>
      <c r="D5" s="26">
        <v>5258000000</v>
      </c>
      <c r="E5" s="26">
        <v>5590000000</v>
      </c>
      <c r="F5" s="27">
        <v>5224000000</v>
      </c>
      <c r="G5" s="20"/>
      <c r="H5" s="20"/>
      <c r="I5" s="20"/>
      <c r="J5" s="20"/>
      <c r="K5" s="20"/>
      <c r="L5" s="20"/>
      <c r="M5" s="20"/>
      <c r="N5" s="20"/>
      <c r="O5" s="20"/>
      <c r="P5" s="20"/>
      <c r="Q5" s="20"/>
      <c r="R5" s="20"/>
      <c r="S5" s="20"/>
      <c r="T5" s="20"/>
      <c r="U5" s="20"/>
      <c r="V5" s="20"/>
    </row>
    <row r="6" spans="1:22" ht="19" x14ac:dyDescent="0.25">
      <c r="A6" s="20"/>
      <c r="B6" s="28" t="s">
        <v>170</v>
      </c>
      <c r="C6" s="26">
        <v>21712000000</v>
      </c>
      <c r="D6" s="26">
        <v>20782000000</v>
      </c>
      <c r="E6" s="26">
        <v>21462000000</v>
      </c>
      <c r="F6" s="27">
        <v>19242000000</v>
      </c>
      <c r="G6" s="20"/>
      <c r="H6" s="20"/>
      <c r="I6" s="20"/>
      <c r="J6" s="20"/>
      <c r="K6" s="20"/>
      <c r="L6" s="20"/>
      <c r="M6" s="20"/>
      <c r="N6" s="20"/>
      <c r="O6" s="20"/>
      <c r="P6" s="20"/>
      <c r="Q6" s="20"/>
      <c r="R6" s="20"/>
      <c r="S6" s="20"/>
      <c r="T6" s="20"/>
      <c r="U6" s="20"/>
      <c r="V6" s="20"/>
    </row>
    <row r="7" spans="1:22" ht="19" x14ac:dyDescent="0.25">
      <c r="A7" s="20"/>
      <c r="B7" s="28" t="s">
        <v>171</v>
      </c>
      <c r="C7" s="26">
        <v>4463000000</v>
      </c>
      <c r="D7" s="26">
        <v>4632000000</v>
      </c>
      <c r="E7" s="26">
        <v>4656000000</v>
      </c>
      <c r="F7" s="27">
        <v>3690000000</v>
      </c>
      <c r="G7" s="20"/>
      <c r="H7" s="20"/>
      <c r="I7" s="20"/>
      <c r="J7" s="20"/>
      <c r="K7" s="20"/>
      <c r="L7" s="20"/>
      <c r="M7" s="20"/>
      <c r="N7" s="20"/>
      <c r="O7" s="20"/>
      <c r="P7" s="20"/>
      <c r="Q7" s="20"/>
      <c r="R7" s="20"/>
      <c r="S7" s="20"/>
      <c r="T7" s="20"/>
      <c r="U7" s="20"/>
      <c r="V7" s="20"/>
    </row>
    <row r="8" spans="1:22" ht="19" x14ac:dyDescent="0.25">
      <c r="A8" s="20"/>
      <c r="B8" s="28" t="s">
        <v>172</v>
      </c>
      <c r="C8" s="26">
        <v>5594000000</v>
      </c>
      <c r="D8" s="26">
        <v>5253000000</v>
      </c>
      <c r="E8" s="26">
        <v>6058000000</v>
      </c>
      <c r="F8" s="27">
        <v>6057000000</v>
      </c>
      <c r="G8" s="20"/>
      <c r="H8" s="20"/>
      <c r="I8" s="20"/>
      <c r="J8" s="20"/>
      <c r="K8" s="20"/>
      <c r="L8" s="20"/>
      <c r="M8" s="20"/>
      <c r="N8" s="20"/>
      <c r="O8" s="20"/>
      <c r="P8" s="20"/>
      <c r="Q8" s="20"/>
      <c r="R8" s="20"/>
      <c r="S8" s="20"/>
      <c r="T8" s="20"/>
      <c r="U8" s="20"/>
      <c r="V8" s="20"/>
    </row>
    <row r="9" spans="1:22" ht="19" x14ac:dyDescent="0.25">
      <c r="A9" s="20"/>
      <c r="B9" s="28" t="s">
        <v>173</v>
      </c>
      <c r="C9" s="26">
        <v>10057000000</v>
      </c>
      <c r="D9" s="26">
        <v>9885000000</v>
      </c>
      <c r="E9" s="26">
        <v>10714000000</v>
      </c>
      <c r="F9" s="27">
        <v>9747000000</v>
      </c>
      <c r="G9" s="20"/>
      <c r="H9" s="20"/>
      <c r="I9" s="20"/>
      <c r="J9" s="20"/>
      <c r="K9" s="20"/>
      <c r="L9" s="20"/>
      <c r="M9" s="20"/>
      <c r="N9" s="20"/>
      <c r="O9" s="20"/>
      <c r="P9" s="20"/>
      <c r="Q9" s="20"/>
      <c r="R9" s="20"/>
      <c r="S9" s="20"/>
      <c r="T9" s="20"/>
      <c r="U9" s="20"/>
      <c r="V9" s="20"/>
    </row>
    <row r="10" spans="1:22" ht="19" x14ac:dyDescent="0.25">
      <c r="A10" s="20"/>
      <c r="B10" s="28" t="s">
        <v>174</v>
      </c>
      <c r="C10" s="26">
        <v>1380000000</v>
      </c>
      <c r="D10" s="26">
        <v>1681000000</v>
      </c>
      <c r="E10" s="26">
        <v>1055000000</v>
      </c>
      <c r="F10" s="27">
        <v>669000000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12947000000</v>
      </c>
      <c r="D12" s="26">
        <v>12832000000</v>
      </c>
      <c r="E12" s="26">
        <v>11709000000</v>
      </c>
      <c r="F12" s="27">
        <v>10348000000</v>
      </c>
      <c r="G12" s="20"/>
      <c r="H12" s="20"/>
      <c r="I12" s="20"/>
      <c r="J12" s="20"/>
      <c r="K12" s="20"/>
      <c r="L12" s="20"/>
      <c r="M12" s="20"/>
      <c r="N12" s="20"/>
      <c r="O12" s="20"/>
      <c r="P12" s="20"/>
      <c r="Q12" s="20"/>
      <c r="R12" s="20"/>
      <c r="S12" s="20"/>
      <c r="T12" s="20"/>
      <c r="U12" s="20"/>
      <c r="V12" s="20"/>
    </row>
    <row r="13" spans="1:22" ht="19" x14ac:dyDescent="0.25">
      <c r="A13" s="20"/>
      <c r="B13" s="28" t="s">
        <v>177</v>
      </c>
      <c r="C13" s="26">
        <v>11655000000</v>
      </c>
      <c r="D13" s="26">
        <v>10897000000</v>
      </c>
      <c r="E13" s="26">
        <v>10748000000</v>
      </c>
      <c r="F13" s="27">
        <v>9495000000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708000000</v>
      </c>
      <c r="D15" s="26">
        <v>718000000</v>
      </c>
      <c r="E15" s="26">
        <v>677000000</v>
      </c>
      <c r="F15" s="27">
        <v>613000000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3132000000</v>
      </c>
      <c r="D17" s="33">
        <v>2468000000</v>
      </c>
      <c r="E17" s="33">
        <v>2676000000</v>
      </c>
      <c r="F17" s="34">
        <v>1992000000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0.83431006925945661</v>
      </c>
      <c r="D24" s="49">
        <f>D17/(D4)</f>
        <v>0.69189795346229321</v>
      </c>
      <c r="E24" s="49">
        <f>E17/(E4)</f>
        <v>0.70831127580730546</v>
      </c>
      <c r="F24" s="50">
        <f>F17/(F4)</f>
        <v>0.54575342465753429</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0.14425202652910832</v>
      </c>
      <c r="D25" s="49">
        <f>D17/D6</f>
        <v>0.11875661630256953</v>
      </c>
      <c r="E25" s="49">
        <f>E17/E6</f>
        <v>0.12468549063461001</v>
      </c>
      <c r="F25" s="50">
        <f>F17/F6</f>
        <v>0.10352354225132522</v>
      </c>
      <c r="G25" s="45">
        <f>(IF(C25 &gt; 0.17, 100, IF(C25 &gt;= 0.1, 50, 0))) +
  (IF(D25 &gt; 0.17, 100, IF(D25 &gt;= 0.1, 50, 0))) +
  (IF(E25 &gt; 0.17, 100, IF(E25 &gt;= 0.1, 50, 0))) +
  (IF(F25 &gt; 0.17, 100, IF(F25 &gt;= 0.1, 50, 0)))</f>
        <v>200</v>
      </c>
      <c r="H25" s="46" t="s">
        <v>194</v>
      </c>
      <c r="I25" s="20"/>
      <c r="J25" s="20"/>
      <c r="K25" s="20"/>
      <c r="L25" s="20"/>
      <c r="M25" s="20"/>
      <c r="N25" s="20"/>
      <c r="O25" s="20"/>
      <c r="P25" s="20"/>
      <c r="Q25" s="20"/>
      <c r="R25" s="20"/>
      <c r="S25" s="20"/>
      <c r="T25" s="20"/>
      <c r="U25" s="20"/>
      <c r="V25" s="20"/>
    </row>
    <row r="26" spans="1:22" x14ac:dyDescent="0.2">
      <c r="A26" s="20"/>
      <c r="B26" s="38" t="s">
        <v>112</v>
      </c>
      <c r="C26" s="49">
        <f>C8/C6</f>
        <v>0.25764554163596171</v>
      </c>
      <c r="D26" s="49">
        <f>D8/D6</f>
        <v>0.25276681743816765</v>
      </c>
      <c r="E26" s="49">
        <f>E8/E6</f>
        <v>0.28226633119001027</v>
      </c>
      <c r="F26" s="50">
        <f>F8/F6</f>
        <v>0.31478016838166512</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0.77153816647487539</v>
      </c>
      <c r="D27" s="49">
        <f>D9/(D13+D10)</f>
        <v>0.78589600890443634</v>
      </c>
      <c r="E27" s="49">
        <f>E9/(E13+E10)</f>
        <v>0.90773532152842495</v>
      </c>
      <c r="F27" s="50">
        <f>F9/(F13+F10)</f>
        <v>0.95897284533648175</v>
      </c>
      <c r="G27" s="45">
        <f>(IF(C27 &lt; 0.8, 100, IF(C27 &lt; 1, 50, 0))) +
  (IF(D27 &lt; 0.8, 100, IF(D27 &lt; 1, 50, 0))) +
  (IF(E27 &lt; 0.8, 100, IF(E27 &lt; 1, 50, 0))) +
  (IF(F27 &lt; 0.8, 100, IF(F27 &lt; 1, 50, 0)))</f>
        <v>300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7.8798033139177645E-2</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0.24027617951668584</v>
      </c>
      <c r="D31" s="49">
        <f>D17/(D13+D10)</f>
        <v>0.19621561456511369</v>
      </c>
      <c r="E31" s="49">
        <f>E17/(E13+E10)</f>
        <v>0.22672201982546811</v>
      </c>
      <c r="F31" s="50">
        <f>F17/(F13+F10)</f>
        <v>0.1959858323494687</v>
      </c>
      <c r="G31" s="45">
        <f>(IF(C31 &gt; 0.23, 100, 0)) +
  (IF(D31 &gt; 0.23, 100, 0)) +
  (IF(E31 &gt; 0.23, 100, 0)) +
  (IF(F31 &gt; 0.23, 100, 0))</f>
        <v>100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205</v>
      </c>
      <c r="D2" s="22" t="s">
        <v>206</v>
      </c>
      <c r="E2" s="22" t="s">
        <v>207</v>
      </c>
      <c r="F2" s="22" t="s">
        <v>208</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0.54333333333333333</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36669000</v>
      </c>
      <c r="D4" s="26">
        <v>54268000</v>
      </c>
      <c r="E4" s="26">
        <v>75188000</v>
      </c>
      <c r="F4" s="27">
        <v>104075000</v>
      </c>
      <c r="G4" s="20"/>
      <c r="H4" s="20"/>
      <c r="I4" s="20"/>
      <c r="J4" s="20"/>
      <c r="K4" s="20"/>
      <c r="L4" s="20"/>
      <c r="M4" s="20"/>
      <c r="N4" s="20"/>
      <c r="O4" s="20"/>
      <c r="P4" s="20"/>
      <c r="Q4" s="20"/>
      <c r="R4" s="20"/>
      <c r="S4" s="20"/>
      <c r="T4" s="20"/>
      <c r="U4" s="20"/>
      <c r="V4" s="20"/>
    </row>
    <row r="5" spans="1:22" ht="19" x14ac:dyDescent="0.25">
      <c r="A5" s="20"/>
      <c r="B5" s="28" t="s">
        <v>169</v>
      </c>
      <c r="C5" s="26">
        <v>773327000</v>
      </c>
      <c r="D5" s="26">
        <v>761067000</v>
      </c>
      <c r="E5" s="26">
        <v>788185000</v>
      </c>
      <c r="F5" s="27">
        <v>812364000</v>
      </c>
      <c r="G5" s="20"/>
      <c r="H5" s="20"/>
      <c r="I5" s="20"/>
      <c r="J5" s="20"/>
      <c r="K5" s="20"/>
      <c r="L5" s="20"/>
      <c r="M5" s="20"/>
      <c r="N5" s="20"/>
      <c r="O5" s="20"/>
      <c r="P5" s="20"/>
      <c r="Q5" s="20"/>
      <c r="R5" s="20"/>
      <c r="S5" s="20"/>
      <c r="T5" s="20"/>
      <c r="U5" s="20"/>
      <c r="V5" s="20"/>
    </row>
    <row r="6" spans="1:22" ht="19" x14ac:dyDescent="0.25">
      <c r="A6" s="20"/>
      <c r="B6" s="28" t="s">
        <v>170</v>
      </c>
      <c r="C6" s="26">
        <v>1575281000</v>
      </c>
      <c r="D6" s="26">
        <v>1442034000</v>
      </c>
      <c r="E6" s="26">
        <v>1567776000</v>
      </c>
      <c r="F6" s="27">
        <v>1606240000</v>
      </c>
      <c r="G6" s="20"/>
      <c r="H6" s="20"/>
      <c r="I6" s="20"/>
      <c r="J6" s="20"/>
      <c r="K6" s="20"/>
      <c r="L6" s="20"/>
      <c r="M6" s="20"/>
      <c r="N6" s="20"/>
      <c r="O6" s="20"/>
      <c r="P6" s="20"/>
      <c r="Q6" s="20"/>
      <c r="R6" s="20"/>
      <c r="S6" s="20"/>
      <c r="T6" s="20"/>
      <c r="U6" s="20"/>
      <c r="V6" s="20"/>
    </row>
    <row r="7" spans="1:22" ht="19" x14ac:dyDescent="0.25">
      <c r="A7" s="20"/>
      <c r="B7" s="28" t="s">
        <v>171</v>
      </c>
      <c r="C7" s="26">
        <v>367688000</v>
      </c>
      <c r="D7" s="26">
        <v>331459000</v>
      </c>
      <c r="E7" s="26">
        <v>559207000</v>
      </c>
      <c r="F7" s="27">
        <v>414511000</v>
      </c>
      <c r="G7" s="20"/>
      <c r="H7" s="20"/>
      <c r="I7" s="20"/>
      <c r="J7" s="20"/>
      <c r="K7" s="20"/>
      <c r="L7" s="20"/>
      <c r="M7" s="20"/>
      <c r="N7" s="20"/>
      <c r="O7" s="20"/>
      <c r="P7" s="20"/>
      <c r="Q7" s="20"/>
      <c r="R7" s="20"/>
      <c r="S7" s="20"/>
      <c r="T7" s="20"/>
      <c r="U7" s="20"/>
      <c r="V7" s="20"/>
    </row>
    <row r="8" spans="1:22" ht="19" x14ac:dyDescent="0.25">
      <c r="A8" s="20"/>
      <c r="B8" s="28" t="s">
        <v>172</v>
      </c>
      <c r="C8" s="26">
        <v>1895583000</v>
      </c>
      <c r="D8" s="26">
        <v>1912522000</v>
      </c>
      <c r="E8" s="26">
        <v>1119511000</v>
      </c>
      <c r="F8" s="27">
        <v>860647000</v>
      </c>
      <c r="G8" s="20"/>
      <c r="H8" s="20"/>
      <c r="I8" s="20"/>
      <c r="J8" s="20"/>
      <c r="K8" s="20"/>
      <c r="L8" s="20"/>
      <c r="M8" s="20"/>
      <c r="N8" s="20"/>
      <c r="O8" s="20"/>
      <c r="P8" s="20"/>
      <c r="Q8" s="20"/>
      <c r="R8" s="20"/>
      <c r="S8" s="20"/>
      <c r="T8" s="20"/>
      <c r="U8" s="20"/>
      <c r="V8" s="20"/>
    </row>
    <row r="9" spans="1:22" ht="19" x14ac:dyDescent="0.25">
      <c r="A9" s="20"/>
      <c r="B9" s="28" t="s">
        <v>173</v>
      </c>
      <c r="C9" s="26">
        <v>2263271000</v>
      </c>
      <c r="D9" s="26">
        <v>2243981000</v>
      </c>
      <c r="E9" s="26">
        <v>1678718000</v>
      </c>
      <c r="F9" s="27">
        <v>1275158000</v>
      </c>
      <c r="G9" s="20"/>
      <c r="H9" s="20"/>
      <c r="I9" s="20"/>
      <c r="J9" s="20"/>
      <c r="K9" s="20"/>
      <c r="L9" s="20"/>
      <c r="M9" s="20"/>
      <c r="N9" s="20"/>
      <c r="O9" s="20"/>
      <c r="P9" s="20"/>
      <c r="Q9" s="20"/>
      <c r="R9" s="20"/>
      <c r="S9" s="20"/>
      <c r="T9" s="20"/>
      <c r="U9" s="20"/>
      <c r="V9" s="20"/>
    </row>
    <row r="10" spans="1:22" ht="19" x14ac:dyDescent="0.25">
      <c r="A10" s="20"/>
      <c r="B10" s="28" t="s">
        <v>174</v>
      </c>
      <c r="C10" s="26">
        <v>5324865000</v>
      </c>
      <c r="D10" s="26">
        <v>4935769000</v>
      </c>
      <c r="E10" s="26">
        <v>3857855000</v>
      </c>
      <c r="F10" s="27">
        <v>2997856000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3388059000</v>
      </c>
      <c r="D12" s="26">
        <v>2958684000</v>
      </c>
      <c r="E12" s="26">
        <v>2585143000</v>
      </c>
      <c r="F12" s="27">
        <v>2193059000</v>
      </c>
      <c r="G12" s="20"/>
      <c r="H12" s="20"/>
      <c r="I12" s="20"/>
      <c r="J12" s="20"/>
      <c r="K12" s="20"/>
      <c r="L12" s="20"/>
      <c r="M12" s="20"/>
      <c r="N12" s="20"/>
      <c r="O12" s="20"/>
      <c r="P12" s="20"/>
      <c r="Q12" s="20"/>
      <c r="R12" s="20"/>
      <c r="S12" s="20"/>
      <c r="T12" s="20"/>
      <c r="U12" s="20"/>
      <c r="V12" s="20"/>
    </row>
    <row r="13" spans="1:22" ht="19" x14ac:dyDescent="0.25">
      <c r="A13" s="20"/>
      <c r="B13" s="28" t="s">
        <v>177</v>
      </c>
      <c r="C13" s="26">
        <v>-687990000</v>
      </c>
      <c r="D13" s="26">
        <v>-801947000</v>
      </c>
      <c r="E13" s="26">
        <v>-110942000</v>
      </c>
      <c r="F13" s="27">
        <v>331082000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159950000</v>
      </c>
      <c r="D15" s="26">
        <v>146758000</v>
      </c>
      <c r="E15" s="26">
        <v>171231000</v>
      </c>
      <c r="F15" s="27">
        <v>166499000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468915000</v>
      </c>
      <c r="D17" s="33">
        <v>509450000</v>
      </c>
      <c r="E17" s="33">
        <v>423817000</v>
      </c>
      <c r="F17" s="34">
        <v>364916000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Pass</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Pass</v>
      </c>
      <c r="D23" s="43" t="str">
        <f>IF(D17&gt;D7, "Pass", "Fail")</f>
        <v>Pass</v>
      </c>
      <c r="E23" s="43" t="str">
        <f>IF(E17&gt;E7, "Pass", "Fail")</f>
        <v>Fail</v>
      </c>
      <c r="F23" s="48" t="str">
        <f>IF(F17&gt;F7, "Pass", "Fail")</f>
        <v>Fail</v>
      </c>
      <c r="G23" s="45">
        <f>(COUNTIF(C23:F23, "Pass") * 100) + (COUNTIF(C23:F23, "Fail") * 0)</f>
        <v>200</v>
      </c>
      <c r="H23" s="46" t="s">
        <v>192</v>
      </c>
      <c r="I23" s="20"/>
      <c r="J23" s="20"/>
      <c r="K23" s="20"/>
      <c r="L23" s="20"/>
      <c r="M23" s="20"/>
      <c r="N23" s="20"/>
      <c r="O23" s="20"/>
      <c r="P23" s="20"/>
      <c r="Q23" s="20"/>
      <c r="R23" s="20"/>
      <c r="S23" s="20"/>
      <c r="T23" s="20"/>
      <c r="U23" s="20"/>
      <c r="V23" s="20"/>
    </row>
    <row r="24" spans="1:22" x14ac:dyDescent="0.2">
      <c r="A24" s="20"/>
      <c r="B24" s="38" t="s">
        <v>122</v>
      </c>
      <c r="C24" s="49">
        <f>C17/(C4)</f>
        <v>12.787777141454635</v>
      </c>
      <c r="D24" s="49">
        <f>D17/(D4)</f>
        <v>9.3876686076509177</v>
      </c>
      <c r="E24" s="49">
        <f>E17/(E4)</f>
        <v>5.6367638452944622</v>
      </c>
      <c r="F24" s="50">
        <f>F17/(F4)</f>
        <v>3.506279125630555</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0.29767070129075385</v>
      </c>
      <c r="D25" s="49">
        <f>D17/D6</f>
        <v>0.35328570616226801</v>
      </c>
      <c r="E25" s="49">
        <f>E17/E6</f>
        <v>0.27033007266344172</v>
      </c>
      <c r="F25" s="50">
        <f>F17/F6</f>
        <v>0.22718647275625062</v>
      </c>
      <c r="G25" s="45">
        <f>(IF(C25 &gt; 0.17, 100, IF(C25 &gt;= 0.1, 50, 0))) +
  (IF(D25 &gt; 0.17, 100, IF(D25 &gt;= 0.1, 50, 0))) +
  (IF(E25 &gt; 0.17, 100, IF(E25 &gt;= 0.1, 50, 0))) +
  (IF(F25 &gt; 0.17, 100, IF(F25 &gt;= 0.1, 50, 0)))</f>
        <v>400</v>
      </c>
      <c r="H25" s="46" t="s">
        <v>194</v>
      </c>
      <c r="I25" s="20"/>
      <c r="J25" s="20"/>
      <c r="K25" s="20"/>
      <c r="L25" s="20"/>
      <c r="M25" s="20"/>
      <c r="N25" s="20"/>
      <c r="O25" s="20"/>
      <c r="P25" s="20"/>
      <c r="Q25" s="20"/>
      <c r="R25" s="20"/>
      <c r="S25" s="20"/>
      <c r="T25" s="20"/>
      <c r="U25" s="20"/>
      <c r="V25" s="20"/>
    </row>
    <row r="26" spans="1:22" x14ac:dyDescent="0.2">
      <c r="A26" s="20"/>
      <c r="B26" s="38" t="s">
        <v>112</v>
      </c>
      <c r="C26" s="49">
        <f>C8/C6</f>
        <v>1.2033300725394389</v>
      </c>
      <c r="D26" s="49">
        <f>D8/D6</f>
        <v>1.3262669257451627</v>
      </c>
      <c r="E26" s="49">
        <f>E8/E6</f>
        <v>0.71407586287837033</v>
      </c>
      <c r="F26" s="50">
        <f>F8/F6</f>
        <v>0.53581469767905165</v>
      </c>
      <c r="G26" s="45">
        <f>(IF(C26 &lt; 0.5, 100, 0)) +
  (IF(D26 &lt; 0.5, 100, 0)) +
  (IF(E26 &lt; 0.5, 100, 0)) +
  (IF(F26 &lt; 0.5, 100, 0))</f>
        <v>0</v>
      </c>
      <c r="H26" s="46" t="s">
        <v>195</v>
      </c>
      <c r="I26" s="20"/>
      <c r="J26" s="20"/>
      <c r="K26" s="20"/>
      <c r="L26" s="20"/>
      <c r="M26" s="20"/>
      <c r="N26" s="20"/>
      <c r="O26" s="20"/>
      <c r="P26" s="20"/>
      <c r="Q26" s="20"/>
      <c r="R26" s="20"/>
      <c r="S26" s="20"/>
      <c r="T26" s="20"/>
      <c r="U26" s="20"/>
      <c r="V26" s="20"/>
    </row>
    <row r="27" spans="1:22" x14ac:dyDescent="0.2">
      <c r="A27" s="20"/>
      <c r="B27" s="38" t="s">
        <v>196</v>
      </c>
      <c r="C27" s="49">
        <f>C9/(C13+C10)</f>
        <v>0.48810265534438602</v>
      </c>
      <c r="D27" s="49">
        <f>D9/(D13+D10)</f>
        <v>0.54283445199140168</v>
      </c>
      <c r="E27" s="49">
        <f>E9/(E13+E10)</f>
        <v>0.44802694911784713</v>
      </c>
      <c r="F27" s="50">
        <f>F9/(F13+F10)</f>
        <v>0.38305249301729261</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0.15613433379140887</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0.10112737565709665</v>
      </c>
      <c r="D31" s="49">
        <f>D17/(D13+D10)</f>
        <v>0.12323946217326241</v>
      </c>
      <c r="E31" s="49">
        <f>E17/(E13+E10)</f>
        <v>0.11311097962509405</v>
      </c>
      <c r="F31" s="50">
        <f>F17/(F13+F10)</f>
        <v>0.10961934406708686</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209</v>
      </c>
      <c r="D2" s="22" t="s">
        <v>210</v>
      </c>
      <c r="E2" s="22" t="s">
        <v>211</v>
      </c>
      <c r="F2" s="22" t="s">
        <v>212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0.56499999999999995</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258783000</v>
      </c>
      <c r="D4" s="26">
        <v>265597000</v>
      </c>
      <c r="E4" s="26">
        <v>377938000</v>
      </c>
      <c r="F4" s="27">
        <v>271521000</v>
      </c>
      <c r="G4" s="20"/>
      <c r="H4" s="20"/>
      <c r="I4" s="20"/>
      <c r="J4" s="20"/>
      <c r="K4" s="20"/>
      <c r="L4" s="20"/>
      <c r="M4" s="20"/>
      <c r="N4" s="20"/>
      <c r="O4" s="20"/>
      <c r="P4" s="20"/>
      <c r="Q4" s="20"/>
      <c r="R4" s="20"/>
      <c r="S4" s="20"/>
      <c r="T4" s="20"/>
      <c r="U4" s="20"/>
      <c r="V4" s="20"/>
    </row>
    <row r="5" spans="1:22" ht="19" x14ac:dyDescent="0.25">
      <c r="A5" s="20"/>
      <c r="B5" s="28" t="s">
        <v>169</v>
      </c>
      <c r="C5" s="26">
        <v>1288756000</v>
      </c>
      <c r="D5" s="26">
        <v>727211000</v>
      </c>
      <c r="E5" s="26">
        <v>722838000</v>
      </c>
      <c r="F5" s="27">
        <v>725758000</v>
      </c>
      <c r="G5" s="20"/>
      <c r="H5" s="20"/>
      <c r="I5" s="20"/>
      <c r="J5" s="20"/>
      <c r="K5" s="20"/>
      <c r="L5" s="20"/>
      <c r="M5" s="20"/>
      <c r="N5" s="20"/>
      <c r="O5" s="20"/>
      <c r="P5" s="20"/>
      <c r="Q5" s="20"/>
      <c r="R5" s="20"/>
      <c r="S5" s="20"/>
      <c r="T5" s="20"/>
      <c r="U5" s="20"/>
      <c r="V5" s="20"/>
    </row>
    <row r="6" spans="1:22" ht="19" x14ac:dyDescent="0.25">
      <c r="A6" s="20"/>
      <c r="B6" s="28" t="s">
        <v>170</v>
      </c>
      <c r="C6" s="26">
        <v>5212133000</v>
      </c>
      <c r="D6" s="26">
        <v>4106779000</v>
      </c>
      <c r="E6" s="26">
        <v>3326830000</v>
      </c>
      <c r="F6" s="27">
        <v>2945344000</v>
      </c>
      <c r="G6" s="20"/>
      <c r="H6" s="20"/>
      <c r="I6" s="20"/>
      <c r="J6" s="20"/>
      <c r="K6" s="20"/>
      <c r="L6" s="20"/>
      <c r="M6" s="20"/>
      <c r="N6" s="20"/>
      <c r="O6" s="20"/>
      <c r="P6" s="20"/>
      <c r="Q6" s="20"/>
      <c r="R6" s="20"/>
      <c r="S6" s="20"/>
      <c r="T6" s="20"/>
      <c r="U6" s="20"/>
      <c r="V6" s="20"/>
    </row>
    <row r="7" spans="1:22" ht="19" x14ac:dyDescent="0.25">
      <c r="A7" s="20"/>
      <c r="B7" s="28" t="s">
        <v>171</v>
      </c>
      <c r="C7" s="26">
        <v>2610126000</v>
      </c>
      <c r="D7" s="26">
        <v>2027590000</v>
      </c>
      <c r="E7" s="26">
        <v>1594056000</v>
      </c>
      <c r="F7" s="27">
        <v>2310011000</v>
      </c>
      <c r="G7" s="20"/>
      <c r="H7" s="20"/>
      <c r="I7" s="20"/>
      <c r="J7" s="20"/>
      <c r="K7" s="20"/>
      <c r="L7" s="20"/>
      <c r="M7" s="20"/>
      <c r="N7" s="20"/>
      <c r="O7" s="20"/>
      <c r="P7" s="20"/>
      <c r="Q7" s="20"/>
      <c r="R7" s="20"/>
      <c r="S7" s="20"/>
      <c r="T7" s="20"/>
      <c r="U7" s="20"/>
      <c r="V7" s="20"/>
    </row>
    <row r="8" spans="1:22" ht="19" x14ac:dyDescent="0.25">
      <c r="A8" s="20"/>
      <c r="B8" s="28" t="s">
        <v>172</v>
      </c>
      <c r="C8" s="26">
        <v>1569156000</v>
      </c>
      <c r="D8" s="26">
        <v>1424517000</v>
      </c>
      <c r="E8" s="26">
        <v>1405402000</v>
      </c>
      <c r="F8" s="27">
        <v>340419000</v>
      </c>
      <c r="G8" s="20"/>
      <c r="H8" s="20"/>
      <c r="I8" s="20"/>
      <c r="J8" s="20"/>
      <c r="K8" s="20"/>
      <c r="L8" s="20"/>
      <c r="M8" s="20"/>
      <c r="N8" s="20"/>
      <c r="O8" s="20"/>
      <c r="P8" s="20"/>
      <c r="Q8" s="20"/>
      <c r="R8" s="20"/>
      <c r="S8" s="20"/>
      <c r="T8" s="20"/>
      <c r="U8" s="20"/>
      <c r="V8" s="20"/>
    </row>
    <row r="9" spans="1:22" ht="19" x14ac:dyDescent="0.25">
      <c r="A9" s="20"/>
      <c r="B9" s="28" t="s">
        <v>173</v>
      </c>
      <c r="C9" s="26">
        <v>4179282000</v>
      </c>
      <c r="D9" s="26">
        <v>3452107000</v>
      </c>
      <c r="E9" s="26">
        <v>2999458000</v>
      </c>
      <c r="F9" s="27">
        <v>2650430000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-3204516000</v>
      </c>
      <c r="D12" s="26">
        <v>-2509964000</v>
      </c>
      <c r="E12" s="26">
        <v>-1869030000</v>
      </c>
      <c r="F12" s="27">
        <v>-1812707000</v>
      </c>
      <c r="G12" s="20"/>
      <c r="H12" s="20"/>
      <c r="I12" s="20"/>
      <c r="J12" s="20"/>
      <c r="K12" s="20"/>
      <c r="L12" s="20"/>
      <c r="M12" s="20"/>
      <c r="N12" s="20"/>
      <c r="O12" s="20"/>
      <c r="P12" s="20"/>
      <c r="Q12" s="20"/>
      <c r="R12" s="20"/>
      <c r="S12" s="20"/>
      <c r="T12" s="20"/>
      <c r="U12" s="20"/>
      <c r="V12" s="20"/>
    </row>
    <row r="13" spans="1:22" ht="19" x14ac:dyDescent="0.25">
      <c r="A13" s="20"/>
      <c r="B13" s="28" t="s">
        <v>177</v>
      </c>
      <c r="C13" s="26">
        <v>1032851000</v>
      </c>
      <c r="D13" s="26">
        <v>654672000</v>
      </c>
      <c r="E13" s="26">
        <v>327372000</v>
      </c>
      <c r="F13" s="27">
        <v>294914000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2184111000</v>
      </c>
      <c r="D15" s="26">
        <v>1869881000</v>
      </c>
      <c r="E15" s="26">
        <v>1291877000</v>
      </c>
      <c r="F15" s="27">
        <v>932994000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1448159000</v>
      </c>
      <c r="D17" s="33">
        <v>868111000</v>
      </c>
      <c r="E17" s="33">
        <v>821044000</v>
      </c>
      <c r="F17" s="34">
        <v>789960000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5.596036061101386</v>
      </c>
      <c r="D24" s="49">
        <f>D17/(D4)</f>
        <v>3.2685271294479983</v>
      </c>
      <c r="E24" s="49">
        <f>E17/(E4)</f>
        <v>2.1724303986368136</v>
      </c>
      <c r="F24" s="50">
        <f>F17/(F4)</f>
        <v>2.9093882241152618</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0.27784383092296377</v>
      </c>
      <c r="D25" s="49">
        <f>D17/D6</f>
        <v>0.21138488338427755</v>
      </c>
      <c r="E25" s="49">
        <f>E17/E6</f>
        <v>0.24679469645277938</v>
      </c>
      <c r="F25" s="50">
        <f>F17/F6</f>
        <v>0.26820636231285716</v>
      </c>
      <c r="G25" s="45">
        <f>(IF(C25 &gt; 0.17, 100, IF(C25 &gt;= 0.1, 50, 0))) +
  (IF(D25 &gt; 0.17, 100, IF(D25 &gt;= 0.1, 50, 0))) +
  (IF(E25 &gt; 0.17, 100, IF(E25 &gt;= 0.1, 50, 0))) +
  (IF(F25 &gt; 0.17, 100, IF(F25 &gt;= 0.1, 50, 0)))</f>
        <v>400</v>
      </c>
      <c r="H25" s="46" t="s">
        <v>194</v>
      </c>
      <c r="I25" s="20"/>
      <c r="J25" s="20"/>
      <c r="K25" s="20"/>
      <c r="L25" s="20"/>
      <c r="M25" s="20"/>
      <c r="N25" s="20"/>
      <c r="O25" s="20"/>
      <c r="P25" s="20"/>
      <c r="Q25" s="20"/>
      <c r="R25" s="20"/>
      <c r="S25" s="20"/>
      <c r="T25" s="20"/>
      <c r="U25" s="20"/>
      <c r="V25" s="20"/>
    </row>
    <row r="26" spans="1:22" x14ac:dyDescent="0.2">
      <c r="A26" s="20"/>
      <c r="B26" s="38" t="s">
        <v>112</v>
      </c>
      <c r="C26" s="49">
        <f>C8/C6</f>
        <v>0.30105831911810388</v>
      </c>
      <c r="D26" s="49">
        <f>D8/D6</f>
        <v>0.34686965137398434</v>
      </c>
      <c r="E26" s="49">
        <f>E8/E6</f>
        <v>0.42244478978487027</v>
      </c>
      <c r="F26" s="50">
        <f>F8/F6</f>
        <v>0.11557868961995611</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4.0463551857915618</v>
      </c>
      <c r="D27" s="49">
        <f>D9/(D13+D10)</f>
        <v>5.2730329080822154</v>
      </c>
      <c r="E27" s="49">
        <f>E9/(E13+E10)</f>
        <v>9.1622313453807909</v>
      </c>
      <c r="F27" s="50">
        <f>F9/(F13+F10)</f>
        <v>8.9871284510060558</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0.21690415257457971</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1.4020986570182921</v>
      </c>
      <c r="D31" s="49">
        <f>D17/(D13+D10)</f>
        <v>1.3260243297406946</v>
      </c>
      <c r="E31" s="49">
        <f>E17/(E13+E10)</f>
        <v>2.507984800166172</v>
      </c>
      <c r="F31" s="50">
        <f>F17/(F13+F10)</f>
        <v>2.6786113917955743</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243</v>
      </c>
      <c r="D2" s="22" t="s">
        <v>244</v>
      </c>
      <c r="E2" s="22" t="s">
        <v>245</v>
      </c>
      <c r="F2" s="22" t="s">
        <v>246</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0.73291666666666655</v>
      </c>
      <c r="J2" s="20"/>
      <c r="K2" s="20"/>
      <c r="L2" s="20"/>
      <c r="M2" s="20"/>
      <c r="N2" s="20"/>
      <c r="O2" s="20"/>
      <c r="P2" s="20"/>
      <c r="Q2" s="20"/>
      <c r="R2" s="20"/>
      <c r="S2" s="20"/>
      <c r="T2" s="20"/>
      <c r="U2" s="20"/>
      <c r="V2" s="20"/>
    </row>
    <row r="3" spans="1:22" ht="19" x14ac:dyDescent="0.25">
      <c r="A3" s="20"/>
      <c r="B3" s="25" t="s">
        <v>167</v>
      </c>
      <c r="C3" s="26">
        <v>1316000000</v>
      </c>
      <c r="D3" s="26">
        <v>1324900000</v>
      </c>
      <c r="E3" s="26">
        <v>854400000</v>
      </c>
      <c r="F3" s="27">
        <v>665000000</v>
      </c>
      <c r="G3" s="20"/>
      <c r="H3" s="20"/>
      <c r="I3" s="20"/>
      <c r="J3" s="20"/>
      <c r="K3" s="20"/>
      <c r="L3" s="20"/>
      <c r="M3" s="20"/>
      <c r="N3" s="20"/>
      <c r="O3" s="20"/>
      <c r="P3" s="20"/>
      <c r="Q3" s="20"/>
      <c r="R3" s="20"/>
      <c r="S3" s="20"/>
      <c r="T3" s="20"/>
      <c r="U3" s="20"/>
      <c r="V3" s="20"/>
    </row>
    <row r="4" spans="1:22" ht="19" x14ac:dyDescent="0.25">
      <c r="A4" s="20"/>
      <c r="B4" s="28" t="s">
        <v>168</v>
      </c>
      <c r="C4" s="26">
        <v>1194600000</v>
      </c>
      <c r="D4" s="26">
        <v>1177900000</v>
      </c>
      <c r="E4" s="26">
        <v>967900000</v>
      </c>
      <c r="F4" s="27">
        <v>854700000</v>
      </c>
      <c r="G4" s="20"/>
      <c r="H4" s="20"/>
      <c r="I4" s="20"/>
      <c r="J4" s="20"/>
      <c r="K4" s="20"/>
      <c r="L4" s="20"/>
      <c r="M4" s="20"/>
      <c r="N4" s="20"/>
      <c r="O4" s="20"/>
      <c r="P4" s="20"/>
      <c r="Q4" s="20"/>
      <c r="R4" s="20"/>
      <c r="S4" s="20"/>
      <c r="T4" s="20"/>
      <c r="U4" s="20"/>
      <c r="V4" s="20"/>
    </row>
    <row r="5" spans="1:22" ht="19" x14ac:dyDescent="0.25">
      <c r="A5" s="20"/>
      <c r="B5" s="28" t="s">
        <v>169</v>
      </c>
      <c r="C5" s="26">
        <v>6675400000</v>
      </c>
      <c r="D5" s="26">
        <v>6673600000</v>
      </c>
      <c r="E5" s="26">
        <v>6673600000</v>
      </c>
      <c r="F5" s="27">
        <v>6670600000</v>
      </c>
      <c r="G5" s="20"/>
      <c r="H5" s="20"/>
      <c r="I5" s="20"/>
      <c r="J5" s="20"/>
      <c r="K5" s="20"/>
      <c r="L5" s="20"/>
      <c r="M5" s="20"/>
      <c r="N5" s="20"/>
      <c r="O5" s="20"/>
      <c r="P5" s="20"/>
      <c r="Q5" s="20"/>
      <c r="R5" s="20"/>
      <c r="S5" s="20"/>
      <c r="T5" s="20"/>
      <c r="U5" s="20"/>
      <c r="V5" s="20"/>
    </row>
    <row r="6" spans="1:22" ht="19" x14ac:dyDescent="0.25">
      <c r="A6" s="20"/>
      <c r="B6" s="28" t="s">
        <v>170</v>
      </c>
      <c r="C6" s="26">
        <v>15873200000</v>
      </c>
      <c r="D6" s="26">
        <v>16370300000</v>
      </c>
      <c r="E6" s="26">
        <v>16199500000</v>
      </c>
      <c r="F6" s="27">
        <v>16478800000</v>
      </c>
      <c r="G6" s="20"/>
      <c r="H6" s="20"/>
      <c r="I6" s="20"/>
      <c r="J6" s="20"/>
      <c r="K6" s="20"/>
      <c r="L6" s="20"/>
      <c r="M6" s="20"/>
      <c r="N6" s="20"/>
      <c r="O6" s="20"/>
      <c r="P6" s="20"/>
      <c r="Q6" s="20"/>
      <c r="R6" s="20"/>
      <c r="S6" s="20"/>
      <c r="T6" s="20"/>
      <c r="U6" s="20"/>
      <c r="V6" s="20"/>
    </row>
    <row r="7" spans="1:22" ht="19" x14ac:dyDescent="0.25">
      <c r="A7" s="20"/>
      <c r="B7" s="28" t="s">
        <v>171</v>
      </c>
      <c r="C7" s="26">
        <v>2519400000</v>
      </c>
      <c r="D7" s="26">
        <v>3118600000</v>
      </c>
      <c r="E7" s="26">
        <v>1399000000</v>
      </c>
      <c r="F7" s="27">
        <v>2409600000</v>
      </c>
      <c r="G7" s="20"/>
      <c r="H7" s="20"/>
      <c r="I7" s="20"/>
      <c r="J7" s="20"/>
      <c r="K7" s="20"/>
      <c r="L7" s="20"/>
      <c r="M7" s="20"/>
      <c r="N7" s="20"/>
      <c r="O7" s="20"/>
      <c r="P7" s="20"/>
      <c r="Q7" s="20"/>
      <c r="R7" s="20"/>
      <c r="S7" s="20"/>
      <c r="T7" s="20"/>
      <c r="U7" s="20"/>
      <c r="V7" s="20"/>
    </row>
    <row r="8" spans="1:22" ht="19" x14ac:dyDescent="0.25">
      <c r="A8" s="20"/>
      <c r="B8" s="28" t="s">
        <v>172</v>
      </c>
      <c r="C8" s="26">
        <v>6696000000</v>
      </c>
      <c r="D8" s="26">
        <v>6738100000</v>
      </c>
      <c r="E8" s="26">
        <v>8905700000</v>
      </c>
      <c r="F8" s="27">
        <v>8732100000</v>
      </c>
      <c r="G8" s="20"/>
      <c r="H8" s="20"/>
      <c r="I8" s="20"/>
      <c r="J8" s="20"/>
      <c r="K8" s="20"/>
      <c r="L8" s="20"/>
      <c r="M8" s="20"/>
      <c r="N8" s="20"/>
      <c r="O8" s="20"/>
      <c r="P8" s="20"/>
      <c r="Q8" s="20"/>
      <c r="R8" s="20"/>
      <c r="S8" s="20"/>
      <c r="T8" s="20"/>
      <c r="U8" s="20"/>
      <c r="V8" s="20"/>
    </row>
    <row r="9" spans="1:22" ht="19" x14ac:dyDescent="0.25">
      <c r="A9" s="20"/>
      <c r="B9" s="28" t="s">
        <v>173</v>
      </c>
      <c r="C9" s="26">
        <v>9215400000</v>
      </c>
      <c r="D9" s="26">
        <v>9856700000</v>
      </c>
      <c r="E9" s="26">
        <v>10304700000</v>
      </c>
      <c r="F9" s="27">
        <v>11141700000</v>
      </c>
      <c r="G9" s="20"/>
      <c r="H9" s="20"/>
      <c r="I9" s="20"/>
      <c r="J9" s="20"/>
      <c r="K9" s="20"/>
      <c r="L9" s="20"/>
      <c r="M9" s="20"/>
      <c r="N9" s="20"/>
      <c r="O9" s="20"/>
      <c r="P9" s="20"/>
      <c r="Q9" s="20"/>
      <c r="R9" s="20"/>
      <c r="S9" s="20"/>
      <c r="T9" s="20"/>
      <c r="U9" s="20"/>
      <c r="V9" s="20"/>
    </row>
    <row r="10" spans="1:22" ht="19" x14ac:dyDescent="0.25">
      <c r="A10" s="20"/>
      <c r="B10" s="28" t="s">
        <v>174</v>
      </c>
      <c r="C10" s="26">
        <v>2581600000</v>
      </c>
      <c r="D10" s="26">
        <v>1660200000</v>
      </c>
      <c r="E10" s="26">
        <v>796300000</v>
      </c>
      <c r="F10" s="27">
        <v>433800000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6759500000</v>
      </c>
      <c r="D12" s="26">
        <v>5764100000</v>
      </c>
      <c r="E12" s="26">
        <v>4175200000</v>
      </c>
      <c r="F12" s="27">
        <v>3393500000</v>
      </c>
      <c r="G12" s="20"/>
      <c r="H12" s="20"/>
      <c r="I12" s="20"/>
      <c r="J12" s="20"/>
      <c r="K12" s="20"/>
      <c r="L12" s="20"/>
      <c r="M12" s="20"/>
      <c r="N12" s="20"/>
      <c r="O12" s="20"/>
      <c r="P12" s="20"/>
      <c r="Q12" s="20"/>
      <c r="R12" s="20"/>
      <c r="S12" s="20"/>
      <c r="T12" s="20"/>
      <c r="U12" s="20"/>
      <c r="V12" s="20"/>
    </row>
    <row r="13" spans="1:22" ht="19" x14ac:dyDescent="0.25">
      <c r="A13" s="20"/>
      <c r="B13" s="28" t="s">
        <v>177</v>
      </c>
      <c r="C13" s="26">
        <v>6657800000</v>
      </c>
      <c r="D13" s="26">
        <v>6513600000</v>
      </c>
      <c r="E13" s="26">
        <v>5894800000</v>
      </c>
      <c r="F13" s="27">
        <v>5337100000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1097400000</v>
      </c>
      <c r="D15" s="26">
        <v>1118300000</v>
      </c>
      <c r="E15" s="26">
        <v>989100000</v>
      </c>
      <c r="F15" s="27">
        <v>836400000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2892700000</v>
      </c>
      <c r="D17" s="33">
        <v>3621000000</v>
      </c>
      <c r="E17" s="33">
        <v>2842700000</v>
      </c>
      <c r="F17" s="34">
        <v>1916500000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Pass</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Pass</v>
      </c>
      <c r="D23" s="43" t="str">
        <f>IF(D17&gt;D7, "Pass", "Fail")</f>
        <v>Pass</v>
      </c>
      <c r="E23" s="43" t="str">
        <f>IF(E17&gt;E7, "Pass", "Fail")</f>
        <v>Pass</v>
      </c>
      <c r="F23" s="48" t="str">
        <f>IF(F17&gt;F7, "Pass", "Fail")</f>
        <v>Fail</v>
      </c>
      <c r="G23" s="45">
        <f>(COUNTIF(C23:F23, "Pass") * 100) + (COUNTIF(C23:F23, "Fail") * 0)</f>
        <v>300</v>
      </c>
      <c r="H23" s="46" t="s">
        <v>192</v>
      </c>
      <c r="I23" s="20"/>
      <c r="J23" s="20"/>
      <c r="K23" s="20"/>
      <c r="L23" s="20"/>
      <c r="M23" s="20"/>
      <c r="N23" s="20"/>
      <c r="O23" s="20"/>
      <c r="P23" s="20"/>
      <c r="Q23" s="20"/>
      <c r="R23" s="20"/>
      <c r="S23" s="20"/>
      <c r="T23" s="20"/>
      <c r="U23" s="20"/>
      <c r="V23" s="20"/>
    </row>
    <row r="24" spans="1:22" x14ac:dyDescent="0.2">
      <c r="A24" s="20"/>
      <c r="B24" s="38" t="s">
        <v>122</v>
      </c>
      <c r="C24" s="49">
        <f>C17/(C4)</f>
        <v>2.4214799933031976</v>
      </c>
      <c r="D24" s="49">
        <f>D17/(D4)</f>
        <v>3.0741149503353427</v>
      </c>
      <c r="E24" s="49">
        <f>E17/(E4)</f>
        <v>2.9369769604297966</v>
      </c>
      <c r="F24" s="50">
        <f>F17/(F4)</f>
        <v>2.2423072423072421</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0.18223798603936195</v>
      </c>
      <c r="D25" s="49">
        <f>D17/D6</f>
        <v>0.22119325852305699</v>
      </c>
      <c r="E25" s="49">
        <f>E17/E6</f>
        <v>0.17548072471372572</v>
      </c>
      <c r="F25" s="50">
        <f>F17/F6</f>
        <v>0.11630094424351288</v>
      </c>
      <c r="G25" s="45">
        <f>(IF(C25 &gt; 0.17, 100, IF(C25 &gt;= 0.1, 50, 0))) +
  (IF(D25 &gt; 0.17, 100, IF(D25 &gt;= 0.1, 50, 0))) +
  (IF(E25 &gt; 0.17, 100, IF(E25 &gt;= 0.1, 50, 0))) +
  (IF(F25 &gt; 0.17, 100, IF(F25 &gt;= 0.1, 50, 0)))</f>
        <v>350</v>
      </c>
      <c r="H25" s="46" t="s">
        <v>194</v>
      </c>
      <c r="I25" s="20"/>
      <c r="J25" s="20"/>
      <c r="K25" s="20"/>
      <c r="L25" s="20"/>
      <c r="M25" s="20"/>
      <c r="N25" s="20"/>
      <c r="O25" s="20"/>
      <c r="P25" s="20"/>
      <c r="Q25" s="20"/>
      <c r="R25" s="20"/>
      <c r="S25" s="20"/>
      <c r="T25" s="20"/>
      <c r="U25" s="20"/>
      <c r="V25" s="20"/>
    </row>
    <row r="26" spans="1:22" x14ac:dyDescent="0.2">
      <c r="A26" s="20"/>
      <c r="B26" s="38" t="s">
        <v>112</v>
      </c>
      <c r="C26" s="49">
        <f>C8/C6</f>
        <v>0.42184310661996322</v>
      </c>
      <c r="D26" s="49">
        <f>D8/D6</f>
        <v>0.41160516300861927</v>
      </c>
      <c r="E26" s="49">
        <f>E8/E6</f>
        <v>0.54975153554122036</v>
      </c>
      <c r="F26" s="50">
        <f>F8/F6</f>
        <v>0.52989902177343007</v>
      </c>
      <c r="G26" s="45">
        <f>(IF(C26 &lt; 0.5, 100, 0)) +
  (IF(D26 &lt; 0.5, 100, 0)) +
  (IF(E26 &lt; 0.5, 100, 0)) +
  (IF(F26 &lt; 0.5, 100, 0))</f>
        <v>200</v>
      </c>
      <c r="H26" s="46" t="s">
        <v>195</v>
      </c>
      <c r="I26" s="20"/>
      <c r="J26" s="20"/>
      <c r="K26" s="20"/>
      <c r="L26" s="20"/>
      <c r="M26" s="20"/>
      <c r="N26" s="20"/>
      <c r="O26" s="20"/>
      <c r="P26" s="20"/>
      <c r="Q26" s="20"/>
      <c r="R26" s="20"/>
      <c r="S26" s="20"/>
      <c r="T26" s="20"/>
      <c r="U26" s="20"/>
      <c r="V26" s="20"/>
    </row>
    <row r="27" spans="1:22" x14ac:dyDescent="0.2">
      <c r="A27" s="20"/>
      <c r="B27" s="38" t="s">
        <v>196</v>
      </c>
      <c r="C27" s="49">
        <f>C9/(C13+C10)</f>
        <v>0.9974024287291382</v>
      </c>
      <c r="D27" s="49">
        <f>D9/(D13+D10)</f>
        <v>1.2058895495363233</v>
      </c>
      <c r="E27" s="49">
        <f>E9/(E13+E10)</f>
        <v>1.5400606776165353</v>
      </c>
      <c r="F27" s="50">
        <f>F9/(F13+F10)</f>
        <v>1.9306693929889618</v>
      </c>
      <c r="G27" s="45">
        <f>(IF(C27 &lt; 0.8, 100, IF(C27 &lt; 1, 50, 0))) +
  (IF(D27 &lt; 0.8, 100, IF(D27 &lt; 1, 50, 0))) +
  (IF(E27 &lt; 0.8, 100, IF(E27 &lt; 1, 50, 0))) +
  (IF(F27 &lt; 0.8, 100, IF(F27 &lt; 1, 50, 0)))</f>
        <v>50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0.26119944748168417</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0.31308310063424033</v>
      </c>
      <c r="D31" s="49">
        <f>D17/(D13+D10)</f>
        <v>0.44300080745797549</v>
      </c>
      <c r="E31" s="49">
        <f>E17/(E13+E10)</f>
        <v>0.42484793232801782</v>
      </c>
      <c r="F31" s="50">
        <f>F17/(F13+F10)</f>
        <v>0.332097246530004</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209</v>
      </c>
      <c r="D2" s="22" t="s">
        <v>210</v>
      </c>
      <c r="E2" s="22" t="s">
        <v>211</v>
      </c>
      <c r="F2" s="22" t="s">
        <v>212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0.60250000000000004</v>
      </c>
      <c r="J2" s="20"/>
      <c r="K2" s="20"/>
      <c r="L2" s="20"/>
      <c r="M2" s="20"/>
      <c r="N2" s="20"/>
      <c r="O2" s="20"/>
      <c r="P2" s="20"/>
      <c r="Q2" s="20"/>
      <c r="R2" s="20"/>
      <c r="S2" s="20"/>
      <c r="T2" s="20"/>
      <c r="U2" s="20"/>
      <c r="V2" s="20"/>
    </row>
    <row r="3" spans="1:22" ht="19" x14ac:dyDescent="0.25">
      <c r="A3" s="20"/>
      <c r="B3" s="25" t="s">
        <v>167</v>
      </c>
      <c r="C3" s="26">
        <v>1246000000</v>
      </c>
      <c r="D3" s="26">
        <v>2500000000</v>
      </c>
      <c r="E3" s="26">
        <v>3742000000</v>
      </c>
      <c r="F3" s="27">
        <v>2636000000</v>
      </c>
      <c r="G3" s="20"/>
      <c r="H3" s="20"/>
      <c r="I3" s="20"/>
      <c r="J3" s="20"/>
      <c r="K3" s="20"/>
      <c r="L3" s="20"/>
      <c r="M3" s="20"/>
      <c r="N3" s="20"/>
      <c r="O3" s="20"/>
      <c r="P3" s="20"/>
      <c r="Q3" s="20"/>
      <c r="R3" s="20"/>
      <c r="S3" s="20"/>
      <c r="T3" s="20"/>
      <c r="U3" s="20"/>
      <c r="V3" s="20"/>
    </row>
    <row r="4" spans="1:22" ht="19" x14ac:dyDescent="0.25">
      <c r="A4" s="20"/>
      <c r="B4" s="28" t="s">
        <v>168</v>
      </c>
      <c r="C4" s="26">
        <v>154552000000</v>
      </c>
      <c r="D4" s="26">
        <v>109987000000</v>
      </c>
      <c r="E4" s="26">
        <v>87546000000</v>
      </c>
      <c r="F4" s="27">
        <v>70803000000</v>
      </c>
      <c r="G4" s="20"/>
      <c r="H4" s="20"/>
      <c r="I4" s="20"/>
      <c r="J4" s="20"/>
      <c r="K4" s="20"/>
      <c r="L4" s="20"/>
      <c r="M4" s="20"/>
      <c r="N4" s="20"/>
      <c r="O4" s="20"/>
      <c r="P4" s="20"/>
      <c r="Q4" s="20"/>
      <c r="R4" s="20"/>
      <c r="S4" s="20"/>
      <c r="T4" s="20"/>
      <c r="U4" s="20"/>
      <c r="V4" s="20"/>
    </row>
    <row r="5" spans="1:22" ht="19" x14ac:dyDescent="0.25">
      <c r="A5" s="20"/>
      <c r="B5" s="28" t="s">
        <v>169</v>
      </c>
      <c r="C5" s="26">
        <v>119220000000</v>
      </c>
      <c r="D5" s="26">
        <v>67886000000</v>
      </c>
      <c r="E5" s="26">
        <v>67524000000</v>
      </c>
      <c r="F5" s="27">
        <v>49711000000</v>
      </c>
      <c r="G5" s="20"/>
      <c r="H5" s="20"/>
      <c r="I5" s="20"/>
      <c r="J5" s="20"/>
      <c r="K5" s="20"/>
      <c r="L5" s="20"/>
      <c r="M5" s="20"/>
      <c r="N5" s="20"/>
      <c r="O5" s="20"/>
      <c r="P5" s="20"/>
      <c r="Q5" s="20"/>
      <c r="R5" s="20"/>
      <c r="S5" s="20"/>
      <c r="T5" s="20"/>
      <c r="U5" s="20"/>
      <c r="V5" s="20"/>
    </row>
    <row r="6" spans="1:22" ht="19" x14ac:dyDescent="0.25">
      <c r="A6" s="20"/>
      <c r="B6" s="28" t="s">
        <v>170</v>
      </c>
      <c r="C6" s="26">
        <v>512163000000</v>
      </c>
      <c r="D6" s="26">
        <v>411976000000</v>
      </c>
      <c r="E6" s="26">
        <v>364840000000</v>
      </c>
      <c r="F6" s="27">
        <v>333779000000</v>
      </c>
      <c r="G6" s="20"/>
      <c r="H6" s="20"/>
      <c r="I6" s="20"/>
      <c r="J6" s="20"/>
      <c r="K6" s="20"/>
      <c r="L6" s="20"/>
      <c r="M6" s="20"/>
      <c r="N6" s="20"/>
      <c r="O6" s="20"/>
      <c r="P6" s="20"/>
      <c r="Q6" s="20"/>
      <c r="R6" s="20"/>
      <c r="S6" s="20"/>
      <c r="T6" s="20"/>
      <c r="U6" s="20"/>
      <c r="V6" s="20"/>
    </row>
    <row r="7" spans="1:22" ht="19" x14ac:dyDescent="0.25">
      <c r="A7" s="20"/>
      <c r="B7" s="28" t="s">
        <v>171</v>
      </c>
      <c r="C7" s="26">
        <v>125286000000</v>
      </c>
      <c r="D7" s="26">
        <v>104149000000</v>
      </c>
      <c r="E7" s="26">
        <v>95082000000</v>
      </c>
      <c r="F7" s="27">
        <v>88657000000</v>
      </c>
      <c r="G7" s="20"/>
      <c r="H7" s="20"/>
      <c r="I7" s="20"/>
      <c r="J7" s="20"/>
      <c r="K7" s="20"/>
      <c r="L7" s="20"/>
      <c r="M7" s="20"/>
      <c r="N7" s="20"/>
      <c r="O7" s="20"/>
      <c r="P7" s="20"/>
      <c r="Q7" s="20"/>
      <c r="R7" s="20"/>
      <c r="S7" s="20"/>
      <c r="T7" s="20"/>
      <c r="U7" s="20"/>
      <c r="V7" s="20"/>
    </row>
    <row r="8" spans="1:22" ht="19" x14ac:dyDescent="0.25">
      <c r="A8" s="20"/>
      <c r="B8" s="28" t="s">
        <v>172</v>
      </c>
      <c r="C8" s="26">
        <v>118400000000</v>
      </c>
      <c r="D8" s="26">
        <v>101604000000</v>
      </c>
      <c r="E8" s="26">
        <v>103216000000</v>
      </c>
      <c r="F8" s="27">
        <v>103134000000</v>
      </c>
      <c r="G8" s="20"/>
      <c r="H8" s="20"/>
      <c r="I8" s="20"/>
      <c r="J8" s="20"/>
      <c r="K8" s="20"/>
      <c r="L8" s="20"/>
      <c r="M8" s="20"/>
      <c r="N8" s="20"/>
      <c r="O8" s="20"/>
      <c r="P8" s="20"/>
      <c r="Q8" s="20"/>
      <c r="R8" s="20"/>
      <c r="S8" s="20"/>
      <c r="T8" s="20"/>
      <c r="U8" s="20"/>
      <c r="V8" s="20"/>
    </row>
    <row r="9" spans="1:22" ht="19" x14ac:dyDescent="0.25">
      <c r="A9" s="20"/>
      <c r="B9" s="28" t="s">
        <v>173</v>
      </c>
      <c r="C9" s="26">
        <v>243686000000</v>
      </c>
      <c r="D9" s="26">
        <v>205753000000</v>
      </c>
      <c r="E9" s="26">
        <v>198298000000</v>
      </c>
      <c r="F9" s="27">
        <v>191791000000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173144000000</v>
      </c>
      <c r="D12" s="26">
        <v>118848000000</v>
      </c>
      <c r="E12" s="26">
        <v>84281000000</v>
      </c>
      <c r="F12" s="27">
        <v>57055000000</v>
      </c>
      <c r="G12" s="20"/>
      <c r="H12" s="20"/>
      <c r="I12" s="20"/>
      <c r="J12" s="20"/>
      <c r="K12" s="20"/>
      <c r="L12" s="20"/>
      <c r="M12" s="20"/>
      <c r="N12" s="20"/>
      <c r="O12" s="20"/>
      <c r="P12" s="20"/>
      <c r="Q12" s="20"/>
      <c r="R12" s="20"/>
      <c r="S12" s="20"/>
      <c r="T12" s="20"/>
      <c r="U12" s="20"/>
      <c r="V12" s="20"/>
    </row>
    <row r="13" spans="1:22" ht="19" x14ac:dyDescent="0.25">
      <c r="A13" s="20"/>
      <c r="B13" s="28" t="s">
        <v>177</v>
      </c>
      <c r="C13" s="26">
        <v>268477000000</v>
      </c>
      <c r="D13" s="26">
        <v>206223000000</v>
      </c>
      <c r="E13" s="26">
        <v>166542000000</v>
      </c>
      <c r="F13" s="27">
        <v>141988000000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29510000000</v>
      </c>
      <c r="D15" s="26">
        <v>27195000000</v>
      </c>
      <c r="E15" s="26">
        <v>24512000000</v>
      </c>
      <c r="F15" s="27">
        <v>20716000000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118548000000</v>
      </c>
      <c r="D17" s="33">
        <v>87582000000</v>
      </c>
      <c r="E17" s="33">
        <v>89035000000</v>
      </c>
      <c r="F17" s="34">
        <v>76740000000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Pass</v>
      </c>
      <c r="F21" s="44"/>
      <c r="G21" s="45">
        <f>(((COUNTIF(C21:E21, "Pass") * 100) + (COUNTIF(C21:E21, "Fail") * 0)) * (400/300)) / 2</f>
        <v>66.666666666666657</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0.767042807598737</v>
      </c>
      <c r="D24" s="49">
        <f>D17/(D4)</f>
        <v>0.79629410748543006</v>
      </c>
      <c r="E24" s="49">
        <f>E17/(E4)</f>
        <v>1.0170082014026911</v>
      </c>
      <c r="F24" s="50">
        <f>F17/(F4)</f>
        <v>1.0838523791364774</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0.23146537332841302</v>
      </c>
      <c r="D25" s="49">
        <f>D17/D6</f>
        <v>0.21259005378954113</v>
      </c>
      <c r="E25" s="49">
        <f>E17/E6</f>
        <v>0.24403848262251945</v>
      </c>
      <c r="F25" s="50">
        <f>F17/F6</f>
        <v>0.2299126068446487</v>
      </c>
      <c r="G25" s="45">
        <f>(IF(C25 &gt; 0.17, 100, IF(C25 &gt;= 0.1, 50, 0))) +
  (IF(D25 &gt; 0.17, 100, IF(D25 &gt;= 0.1, 50, 0))) +
  (IF(E25 &gt; 0.17, 100, IF(E25 &gt;= 0.1, 50, 0))) +
  (IF(F25 &gt; 0.17, 100, IF(F25 &gt;= 0.1, 50, 0)))</f>
        <v>400</v>
      </c>
      <c r="H25" s="46" t="s">
        <v>194</v>
      </c>
      <c r="I25" s="20"/>
      <c r="J25" s="20"/>
      <c r="K25" s="20"/>
      <c r="L25" s="20"/>
      <c r="M25" s="20"/>
      <c r="N25" s="20"/>
      <c r="O25" s="20"/>
      <c r="P25" s="20"/>
      <c r="Q25" s="20"/>
      <c r="R25" s="20"/>
      <c r="S25" s="20"/>
      <c r="T25" s="20"/>
      <c r="U25" s="20"/>
      <c r="V25" s="20"/>
    </row>
    <row r="26" spans="1:22" x14ac:dyDescent="0.2">
      <c r="A26" s="20"/>
      <c r="B26" s="38" t="s">
        <v>112</v>
      </c>
      <c r="C26" s="49">
        <f>C8/C6</f>
        <v>0.23117640282488192</v>
      </c>
      <c r="D26" s="49">
        <f>D8/D6</f>
        <v>0.24662601704953688</v>
      </c>
      <c r="E26" s="49">
        <f>E8/E6</f>
        <v>0.28290757592369259</v>
      </c>
      <c r="F26" s="50">
        <f>F8/F6</f>
        <v>0.30898888186494655</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0.90766061897294736</v>
      </c>
      <c r="D27" s="49">
        <f>D9/(D13+D10)</f>
        <v>0.99772091376810546</v>
      </c>
      <c r="E27" s="49">
        <f>E9/(E13+E10)</f>
        <v>1.1906786276134549</v>
      </c>
      <c r="F27" s="50">
        <f>F9/(F13+F10)</f>
        <v>1.3507549933797223</v>
      </c>
      <c r="G27" s="45">
        <f>(IF(C27 &lt; 0.8, 100, IF(C27 &lt; 1, 50, 0))) +
  (IF(D27 &lt; 0.8, 100, IF(D27 &lt; 1, 50, 0))) +
  (IF(E27 &lt; 0.8, 100, IF(E27 &lt; 1, 50, 0))) +
  (IF(F27 &lt; 0.8, 100, IF(F27 &lt; 1, 50, 0)))</f>
        <v>100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0.44806033898683856</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0.44155737735448475</v>
      </c>
      <c r="D31" s="49">
        <f>D17/(D13+D10)</f>
        <v>0.42469559651445282</v>
      </c>
      <c r="E31" s="49">
        <f>E17/(E13+E10)</f>
        <v>0.5346098881963709</v>
      </c>
      <c r="F31" s="50">
        <f>F17/(F13+F10)</f>
        <v>0.54046820858100686</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0.80666666666666653</v>
      </c>
      <c r="J2" s="20"/>
      <c r="K2" s="20"/>
      <c r="L2" s="20"/>
      <c r="M2" s="20"/>
      <c r="N2" s="20"/>
      <c r="O2" s="20"/>
      <c r="P2" s="20"/>
      <c r="Q2" s="20"/>
      <c r="R2" s="20"/>
      <c r="S2" s="20"/>
      <c r="T2" s="20"/>
      <c r="U2" s="20"/>
      <c r="V2" s="20"/>
    </row>
    <row r="3" spans="1:22" ht="19" x14ac:dyDescent="0.25">
      <c r="A3" s="20"/>
      <c r="B3" s="25" t="s">
        <v>167</v>
      </c>
      <c r="C3" s="26">
        <v>383702000</v>
      </c>
      <c r="D3" s="26">
        <v>447290000</v>
      </c>
      <c r="E3" s="26">
        <v>259417000</v>
      </c>
      <c r="F3" s="27">
        <v>157062000</v>
      </c>
      <c r="G3" s="20"/>
      <c r="H3" s="20"/>
      <c r="I3" s="20"/>
      <c r="J3" s="20"/>
      <c r="K3" s="20"/>
      <c r="L3" s="20"/>
      <c r="M3" s="20"/>
      <c r="N3" s="20"/>
      <c r="O3" s="20"/>
      <c r="P3" s="20"/>
      <c r="Q3" s="20"/>
      <c r="R3" s="20"/>
      <c r="S3" s="20"/>
      <c r="T3" s="20"/>
      <c r="U3" s="20"/>
      <c r="V3" s="20"/>
    </row>
    <row r="4" spans="1:22" ht="19" x14ac:dyDescent="0.25">
      <c r="A4" s="20"/>
      <c r="B4" s="28" t="s">
        <v>168</v>
      </c>
      <c r="C4" s="26">
        <v>368952000</v>
      </c>
      <c r="D4" s="26">
        <v>357157000</v>
      </c>
      <c r="E4" s="26">
        <v>362962000</v>
      </c>
      <c r="F4" s="27">
        <v>281528000</v>
      </c>
      <c r="G4" s="20"/>
      <c r="H4" s="20"/>
      <c r="I4" s="20"/>
      <c r="J4" s="20"/>
      <c r="K4" s="20"/>
      <c r="L4" s="20"/>
      <c r="M4" s="20"/>
      <c r="N4" s="20"/>
      <c r="O4" s="20"/>
      <c r="P4" s="20"/>
      <c r="Q4" s="20"/>
      <c r="R4" s="20"/>
      <c r="S4" s="20"/>
      <c r="T4" s="20"/>
      <c r="U4" s="20"/>
      <c r="V4" s="20"/>
    </row>
    <row r="5" spans="1:22" ht="19" x14ac:dyDescent="0.25">
      <c r="A5" s="20"/>
      <c r="B5" s="28" t="s">
        <v>169</v>
      </c>
      <c r="C5" s="26">
        <v>6571000</v>
      </c>
      <c r="D5" s="26">
        <v>6571000</v>
      </c>
      <c r="E5" s="26">
        <v>6571000</v>
      </c>
      <c r="F5" s="27">
        <v>6571000</v>
      </c>
      <c r="G5" s="20"/>
      <c r="H5" s="20"/>
      <c r="I5" s="20"/>
      <c r="J5" s="20"/>
      <c r="K5" s="20"/>
      <c r="L5" s="20"/>
      <c r="M5" s="20"/>
      <c r="N5" s="20"/>
      <c r="O5" s="20"/>
      <c r="P5" s="20"/>
      <c r="Q5" s="20"/>
      <c r="R5" s="20"/>
      <c r="S5" s="20"/>
      <c r="T5" s="20"/>
      <c r="U5" s="20"/>
      <c r="V5" s="20"/>
    </row>
    <row r="6" spans="1:22" ht="19" x14ac:dyDescent="0.25">
      <c r="A6" s="20"/>
      <c r="B6" s="28" t="s">
        <v>170</v>
      </c>
      <c r="C6" s="26">
        <v>2434353000</v>
      </c>
      <c r="D6" s="26">
        <v>2058885000</v>
      </c>
      <c r="E6" s="26">
        <v>1585825000</v>
      </c>
      <c r="F6" s="27">
        <v>1208491000</v>
      </c>
      <c r="G6" s="20"/>
      <c r="H6" s="20"/>
      <c r="I6" s="20"/>
      <c r="J6" s="20"/>
      <c r="K6" s="20"/>
      <c r="L6" s="20"/>
      <c r="M6" s="20"/>
      <c r="N6" s="20"/>
      <c r="O6" s="20"/>
      <c r="P6" s="20"/>
      <c r="Q6" s="20"/>
      <c r="R6" s="20"/>
      <c r="S6" s="20"/>
      <c r="T6" s="20"/>
      <c r="U6" s="20"/>
      <c r="V6" s="20"/>
    </row>
    <row r="7" spans="1:22" ht="19" x14ac:dyDescent="0.25">
      <c r="A7" s="20"/>
      <c r="B7" s="28" t="s">
        <v>171</v>
      </c>
      <c r="C7" s="26">
        <v>235035000</v>
      </c>
      <c r="D7" s="26">
        <v>263400000</v>
      </c>
      <c r="E7" s="26">
        <v>226944000</v>
      </c>
      <c r="F7" s="27">
        <v>146969000</v>
      </c>
      <c r="G7" s="20"/>
      <c r="H7" s="20"/>
      <c r="I7" s="20"/>
      <c r="J7" s="20"/>
      <c r="K7" s="20"/>
      <c r="L7" s="20"/>
      <c r="M7" s="20"/>
      <c r="N7" s="20"/>
      <c r="O7" s="20"/>
      <c r="P7" s="20"/>
      <c r="Q7" s="20"/>
      <c r="R7" s="20"/>
      <c r="S7" s="20"/>
      <c r="T7" s="20"/>
      <c r="U7" s="20"/>
      <c r="V7" s="20"/>
    </row>
    <row r="8" spans="1:22" ht="19" x14ac:dyDescent="0.25">
      <c r="A8" s="20"/>
      <c r="B8" s="28" t="s">
        <v>172</v>
      </c>
      <c r="C8" s="26">
        <v>149379000</v>
      </c>
      <c r="D8" s="26">
        <v>126883000</v>
      </c>
      <c r="E8" s="26">
        <v>114896000</v>
      </c>
      <c r="F8" s="27">
        <v>94935000</v>
      </c>
      <c r="G8" s="20"/>
      <c r="H8" s="20"/>
      <c r="I8" s="20"/>
      <c r="J8" s="20"/>
      <c r="K8" s="20"/>
      <c r="L8" s="20"/>
      <c r="M8" s="20"/>
      <c r="N8" s="20"/>
      <c r="O8" s="20"/>
      <c r="P8" s="20"/>
      <c r="Q8" s="20"/>
      <c r="R8" s="20"/>
      <c r="S8" s="20"/>
      <c r="T8" s="20"/>
      <c r="U8" s="20"/>
      <c r="V8" s="20"/>
    </row>
    <row r="9" spans="1:22" ht="19" x14ac:dyDescent="0.25">
      <c r="A9" s="20"/>
      <c r="B9" s="28" t="s">
        <v>173</v>
      </c>
      <c r="C9" s="26">
        <v>384414000</v>
      </c>
      <c r="D9" s="26">
        <v>390283000</v>
      </c>
      <c r="E9" s="26">
        <v>341840000</v>
      </c>
      <c r="F9" s="27">
        <v>241904000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947064000</v>
      </c>
      <c r="D12" s="26">
        <v>716403000</v>
      </c>
      <c r="E12" s="26">
        <v>424879000</v>
      </c>
      <c r="F12" s="27">
        <v>298746000</v>
      </c>
      <c r="G12" s="20"/>
      <c r="H12" s="20"/>
      <c r="I12" s="20"/>
      <c r="J12" s="20"/>
      <c r="K12" s="20"/>
      <c r="L12" s="20"/>
      <c r="M12" s="20"/>
      <c r="N12" s="20"/>
      <c r="O12" s="20"/>
      <c r="P12" s="20"/>
      <c r="Q12" s="20"/>
      <c r="R12" s="20"/>
      <c r="S12" s="20"/>
      <c r="T12" s="20"/>
      <c r="U12" s="20"/>
      <c r="V12" s="20"/>
    </row>
    <row r="13" spans="1:22" ht="19" x14ac:dyDescent="0.25">
      <c r="A13" s="20"/>
      <c r="B13" s="28" t="s">
        <v>177</v>
      </c>
      <c r="C13" s="26">
        <v>2049939000</v>
      </c>
      <c r="D13" s="26">
        <v>1668602000</v>
      </c>
      <c r="E13" s="26">
        <v>1243985000</v>
      </c>
      <c r="F13" s="27">
        <v>966587000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263643000</v>
      </c>
      <c r="D15" s="26">
        <v>240171000</v>
      </c>
      <c r="E15" s="26">
        <v>190627000</v>
      </c>
      <c r="F15" s="27">
        <v>137598000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638213000</v>
      </c>
      <c r="D17" s="33">
        <v>246674000</v>
      </c>
      <c r="E17" s="33">
        <v>320010000</v>
      </c>
      <c r="F17" s="34">
        <v>267803000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Pass</v>
      </c>
      <c r="D23" s="43" t="str">
        <f>IF(D17&gt;D7, "Pass", "Fail")</f>
        <v>Fail</v>
      </c>
      <c r="E23" s="43" t="str">
        <f>IF(E17&gt;E7, "Pass", "Fail")</f>
        <v>Pass</v>
      </c>
      <c r="F23" s="48" t="str">
        <f>IF(F17&gt;F7, "Pass", "Fail")</f>
        <v>Pass</v>
      </c>
      <c r="G23" s="45">
        <f>(COUNTIF(C23:F23, "Pass") * 100) + (COUNTIF(C23:F23, "Fail") * 0)</f>
        <v>300</v>
      </c>
      <c r="H23" s="46" t="s">
        <v>192</v>
      </c>
      <c r="I23" s="20"/>
      <c r="J23" s="20"/>
      <c r="K23" s="20"/>
      <c r="L23" s="20"/>
      <c r="M23" s="20"/>
      <c r="N23" s="20"/>
      <c r="O23" s="20"/>
      <c r="P23" s="20"/>
      <c r="Q23" s="20"/>
      <c r="R23" s="20"/>
      <c r="S23" s="20"/>
      <c r="T23" s="20"/>
      <c r="U23" s="20"/>
      <c r="V23" s="20"/>
    </row>
    <row r="24" spans="1:22" x14ac:dyDescent="0.2">
      <c r="A24" s="20"/>
      <c r="B24" s="38" t="s">
        <v>122</v>
      </c>
      <c r="C24" s="49">
        <f>C17/(C4)</f>
        <v>1.729799540319608</v>
      </c>
      <c r="D24" s="49">
        <f>D17/(D4)</f>
        <v>0.69065984986994511</v>
      </c>
      <c r="E24" s="49">
        <f>E17/(E4)</f>
        <v>0.88166254318633908</v>
      </c>
      <c r="F24" s="50">
        <f>F17/(F4)</f>
        <v>0.95124818845727599</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0.26216945529263835</v>
      </c>
      <c r="D25" s="49">
        <f>D17/D6</f>
        <v>0.11980950854467345</v>
      </c>
      <c r="E25" s="49">
        <f>E17/E6</f>
        <v>0.20179401888606877</v>
      </c>
      <c r="F25" s="50">
        <f>F17/F6</f>
        <v>0.22160115383565124</v>
      </c>
      <c r="G25" s="45">
        <f>(IF(C25 &gt; 0.17, 100, IF(C25 &gt;= 0.1, 50, 0))) +
  (IF(D25 &gt; 0.17, 100, IF(D25 &gt;= 0.1, 50, 0))) +
  (IF(E25 &gt; 0.17, 100, IF(E25 &gt;= 0.1, 50, 0))) +
  (IF(F25 &gt; 0.17, 100, IF(F25 &gt;= 0.1, 50, 0)))</f>
        <v>350</v>
      </c>
      <c r="H25" s="46" t="s">
        <v>194</v>
      </c>
      <c r="I25" s="20"/>
      <c r="J25" s="20"/>
      <c r="K25" s="20"/>
      <c r="L25" s="20"/>
      <c r="M25" s="20"/>
      <c r="N25" s="20"/>
      <c r="O25" s="20"/>
      <c r="P25" s="20"/>
      <c r="Q25" s="20"/>
      <c r="R25" s="20"/>
      <c r="S25" s="20"/>
      <c r="T25" s="20"/>
      <c r="U25" s="20"/>
      <c r="V25" s="20"/>
    </row>
    <row r="26" spans="1:22" x14ac:dyDescent="0.2">
      <c r="A26" s="20"/>
      <c r="B26" s="38" t="s">
        <v>112</v>
      </c>
      <c r="C26" s="49">
        <f>C8/C6</f>
        <v>6.1362916553186819E-2</v>
      </c>
      <c r="D26" s="49">
        <f>D8/D6</f>
        <v>6.1627045706778183E-2</v>
      </c>
      <c r="E26" s="49">
        <f>E8/E6</f>
        <v>7.2451878359844249E-2</v>
      </c>
      <c r="F26" s="50">
        <f>F8/F6</f>
        <v>7.8556646263811647E-2</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0.18752460439066723</v>
      </c>
      <c r="D27" s="49">
        <f>D9/(D13+D10)</f>
        <v>0.23389819741316384</v>
      </c>
      <c r="E27" s="49">
        <f>E9/(E13+E10)</f>
        <v>0.27479431022078238</v>
      </c>
      <c r="F27" s="50">
        <f>F9/(F13+F10)</f>
        <v>0.25026614262347829</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0.47677111564732816</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0.31133267867970704</v>
      </c>
      <c r="D31" s="49">
        <f>D17/(D13+D10)</f>
        <v>0.14783273662622962</v>
      </c>
      <c r="E31" s="49">
        <f>E17/(E13+E10)</f>
        <v>0.25724586711254555</v>
      </c>
      <c r="F31" s="50">
        <f>F17/(F13+F10)</f>
        <v>0.27706041980701168</v>
      </c>
      <c r="G31" s="45">
        <f>(IF(C31 &gt; 0.23, 100, 0)) +
  (IF(D31 &gt; 0.23, 100, 0)) +
  (IF(E31 &gt; 0.23, 100, 0)) +
  (IF(F31 &gt; 0.23, 100, 0))</f>
        <v>300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0.38666666666666671</v>
      </c>
      <c r="J2" s="20"/>
      <c r="K2" s="20"/>
      <c r="L2" s="20"/>
      <c r="M2" s="20"/>
      <c r="N2" s="20"/>
      <c r="O2" s="20"/>
      <c r="P2" s="20"/>
      <c r="Q2" s="20"/>
      <c r="R2" s="20"/>
      <c r="S2" s="20"/>
      <c r="T2" s="20"/>
      <c r="U2" s="20"/>
      <c r="V2" s="20"/>
    </row>
    <row r="3" spans="1:22" ht="19" x14ac:dyDescent="0.25">
      <c r="A3" s="20"/>
      <c r="B3" s="25" t="s">
        <v>167</v>
      </c>
      <c r="C3" s="26">
        <v>110097000</v>
      </c>
      <c r="D3" s="26">
        <v>97703000</v>
      </c>
      <c r="E3" s="26">
        <v>77058000</v>
      </c>
      <c r="F3" s="27">
        <v>61129000</v>
      </c>
      <c r="G3" s="20"/>
      <c r="H3" s="20"/>
      <c r="I3" s="20"/>
      <c r="J3" s="20"/>
      <c r="K3" s="20"/>
      <c r="L3" s="20"/>
      <c r="M3" s="20"/>
      <c r="N3" s="20"/>
      <c r="O3" s="20"/>
      <c r="P3" s="20"/>
      <c r="Q3" s="20"/>
      <c r="R3" s="20"/>
      <c r="S3" s="20"/>
      <c r="T3" s="20"/>
      <c r="U3" s="20"/>
      <c r="V3" s="20"/>
    </row>
    <row r="4" spans="1:22" ht="19" x14ac:dyDescent="0.25">
      <c r="A4" s="20"/>
      <c r="B4" s="28" t="s">
        <v>168</v>
      </c>
      <c r="C4" s="26">
        <v>540757000</v>
      </c>
      <c r="D4" s="26">
        <v>702474000</v>
      </c>
      <c r="E4" s="26">
        <v>731546000</v>
      </c>
      <c r="F4" s="27">
        <v>690408000</v>
      </c>
      <c r="G4" s="20"/>
      <c r="H4" s="20"/>
      <c r="I4" s="20"/>
      <c r="J4" s="20"/>
      <c r="K4" s="20"/>
      <c r="L4" s="20"/>
      <c r="M4" s="20"/>
      <c r="N4" s="20"/>
      <c r="O4" s="20"/>
      <c r="P4" s="20"/>
      <c r="Q4" s="20"/>
      <c r="R4" s="20"/>
      <c r="S4" s="20"/>
      <c r="T4" s="20"/>
      <c r="U4" s="20"/>
      <c r="V4" s="20"/>
    </row>
    <row r="5" spans="1:22" ht="19" x14ac:dyDescent="0.25">
      <c r="A5" s="20"/>
      <c r="B5" s="28" t="s">
        <v>169</v>
      </c>
      <c r="C5" s="26">
        <v>11919720000</v>
      </c>
      <c r="D5" s="26">
        <v>11966761000</v>
      </c>
      <c r="E5" s="26">
        <v>519276000</v>
      </c>
      <c r="F5" s="27">
        <v>316701000</v>
      </c>
      <c r="G5" s="20"/>
      <c r="H5" s="20"/>
      <c r="I5" s="20"/>
      <c r="J5" s="20"/>
      <c r="K5" s="20"/>
      <c r="L5" s="20"/>
      <c r="M5" s="20"/>
      <c r="N5" s="20"/>
      <c r="O5" s="20"/>
      <c r="P5" s="20"/>
      <c r="Q5" s="20"/>
      <c r="R5" s="20"/>
      <c r="S5" s="20"/>
      <c r="T5" s="20"/>
      <c r="U5" s="20"/>
      <c r="V5" s="20"/>
    </row>
    <row r="6" spans="1:22" ht="19" x14ac:dyDescent="0.25">
      <c r="A6" s="20"/>
      <c r="B6" s="28" t="s">
        <v>170</v>
      </c>
      <c r="C6" s="26">
        <v>34069893000</v>
      </c>
      <c r="D6" s="26">
        <v>31364340000</v>
      </c>
      <c r="E6" s="26">
        <v>13925764000</v>
      </c>
      <c r="F6" s="27">
        <v>9869550000</v>
      </c>
      <c r="G6" s="20"/>
      <c r="H6" s="20"/>
      <c r="I6" s="20"/>
      <c r="J6" s="20"/>
      <c r="K6" s="20"/>
      <c r="L6" s="20"/>
      <c r="M6" s="20"/>
      <c r="N6" s="20"/>
      <c r="O6" s="20"/>
      <c r="P6" s="20"/>
      <c r="Q6" s="20"/>
      <c r="R6" s="20"/>
      <c r="S6" s="20"/>
      <c r="T6" s="20"/>
      <c r="U6" s="20"/>
      <c r="V6" s="20"/>
    </row>
    <row r="7" spans="1:22" ht="19" x14ac:dyDescent="0.25">
      <c r="A7" s="20"/>
      <c r="B7" s="28" t="s">
        <v>171</v>
      </c>
      <c r="C7" s="26">
        <v>9921629000</v>
      </c>
      <c r="D7" s="26">
        <v>8434516000</v>
      </c>
      <c r="E7" s="26">
        <v>5435104000</v>
      </c>
      <c r="F7" s="27">
        <v>4126104000</v>
      </c>
      <c r="G7" s="20"/>
      <c r="H7" s="20"/>
      <c r="I7" s="20"/>
      <c r="J7" s="20"/>
      <c r="K7" s="20"/>
      <c r="L7" s="20"/>
      <c r="M7" s="20"/>
      <c r="N7" s="20"/>
      <c r="O7" s="20"/>
      <c r="P7" s="20"/>
      <c r="Q7" s="20"/>
      <c r="R7" s="20"/>
      <c r="S7" s="20"/>
      <c r="T7" s="20"/>
      <c r="U7" s="20"/>
      <c r="V7" s="20"/>
    </row>
    <row r="8" spans="1:22" ht="19" x14ac:dyDescent="0.25">
      <c r="A8" s="20"/>
      <c r="B8" s="28" t="s">
        <v>172</v>
      </c>
      <c r="C8" s="26">
        <v>5455428000</v>
      </c>
      <c r="D8" s="26">
        <v>5678469000</v>
      </c>
      <c r="E8" s="26">
        <v>5177071000</v>
      </c>
      <c r="F8" s="27">
        <v>3061877000</v>
      </c>
      <c r="G8" s="20"/>
      <c r="H8" s="20"/>
      <c r="I8" s="20"/>
      <c r="J8" s="20"/>
      <c r="K8" s="20"/>
      <c r="L8" s="20"/>
      <c r="M8" s="20"/>
      <c r="N8" s="20"/>
      <c r="O8" s="20"/>
      <c r="P8" s="20"/>
      <c r="Q8" s="20"/>
      <c r="R8" s="20"/>
      <c r="S8" s="20"/>
      <c r="T8" s="20"/>
      <c r="U8" s="20"/>
      <c r="V8" s="20"/>
    </row>
    <row r="9" spans="1:22" ht="19" x14ac:dyDescent="0.25">
      <c r="A9" s="20"/>
      <c r="B9" s="28" t="s">
        <v>173</v>
      </c>
      <c r="C9" s="26">
        <v>15377057000</v>
      </c>
      <c r="D9" s="26">
        <v>14112985000</v>
      </c>
      <c r="E9" s="26">
        <v>10612175000</v>
      </c>
      <c r="F9" s="27">
        <v>7187981000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-528429000</v>
      </c>
      <c r="D12" s="26">
        <v>-568712000</v>
      </c>
      <c r="E12" s="26">
        <v>-27965000</v>
      </c>
      <c r="F12" s="27">
        <v>-297223000</v>
      </c>
      <c r="G12" s="20"/>
      <c r="H12" s="20"/>
      <c r="I12" s="20"/>
      <c r="J12" s="20"/>
      <c r="K12" s="20"/>
      <c r="L12" s="20"/>
      <c r="M12" s="20"/>
      <c r="N12" s="20"/>
      <c r="O12" s="20"/>
      <c r="P12" s="20"/>
      <c r="Q12" s="20"/>
      <c r="R12" s="20"/>
      <c r="S12" s="20"/>
      <c r="T12" s="20"/>
      <c r="U12" s="20"/>
      <c r="V12" s="20"/>
    </row>
    <row r="13" spans="1:22" ht="19" x14ac:dyDescent="0.25">
      <c r="A13" s="20"/>
      <c r="B13" s="28" t="s">
        <v>177</v>
      </c>
      <c r="C13" s="26">
        <v>18692836000</v>
      </c>
      <c r="D13" s="26">
        <v>17251355000</v>
      </c>
      <c r="E13" s="26">
        <v>3313589000</v>
      </c>
      <c r="F13" s="27">
        <v>2681569000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2720819000</v>
      </c>
      <c r="D15" s="26">
        <v>2135612000</v>
      </c>
      <c r="E15" s="26">
        <v>1383841000</v>
      </c>
      <c r="F15" s="27">
        <v>885681000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100961000</v>
      </c>
      <c r="D17" s="33">
        <v>175903000</v>
      </c>
      <c r="E17" s="33">
        <v>847830000</v>
      </c>
      <c r="F17" s="34">
        <v>173110000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Pass</v>
      </c>
      <c r="E21" s="43" t="str">
        <f>IF(E3&gt;F3, "Pass", "Fail")</f>
        <v>Pass</v>
      </c>
      <c r="F21" s="44"/>
      <c r="G21" s="45">
        <f>(((COUNTIF(C21:E21, "Pass") * 100) + (COUNTIF(C21:E21, "Fail") * 0)) * (400/300)) / 2</f>
        <v>200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Fail</v>
      </c>
      <c r="E22" s="43" t="str">
        <f>IF(E17&gt;F17, "Pass", "Fail")</f>
        <v>Pass</v>
      </c>
      <c r="F22" s="39"/>
      <c r="G22" s="45">
        <f>(((COUNTIF(C22:F22, "Pass") * 100) + (COUNTIF(C22:F22, "Fail") * 0)) * (400/300)) / 2</f>
        <v>66.666666666666657</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0.18670308474971198</v>
      </c>
      <c r="D24" s="49">
        <f>D17/(D4)</f>
        <v>0.25040499719562576</v>
      </c>
      <c r="E24" s="49">
        <f>E17/(E4)</f>
        <v>1.1589565112788534</v>
      </c>
      <c r="F24" s="50">
        <f>F17/(F4)</f>
        <v>0.25073579680420854</v>
      </c>
      <c r="G24" s="45">
        <f>(IF(C24 &gt; 0.5, 100, IF(C24 &gt;= 0.2, 50, 0))) +
  (IF(D24 &gt; 0.5, 100, IF(D24 &gt;= 0.2, 50, 0))) +
  (IF(E24 &gt; 0.5, 100, IF(E24 &gt;= 0.2, 50, 0))) +
  (IF(F24 &gt; 0.5, 100, IF(F24 &gt;= 0.2, 50, 0)))</f>
        <v>200</v>
      </c>
      <c r="H24" s="46" t="s">
        <v>193</v>
      </c>
      <c r="I24" s="20"/>
      <c r="J24" s="20"/>
      <c r="K24" s="20"/>
      <c r="L24" s="20"/>
      <c r="M24" s="20"/>
      <c r="N24" s="20"/>
      <c r="O24" s="20"/>
      <c r="P24" s="20"/>
      <c r="Q24" s="20"/>
      <c r="R24" s="20"/>
      <c r="S24" s="20"/>
      <c r="T24" s="20"/>
      <c r="U24" s="20"/>
      <c r="V24" s="20"/>
    </row>
    <row r="25" spans="1:22" x14ac:dyDescent="0.2">
      <c r="A25" s="20"/>
      <c r="B25" s="38" t="s">
        <v>110</v>
      </c>
      <c r="C25" s="49">
        <f>C17/C6</f>
        <v>2.9633494886526354E-3</v>
      </c>
      <c r="D25" s="49">
        <f>D17/D6</f>
        <v>5.6083756265873919E-3</v>
      </c>
      <c r="E25" s="49">
        <f>E17/E6</f>
        <v>6.0882117491004445E-2</v>
      </c>
      <c r="F25" s="50">
        <f>F17/F6</f>
        <v>1.7539806779437766E-2</v>
      </c>
      <c r="G25" s="45">
        <f>(IF(C25 &gt; 0.17, 100, IF(C25 &gt;= 0.1, 50, 0))) +
  (IF(D25 &gt; 0.17, 100, IF(D25 &gt;= 0.1, 50, 0))) +
  (IF(E25 &gt; 0.17, 100, IF(E25 &gt;= 0.1, 50, 0))) +
  (IF(F25 &gt; 0.17, 100, IF(F25 &gt;= 0.1, 50, 0)))</f>
        <v>0</v>
      </c>
      <c r="H25" s="46" t="s">
        <v>194</v>
      </c>
      <c r="I25" s="20"/>
      <c r="J25" s="20"/>
      <c r="K25" s="20"/>
      <c r="L25" s="20"/>
      <c r="M25" s="20"/>
      <c r="N25" s="20"/>
      <c r="O25" s="20"/>
      <c r="P25" s="20"/>
      <c r="Q25" s="20"/>
      <c r="R25" s="20"/>
      <c r="S25" s="20"/>
      <c r="T25" s="20"/>
      <c r="U25" s="20"/>
      <c r="V25" s="20"/>
    </row>
    <row r="26" spans="1:22" x14ac:dyDescent="0.2">
      <c r="A26" s="20"/>
      <c r="B26" s="38" t="s">
        <v>112</v>
      </c>
      <c r="C26" s="49">
        <f>C8/C6</f>
        <v>0.16012460033261625</v>
      </c>
      <c r="D26" s="49">
        <f>D8/D6</f>
        <v>0.1810485729972319</v>
      </c>
      <c r="E26" s="49">
        <f>E8/E6</f>
        <v>0.37176208070164052</v>
      </c>
      <c r="F26" s="50">
        <f>F8/F6</f>
        <v>0.31023471181563494</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0.8226176595140513</v>
      </c>
      <c r="D27" s="49">
        <f>D9/(D13+D10)</f>
        <v>0.81807979721013224</v>
      </c>
      <c r="E27" s="49">
        <f>E9/(E13+E10)</f>
        <v>3.2026225944134894</v>
      </c>
      <c r="F27" s="50">
        <f>F9/(F13+F10)</f>
        <v>2.6805131622568728</v>
      </c>
      <c r="G27" s="45">
        <f>(IF(C27 &lt; 0.8, 100, IF(C27 &lt; 1, 50, 0))) +
  (IF(D27 &lt; 0.8, 100, IF(D27 &lt; 1, 50, 0))) +
  (IF(E27 &lt; 0.8, 100, IF(E27 &lt; 1, 50, 0))) +
  (IF(F27 &lt; 0.8, 100, IF(F27 &lt; 1, 50, 0)))</f>
        <v>100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6.1199397268645574</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5.4010531093302266E-3</v>
      </c>
      <c r="D31" s="49">
        <f>D17/(D13+D10)</f>
        <v>1.0196474421864254E-2</v>
      </c>
      <c r="E31" s="49">
        <f>E17/(E13+E10)</f>
        <v>0.25586456256343199</v>
      </c>
      <c r="F31" s="50">
        <f>F17/(F13+F10)</f>
        <v>6.455548971516302E-2</v>
      </c>
      <c r="G31" s="45">
        <f>(IF(C31 &gt; 0.23, 100, 0)) +
  (IF(D31 &gt; 0.23, 100, 0)) +
  (IF(E31 &gt; 0.23, 100, 0)) +
  (IF(F31 &gt; 0.23, 100, 0))</f>
        <v>100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0.50166666666666659</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1659000000</v>
      </c>
      <c r="D4" s="26">
        <v>1977000000</v>
      </c>
      <c r="E4" s="26">
        <v>2104000000</v>
      </c>
      <c r="F4" s="27">
        <v>2264000000</v>
      </c>
      <c r="G4" s="20"/>
      <c r="H4" s="20"/>
      <c r="I4" s="20"/>
      <c r="J4" s="20"/>
      <c r="K4" s="20"/>
      <c r="L4" s="20"/>
      <c r="M4" s="20"/>
      <c r="N4" s="20"/>
      <c r="O4" s="20"/>
      <c r="P4" s="20"/>
      <c r="Q4" s="20"/>
      <c r="R4" s="20"/>
      <c r="S4" s="20"/>
      <c r="T4" s="20"/>
      <c r="U4" s="20"/>
      <c r="V4" s="20"/>
    </row>
    <row r="5" spans="1:22" ht="19" x14ac:dyDescent="0.25">
      <c r="A5" s="20"/>
      <c r="B5" s="28" t="s">
        <v>169</v>
      </c>
      <c r="C5" s="26">
        <v>6085000000</v>
      </c>
      <c r="D5" s="26">
        <v>5710000000</v>
      </c>
      <c r="E5" s="26">
        <v>5620000000</v>
      </c>
      <c r="F5" s="27">
        <v>5031000000</v>
      </c>
      <c r="G5" s="20"/>
      <c r="H5" s="20"/>
      <c r="I5" s="20"/>
      <c r="J5" s="20"/>
      <c r="K5" s="20"/>
      <c r="L5" s="20"/>
      <c r="M5" s="20"/>
      <c r="N5" s="20"/>
      <c r="O5" s="20"/>
      <c r="P5" s="20"/>
      <c r="Q5" s="20"/>
      <c r="R5" s="20"/>
      <c r="S5" s="20"/>
      <c r="T5" s="20"/>
      <c r="U5" s="20"/>
      <c r="V5" s="20"/>
    </row>
    <row r="6" spans="1:22" ht="19" x14ac:dyDescent="0.25">
      <c r="A6" s="20"/>
      <c r="B6" s="28" t="s">
        <v>170</v>
      </c>
      <c r="C6" s="26">
        <v>18483000000</v>
      </c>
      <c r="D6" s="26">
        <v>17852000000</v>
      </c>
      <c r="E6" s="26">
        <v>17852000000</v>
      </c>
      <c r="F6" s="27">
        <v>16923000000</v>
      </c>
      <c r="G6" s="20"/>
      <c r="H6" s="20"/>
      <c r="I6" s="20"/>
      <c r="J6" s="20"/>
      <c r="K6" s="20"/>
      <c r="L6" s="20"/>
      <c r="M6" s="20"/>
      <c r="N6" s="20"/>
      <c r="O6" s="20"/>
      <c r="P6" s="20"/>
      <c r="Q6" s="20"/>
      <c r="R6" s="20"/>
      <c r="S6" s="20"/>
      <c r="T6" s="20"/>
      <c r="U6" s="20"/>
      <c r="V6" s="20"/>
    </row>
    <row r="7" spans="1:22" ht="19" x14ac:dyDescent="0.25">
      <c r="A7" s="20"/>
      <c r="B7" s="28" t="s">
        <v>171</v>
      </c>
      <c r="C7" s="26">
        <v>3333000000</v>
      </c>
      <c r="D7" s="26">
        <v>3347000000</v>
      </c>
      <c r="E7" s="26">
        <v>3529000000</v>
      </c>
      <c r="F7" s="27">
        <v>3540000000</v>
      </c>
      <c r="G7" s="20"/>
      <c r="H7" s="20"/>
      <c r="I7" s="20"/>
      <c r="J7" s="20"/>
      <c r="K7" s="20"/>
      <c r="L7" s="20"/>
      <c r="M7" s="20"/>
      <c r="N7" s="20"/>
      <c r="O7" s="20"/>
      <c r="P7" s="20"/>
      <c r="Q7" s="20"/>
      <c r="R7" s="20"/>
      <c r="S7" s="20"/>
      <c r="T7" s="20"/>
      <c r="U7" s="20"/>
      <c r="V7" s="20"/>
    </row>
    <row r="8" spans="1:22" ht="19" x14ac:dyDescent="0.25">
      <c r="A8" s="20"/>
      <c r="B8" s="28" t="s">
        <v>172</v>
      </c>
      <c r="C8" s="26">
        <v>1923000000</v>
      </c>
      <c r="D8" s="26">
        <v>2196000000</v>
      </c>
      <c r="E8" s="26">
        <v>2332000000</v>
      </c>
      <c r="F8" s="27">
        <v>2547000000</v>
      </c>
      <c r="G8" s="20"/>
      <c r="H8" s="20"/>
      <c r="I8" s="20"/>
      <c r="J8" s="20"/>
      <c r="K8" s="20"/>
      <c r="L8" s="20"/>
      <c r="M8" s="20"/>
      <c r="N8" s="20"/>
      <c r="O8" s="20"/>
      <c r="P8" s="20"/>
      <c r="Q8" s="20"/>
      <c r="R8" s="20"/>
      <c r="S8" s="20"/>
      <c r="T8" s="20"/>
      <c r="U8" s="20"/>
      <c r="V8" s="20"/>
    </row>
    <row r="9" spans="1:22" ht="19" x14ac:dyDescent="0.25">
      <c r="A9" s="20"/>
      <c r="B9" s="28" t="s">
        <v>173</v>
      </c>
      <c r="C9" s="26">
        <v>5256000000</v>
      </c>
      <c r="D9" s="26">
        <v>5543000000</v>
      </c>
      <c r="E9" s="26">
        <v>5861000000</v>
      </c>
      <c r="F9" s="27">
        <v>6087000000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13301000000</v>
      </c>
      <c r="D12" s="26">
        <v>12588000000</v>
      </c>
      <c r="E12" s="26">
        <v>11922000000</v>
      </c>
      <c r="F12" s="27">
        <v>10689000000</v>
      </c>
      <c r="G12" s="20"/>
      <c r="H12" s="20"/>
      <c r="I12" s="20"/>
      <c r="J12" s="20"/>
      <c r="K12" s="20"/>
      <c r="L12" s="20"/>
      <c r="M12" s="20"/>
      <c r="N12" s="20"/>
      <c r="O12" s="20"/>
      <c r="P12" s="20"/>
      <c r="Q12" s="20"/>
      <c r="R12" s="20"/>
      <c r="S12" s="20"/>
      <c r="T12" s="20"/>
      <c r="U12" s="20"/>
      <c r="V12" s="20"/>
    </row>
    <row r="13" spans="1:22" ht="19" x14ac:dyDescent="0.25">
      <c r="A13" s="20"/>
      <c r="B13" s="28" t="s">
        <v>177</v>
      </c>
      <c r="C13" s="26">
        <v>13227000000</v>
      </c>
      <c r="D13" s="26">
        <v>12309000000</v>
      </c>
      <c r="E13" s="26">
        <v>11991000000</v>
      </c>
      <c r="F13" s="27">
        <v>10836000000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2330000000</v>
      </c>
      <c r="D17" s="33">
        <v>2568000000</v>
      </c>
      <c r="E17" s="33">
        <v>2495000000</v>
      </c>
      <c r="F17" s="34">
        <v>3299000000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Pass</v>
      </c>
      <c r="E22" s="43" t="str">
        <f>IF(E17&gt;F17, "Pass", "Fail")</f>
        <v>Fail</v>
      </c>
      <c r="F22" s="39"/>
      <c r="G22" s="45">
        <f>(((COUNTIF(C22:F22, "Pass") * 100) + (COUNTIF(C22:F22, "Fail") * 0)) * (400/300)) / 2</f>
        <v>66.666666666666657</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1.4044605183845691</v>
      </c>
      <c r="D24" s="49">
        <f>D17/(D4)</f>
        <v>1.2989377845220029</v>
      </c>
      <c r="E24" s="49">
        <f>E17/(E4)</f>
        <v>1.1858365019011408</v>
      </c>
      <c r="F24" s="50">
        <f>F17/(F4)</f>
        <v>1.457155477031802</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0.1260617865065195</v>
      </c>
      <c r="D25" s="49">
        <f>D17/D6</f>
        <v>0.143849428635447</v>
      </c>
      <c r="E25" s="49">
        <f>E17/E6</f>
        <v>0.13976025095227426</v>
      </c>
      <c r="F25" s="50">
        <f>F17/F6</f>
        <v>0.19494179518997815</v>
      </c>
      <c r="G25" s="45">
        <f>(IF(C25 &gt; 0.17, 100, IF(C25 &gt;= 0.1, 50, 0))) +
  (IF(D25 &gt; 0.17, 100, IF(D25 &gt;= 0.1, 50, 0))) +
  (IF(E25 &gt; 0.17, 100, IF(E25 &gt;= 0.1, 50, 0))) +
  (IF(F25 &gt; 0.17, 100, IF(F25 &gt;= 0.1, 50, 0)))</f>
        <v>250</v>
      </c>
      <c r="H25" s="46" t="s">
        <v>194</v>
      </c>
      <c r="I25" s="20"/>
      <c r="J25" s="20"/>
      <c r="K25" s="20"/>
      <c r="L25" s="20"/>
      <c r="M25" s="20"/>
      <c r="N25" s="20"/>
      <c r="O25" s="20"/>
      <c r="P25" s="20"/>
      <c r="Q25" s="20"/>
      <c r="R25" s="20"/>
      <c r="S25" s="20"/>
      <c r="T25" s="20"/>
      <c r="U25" s="20"/>
      <c r="V25" s="20"/>
    </row>
    <row r="26" spans="1:22" x14ac:dyDescent="0.2">
      <c r="A26" s="20"/>
      <c r="B26" s="38" t="s">
        <v>112</v>
      </c>
      <c r="C26" s="49">
        <f>C8/C6</f>
        <v>0.10404155169615323</v>
      </c>
      <c r="D26" s="49">
        <f>D8/D6</f>
        <v>0.12301142729105982</v>
      </c>
      <c r="E26" s="49">
        <f>E8/E6</f>
        <v>0.1306296213309433</v>
      </c>
      <c r="F26" s="50">
        <f>F8/F6</f>
        <v>0.15050522956922532</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0.3973690179178952</v>
      </c>
      <c r="D27" s="49">
        <f>D9/(D13+D10)</f>
        <v>0.45032090340401332</v>
      </c>
      <c r="E27" s="49">
        <f>E9/(E13+E10)</f>
        <v>0.4887832541072471</v>
      </c>
      <c r="F27" s="50">
        <f>F9/(F13+F10)</f>
        <v>0.56173864894795122</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7.5952195704317785E-2</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0.17615483480759053</v>
      </c>
      <c r="D31" s="49">
        <f>D17/(D13+D10)</f>
        <v>0.20862783329271264</v>
      </c>
      <c r="E31" s="49">
        <f>E17/(E13+E10)</f>
        <v>0.20807272120757234</v>
      </c>
      <c r="F31" s="50">
        <f>F17/(F13+F10)</f>
        <v>0.30444813584348468</v>
      </c>
      <c r="G31" s="45">
        <f>(IF(C31 &gt; 0.23, 100, 0)) +
  (IF(D31 &gt; 0.23, 100, 0)) +
  (IF(E31 &gt; 0.23, 100, 0)) +
  (IF(F31 &gt; 0.23, 100, 0))</f>
        <v>100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0.43333333333333329</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629527000</v>
      </c>
      <c r="D4" s="26">
        <v>701173000</v>
      </c>
      <c r="E4" s="26">
        <v>821820000</v>
      </c>
      <c r="F4" s="27">
        <v>984048000</v>
      </c>
      <c r="G4" s="20"/>
      <c r="H4" s="20"/>
      <c r="I4" s="20"/>
      <c r="J4" s="20"/>
      <c r="K4" s="20"/>
      <c r="L4" s="20"/>
      <c r="M4" s="20"/>
      <c r="N4" s="20"/>
      <c r="O4" s="20"/>
      <c r="P4" s="20"/>
      <c r="Q4" s="20"/>
      <c r="R4" s="20"/>
      <c r="S4" s="20"/>
      <c r="T4" s="20"/>
      <c r="U4" s="20"/>
      <c r="V4" s="20"/>
    </row>
    <row r="5" spans="1:22" ht="19" x14ac:dyDescent="0.25">
      <c r="A5" s="20"/>
      <c r="B5" s="28" t="s">
        <v>169</v>
      </c>
      <c r="C5" s="26">
        <v>2937260000</v>
      </c>
      <c r="D5" s="26">
        <v>2930211000</v>
      </c>
      <c r="E5" s="26">
        <v>2951317000</v>
      </c>
      <c r="F5" s="27">
        <v>2945547000</v>
      </c>
      <c r="G5" s="20"/>
      <c r="H5" s="20"/>
      <c r="I5" s="20"/>
      <c r="J5" s="20"/>
      <c r="K5" s="20"/>
      <c r="L5" s="20"/>
      <c r="M5" s="20"/>
      <c r="N5" s="20"/>
      <c r="O5" s="20"/>
      <c r="P5" s="20"/>
      <c r="Q5" s="20"/>
      <c r="R5" s="20"/>
      <c r="S5" s="20"/>
      <c r="T5" s="20"/>
      <c r="U5" s="20"/>
      <c r="V5" s="20"/>
    </row>
    <row r="6" spans="1:22" ht="19" x14ac:dyDescent="0.25">
      <c r="A6" s="20"/>
      <c r="B6" s="28" t="s">
        <v>170</v>
      </c>
      <c r="C6" s="26">
        <v>7835919000</v>
      </c>
      <c r="D6" s="26">
        <v>7299736000</v>
      </c>
      <c r="E6" s="26">
        <v>7416324000</v>
      </c>
      <c r="F6" s="27">
        <v>7315967000</v>
      </c>
      <c r="G6" s="20"/>
      <c r="H6" s="20"/>
      <c r="I6" s="20"/>
      <c r="J6" s="20"/>
      <c r="K6" s="20"/>
      <c r="L6" s="20"/>
      <c r="M6" s="20"/>
      <c r="N6" s="20"/>
      <c r="O6" s="20"/>
      <c r="P6" s="20"/>
      <c r="Q6" s="20"/>
      <c r="R6" s="20"/>
      <c r="S6" s="20"/>
      <c r="T6" s="20"/>
      <c r="U6" s="20"/>
      <c r="V6" s="20"/>
    </row>
    <row r="7" spans="1:22" ht="19" x14ac:dyDescent="0.25">
      <c r="A7" s="20"/>
      <c r="B7" s="28" t="s">
        <v>171</v>
      </c>
      <c r="C7" s="26">
        <v>3777719000</v>
      </c>
      <c r="D7" s="26">
        <v>3597600000</v>
      </c>
      <c r="E7" s="26">
        <v>3378780000</v>
      </c>
      <c r="F7" s="27">
        <v>2947494000</v>
      </c>
      <c r="G7" s="20"/>
      <c r="H7" s="20"/>
      <c r="I7" s="20"/>
      <c r="J7" s="20"/>
      <c r="K7" s="20"/>
      <c r="L7" s="20"/>
      <c r="M7" s="20"/>
      <c r="N7" s="20"/>
      <c r="O7" s="20"/>
      <c r="P7" s="20"/>
      <c r="Q7" s="20"/>
      <c r="R7" s="20"/>
      <c r="S7" s="20"/>
      <c r="T7" s="20"/>
      <c r="U7" s="20"/>
      <c r="V7" s="20"/>
    </row>
    <row r="8" spans="1:22" ht="19" x14ac:dyDescent="0.25">
      <c r="A8" s="20"/>
      <c r="B8" s="28" t="s">
        <v>172</v>
      </c>
      <c r="C8" s="26">
        <v>3377566000</v>
      </c>
      <c r="D8" s="26">
        <v>3474338000</v>
      </c>
      <c r="E8" s="26">
        <v>3666486000</v>
      </c>
      <c r="F8" s="27">
        <v>3278045000</v>
      </c>
      <c r="G8" s="20"/>
      <c r="H8" s="20"/>
      <c r="I8" s="20"/>
      <c r="J8" s="20"/>
      <c r="K8" s="20"/>
      <c r="L8" s="20"/>
      <c r="M8" s="20"/>
      <c r="N8" s="20"/>
      <c r="O8" s="20"/>
      <c r="P8" s="20"/>
      <c r="Q8" s="20"/>
      <c r="R8" s="20"/>
      <c r="S8" s="20"/>
      <c r="T8" s="20"/>
      <c r="U8" s="20"/>
      <c r="V8" s="20"/>
    </row>
    <row r="9" spans="1:22" ht="19" x14ac:dyDescent="0.25">
      <c r="A9" s="20"/>
      <c r="B9" s="28" t="s">
        <v>173</v>
      </c>
      <c r="C9" s="26">
        <v>7155285000</v>
      </c>
      <c r="D9" s="26">
        <v>7071938000</v>
      </c>
      <c r="E9" s="26">
        <v>7045266000</v>
      </c>
      <c r="F9" s="27">
        <v>6225539000</v>
      </c>
      <c r="G9" s="20"/>
      <c r="H9" s="20"/>
      <c r="I9" s="20"/>
      <c r="J9" s="20"/>
      <c r="K9" s="20"/>
      <c r="L9" s="20"/>
      <c r="M9" s="20"/>
      <c r="N9" s="20"/>
      <c r="O9" s="20"/>
      <c r="P9" s="20"/>
      <c r="Q9" s="20"/>
      <c r="R9" s="20"/>
      <c r="S9" s="20"/>
      <c r="T9" s="20"/>
      <c r="U9" s="20"/>
      <c r="V9" s="20"/>
    </row>
    <row r="10" spans="1:22" ht="19" x14ac:dyDescent="0.25">
      <c r="A10" s="20"/>
      <c r="B10" s="28" t="s">
        <v>174</v>
      </c>
      <c r="C10" s="26">
        <v>6302698000</v>
      </c>
      <c r="D10" s="26">
        <v>5707104000</v>
      </c>
      <c r="E10" s="26">
        <v>4671516000</v>
      </c>
      <c r="F10" s="27">
        <v>3034823000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4739292000</v>
      </c>
      <c r="D12" s="26">
        <v>3856826000</v>
      </c>
      <c r="E12" s="26">
        <v>3049027000</v>
      </c>
      <c r="F12" s="27">
        <v>2255467000</v>
      </c>
      <c r="G12" s="20"/>
      <c r="H12" s="20"/>
      <c r="I12" s="20"/>
      <c r="J12" s="20"/>
      <c r="K12" s="20"/>
      <c r="L12" s="20"/>
      <c r="M12" s="20"/>
      <c r="N12" s="20"/>
      <c r="O12" s="20"/>
      <c r="P12" s="20"/>
      <c r="Q12" s="20"/>
      <c r="R12" s="20"/>
      <c r="S12" s="20"/>
      <c r="T12" s="20"/>
      <c r="U12" s="20"/>
      <c r="V12" s="20"/>
    </row>
    <row r="13" spans="1:22" ht="19" x14ac:dyDescent="0.25">
      <c r="A13" s="20"/>
      <c r="B13" s="28" t="s">
        <v>177</v>
      </c>
      <c r="C13" s="26">
        <v>680634000</v>
      </c>
      <c r="D13" s="26">
        <v>227798000</v>
      </c>
      <c r="E13" s="26">
        <v>371058000</v>
      </c>
      <c r="F13" s="27">
        <v>1090428000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1155737000</v>
      </c>
      <c r="D17" s="33">
        <v>1101422000</v>
      </c>
      <c r="E17" s="33">
        <v>1312470000</v>
      </c>
      <c r="F17" s="34">
        <v>903278000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1.8358815428091249</v>
      </c>
      <c r="D24" s="49">
        <f>D17/(D4)</f>
        <v>1.5708277415131502</v>
      </c>
      <c r="E24" s="49">
        <f>E17/(E4)</f>
        <v>1.5970285463970213</v>
      </c>
      <c r="F24" s="50">
        <f>F17/(F4)</f>
        <v>0.91792067053639659</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0.14749220863564311</v>
      </c>
      <c r="D25" s="49">
        <f>D17/D6</f>
        <v>0.15088518269701809</v>
      </c>
      <c r="E25" s="49">
        <f>E17/E6</f>
        <v>0.17697042362226892</v>
      </c>
      <c r="F25" s="50">
        <f>F17/F6</f>
        <v>0.12346665861122665</v>
      </c>
      <c r="G25" s="45">
        <f>(IF(C25 &gt; 0.17, 100, IF(C25 &gt;= 0.1, 50, 0))) +
  (IF(D25 &gt; 0.17, 100, IF(D25 &gt;= 0.1, 50, 0))) +
  (IF(E25 &gt; 0.17, 100, IF(E25 &gt;= 0.1, 50, 0))) +
  (IF(F25 &gt; 0.17, 100, IF(F25 &gt;= 0.1, 50, 0)))</f>
        <v>250</v>
      </c>
      <c r="H25" s="46" t="s">
        <v>194</v>
      </c>
      <c r="I25" s="20"/>
      <c r="J25" s="20"/>
      <c r="K25" s="20"/>
      <c r="L25" s="20"/>
      <c r="M25" s="20"/>
      <c r="N25" s="20"/>
      <c r="O25" s="20"/>
      <c r="P25" s="20"/>
      <c r="Q25" s="20"/>
      <c r="R25" s="20"/>
      <c r="S25" s="20"/>
      <c r="T25" s="20"/>
      <c r="U25" s="20"/>
      <c r="V25" s="20"/>
    </row>
    <row r="26" spans="1:22" x14ac:dyDescent="0.2">
      <c r="A26" s="20"/>
      <c r="B26" s="38" t="s">
        <v>112</v>
      </c>
      <c r="C26" s="49">
        <f>C8/C6</f>
        <v>0.43103635961525383</v>
      </c>
      <c r="D26" s="49">
        <f>D8/D6</f>
        <v>0.47595392490906518</v>
      </c>
      <c r="E26" s="49">
        <f>E8/E6</f>
        <v>0.49438050441161957</v>
      </c>
      <c r="F26" s="50">
        <f>F8/F6</f>
        <v>0.44806722064219262</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1.0246233459901377</v>
      </c>
      <c r="D27" s="49">
        <f>D9/(D13+D10)</f>
        <v>1.1915846293670898</v>
      </c>
      <c r="E27" s="49">
        <f>E9/(E13+E10)</f>
        <v>1.3971566902141643</v>
      </c>
      <c r="F27" s="50">
        <f>F9/(F13+F10)</f>
        <v>1.5091297474990006</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0.28186045729205234</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0.16549936334116722</v>
      </c>
      <c r="D31" s="49">
        <f>D17/(D13+D10)</f>
        <v>0.18558385631304442</v>
      </c>
      <c r="E31" s="49">
        <f>E17/(E13+E10)</f>
        <v>0.26027778670179158</v>
      </c>
      <c r="F31" s="50">
        <f>F17/(F13+F10)</f>
        <v>0.21896316127188381</v>
      </c>
      <c r="G31" s="45">
        <f>(IF(C31 &gt; 0.23, 100, 0)) +
  (IF(D31 &gt; 0.23, 100, 0)) +
  (IF(E31 &gt; 0.23, 100, 0)) +
  (IF(F31 &gt; 0.23, 100, 0))</f>
        <v>100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213</v>
      </c>
      <c r="D2" s="22" t="s">
        <v>214</v>
      </c>
      <c r="E2" s="22" t="s">
        <v>215</v>
      </c>
      <c r="F2" s="22" t="s">
        <v>216</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0.47875000000000001</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499592000</v>
      </c>
      <c r="D4" s="26">
        <v>392089000</v>
      </c>
      <c r="E4" s="26">
        <v>295435000</v>
      </c>
      <c r="F4" s="27">
        <v>255786000</v>
      </c>
      <c r="G4" s="20"/>
      <c r="H4" s="20"/>
      <c r="I4" s="20"/>
      <c r="J4" s="20"/>
      <c r="K4" s="20"/>
      <c r="L4" s="20"/>
      <c r="M4" s="20"/>
      <c r="N4" s="20"/>
      <c r="O4" s="20"/>
      <c r="P4" s="20"/>
      <c r="Q4" s="20"/>
      <c r="R4" s="20"/>
      <c r="S4" s="20"/>
      <c r="T4" s="20"/>
      <c r="U4" s="20"/>
      <c r="V4" s="20"/>
    </row>
    <row r="5" spans="1:22" ht="19" x14ac:dyDescent="0.25">
      <c r="A5" s="20"/>
      <c r="B5" s="28" t="s">
        <v>169</v>
      </c>
      <c r="C5" s="26">
        <v>975906000</v>
      </c>
      <c r="D5" s="26">
        <v>657370000</v>
      </c>
      <c r="E5" s="26">
        <v>8449000</v>
      </c>
      <c r="F5" s="27">
        <v>8449000</v>
      </c>
      <c r="G5" s="20"/>
      <c r="H5" s="20"/>
      <c r="I5" s="20"/>
      <c r="J5" s="20"/>
      <c r="K5" s="20"/>
      <c r="L5" s="20"/>
      <c r="M5" s="20"/>
      <c r="N5" s="20"/>
      <c r="O5" s="20"/>
      <c r="P5" s="20"/>
      <c r="Q5" s="20"/>
      <c r="R5" s="20"/>
      <c r="S5" s="20"/>
      <c r="T5" s="20"/>
      <c r="U5" s="20"/>
      <c r="V5" s="20"/>
    </row>
    <row r="6" spans="1:22" ht="19" x14ac:dyDescent="0.25">
      <c r="A6" s="20"/>
      <c r="B6" s="28" t="s">
        <v>170</v>
      </c>
      <c r="C6" s="26">
        <v>8223383000</v>
      </c>
      <c r="D6" s="26">
        <v>7722322000</v>
      </c>
      <c r="E6" s="26">
        <v>6649698000</v>
      </c>
      <c r="F6" s="27">
        <v>5921739000</v>
      </c>
      <c r="G6" s="20"/>
      <c r="H6" s="20"/>
      <c r="I6" s="20"/>
      <c r="J6" s="20"/>
      <c r="K6" s="20"/>
      <c r="L6" s="20"/>
      <c r="M6" s="20"/>
      <c r="N6" s="20"/>
      <c r="O6" s="20"/>
      <c r="P6" s="20"/>
      <c r="Q6" s="20"/>
      <c r="R6" s="20"/>
      <c r="S6" s="20"/>
      <c r="T6" s="20"/>
      <c r="U6" s="20"/>
      <c r="V6" s="20"/>
    </row>
    <row r="7" spans="1:22" ht="19" x14ac:dyDescent="0.25">
      <c r="A7" s="20"/>
      <c r="B7" s="28" t="s">
        <v>171</v>
      </c>
      <c r="C7" s="26">
        <v>2731230000</v>
      </c>
      <c r="D7" s="26">
        <v>1993517000</v>
      </c>
      <c r="E7" s="26">
        <v>1397093000</v>
      </c>
      <c r="F7" s="27">
        <v>789264000</v>
      </c>
      <c r="G7" s="20"/>
      <c r="H7" s="20"/>
      <c r="I7" s="20"/>
      <c r="J7" s="20"/>
      <c r="K7" s="20"/>
      <c r="L7" s="20"/>
      <c r="M7" s="20"/>
      <c r="N7" s="20"/>
      <c r="O7" s="20"/>
      <c r="P7" s="20"/>
      <c r="Q7" s="20"/>
      <c r="R7" s="20"/>
      <c r="S7" s="20"/>
      <c r="T7" s="20"/>
      <c r="U7" s="20"/>
      <c r="V7" s="20"/>
    </row>
    <row r="8" spans="1:22" ht="19" x14ac:dyDescent="0.25">
      <c r="A8" s="20"/>
      <c r="B8" s="28" t="s">
        <v>172</v>
      </c>
      <c r="C8" s="26">
        <v>301559000</v>
      </c>
      <c r="D8" s="26">
        <v>260190000</v>
      </c>
      <c r="E8" s="26">
        <v>203560000</v>
      </c>
      <c r="F8" s="27">
        <v>196004000</v>
      </c>
      <c r="G8" s="20"/>
      <c r="H8" s="20"/>
      <c r="I8" s="20"/>
      <c r="J8" s="20"/>
      <c r="K8" s="20"/>
      <c r="L8" s="20"/>
      <c r="M8" s="20"/>
      <c r="N8" s="20"/>
      <c r="O8" s="20"/>
      <c r="P8" s="20"/>
      <c r="Q8" s="20"/>
      <c r="R8" s="20"/>
      <c r="S8" s="20"/>
      <c r="T8" s="20"/>
      <c r="U8" s="20"/>
      <c r="V8" s="20"/>
    </row>
    <row r="9" spans="1:22" ht="19" x14ac:dyDescent="0.25">
      <c r="A9" s="20"/>
      <c r="B9" s="28" t="s">
        <v>173</v>
      </c>
      <c r="C9" s="26">
        <v>3032789000</v>
      </c>
      <c r="D9" s="26">
        <v>2253707000</v>
      </c>
      <c r="E9" s="26">
        <v>1600653000</v>
      </c>
      <c r="F9" s="27">
        <v>985268000</v>
      </c>
      <c r="G9" s="20"/>
      <c r="H9" s="20"/>
      <c r="I9" s="20"/>
      <c r="J9" s="20"/>
      <c r="K9" s="20"/>
      <c r="L9" s="20"/>
      <c r="M9" s="20"/>
      <c r="N9" s="20"/>
      <c r="O9" s="20"/>
      <c r="P9" s="20"/>
      <c r="Q9" s="20"/>
      <c r="R9" s="20"/>
      <c r="S9" s="20"/>
      <c r="T9" s="20"/>
      <c r="U9" s="20"/>
      <c r="V9" s="20"/>
    </row>
    <row r="10" spans="1:22" ht="19" x14ac:dyDescent="0.25">
      <c r="A10" s="20"/>
      <c r="B10" s="28" t="s">
        <v>174</v>
      </c>
      <c r="C10" s="26">
        <v>67140000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-4075604000</v>
      </c>
      <c r="D12" s="26">
        <v>-2716074000</v>
      </c>
      <c r="E12" s="26">
        <v>-1919369000</v>
      </c>
      <c r="F12" s="27">
        <v>-1239421000</v>
      </c>
      <c r="G12" s="20"/>
      <c r="H12" s="20"/>
      <c r="I12" s="20"/>
      <c r="J12" s="20"/>
      <c r="K12" s="20"/>
      <c r="L12" s="20"/>
      <c r="M12" s="20"/>
      <c r="N12" s="20"/>
      <c r="O12" s="20"/>
      <c r="P12" s="20"/>
      <c r="Q12" s="20"/>
      <c r="R12" s="20"/>
      <c r="S12" s="20"/>
      <c r="T12" s="20"/>
      <c r="U12" s="20"/>
      <c r="V12" s="20"/>
    </row>
    <row r="13" spans="1:22" ht="19" x14ac:dyDescent="0.25">
      <c r="A13" s="20"/>
      <c r="B13" s="28" t="s">
        <v>177</v>
      </c>
      <c r="C13" s="26">
        <v>5190594000</v>
      </c>
      <c r="D13" s="26">
        <v>5468615000</v>
      </c>
      <c r="E13" s="26">
        <v>5049045000</v>
      </c>
      <c r="F13" s="27">
        <v>4936471000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1287949000</v>
      </c>
      <c r="D15" s="26">
        <v>788058000</v>
      </c>
      <c r="E15" s="26">
        <v>466932000</v>
      </c>
      <c r="F15" s="27">
        <v>237946000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848122000</v>
      </c>
      <c r="D17" s="33">
        <v>545639000</v>
      </c>
      <c r="E17" s="33">
        <v>110179000</v>
      </c>
      <c r="F17" s="34">
        <v>-45417000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1.6976292654806322</v>
      </c>
      <c r="D24" s="49">
        <f>D17/(D4)</f>
        <v>1.391620269887704</v>
      </c>
      <c r="E24" s="49">
        <f>E17/(E4)</f>
        <v>0.37293820975849173</v>
      </c>
      <c r="F24" s="50">
        <f>F17/(F4)</f>
        <v>-0.17755858412892028</v>
      </c>
      <c r="G24" s="45">
        <f>(IF(C24 &gt; 0.5, 100, IF(C24 &gt;= 0.2, 50, 0))) +
  (IF(D24 &gt; 0.5, 100, IF(D24 &gt;= 0.2, 50, 0))) +
  (IF(E24 &gt; 0.5, 100, IF(E24 &gt;= 0.2, 50, 0))) +
  (IF(F24 &gt; 0.5, 100, IF(F24 &gt;= 0.2, 50, 0)))</f>
        <v>250</v>
      </c>
      <c r="H24" s="46" t="s">
        <v>193</v>
      </c>
      <c r="I24" s="20"/>
      <c r="J24" s="20"/>
      <c r="K24" s="20"/>
      <c r="L24" s="20"/>
      <c r="M24" s="20"/>
      <c r="N24" s="20"/>
      <c r="O24" s="20"/>
      <c r="P24" s="20"/>
      <c r="Q24" s="20"/>
      <c r="R24" s="20"/>
      <c r="S24" s="20"/>
      <c r="T24" s="20"/>
      <c r="U24" s="20"/>
      <c r="V24" s="20"/>
    </row>
    <row r="25" spans="1:22" x14ac:dyDescent="0.2">
      <c r="A25" s="20"/>
      <c r="B25" s="38" t="s">
        <v>110</v>
      </c>
      <c r="C25" s="49">
        <f>C17/C6</f>
        <v>0.10313541276139029</v>
      </c>
      <c r="D25" s="49">
        <f>D17/D6</f>
        <v>7.0657374815502383E-2</v>
      </c>
      <c r="E25" s="49">
        <f>E17/E6</f>
        <v>1.6569023134584457E-2</v>
      </c>
      <c r="F25" s="50">
        <f>F17/F6</f>
        <v>-7.6695376138664669E-3</v>
      </c>
      <c r="G25" s="45">
        <f>(IF(C25 &gt; 0.17, 100, IF(C25 &gt;= 0.1, 50, 0))) +
  (IF(D25 &gt; 0.17, 100, IF(D25 &gt;= 0.1, 50, 0))) +
  (IF(E25 &gt; 0.17, 100, IF(E25 &gt;= 0.1, 50, 0))) +
  (IF(F25 &gt; 0.17, 100, IF(F25 &gt;= 0.1, 50, 0)))</f>
        <v>50</v>
      </c>
      <c r="H25" s="46" t="s">
        <v>194</v>
      </c>
      <c r="I25" s="20"/>
      <c r="J25" s="20"/>
      <c r="K25" s="20"/>
      <c r="L25" s="20"/>
      <c r="M25" s="20"/>
      <c r="N25" s="20"/>
      <c r="O25" s="20"/>
      <c r="P25" s="20"/>
      <c r="Q25" s="20"/>
      <c r="R25" s="20"/>
      <c r="S25" s="20"/>
      <c r="T25" s="20"/>
      <c r="U25" s="20"/>
      <c r="V25" s="20"/>
    </row>
    <row r="26" spans="1:22" x14ac:dyDescent="0.2">
      <c r="A26" s="20"/>
      <c r="B26" s="38" t="s">
        <v>112</v>
      </c>
      <c r="C26" s="49">
        <f>C8/C6</f>
        <v>3.6670917553031396E-2</v>
      </c>
      <c r="D26" s="49">
        <f>D8/D6</f>
        <v>3.3693233719080867E-2</v>
      </c>
      <c r="E26" s="49">
        <f>E8/E6</f>
        <v>3.0611916511095693E-2</v>
      </c>
      <c r="F26" s="50">
        <f>F8/F6</f>
        <v>3.3099060934634238E-2</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0.57682435056623249</v>
      </c>
      <c r="D27" s="49">
        <f>D9/(D13+D10)</f>
        <v>0.41211659624969027</v>
      </c>
      <c r="E27" s="49">
        <f>E9/(E13+E10)</f>
        <v>0.31702094158400251</v>
      </c>
      <c r="F27" s="50">
        <f>F9/(F13+F10)</f>
        <v>0.199589544838813</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0.48807931687084555</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Fail</v>
      </c>
      <c r="E30" s="56" t="str">
        <f>IF(E10&lt;&gt;0,"Pass","Fail")</f>
        <v>Fail</v>
      </c>
      <c r="F30" s="57" t="str">
        <f>IF(F10&lt;&gt;0,"Pass","Fail")</f>
        <v>Fail</v>
      </c>
      <c r="G30" s="45">
        <f>(COUNTIF(C30:F30, "Pass") * 100) + (COUNTIF(C30:F30, "Fail") * 0)</f>
        <v>100</v>
      </c>
      <c r="H30" s="46" t="s">
        <v>201</v>
      </c>
      <c r="I30" s="20"/>
      <c r="J30" s="20"/>
      <c r="K30" s="20"/>
      <c r="L30" s="20"/>
      <c r="M30" s="20"/>
      <c r="N30" s="20"/>
      <c r="O30" s="20"/>
      <c r="P30" s="20"/>
      <c r="Q30" s="20"/>
      <c r="R30" s="20"/>
      <c r="S30" s="20"/>
      <c r="T30" s="20"/>
      <c r="U30" s="20"/>
      <c r="V30" s="20"/>
    </row>
    <row r="31" spans="1:22" x14ac:dyDescent="0.2">
      <c r="A31" s="20"/>
      <c r="B31" s="38" t="s">
        <v>202</v>
      </c>
      <c r="C31" s="49">
        <f>C17/(C13+C10)</f>
        <v>0.16130941580536406</v>
      </c>
      <c r="D31" s="49">
        <f>D17/(D13+D10)</f>
        <v>9.9776451624405821E-2</v>
      </c>
      <c r="E31" s="49">
        <f>E17/(E13+E10)</f>
        <v>2.1821750449837543E-2</v>
      </c>
      <c r="F31" s="50">
        <f>F17/(F13+F10)</f>
        <v>-9.2002971353422319E-3</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0.46250000000000002</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298434000</v>
      </c>
      <c r="D4" s="26">
        <v>212975000</v>
      </c>
      <c r="E4" s="26">
        <v>136507000</v>
      </c>
      <c r="F4" s="27">
        <v>105026000</v>
      </c>
      <c r="G4" s="20"/>
      <c r="H4" s="20"/>
      <c r="I4" s="20"/>
      <c r="J4" s="20"/>
      <c r="K4" s="20"/>
      <c r="L4" s="20"/>
      <c r="M4" s="20"/>
      <c r="N4" s="20"/>
      <c r="O4" s="20"/>
      <c r="P4" s="20"/>
      <c r="Q4" s="20"/>
      <c r="R4" s="20"/>
      <c r="S4" s="20"/>
      <c r="T4" s="20"/>
      <c r="U4" s="20"/>
      <c r="V4" s="20"/>
    </row>
    <row r="5" spans="1:22" ht="19" x14ac:dyDescent="0.25">
      <c r="A5" s="20"/>
      <c r="B5" s="28" t="s">
        <v>169</v>
      </c>
      <c r="C5" s="26">
        <v>352694000</v>
      </c>
      <c r="D5" s="26">
        <v>348277000</v>
      </c>
      <c r="E5" s="26">
        <v>292176000</v>
      </c>
      <c r="F5" s="27">
        <v>17609000</v>
      </c>
      <c r="G5" s="20"/>
      <c r="H5" s="20"/>
      <c r="I5" s="20"/>
      <c r="J5" s="20"/>
      <c r="K5" s="20"/>
      <c r="L5" s="20"/>
      <c r="M5" s="20"/>
      <c r="N5" s="20"/>
      <c r="O5" s="20"/>
      <c r="P5" s="20"/>
      <c r="Q5" s="20"/>
      <c r="R5" s="20"/>
      <c r="S5" s="20"/>
      <c r="T5" s="20"/>
      <c r="U5" s="20"/>
      <c r="V5" s="20"/>
    </row>
    <row r="6" spans="1:22" ht="19" x14ac:dyDescent="0.25">
      <c r="A6" s="20"/>
      <c r="B6" s="28" t="s">
        <v>170</v>
      </c>
      <c r="C6" s="26">
        <v>3936072000</v>
      </c>
      <c r="D6" s="26">
        <v>3004852000</v>
      </c>
      <c r="E6" s="26">
        <v>2380794000</v>
      </c>
      <c r="F6" s="27">
        <v>1890285000</v>
      </c>
      <c r="G6" s="20"/>
      <c r="H6" s="20"/>
      <c r="I6" s="20"/>
      <c r="J6" s="20"/>
      <c r="K6" s="20"/>
      <c r="L6" s="20"/>
      <c r="M6" s="20"/>
      <c r="N6" s="20"/>
      <c r="O6" s="20"/>
      <c r="P6" s="20"/>
      <c r="Q6" s="20"/>
      <c r="R6" s="20"/>
      <c r="S6" s="20"/>
      <c r="T6" s="20"/>
      <c r="U6" s="20"/>
      <c r="V6" s="20"/>
    </row>
    <row r="7" spans="1:22" ht="19" x14ac:dyDescent="0.25">
      <c r="A7" s="20"/>
      <c r="B7" s="28" t="s">
        <v>171</v>
      </c>
      <c r="C7" s="26">
        <v>1003052000</v>
      </c>
      <c r="D7" s="26">
        <v>759748000</v>
      </c>
      <c r="E7" s="26">
        <v>528696000</v>
      </c>
      <c r="F7" s="27">
        <v>297844000</v>
      </c>
      <c r="G7" s="20"/>
      <c r="H7" s="20"/>
      <c r="I7" s="20"/>
      <c r="J7" s="20"/>
      <c r="K7" s="20"/>
      <c r="L7" s="20"/>
      <c r="M7" s="20"/>
      <c r="N7" s="20"/>
      <c r="O7" s="20"/>
      <c r="P7" s="20"/>
      <c r="Q7" s="20"/>
      <c r="R7" s="20"/>
      <c r="S7" s="20"/>
      <c r="T7" s="20"/>
      <c r="U7" s="20"/>
      <c r="V7" s="20"/>
    </row>
    <row r="8" spans="1:22" ht="19" x14ac:dyDescent="0.25">
      <c r="A8" s="20"/>
      <c r="B8" s="28" t="s">
        <v>172</v>
      </c>
      <c r="C8" s="26">
        <v>907666000</v>
      </c>
      <c r="D8" s="26">
        <v>834599000</v>
      </c>
      <c r="E8" s="26">
        <v>810895000</v>
      </c>
      <c r="F8" s="27">
        <v>635009000</v>
      </c>
      <c r="G8" s="20"/>
      <c r="H8" s="20"/>
      <c r="I8" s="20"/>
      <c r="J8" s="20"/>
      <c r="K8" s="20"/>
      <c r="L8" s="20"/>
      <c r="M8" s="20"/>
      <c r="N8" s="20"/>
      <c r="O8" s="20"/>
      <c r="P8" s="20"/>
      <c r="Q8" s="20"/>
      <c r="R8" s="20"/>
      <c r="S8" s="20"/>
      <c r="T8" s="20"/>
      <c r="U8" s="20"/>
      <c r="V8" s="20"/>
    </row>
    <row r="9" spans="1:22" ht="19" x14ac:dyDescent="0.25">
      <c r="A9" s="20"/>
      <c r="B9" s="28" t="s">
        <v>173</v>
      </c>
      <c r="C9" s="26">
        <v>1910718000</v>
      </c>
      <c r="D9" s="26">
        <v>1594347000</v>
      </c>
      <c r="E9" s="26">
        <v>1339591000</v>
      </c>
      <c r="F9" s="27">
        <v>932853000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-153698000</v>
      </c>
      <c r="D12" s="26">
        <v>-202266000</v>
      </c>
      <c r="E12" s="26">
        <v>-152106000</v>
      </c>
      <c r="F12" s="27">
        <v>-148163000</v>
      </c>
      <c r="G12" s="20"/>
      <c r="H12" s="20"/>
      <c r="I12" s="20"/>
      <c r="J12" s="20"/>
      <c r="K12" s="20"/>
      <c r="L12" s="20"/>
      <c r="M12" s="20"/>
      <c r="N12" s="20"/>
      <c r="O12" s="20"/>
      <c r="P12" s="20"/>
      <c r="Q12" s="20"/>
      <c r="R12" s="20"/>
      <c r="S12" s="20"/>
      <c r="T12" s="20"/>
      <c r="U12" s="20"/>
      <c r="V12" s="20"/>
    </row>
    <row r="13" spans="1:22" ht="19" x14ac:dyDescent="0.25">
      <c r="A13" s="20"/>
      <c r="B13" s="28" t="s">
        <v>177</v>
      </c>
      <c r="C13" s="26">
        <v>2025354000</v>
      </c>
      <c r="D13" s="26">
        <v>1410505000</v>
      </c>
      <c r="E13" s="26">
        <v>1041203000</v>
      </c>
      <c r="F13" s="27">
        <v>957432000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962447000</v>
      </c>
      <c r="D15" s="26">
        <v>752351000</v>
      </c>
      <c r="E15" s="26">
        <v>419769000</v>
      </c>
      <c r="F15" s="27">
        <v>210626000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659954000</v>
      </c>
      <c r="D17" s="33">
        <v>418407000</v>
      </c>
      <c r="E17" s="33">
        <v>286545000</v>
      </c>
      <c r="F17" s="34">
        <v>109091000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2.2113901231092972</v>
      </c>
      <c r="D24" s="49">
        <f>D17/(D4)</f>
        <v>1.9645826974997065</v>
      </c>
      <c r="E24" s="49">
        <f>E17/(E4)</f>
        <v>2.0991231218911852</v>
      </c>
      <c r="F24" s="50">
        <f>F17/(F4)</f>
        <v>1.0387047016929141</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0.16766817273667758</v>
      </c>
      <c r="D25" s="49">
        <f>D17/D6</f>
        <v>0.1392437963666763</v>
      </c>
      <c r="E25" s="49">
        <f>E17/E6</f>
        <v>0.12035690614139652</v>
      </c>
      <c r="F25" s="50">
        <f>F17/F6</f>
        <v>5.771140330690875E-2</v>
      </c>
      <c r="G25" s="45">
        <f>(IF(C25 &gt; 0.17, 100, IF(C25 &gt;= 0.1, 50, 0))) +
  (IF(D25 &gt; 0.17, 100, IF(D25 &gt;= 0.1, 50, 0))) +
  (IF(E25 &gt; 0.17, 100, IF(E25 &gt;= 0.1, 50, 0))) +
  (IF(F25 &gt; 0.17, 100, IF(F25 &gt;= 0.1, 50, 0)))</f>
        <v>150</v>
      </c>
      <c r="H25" s="46" t="s">
        <v>194</v>
      </c>
      <c r="I25" s="20"/>
      <c r="J25" s="20"/>
      <c r="K25" s="20"/>
      <c r="L25" s="20"/>
      <c r="M25" s="20"/>
      <c r="N25" s="20"/>
      <c r="O25" s="20"/>
      <c r="P25" s="20"/>
      <c r="Q25" s="20"/>
      <c r="R25" s="20"/>
      <c r="S25" s="20"/>
      <c r="T25" s="20"/>
      <c r="U25" s="20"/>
      <c r="V25" s="20"/>
    </row>
    <row r="26" spans="1:22" x14ac:dyDescent="0.2">
      <c r="A26" s="20"/>
      <c r="B26" s="38" t="s">
        <v>112</v>
      </c>
      <c r="C26" s="49">
        <f>C8/C6</f>
        <v>0.23060198085807374</v>
      </c>
      <c r="D26" s="49">
        <f>D8/D6</f>
        <v>0.27775045160294082</v>
      </c>
      <c r="E26" s="49">
        <f>E8/E6</f>
        <v>0.34059855661598609</v>
      </c>
      <c r="F26" s="50">
        <f>F8/F6</f>
        <v>0.33593294132895302</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0.94339952423131956</v>
      </c>
      <c r="D27" s="49">
        <f>D9/(D13+D10)</f>
        <v>1.1303377159244383</v>
      </c>
      <c r="E27" s="49">
        <f>E9/(E13+E10)</f>
        <v>1.2865800425085214</v>
      </c>
      <c r="F27" s="50">
        <f>F9/(F13+F10)</f>
        <v>0.97432820294287215</v>
      </c>
      <c r="G27" s="45">
        <f>(IF(C27 &lt; 0.8, 100, IF(C27 &lt; 1, 50, 0))) +
  (IF(D27 &lt; 0.8, 100, IF(D27 &lt; 1, 50, 0))) +
  (IF(E27 &lt; 0.8, 100, IF(E27 &lt; 1, 50, 0))) +
  (IF(F27 &lt; 0.8, 100, IF(F27 &lt; 1, 50, 0)))</f>
        <v>100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3.8754388071705448E-2</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0.32584624712519394</v>
      </c>
      <c r="D31" s="49">
        <f>D17/(D13+D10)</f>
        <v>0.2966363111084328</v>
      </c>
      <c r="E31" s="49">
        <f>E17/(E13+E10)</f>
        <v>0.27520569956098861</v>
      </c>
      <c r="F31" s="50">
        <f>F17/(F13+F10)</f>
        <v>0.11394125118024048</v>
      </c>
      <c r="G31" s="45">
        <f>(IF(C31 &gt; 0.23, 100, 0)) +
  (IF(D31 &gt; 0.23, 100, 0)) +
  (IF(E31 &gt; 0.23, 100, 0)) +
  (IF(F31 &gt; 0.23, 100, 0))</f>
        <v>300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0.42875000000000002</v>
      </c>
      <c r="J2" s="20"/>
      <c r="K2" s="20"/>
      <c r="L2" s="20"/>
      <c r="M2" s="20"/>
      <c r="N2" s="20"/>
      <c r="O2" s="20"/>
      <c r="P2" s="20"/>
      <c r="Q2" s="20"/>
      <c r="R2" s="20"/>
      <c r="S2" s="20"/>
      <c r="T2" s="20"/>
      <c r="U2" s="20"/>
      <c r="V2" s="20"/>
    </row>
    <row r="3" spans="1:22" ht="19" x14ac:dyDescent="0.25">
      <c r="A3" s="20"/>
      <c r="B3" s="25" t="s">
        <v>167</v>
      </c>
      <c r="C3" s="26">
        <v>2666000000</v>
      </c>
      <c r="D3" s="26">
        <v>2904000000</v>
      </c>
      <c r="E3" s="26">
        <v>2481000000</v>
      </c>
      <c r="F3" s="27">
        <v>2438000000</v>
      </c>
      <c r="G3" s="20"/>
      <c r="H3" s="20"/>
      <c r="I3" s="20"/>
      <c r="J3" s="20"/>
      <c r="K3" s="20"/>
      <c r="L3" s="20"/>
      <c r="M3" s="20"/>
      <c r="N3" s="20"/>
      <c r="O3" s="20"/>
      <c r="P3" s="20"/>
      <c r="Q3" s="20"/>
      <c r="R3" s="20"/>
      <c r="S3" s="20"/>
      <c r="T3" s="20"/>
      <c r="U3" s="20"/>
      <c r="V3" s="20"/>
    </row>
    <row r="4" spans="1:22" ht="19" x14ac:dyDescent="0.25">
      <c r="A4" s="20"/>
      <c r="B4" s="28" t="s">
        <v>168</v>
      </c>
      <c r="C4" s="26">
        <v>15513000000</v>
      </c>
      <c r="D4" s="26">
        <v>16213000000</v>
      </c>
      <c r="E4" s="26">
        <v>16545000000</v>
      </c>
      <c r="F4" s="27">
        <v>16422000000</v>
      </c>
      <c r="G4" s="20"/>
      <c r="H4" s="20"/>
      <c r="I4" s="20"/>
      <c r="J4" s="20"/>
      <c r="K4" s="20"/>
      <c r="L4" s="20"/>
      <c r="M4" s="20"/>
      <c r="N4" s="20"/>
      <c r="O4" s="20"/>
      <c r="P4" s="20"/>
      <c r="Q4" s="20"/>
      <c r="R4" s="20"/>
      <c r="S4" s="20"/>
      <c r="T4" s="20"/>
      <c r="U4" s="20"/>
      <c r="V4" s="20"/>
    </row>
    <row r="5" spans="1:22" ht="19" x14ac:dyDescent="0.25">
      <c r="A5" s="20"/>
      <c r="B5" s="28" t="s">
        <v>169</v>
      </c>
      <c r="C5" s="26">
        <v>2380000000</v>
      </c>
      <c r="D5" s="26">
        <v>2394000000</v>
      </c>
      <c r="E5" s="26">
        <v>2421000000</v>
      </c>
      <c r="F5" s="27">
        <v>2460000000</v>
      </c>
      <c r="G5" s="20"/>
      <c r="H5" s="20"/>
      <c r="I5" s="20"/>
      <c r="J5" s="20"/>
      <c r="K5" s="20"/>
      <c r="L5" s="20"/>
      <c r="M5" s="20"/>
      <c r="N5" s="20"/>
      <c r="O5" s="20"/>
      <c r="P5" s="20"/>
      <c r="Q5" s="20"/>
      <c r="R5" s="20"/>
      <c r="S5" s="20"/>
      <c r="T5" s="20"/>
      <c r="U5" s="20"/>
      <c r="V5" s="20"/>
    </row>
    <row r="6" spans="1:22" ht="19" x14ac:dyDescent="0.25">
      <c r="A6" s="20"/>
      <c r="B6" s="28" t="s">
        <v>170</v>
      </c>
      <c r="C6" s="26">
        <v>28500000000</v>
      </c>
      <c r="D6" s="26">
        <v>29499000000</v>
      </c>
      <c r="E6" s="26">
        <v>30154000000</v>
      </c>
      <c r="F6" s="27">
        <v>30775000000</v>
      </c>
      <c r="G6" s="20"/>
      <c r="H6" s="20"/>
      <c r="I6" s="20"/>
      <c r="J6" s="20"/>
      <c r="K6" s="20"/>
      <c r="L6" s="20"/>
      <c r="M6" s="20"/>
      <c r="N6" s="20"/>
      <c r="O6" s="20"/>
      <c r="P6" s="20"/>
      <c r="Q6" s="20"/>
      <c r="R6" s="20"/>
      <c r="S6" s="20"/>
      <c r="T6" s="20"/>
      <c r="U6" s="20"/>
      <c r="V6" s="20"/>
    </row>
    <row r="7" spans="1:22" ht="19" x14ac:dyDescent="0.25">
      <c r="A7" s="20"/>
      <c r="B7" s="28" t="s">
        <v>171</v>
      </c>
      <c r="C7" s="26">
        <v>4319000000</v>
      </c>
      <c r="D7" s="26">
        <v>5175000000</v>
      </c>
      <c r="E7" s="26">
        <v>4806000000</v>
      </c>
      <c r="F7" s="27">
        <v>3767000000</v>
      </c>
      <c r="G7" s="20"/>
      <c r="H7" s="20"/>
      <c r="I7" s="20"/>
      <c r="J7" s="20"/>
      <c r="K7" s="20"/>
      <c r="L7" s="20"/>
      <c r="M7" s="20"/>
      <c r="N7" s="20"/>
      <c r="O7" s="20"/>
      <c r="P7" s="20"/>
      <c r="Q7" s="20"/>
      <c r="R7" s="20"/>
      <c r="S7" s="20"/>
      <c r="T7" s="20"/>
      <c r="U7" s="20"/>
      <c r="V7" s="20"/>
    </row>
    <row r="8" spans="1:22" ht="19" x14ac:dyDescent="0.25">
      <c r="A8" s="20"/>
      <c r="B8" s="28" t="s">
        <v>172</v>
      </c>
      <c r="C8" s="26">
        <v>12313000000</v>
      </c>
      <c r="D8" s="26">
        <v>12049000000</v>
      </c>
      <c r="E8" s="26">
        <v>12803000000</v>
      </c>
      <c r="F8" s="27">
        <v>13560000000</v>
      </c>
      <c r="G8" s="20"/>
      <c r="H8" s="20"/>
      <c r="I8" s="20"/>
      <c r="J8" s="20"/>
      <c r="K8" s="20"/>
      <c r="L8" s="20"/>
      <c r="M8" s="20"/>
      <c r="N8" s="20"/>
      <c r="O8" s="20"/>
      <c r="P8" s="20"/>
      <c r="Q8" s="20"/>
      <c r="R8" s="20"/>
      <c r="S8" s="20"/>
      <c r="T8" s="20"/>
      <c r="U8" s="20"/>
      <c r="V8" s="20"/>
    </row>
    <row r="9" spans="1:22" ht="19" x14ac:dyDescent="0.25">
      <c r="A9" s="20"/>
      <c r="B9" s="28" t="s">
        <v>173</v>
      </c>
      <c r="C9" s="26">
        <v>16632000000</v>
      </c>
      <c r="D9" s="26">
        <v>17224000000</v>
      </c>
      <c r="E9" s="26">
        <v>17609000000</v>
      </c>
      <c r="F9" s="27">
        <v>17327000000</v>
      </c>
      <c r="G9" s="20"/>
      <c r="H9" s="20"/>
      <c r="I9" s="20"/>
      <c r="J9" s="20"/>
      <c r="K9" s="20"/>
      <c r="L9" s="20"/>
      <c r="M9" s="20"/>
      <c r="N9" s="20"/>
      <c r="O9" s="20"/>
      <c r="P9" s="20"/>
      <c r="Q9" s="20"/>
      <c r="R9" s="20"/>
      <c r="S9" s="20"/>
      <c r="T9" s="20"/>
      <c r="U9" s="20"/>
      <c r="V9" s="20"/>
    </row>
    <row r="10" spans="1:22" ht="19" x14ac:dyDescent="0.25">
      <c r="A10" s="20"/>
      <c r="B10" s="28" t="s">
        <v>174</v>
      </c>
      <c r="C10" s="26">
        <v>20637000000</v>
      </c>
      <c r="D10" s="26">
        <v>20532000000</v>
      </c>
      <c r="E10" s="26">
        <v>20263000000</v>
      </c>
      <c r="F10" s="27">
        <v>19928000000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2300000000</v>
      </c>
      <c r="G11" s="20"/>
      <c r="H11" s="20"/>
      <c r="I11" s="20"/>
      <c r="J11" s="20"/>
      <c r="K11" s="20"/>
      <c r="L11" s="20"/>
      <c r="M11" s="20"/>
      <c r="N11" s="20"/>
      <c r="O11" s="20"/>
      <c r="P11" s="20"/>
      <c r="Q11" s="20"/>
      <c r="R11" s="20"/>
      <c r="S11" s="20"/>
      <c r="T11" s="20"/>
      <c r="U11" s="20"/>
      <c r="V11" s="20"/>
    </row>
    <row r="12" spans="1:22" ht="19" x14ac:dyDescent="0.25">
      <c r="A12" s="20"/>
      <c r="B12" s="28" t="s">
        <v>176</v>
      </c>
      <c r="C12" s="26">
        <v>16391000000</v>
      </c>
      <c r="D12" s="26">
        <v>16778000000</v>
      </c>
      <c r="E12" s="26">
        <v>16389000000</v>
      </c>
      <c r="F12" s="27">
        <v>16120000000</v>
      </c>
      <c r="G12" s="20"/>
      <c r="H12" s="20"/>
      <c r="I12" s="20"/>
      <c r="J12" s="20"/>
      <c r="K12" s="20"/>
      <c r="L12" s="20"/>
      <c r="M12" s="20"/>
      <c r="N12" s="20"/>
      <c r="O12" s="20"/>
      <c r="P12" s="20"/>
      <c r="Q12" s="20"/>
      <c r="R12" s="20"/>
      <c r="S12" s="20"/>
      <c r="T12" s="20"/>
      <c r="U12" s="20"/>
      <c r="V12" s="20"/>
    </row>
    <row r="13" spans="1:22" ht="19" x14ac:dyDescent="0.25">
      <c r="A13" s="20"/>
      <c r="B13" s="28" t="s">
        <v>177</v>
      </c>
      <c r="C13" s="26">
        <v>11868000000</v>
      </c>
      <c r="D13" s="26">
        <v>12275000000</v>
      </c>
      <c r="E13" s="26">
        <v>12545000000</v>
      </c>
      <c r="F13" s="27">
        <v>13448000000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1076000000</v>
      </c>
      <c r="D15" s="26">
        <v>1047000000</v>
      </c>
      <c r="E15" s="26">
        <v>995000000</v>
      </c>
      <c r="F15" s="27">
        <v>1154000000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2005000000</v>
      </c>
      <c r="D17" s="33">
        <v>2615000000</v>
      </c>
      <c r="E17" s="33">
        <v>3412000000</v>
      </c>
      <c r="F17" s="34">
        <v>2180000000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Fail</v>
      </c>
      <c r="E22" s="43" t="str">
        <f>IF(E17&gt;F17, "Pass", "Fail")</f>
        <v>Pass</v>
      </c>
      <c r="F22" s="39"/>
      <c r="G22" s="45">
        <f>(((COUNTIF(C22:F22, "Pass") * 100) + (COUNTIF(C22:F22, "Fail") * 0)) * (400/300)) / 2</f>
        <v>66.666666666666657</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0.12924643847095985</v>
      </c>
      <c r="D24" s="49">
        <f>D17/(D4)</f>
        <v>0.16129032258064516</v>
      </c>
      <c r="E24" s="49">
        <f>E17/(E4)</f>
        <v>0.20622544575400423</v>
      </c>
      <c r="F24" s="50">
        <f>F17/(F4)</f>
        <v>0.13274875167458289</v>
      </c>
      <c r="G24" s="45">
        <f>(IF(C24 &gt; 0.5, 100, IF(C24 &gt;= 0.2, 50, 0))) +
  (IF(D24 &gt; 0.5, 100, IF(D24 &gt;= 0.2, 50, 0))) +
  (IF(E24 &gt; 0.5, 100, IF(E24 &gt;= 0.2, 50, 0))) +
  (IF(F24 &gt; 0.5, 100, IF(F24 &gt;= 0.2, 50, 0)))</f>
        <v>50</v>
      </c>
      <c r="H24" s="46" t="s">
        <v>193</v>
      </c>
      <c r="I24" s="20"/>
      <c r="J24" s="20"/>
      <c r="K24" s="20"/>
      <c r="L24" s="20"/>
      <c r="M24" s="20"/>
      <c r="N24" s="20"/>
      <c r="O24" s="20"/>
      <c r="P24" s="20"/>
      <c r="Q24" s="20"/>
      <c r="R24" s="20"/>
      <c r="S24" s="20"/>
      <c r="T24" s="20"/>
      <c r="U24" s="20"/>
      <c r="V24" s="20"/>
    </row>
    <row r="25" spans="1:22" x14ac:dyDescent="0.2">
      <c r="A25" s="20"/>
      <c r="B25" s="38" t="s">
        <v>110</v>
      </c>
      <c r="C25" s="49">
        <f>C17/C6</f>
        <v>7.0350877192982456E-2</v>
      </c>
      <c r="D25" s="49">
        <f>D17/D6</f>
        <v>8.8647072782128203E-2</v>
      </c>
      <c r="E25" s="49">
        <f>E17/E6</f>
        <v>0.11315248391589838</v>
      </c>
      <c r="F25" s="50">
        <f>F17/F6</f>
        <v>7.0836718115353373E-2</v>
      </c>
      <c r="G25" s="45">
        <f>(IF(C25 &gt; 0.17, 100, IF(C25 &gt;= 0.1, 50, 0))) +
  (IF(D25 &gt; 0.17, 100, IF(D25 &gt;= 0.1, 50, 0))) +
  (IF(E25 &gt; 0.17, 100, IF(E25 &gt;= 0.1, 50, 0))) +
  (IF(F25 &gt; 0.17, 100, IF(F25 &gt;= 0.1, 50, 0)))</f>
        <v>50</v>
      </c>
      <c r="H25" s="46" t="s">
        <v>194</v>
      </c>
      <c r="I25" s="20"/>
      <c r="J25" s="20"/>
      <c r="K25" s="20"/>
      <c r="L25" s="20"/>
      <c r="M25" s="20"/>
      <c r="N25" s="20"/>
      <c r="O25" s="20"/>
      <c r="P25" s="20"/>
      <c r="Q25" s="20"/>
      <c r="R25" s="20"/>
      <c r="S25" s="20"/>
      <c r="T25" s="20"/>
      <c r="U25" s="20"/>
      <c r="V25" s="20"/>
    </row>
    <row r="26" spans="1:22" x14ac:dyDescent="0.2">
      <c r="A26" s="20"/>
      <c r="B26" s="38" t="s">
        <v>112</v>
      </c>
      <c r="C26" s="49">
        <f>C8/C6</f>
        <v>0.43203508771929827</v>
      </c>
      <c r="D26" s="49">
        <f>D8/D6</f>
        <v>0.40845452388216552</v>
      </c>
      <c r="E26" s="49">
        <f>E8/E6</f>
        <v>0.42458711945347216</v>
      </c>
      <c r="F26" s="50">
        <f>F8/F6</f>
        <v>0.44061738424045493</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0.51167512690355332</v>
      </c>
      <c r="D27" s="49">
        <f>D9/(D13+D10)</f>
        <v>0.52500990642240986</v>
      </c>
      <c r="E27" s="49">
        <f>E9/(E13+E10)</f>
        <v>0.53672884662277498</v>
      </c>
      <c r="F27" s="50">
        <f>F9/(F13+F10)</f>
        <v>0.51914549376797703</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Fail</v>
      </c>
      <c r="G28" s="45">
        <f>(COUNTIF(C28:F28, "Pass") * 100) + (COUNTIF(C28:F28, "Fail") * 0)</f>
        <v>300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5.7856191862039859E-3</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6.1682818027995696E-2</v>
      </c>
      <c r="D31" s="49">
        <f>D17/(D13+D10)</f>
        <v>7.9708598774651751E-2</v>
      </c>
      <c r="E31" s="49">
        <f>E17/(E13+E10)</f>
        <v>0.10399902462813948</v>
      </c>
      <c r="F31" s="50">
        <f>F17/(F13+F10)</f>
        <v>6.5316395014381592E-2</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0.57499999999999996</v>
      </c>
      <c r="J2" s="20"/>
      <c r="K2" s="20"/>
      <c r="L2" s="20"/>
      <c r="M2" s="20"/>
      <c r="N2" s="20"/>
      <c r="O2" s="20"/>
      <c r="P2" s="20"/>
      <c r="Q2" s="20"/>
      <c r="R2" s="20"/>
      <c r="S2" s="20"/>
      <c r="T2" s="20"/>
      <c r="U2" s="20"/>
      <c r="V2" s="20"/>
    </row>
    <row r="3" spans="1:22" ht="19" x14ac:dyDescent="0.25">
      <c r="A3" s="20"/>
      <c r="B3" s="25" t="s">
        <v>167</v>
      </c>
      <c r="C3" s="26">
        <v>1345955000</v>
      </c>
      <c r="D3" s="26">
        <v>1515045000</v>
      </c>
      <c r="E3" s="26">
        <v>1227609000</v>
      </c>
      <c r="F3" s="27">
        <v>762084000</v>
      </c>
      <c r="G3" s="20"/>
      <c r="H3" s="20"/>
      <c r="I3" s="20"/>
      <c r="J3" s="20"/>
      <c r="K3" s="20"/>
      <c r="L3" s="20"/>
      <c r="M3" s="20"/>
      <c r="N3" s="20"/>
      <c r="O3" s="20"/>
      <c r="P3" s="20"/>
      <c r="Q3" s="20"/>
      <c r="R3" s="20"/>
      <c r="S3" s="20"/>
      <c r="T3" s="20"/>
      <c r="U3" s="20"/>
      <c r="V3" s="20"/>
    </row>
    <row r="4" spans="1:22" ht="19" x14ac:dyDescent="0.25">
      <c r="A4" s="20"/>
      <c r="B4" s="28" t="s">
        <v>168</v>
      </c>
      <c r="C4" s="26">
        <v>1367821000</v>
      </c>
      <c r="D4" s="26">
        <v>1285045000</v>
      </c>
      <c r="E4" s="26">
        <v>1156935000</v>
      </c>
      <c r="F4" s="27">
        <v>950165000</v>
      </c>
      <c r="G4" s="20"/>
      <c r="H4" s="20"/>
      <c r="I4" s="20"/>
      <c r="J4" s="20"/>
      <c r="K4" s="20"/>
      <c r="L4" s="20"/>
      <c r="M4" s="20"/>
      <c r="N4" s="20"/>
      <c r="O4" s="20"/>
      <c r="P4" s="20"/>
      <c r="Q4" s="20"/>
      <c r="R4" s="20"/>
      <c r="S4" s="20"/>
      <c r="T4" s="20"/>
      <c r="U4" s="20"/>
      <c r="V4" s="20"/>
    </row>
    <row r="5" spans="1:22" ht="19" x14ac:dyDescent="0.25">
      <c r="A5" s="20"/>
      <c r="B5" s="28" t="s">
        <v>169</v>
      </c>
      <c r="C5" s="26">
        <v>608474000</v>
      </c>
      <c r="D5" s="26">
        <v>567994000</v>
      </c>
      <c r="E5" s="26">
        <v>575080000</v>
      </c>
      <c r="F5" s="27">
        <v>584210000</v>
      </c>
      <c r="G5" s="20"/>
      <c r="H5" s="20"/>
      <c r="I5" s="20"/>
      <c r="J5" s="20"/>
      <c r="K5" s="20"/>
      <c r="L5" s="20"/>
      <c r="M5" s="20"/>
      <c r="N5" s="20"/>
      <c r="O5" s="20"/>
      <c r="P5" s="20"/>
      <c r="Q5" s="20"/>
      <c r="R5" s="20"/>
      <c r="S5" s="20"/>
      <c r="T5" s="20"/>
      <c r="U5" s="20"/>
      <c r="V5" s="20"/>
    </row>
    <row r="6" spans="1:22" ht="19" x14ac:dyDescent="0.25">
      <c r="A6" s="20"/>
      <c r="B6" s="28" t="s">
        <v>170</v>
      </c>
      <c r="C6" s="26">
        <v>8603569000</v>
      </c>
      <c r="D6" s="26">
        <v>7731170000</v>
      </c>
      <c r="E6" s="26">
        <v>7854427000</v>
      </c>
      <c r="F6" s="27">
        <v>7031373000</v>
      </c>
      <c r="G6" s="20"/>
      <c r="H6" s="20"/>
      <c r="I6" s="20"/>
      <c r="J6" s="20"/>
      <c r="K6" s="20"/>
      <c r="L6" s="20"/>
      <c r="M6" s="20"/>
      <c r="N6" s="20"/>
      <c r="O6" s="20"/>
      <c r="P6" s="20"/>
      <c r="Q6" s="20"/>
      <c r="R6" s="20"/>
      <c r="S6" s="20"/>
      <c r="T6" s="20"/>
      <c r="U6" s="20"/>
      <c r="V6" s="20"/>
    </row>
    <row r="7" spans="1:22" ht="19" x14ac:dyDescent="0.25">
      <c r="A7" s="20"/>
      <c r="B7" s="28" t="s">
        <v>171</v>
      </c>
      <c r="C7" s="26">
        <v>1310687000</v>
      </c>
      <c r="D7" s="26">
        <v>1211635000</v>
      </c>
      <c r="E7" s="26">
        <v>1448148000</v>
      </c>
      <c r="F7" s="27">
        <v>1164217000</v>
      </c>
      <c r="G7" s="20"/>
      <c r="H7" s="20"/>
      <c r="I7" s="20"/>
      <c r="J7" s="20"/>
      <c r="K7" s="20"/>
      <c r="L7" s="20"/>
      <c r="M7" s="20"/>
      <c r="N7" s="20"/>
      <c r="O7" s="20"/>
      <c r="P7" s="20"/>
      <c r="Q7" s="20"/>
      <c r="R7" s="20"/>
      <c r="S7" s="20"/>
      <c r="T7" s="20"/>
      <c r="U7" s="20"/>
      <c r="V7" s="20"/>
    </row>
    <row r="8" spans="1:22" ht="19" x14ac:dyDescent="0.25">
      <c r="A8" s="20"/>
      <c r="B8" s="28" t="s">
        <v>172</v>
      </c>
      <c r="C8" s="26">
        <v>280822000</v>
      </c>
      <c r="D8" s="26">
        <v>315195000</v>
      </c>
      <c r="E8" s="26">
        <v>292120000</v>
      </c>
      <c r="F8" s="27">
        <v>351040000</v>
      </c>
      <c r="G8" s="20"/>
      <c r="H8" s="20"/>
      <c r="I8" s="20"/>
      <c r="J8" s="20"/>
      <c r="K8" s="20"/>
      <c r="L8" s="20"/>
      <c r="M8" s="20"/>
      <c r="N8" s="20"/>
      <c r="O8" s="20"/>
      <c r="P8" s="20"/>
      <c r="Q8" s="20"/>
      <c r="R8" s="20"/>
      <c r="S8" s="20"/>
      <c r="T8" s="20"/>
      <c r="U8" s="20"/>
      <c r="V8" s="20"/>
    </row>
    <row r="9" spans="1:22" ht="19" x14ac:dyDescent="0.25">
      <c r="A9" s="20"/>
      <c r="B9" s="28" t="s">
        <v>173</v>
      </c>
      <c r="C9" s="26">
        <v>1591509000</v>
      </c>
      <c r="D9" s="26">
        <v>1526830000</v>
      </c>
      <c r="E9" s="26">
        <v>1740268000</v>
      </c>
      <c r="F9" s="27">
        <v>1515257000</v>
      </c>
      <c r="G9" s="20"/>
      <c r="H9" s="20"/>
      <c r="I9" s="20"/>
      <c r="J9" s="20"/>
      <c r="K9" s="20"/>
      <c r="L9" s="20"/>
      <c r="M9" s="20"/>
      <c r="N9" s="20"/>
      <c r="O9" s="20"/>
      <c r="P9" s="20"/>
      <c r="Q9" s="20"/>
      <c r="R9" s="20"/>
      <c r="S9" s="20"/>
      <c r="T9" s="20"/>
      <c r="U9" s="20"/>
      <c r="V9" s="20"/>
    </row>
    <row r="10" spans="1:22" ht="19" x14ac:dyDescent="0.25">
      <c r="A10" s="20"/>
      <c r="B10" s="28" t="s">
        <v>174</v>
      </c>
      <c r="C10" s="26">
        <v>330909000</v>
      </c>
      <c r="D10" s="26">
        <v>475095000</v>
      </c>
      <c r="E10" s="26">
        <v>303114000</v>
      </c>
      <c r="F10" s="27">
        <v>320016000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5263528000</v>
      </c>
      <c r="D12" s="26">
        <v>4733517000</v>
      </c>
      <c r="E12" s="26">
        <v>4320737000</v>
      </c>
      <c r="F12" s="27">
        <v>3754372000</v>
      </c>
      <c r="G12" s="20"/>
      <c r="H12" s="20"/>
      <c r="I12" s="20"/>
      <c r="J12" s="20"/>
      <c r="K12" s="20"/>
      <c r="L12" s="20"/>
      <c r="M12" s="20"/>
      <c r="N12" s="20"/>
      <c r="O12" s="20"/>
      <c r="P12" s="20"/>
      <c r="Q12" s="20"/>
      <c r="R12" s="20"/>
      <c r="S12" s="20"/>
      <c r="T12" s="20"/>
      <c r="U12" s="20"/>
      <c r="V12" s="20"/>
    </row>
    <row r="13" spans="1:22" ht="19" x14ac:dyDescent="0.25">
      <c r="A13" s="20"/>
      <c r="B13" s="28" t="s">
        <v>177</v>
      </c>
      <c r="C13" s="26">
        <v>7012060000</v>
      </c>
      <c r="D13" s="26">
        <v>6204340000</v>
      </c>
      <c r="E13" s="26">
        <v>6114159000</v>
      </c>
      <c r="F13" s="27">
        <v>5516116000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904696000</v>
      </c>
      <c r="D15" s="26">
        <v>834927000</v>
      </c>
      <c r="E15" s="26">
        <v>778750000</v>
      </c>
      <c r="F15" s="27">
        <v>705685000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1376265000</v>
      </c>
      <c r="D17" s="33">
        <v>788259000</v>
      </c>
      <c r="E17" s="33">
        <v>1012427000</v>
      </c>
      <c r="F17" s="34">
        <v>1135267000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Fail</v>
      </c>
      <c r="F22" s="39"/>
      <c r="G22" s="45">
        <f>(((COUNTIF(C22:F22, "Pass") * 100) + (COUNTIF(C22:F22, "Fail") * 0)) * (400/300)) / 2</f>
        <v>66.666666666666657</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Pass</v>
      </c>
      <c r="D23" s="43" t="str">
        <f>IF(D17&gt;D7, "Pass", "Fail")</f>
        <v>Fail</v>
      </c>
      <c r="E23" s="43" t="str">
        <f>IF(E17&gt;E7, "Pass", "Fail")</f>
        <v>Fail</v>
      </c>
      <c r="F23" s="48" t="str">
        <f>IF(F17&gt;F7, "Pass", "Fail")</f>
        <v>Fail</v>
      </c>
      <c r="G23" s="45">
        <f>(COUNTIF(C23:F23, "Pass") * 100) + (COUNTIF(C23:F23, "Fail") * 0)</f>
        <v>100</v>
      </c>
      <c r="H23" s="46" t="s">
        <v>192</v>
      </c>
      <c r="I23" s="20"/>
      <c r="J23" s="20"/>
      <c r="K23" s="20"/>
      <c r="L23" s="20"/>
      <c r="M23" s="20"/>
      <c r="N23" s="20"/>
      <c r="O23" s="20"/>
      <c r="P23" s="20"/>
      <c r="Q23" s="20"/>
      <c r="R23" s="20"/>
      <c r="S23" s="20"/>
      <c r="T23" s="20"/>
      <c r="U23" s="20"/>
      <c r="V23" s="20"/>
    </row>
    <row r="24" spans="1:22" x14ac:dyDescent="0.2">
      <c r="A24" s="20"/>
      <c r="B24" s="38" t="s">
        <v>122</v>
      </c>
      <c r="C24" s="49">
        <f>C17/(C4)</f>
        <v>1.0061733223864819</v>
      </c>
      <c r="D24" s="49">
        <f>D17/(D4)</f>
        <v>0.61340964713297974</v>
      </c>
      <c r="E24" s="49">
        <f>E17/(E4)</f>
        <v>0.87509410641047247</v>
      </c>
      <c r="F24" s="50">
        <f>F17/(F4)</f>
        <v>1.1948103750401247</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0.1599644287155714</v>
      </c>
      <c r="D25" s="49">
        <f>D17/D6</f>
        <v>0.10195856513309111</v>
      </c>
      <c r="E25" s="49">
        <f>E17/E6</f>
        <v>0.12889889994521561</v>
      </c>
      <c r="F25" s="50">
        <f>F17/F6</f>
        <v>0.16145737112794328</v>
      </c>
      <c r="G25" s="45">
        <f>(IF(C25 &gt; 0.17, 100, IF(C25 &gt;= 0.1, 50, 0))) +
  (IF(D25 &gt; 0.17, 100, IF(D25 &gt;= 0.1, 50, 0))) +
  (IF(E25 &gt; 0.17, 100, IF(E25 &gt;= 0.1, 50, 0))) +
  (IF(F25 &gt; 0.17, 100, IF(F25 &gt;= 0.1, 50, 0)))</f>
        <v>200</v>
      </c>
      <c r="H25" s="46" t="s">
        <v>194</v>
      </c>
      <c r="I25" s="20"/>
      <c r="J25" s="20"/>
      <c r="K25" s="20"/>
      <c r="L25" s="20"/>
      <c r="M25" s="20"/>
      <c r="N25" s="20"/>
      <c r="O25" s="20"/>
      <c r="P25" s="20"/>
      <c r="Q25" s="20"/>
      <c r="R25" s="20"/>
      <c r="S25" s="20"/>
      <c r="T25" s="20"/>
      <c r="U25" s="20"/>
      <c r="V25" s="20"/>
    </row>
    <row r="26" spans="1:22" x14ac:dyDescent="0.2">
      <c r="A26" s="20"/>
      <c r="B26" s="38" t="s">
        <v>112</v>
      </c>
      <c r="C26" s="49">
        <f>C8/C6</f>
        <v>3.2640175257500695E-2</v>
      </c>
      <c r="D26" s="49">
        <f>D8/D6</f>
        <v>4.0769379020251788E-2</v>
      </c>
      <c r="E26" s="49">
        <f>E8/E6</f>
        <v>3.7191764593394273E-2</v>
      </c>
      <c r="F26" s="50">
        <f>F8/F6</f>
        <v>4.992481553744909E-2</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0.21673916912899946</v>
      </c>
      <c r="D27" s="49">
        <f>D9/(D13+D10)</f>
        <v>0.22858669932411949</v>
      </c>
      <c r="E27" s="49">
        <f>E9/(E13+E10)</f>
        <v>0.27118497218366744</v>
      </c>
      <c r="F27" s="50">
        <f>F9/(F13+F10)</f>
        <v>0.2596337779885719</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0.1194530759408244</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0.18742623045255946</v>
      </c>
      <c r="D31" s="49">
        <f>D17/(D13+D10)</f>
        <v>0.11801282593512774</v>
      </c>
      <c r="E31" s="49">
        <f>E17/(E13+E10)</f>
        <v>0.15776592331353209</v>
      </c>
      <c r="F31" s="50">
        <f>F17/(F13+F10)</f>
        <v>0.19452387300355783</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217</v>
      </c>
      <c r="D2" s="22" t="s">
        <v>218</v>
      </c>
      <c r="E2" s="22" t="s">
        <v>219</v>
      </c>
      <c r="F2" s="22" t="s">
        <v>220</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0.49083333333333329</v>
      </c>
      <c r="J2" s="20"/>
      <c r="K2" s="20"/>
      <c r="L2" s="20"/>
      <c r="M2" s="20"/>
      <c r="N2" s="20"/>
      <c r="O2" s="20"/>
      <c r="P2" s="20"/>
      <c r="Q2" s="20"/>
      <c r="R2" s="20"/>
      <c r="S2" s="20"/>
      <c r="T2" s="20"/>
      <c r="U2" s="20"/>
      <c r="V2" s="20"/>
    </row>
    <row r="3" spans="1:22" ht="19" x14ac:dyDescent="0.25">
      <c r="A3" s="20"/>
      <c r="B3" s="25" t="s">
        <v>167</v>
      </c>
      <c r="C3" s="26">
        <v>6862000000</v>
      </c>
      <c r="D3" s="26">
        <v>7614000000</v>
      </c>
      <c r="E3" s="26">
        <v>7930000000</v>
      </c>
      <c r="F3" s="27">
        <v>5963000000</v>
      </c>
      <c r="G3" s="20"/>
      <c r="H3" s="20"/>
      <c r="I3" s="20"/>
      <c r="J3" s="20"/>
      <c r="K3" s="20"/>
      <c r="L3" s="20"/>
      <c r="M3" s="20"/>
      <c r="N3" s="20"/>
      <c r="O3" s="20"/>
      <c r="P3" s="20"/>
      <c r="Q3" s="20"/>
      <c r="R3" s="20"/>
      <c r="S3" s="20"/>
      <c r="T3" s="20"/>
      <c r="U3" s="20"/>
      <c r="V3" s="20"/>
    </row>
    <row r="4" spans="1:22" ht="19" x14ac:dyDescent="0.25">
      <c r="A4" s="20"/>
      <c r="B4" s="28" t="s">
        <v>168</v>
      </c>
      <c r="C4" s="26">
        <v>4015000000</v>
      </c>
      <c r="D4" s="26">
        <v>4010000000</v>
      </c>
      <c r="E4" s="26">
        <v>3738000000</v>
      </c>
      <c r="F4" s="27">
        <v>3734000000</v>
      </c>
      <c r="G4" s="20"/>
      <c r="H4" s="20"/>
      <c r="I4" s="20"/>
      <c r="J4" s="20"/>
      <c r="K4" s="20"/>
      <c r="L4" s="20"/>
      <c r="M4" s="20"/>
      <c r="N4" s="20"/>
      <c r="O4" s="20"/>
      <c r="P4" s="20"/>
      <c r="Q4" s="20"/>
      <c r="R4" s="20"/>
      <c r="S4" s="20"/>
      <c r="T4" s="20"/>
      <c r="U4" s="20"/>
      <c r="V4" s="20"/>
    </row>
    <row r="5" spans="1:22" ht="19" x14ac:dyDescent="0.25">
      <c r="A5" s="20"/>
      <c r="B5" s="28" t="s">
        <v>169</v>
      </c>
      <c r="C5" s="26">
        <v>8591000000</v>
      </c>
      <c r="D5" s="26">
        <v>8541000000</v>
      </c>
      <c r="E5" s="26">
        <v>6803000000</v>
      </c>
      <c r="F5" s="27">
        <v>6380000000</v>
      </c>
      <c r="G5" s="20"/>
      <c r="H5" s="20"/>
      <c r="I5" s="20"/>
      <c r="J5" s="20"/>
      <c r="K5" s="20"/>
      <c r="L5" s="20"/>
      <c r="M5" s="20"/>
      <c r="N5" s="20"/>
      <c r="O5" s="20"/>
      <c r="P5" s="20"/>
      <c r="Q5" s="20"/>
      <c r="R5" s="20"/>
      <c r="S5" s="20"/>
      <c r="T5" s="20"/>
      <c r="U5" s="20"/>
      <c r="V5" s="20"/>
    </row>
    <row r="6" spans="1:22" ht="19" x14ac:dyDescent="0.25">
      <c r="A6" s="20"/>
      <c r="B6" s="28" t="s">
        <v>170</v>
      </c>
      <c r="C6" s="26">
        <v>37004000000</v>
      </c>
      <c r="D6" s="26">
        <v>38494000000</v>
      </c>
      <c r="E6" s="26">
        <v>38605000000</v>
      </c>
      <c r="F6" s="27">
        <v>34681000000</v>
      </c>
      <c r="G6" s="20"/>
      <c r="H6" s="20"/>
      <c r="I6" s="20"/>
      <c r="J6" s="20"/>
      <c r="K6" s="20"/>
      <c r="L6" s="20"/>
      <c r="M6" s="20"/>
      <c r="N6" s="20"/>
      <c r="O6" s="20"/>
      <c r="P6" s="20"/>
      <c r="Q6" s="20"/>
      <c r="R6" s="20"/>
      <c r="S6" s="20"/>
      <c r="T6" s="20"/>
      <c r="U6" s="20"/>
      <c r="V6" s="20"/>
    </row>
    <row r="7" spans="1:22" ht="19" x14ac:dyDescent="0.25">
      <c r="A7" s="20"/>
      <c r="B7" s="28" t="s">
        <v>171</v>
      </c>
      <c r="C7" s="26">
        <v>24488000000</v>
      </c>
      <c r="D7" s="26">
        <v>26189000000</v>
      </c>
      <c r="E7" s="26">
        <v>29061000000</v>
      </c>
      <c r="F7" s="27">
        <v>26220000000</v>
      </c>
      <c r="G7" s="20"/>
      <c r="H7" s="20"/>
      <c r="I7" s="20"/>
      <c r="J7" s="20"/>
      <c r="K7" s="20"/>
      <c r="L7" s="20"/>
      <c r="M7" s="20"/>
      <c r="N7" s="20"/>
      <c r="O7" s="20"/>
      <c r="P7" s="20"/>
      <c r="Q7" s="20"/>
      <c r="R7" s="20"/>
      <c r="S7" s="20"/>
      <c r="T7" s="20"/>
      <c r="U7" s="20"/>
      <c r="V7" s="20"/>
    </row>
    <row r="8" spans="1:22" ht="19" x14ac:dyDescent="0.25">
      <c r="A8" s="20"/>
      <c r="B8" s="28" t="s">
        <v>172</v>
      </c>
      <c r="C8" s="26">
        <v>13585000000</v>
      </c>
      <c r="D8" s="26">
        <v>15330000000</v>
      </c>
      <c r="E8" s="26">
        <v>11188000000</v>
      </c>
      <c r="F8" s="27">
        <v>10689000000</v>
      </c>
      <c r="G8" s="20"/>
      <c r="H8" s="20"/>
      <c r="I8" s="20"/>
      <c r="J8" s="20"/>
      <c r="K8" s="20"/>
      <c r="L8" s="20"/>
      <c r="M8" s="20"/>
      <c r="N8" s="20"/>
      <c r="O8" s="20"/>
      <c r="P8" s="20"/>
      <c r="Q8" s="20"/>
      <c r="R8" s="20"/>
      <c r="S8" s="20"/>
      <c r="T8" s="20"/>
      <c r="U8" s="20"/>
      <c r="V8" s="20"/>
    </row>
    <row r="9" spans="1:22" ht="19" x14ac:dyDescent="0.25">
      <c r="A9" s="20"/>
      <c r="B9" s="28" t="s">
        <v>173</v>
      </c>
      <c r="C9" s="26">
        <v>38073000000</v>
      </c>
      <c r="D9" s="26">
        <v>41519000000</v>
      </c>
      <c r="E9" s="26">
        <v>40249000000</v>
      </c>
      <c r="F9" s="27">
        <v>36909000000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-2361000000</v>
      </c>
      <c r="D12" s="26">
        <v>-4492000000</v>
      </c>
      <c r="E12" s="26">
        <v>-2470000000</v>
      </c>
      <c r="F12" s="27">
        <v>-1961000000</v>
      </c>
      <c r="G12" s="20"/>
      <c r="H12" s="20"/>
      <c r="I12" s="20"/>
      <c r="J12" s="20"/>
      <c r="K12" s="20"/>
      <c r="L12" s="20"/>
      <c r="M12" s="20"/>
      <c r="N12" s="20"/>
      <c r="O12" s="20"/>
      <c r="P12" s="20"/>
      <c r="Q12" s="20"/>
      <c r="R12" s="20"/>
      <c r="S12" s="20"/>
      <c r="T12" s="20"/>
      <c r="U12" s="20"/>
      <c r="V12" s="20"/>
    </row>
    <row r="13" spans="1:22" ht="19" x14ac:dyDescent="0.25">
      <c r="A13" s="20"/>
      <c r="B13" s="28" t="s">
        <v>177</v>
      </c>
      <c r="C13" s="26">
        <v>-1069000000</v>
      </c>
      <c r="D13" s="26">
        <v>-3025000000</v>
      </c>
      <c r="E13" s="26">
        <v>-1644000000</v>
      </c>
      <c r="F13" s="27">
        <v>-2228000000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1578000000</v>
      </c>
      <c r="D15" s="26">
        <v>1653000000</v>
      </c>
      <c r="E15" s="26">
        <v>1848000000</v>
      </c>
      <c r="F15" s="27">
        <v>1477000000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3571000000</v>
      </c>
      <c r="D17" s="33">
        <v>4463000000</v>
      </c>
      <c r="E17" s="33">
        <v>6409000000</v>
      </c>
      <c r="F17" s="34">
        <v>4316000000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Pass</v>
      </c>
      <c r="F21" s="44"/>
      <c r="G21" s="45">
        <f>(((COUNTIF(C21:E21, "Pass") * 100) + (COUNTIF(C21:E21, "Fail") * 0)) * (400/300)) / 2</f>
        <v>66.666666666666657</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Fail</v>
      </c>
      <c r="E22" s="43" t="str">
        <f>IF(E17&gt;F17, "Pass", "Fail")</f>
        <v>Pass</v>
      </c>
      <c r="F22" s="39"/>
      <c r="G22" s="45">
        <f>(((COUNTIF(C22:F22, "Pass") * 100) + (COUNTIF(C22:F22, "Fail") * 0)) * (400/300)) / 2</f>
        <v>66.666666666666657</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0.88941469489414693</v>
      </c>
      <c r="D24" s="49">
        <f>D17/(D4)</f>
        <v>1.1129675810473816</v>
      </c>
      <c r="E24" s="49">
        <f>E17/(E4)</f>
        <v>1.7145532370251471</v>
      </c>
      <c r="F24" s="50">
        <f>F17/(F4)</f>
        <v>1.1558650241028388</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9.6503080748027242E-2</v>
      </c>
      <c r="D25" s="49">
        <f>D17/D6</f>
        <v>0.11594014651634021</v>
      </c>
      <c r="E25" s="49">
        <f>E17/E6</f>
        <v>0.16601476492682296</v>
      </c>
      <c r="F25" s="50">
        <f>F17/F6</f>
        <v>0.12444854531299558</v>
      </c>
      <c r="G25" s="45">
        <f>(IF(C25 &gt; 0.17, 100, IF(C25 &gt;= 0.1, 50, 0))) +
  (IF(D25 &gt; 0.17, 100, IF(D25 &gt;= 0.1, 50, 0))) +
  (IF(E25 &gt; 0.17, 100, IF(E25 &gt;= 0.1, 50, 0))) +
  (IF(F25 &gt; 0.17, 100, IF(F25 &gt;= 0.1, 50, 0)))</f>
        <v>150</v>
      </c>
      <c r="H25" s="46" t="s">
        <v>194</v>
      </c>
      <c r="I25" s="20"/>
      <c r="J25" s="20"/>
      <c r="K25" s="20"/>
      <c r="L25" s="20"/>
      <c r="M25" s="20"/>
      <c r="N25" s="20"/>
      <c r="O25" s="20"/>
      <c r="P25" s="20"/>
      <c r="Q25" s="20"/>
      <c r="R25" s="20"/>
      <c r="S25" s="20"/>
      <c r="T25" s="20"/>
      <c r="U25" s="20"/>
      <c r="V25" s="20"/>
    </row>
    <row r="26" spans="1:22" x14ac:dyDescent="0.2">
      <c r="A26" s="20"/>
      <c r="B26" s="38" t="s">
        <v>112</v>
      </c>
      <c r="C26" s="49">
        <f>C8/C6</f>
        <v>0.36712247324613556</v>
      </c>
      <c r="D26" s="49">
        <f>D8/D6</f>
        <v>0.39824388216345402</v>
      </c>
      <c r="E26" s="49">
        <f>E8/E6</f>
        <v>0.28980701981608598</v>
      </c>
      <c r="F26" s="50">
        <f>F8/F6</f>
        <v>0.30820910585046568</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-35.615528531337702</v>
      </c>
      <c r="D27" s="49">
        <f>D9/(D13+D10)</f>
        <v>-13.725289256198348</v>
      </c>
      <c r="E27" s="49">
        <f>E9/(E13+E10)</f>
        <v>-24.4823600973236</v>
      </c>
      <c r="F27" s="50">
        <f>F9/(F13+F10)</f>
        <v>-16.565978456014363</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0.20126199952947008</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-3.3405051449953227</v>
      </c>
      <c r="D31" s="49">
        <f>D17/(D13+D10)</f>
        <v>-1.4753719008264463</v>
      </c>
      <c r="E31" s="49">
        <f>E17/(E13+E10)</f>
        <v>-3.8984184914841848</v>
      </c>
      <c r="F31" s="50">
        <f>F17/(F13+F10)</f>
        <v>-1.9371633752244166</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0.74208333333333343</v>
      </c>
      <c r="J2" s="20"/>
      <c r="K2" s="20"/>
      <c r="L2" s="20"/>
      <c r="M2" s="20"/>
      <c r="N2" s="20"/>
      <c r="O2" s="20"/>
      <c r="P2" s="20"/>
      <c r="Q2" s="20"/>
      <c r="R2" s="20"/>
      <c r="S2" s="20"/>
      <c r="T2" s="20"/>
      <c r="U2" s="20"/>
      <c r="V2" s="20"/>
    </row>
    <row r="3" spans="1:22" ht="19" x14ac:dyDescent="0.25">
      <c r="A3" s="20"/>
      <c r="B3" s="25" t="s">
        <v>167</v>
      </c>
      <c r="C3" s="26">
        <v>2111800000</v>
      </c>
      <c r="D3" s="26">
        <v>1616800000</v>
      </c>
      <c r="E3" s="26">
        <v>1379500000</v>
      </c>
      <c r="F3" s="27">
        <v>1251400000</v>
      </c>
      <c r="G3" s="20"/>
      <c r="H3" s="20"/>
      <c r="I3" s="20"/>
      <c r="J3" s="20"/>
      <c r="K3" s="20"/>
      <c r="L3" s="20"/>
      <c r="M3" s="20"/>
      <c r="N3" s="20"/>
      <c r="O3" s="20"/>
      <c r="P3" s="20"/>
      <c r="Q3" s="20"/>
      <c r="R3" s="20"/>
      <c r="S3" s="20"/>
      <c r="T3" s="20"/>
      <c r="U3" s="20"/>
      <c r="V3" s="20"/>
    </row>
    <row r="4" spans="1:22" ht="19" x14ac:dyDescent="0.25">
      <c r="A4" s="20"/>
      <c r="B4" s="28" t="s">
        <v>168</v>
      </c>
      <c r="C4" s="26">
        <v>4443900000</v>
      </c>
      <c r="D4" s="26">
        <v>3496500000</v>
      </c>
      <c r="E4" s="26">
        <v>2546600000</v>
      </c>
      <c r="F4" s="27">
        <v>2512300000</v>
      </c>
      <c r="G4" s="20"/>
      <c r="H4" s="20"/>
      <c r="I4" s="20"/>
      <c r="J4" s="20"/>
      <c r="K4" s="20"/>
      <c r="L4" s="20"/>
      <c r="M4" s="20"/>
      <c r="N4" s="20"/>
      <c r="O4" s="20"/>
      <c r="P4" s="20"/>
      <c r="Q4" s="20"/>
      <c r="R4" s="20"/>
      <c r="S4" s="20"/>
      <c r="T4" s="20"/>
      <c r="U4" s="20"/>
      <c r="V4" s="20"/>
    </row>
    <row r="5" spans="1:22" ht="19" x14ac:dyDescent="0.25">
      <c r="A5" s="20"/>
      <c r="B5" s="28" t="s">
        <v>169</v>
      </c>
      <c r="C5" s="26">
        <v>1577600000</v>
      </c>
      <c r="D5" s="26">
        <v>1577600000</v>
      </c>
      <c r="E5" s="26">
        <v>1937500000</v>
      </c>
      <c r="F5" s="27">
        <v>1663400000</v>
      </c>
      <c r="G5" s="20"/>
      <c r="H5" s="20"/>
      <c r="I5" s="20"/>
      <c r="J5" s="20"/>
      <c r="K5" s="20"/>
      <c r="L5" s="20"/>
      <c r="M5" s="20"/>
      <c r="N5" s="20"/>
      <c r="O5" s="20"/>
      <c r="P5" s="20"/>
      <c r="Q5" s="20"/>
      <c r="R5" s="20"/>
      <c r="S5" s="20"/>
      <c r="T5" s="20"/>
      <c r="U5" s="20"/>
      <c r="V5" s="20"/>
    </row>
    <row r="6" spans="1:22" ht="19" x14ac:dyDescent="0.25">
      <c r="A6" s="20"/>
      <c r="B6" s="28" t="s">
        <v>170</v>
      </c>
      <c r="C6" s="26">
        <v>13215200000</v>
      </c>
      <c r="D6" s="26">
        <v>11978500000</v>
      </c>
      <c r="E6" s="26">
        <v>9626000000</v>
      </c>
      <c r="F6" s="27">
        <v>8668000000</v>
      </c>
      <c r="G6" s="20"/>
      <c r="H6" s="20"/>
      <c r="I6" s="20"/>
      <c r="J6" s="20"/>
      <c r="K6" s="20"/>
      <c r="L6" s="20"/>
      <c r="M6" s="20"/>
      <c r="N6" s="20"/>
      <c r="O6" s="20"/>
      <c r="P6" s="20"/>
      <c r="Q6" s="20"/>
      <c r="R6" s="20"/>
      <c r="S6" s="20"/>
      <c r="T6" s="20"/>
      <c r="U6" s="20"/>
      <c r="V6" s="20"/>
    </row>
    <row r="7" spans="1:22" ht="19" x14ac:dyDescent="0.25">
      <c r="A7" s="20"/>
      <c r="B7" s="28" t="s">
        <v>171</v>
      </c>
      <c r="C7" s="26">
        <v>2183600000</v>
      </c>
      <c r="D7" s="26">
        <v>2061400000</v>
      </c>
      <c r="E7" s="26">
        <v>1543400000</v>
      </c>
      <c r="F7" s="27">
        <v>1674500000</v>
      </c>
      <c r="G7" s="20"/>
      <c r="H7" s="20"/>
      <c r="I7" s="20"/>
      <c r="J7" s="20"/>
      <c r="K7" s="20"/>
      <c r="L7" s="20"/>
      <c r="M7" s="20"/>
      <c r="N7" s="20"/>
      <c r="O7" s="20"/>
      <c r="P7" s="20"/>
      <c r="Q7" s="20"/>
      <c r="R7" s="20"/>
      <c r="S7" s="20"/>
      <c r="T7" s="20"/>
      <c r="U7" s="20"/>
      <c r="V7" s="20"/>
    </row>
    <row r="8" spans="1:22" ht="19" x14ac:dyDescent="0.25">
      <c r="A8" s="20"/>
      <c r="B8" s="28" t="s">
        <v>172</v>
      </c>
      <c r="C8" s="26">
        <v>3231000000</v>
      </c>
      <c r="D8" s="26">
        <v>3710100000</v>
      </c>
      <c r="E8" s="26">
        <v>3478200000</v>
      </c>
      <c r="F8" s="27">
        <v>3435400000</v>
      </c>
      <c r="G8" s="20"/>
      <c r="H8" s="20"/>
      <c r="I8" s="20"/>
      <c r="J8" s="20"/>
      <c r="K8" s="20"/>
      <c r="L8" s="20"/>
      <c r="M8" s="20"/>
      <c r="N8" s="20"/>
      <c r="O8" s="20"/>
      <c r="P8" s="20"/>
      <c r="Q8" s="20"/>
      <c r="R8" s="20"/>
      <c r="S8" s="20"/>
      <c r="T8" s="20"/>
      <c r="U8" s="20"/>
      <c r="V8" s="20"/>
    </row>
    <row r="9" spans="1:22" ht="19" x14ac:dyDescent="0.25">
      <c r="A9" s="20"/>
      <c r="B9" s="28" t="s">
        <v>173</v>
      </c>
      <c r="C9" s="26">
        <v>5414600000</v>
      </c>
      <c r="D9" s="26">
        <v>5771500000</v>
      </c>
      <c r="E9" s="26">
        <v>5021600000</v>
      </c>
      <c r="F9" s="27">
        <v>5109900000</v>
      </c>
      <c r="G9" s="20"/>
      <c r="H9" s="20"/>
      <c r="I9" s="20"/>
      <c r="J9" s="20"/>
      <c r="K9" s="20"/>
      <c r="L9" s="20"/>
      <c r="M9" s="20"/>
      <c r="N9" s="20"/>
      <c r="O9" s="20"/>
      <c r="P9" s="20"/>
      <c r="Q9" s="20"/>
      <c r="R9" s="20"/>
      <c r="S9" s="20"/>
      <c r="T9" s="20"/>
      <c r="U9" s="20"/>
      <c r="V9" s="20"/>
    </row>
    <row r="10" spans="1:22" ht="19" x14ac:dyDescent="0.25">
      <c r="A10" s="20"/>
      <c r="B10" s="28" t="s">
        <v>174</v>
      </c>
      <c r="C10" s="26">
        <v>3937400000</v>
      </c>
      <c r="D10" s="26">
        <v>2829700000</v>
      </c>
      <c r="E10" s="26">
        <v>2448400000</v>
      </c>
      <c r="F10" s="27">
        <v>1968200000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6548100000</v>
      </c>
      <c r="D12" s="26">
        <v>4364400000</v>
      </c>
      <c r="E12" s="26">
        <v>2435100000</v>
      </c>
      <c r="F12" s="27">
        <v>1425500000</v>
      </c>
      <c r="G12" s="20"/>
      <c r="H12" s="20"/>
      <c r="I12" s="20"/>
      <c r="J12" s="20"/>
      <c r="K12" s="20"/>
      <c r="L12" s="20"/>
      <c r="M12" s="20"/>
      <c r="N12" s="20"/>
      <c r="O12" s="20"/>
      <c r="P12" s="20"/>
      <c r="Q12" s="20"/>
      <c r="R12" s="20"/>
      <c r="S12" s="20"/>
      <c r="T12" s="20"/>
      <c r="U12" s="20"/>
      <c r="V12" s="20"/>
    </row>
    <row r="13" spans="1:22" ht="19" x14ac:dyDescent="0.25">
      <c r="A13" s="20"/>
      <c r="B13" s="28" t="s">
        <v>177</v>
      </c>
      <c r="C13" s="26">
        <v>7800600000</v>
      </c>
      <c r="D13" s="26">
        <v>6207000000</v>
      </c>
      <c r="E13" s="26">
        <v>4604400000</v>
      </c>
      <c r="F13" s="27">
        <v>3558100000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577300000</v>
      </c>
      <c r="D15" s="26">
        <v>600200000</v>
      </c>
      <c r="E15" s="26">
        <v>655000000</v>
      </c>
      <c r="F15" s="27">
        <v>642900000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1977500000</v>
      </c>
      <c r="D17" s="33">
        <v>2633100000</v>
      </c>
      <c r="E17" s="33">
        <v>1782000000</v>
      </c>
      <c r="F17" s="34">
        <v>884300000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Pass</v>
      </c>
      <c r="E21" s="43" t="str">
        <f>IF(E3&gt;F3, "Pass", "Fail")</f>
        <v>Pass</v>
      </c>
      <c r="F21" s="44"/>
      <c r="G21" s="45">
        <f>(((COUNTIF(C21:E21, "Pass") * 100) + (COUNTIF(C21:E21, "Fail") * 0)) * (400/300)) / 2</f>
        <v>200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Pass</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Pass</v>
      </c>
      <c r="E23" s="43" t="str">
        <f>IF(E17&gt;E7, "Pass", "Fail")</f>
        <v>Pass</v>
      </c>
      <c r="F23" s="48" t="str">
        <f>IF(F17&gt;F7, "Pass", "Fail")</f>
        <v>Fail</v>
      </c>
      <c r="G23" s="45">
        <f>(COUNTIF(C23:F23, "Pass") * 100) + (COUNTIF(C23:F23, "Fail") * 0)</f>
        <v>200</v>
      </c>
      <c r="H23" s="46" t="s">
        <v>192</v>
      </c>
      <c r="I23" s="20"/>
      <c r="J23" s="20"/>
      <c r="K23" s="20"/>
      <c r="L23" s="20"/>
      <c r="M23" s="20"/>
      <c r="N23" s="20"/>
      <c r="O23" s="20"/>
      <c r="P23" s="20"/>
      <c r="Q23" s="20"/>
      <c r="R23" s="20"/>
      <c r="S23" s="20"/>
      <c r="T23" s="20"/>
      <c r="U23" s="20"/>
      <c r="V23" s="20"/>
    </row>
    <row r="24" spans="1:22" x14ac:dyDescent="0.2">
      <c r="A24" s="20"/>
      <c r="B24" s="38" t="s">
        <v>122</v>
      </c>
      <c r="C24" s="49">
        <f>C17/(C4)</f>
        <v>0.44499201152141138</v>
      </c>
      <c r="D24" s="49">
        <f>D17/(D4)</f>
        <v>0.75306735306735306</v>
      </c>
      <c r="E24" s="49">
        <f>E17/(E4)</f>
        <v>0.69975653812927041</v>
      </c>
      <c r="F24" s="50">
        <f>F17/(F4)</f>
        <v>0.35198821796759944</v>
      </c>
      <c r="G24" s="45">
        <f>(IF(C24 &gt; 0.5, 100, IF(C24 &gt;= 0.2, 50, 0))) +
  (IF(D24 &gt; 0.5, 100, IF(D24 &gt;= 0.2, 50, 0))) +
  (IF(E24 &gt; 0.5, 100, IF(E24 &gt;= 0.2, 50, 0))) +
  (IF(F24 &gt; 0.5, 100, IF(F24 &gt;= 0.2, 50, 0)))</f>
        <v>300</v>
      </c>
      <c r="H24" s="46" t="s">
        <v>193</v>
      </c>
      <c r="I24" s="20"/>
      <c r="J24" s="20"/>
      <c r="K24" s="20"/>
      <c r="L24" s="20"/>
      <c r="M24" s="20"/>
      <c r="N24" s="20"/>
      <c r="O24" s="20"/>
      <c r="P24" s="20"/>
      <c r="Q24" s="20"/>
      <c r="R24" s="20"/>
      <c r="S24" s="20"/>
      <c r="T24" s="20"/>
      <c r="U24" s="20"/>
      <c r="V24" s="20"/>
    </row>
    <row r="25" spans="1:22" x14ac:dyDescent="0.2">
      <c r="A25" s="20"/>
      <c r="B25" s="38" t="s">
        <v>110</v>
      </c>
      <c r="C25" s="49">
        <f>C17/C6</f>
        <v>0.14963829529632544</v>
      </c>
      <c r="D25" s="49">
        <f>D17/D6</f>
        <v>0.21981884209208163</v>
      </c>
      <c r="E25" s="49">
        <f>E17/E6</f>
        <v>0.18512362351963432</v>
      </c>
      <c r="F25" s="50">
        <f>F17/F6</f>
        <v>0.10201892016612829</v>
      </c>
      <c r="G25" s="45">
        <f>(IF(C25 &gt; 0.17, 100, IF(C25 &gt;= 0.1, 50, 0))) +
  (IF(D25 &gt; 0.17, 100, IF(D25 &gt;= 0.1, 50, 0))) +
  (IF(E25 &gt; 0.17, 100, IF(E25 &gt;= 0.1, 50, 0))) +
  (IF(F25 &gt; 0.17, 100, IF(F25 &gt;= 0.1, 50, 0)))</f>
        <v>300</v>
      </c>
      <c r="H25" s="46" t="s">
        <v>194</v>
      </c>
      <c r="I25" s="20"/>
      <c r="J25" s="20"/>
      <c r="K25" s="20"/>
      <c r="L25" s="20"/>
      <c r="M25" s="20"/>
      <c r="N25" s="20"/>
      <c r="O25" s="20"/>
      <c r="P25" s="20"/>
      <c r="Q25" s="20"/>
      <c r="R25" s="20"/>
      <c r="S25" s="20"/>
      <c r="T25" s="20"/>
      <c r="U25" s="20"/>
      <c r="V25" s="20"/>
    </row>
    <row r="26" spans="1:22" x14ac:dyDescent="0.2">
      <c r="A26" s="20"/>
      <c r="B26" s="38" t="s">
        <v>112</v>
      </c>
      <c r="C26" s="49">
        <f>C8/C6</f>
        <v>0.24449119196077243</v>
      </c>
      <c r="D26" s="49">
        <f>D8/D6</f>
        <v>0.30972993279625999</v>
      </c>
      <c r="E26" s="49">
        <f>E8/E6</f>
        <v>0.36133388738832328</v>
      </c>
      <c r="F26" s="50">
        <f>F8/F6</f>
        <v>0.39633133364097833</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0.46128812404157438</v>
      </c>
      <c r="D27" s="49">
        <f>D9/(D13+D10)</f>
        <v>0.63867340954109353</v>
      </c>
      <c r="E27" s="49">
        <f>E9/(E13+E10)</f>
        <v>0.7120009074410163</v>
      </c>
      <c r="F27" s="50">
        <f>F9/(F13+F10)</f>
        <v>0.92465121328918087</v>
      </c>
      <c r="G27" s="45">
        <f>(IF(C27 &lt; 0.8, 100, IF(C27 &lt; 1, 50, 0))) +
  (IF(D27 &lt; 0.8, 100, IF(D27 &lt; 1, 50, 0))) +
  (IF(E27 &lt; 0.8, 100, IF(E27 &lt; 1, 50, 0))) +
  (IF(F27 &lt; 0.8, 100, IF(F27 &lt; 1, 50, 0)))</f>
        <v>350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0.66695806758735543</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0.16846992673368547</v>
      </c>
      <c r="D31" s="49">
        <f>D17/(D13+D10)</f>
        <v>0.29137848993548532</v>
      </c>
      <c r="E31" s="49">
        <f>E17/(E13+E10)</f>
        <v>0.25266560798548093</v>
      </c>
      <c r="F31" s="50">
        <f>F17/(F13+F10)</f>
        <v>0.16001664766661239</v>
      </c>
      <c r="G31" s="45">
        <f>(IF(C31 &gt; 0.23, 100, 0)) +
  (IF(D31 &gt; 0.23, 100, 0)) +
  (IF(E31 &gt; 0.23, 100, 0)) +
  (IF(F31 &gt; 0.23, 100, 0))</f>
        <v>200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213</v>
      </c>
      <c r="D2" s="22" t="s">
        <v>214</v>
      </c>
      <c r="E2" s="22" t="s">
        <v>215</v>
      </c>
      <c r="F2" s="22" t="s">
        <v>216</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0.8320833333333334</v>
      </c>
      <c r="J2" s="20"/>
      <c r="K2" s="20"/>
      <c r="L2" s="20"/>
      <c r="M2" s="20"/>
      <c r="N2" s="20"/>
      <c r="O2" s="20"/>
      <c r="P2" s="20"/>
      <c r="Q2" s="20"/>
      <c r="R2" s="20"/>
      <c r="S2" s="20"/>
      <c r="T2" s="20"/>
      <c r="U2" s="20"/>
      <c r="V2" s="20"/>
    </row>
    <row r="3" spans="1:22" ht="19" x14ac:dyDescent="0.25">
      <c r="A3" s="20"/>
      <c r="B3" s="25" t="s">
        <v>167</v>
      </c>
      <c r="C3" s="26">
        <v>5282000000</v>
      </c>
      <c r="D3" s="26">
        <v>5159000000</v>
      </c>
      <c r="E3" s="26">
        <v>2605000000</v>
      </c>
      <c r="F3" s="27">
        <v>1826000000</v>
      </c>
      <c r="G3" s="20"/>
      <c r="H3" s="20"/>
      <c r="I3" s="20"/>
      <c r="J3" s="20"/>
      <c r="K3" s="20"/>
      <c r="L3" s="20"/>
      <c r="M3" s="20"/>
      <c r="N3" s="20"/>
      <c r="O3" s="20"/>
      <c r="P3" s="20"/>
      <c r="Q3" s="20"/>
      <c r="R3" s="20"/>
      <c r="S3" s="20"/>
      <c r="T3" s="20"/>
      <c r="U3" s="20"/>
      <c r="V3" s="20"/>
    </row>
    <row r="4" spans="1:22" ht="19" x14ac:dyDescent="0.25">
      <c r="A4" s="20"/>
      <c r="B4" s="28" t="s">
        <v>168</v>
      </c>
      <c r="C4" s="26">
        <v>5260000000</v>
      </c>
      <c r="D4" s="26">
        <v>4845000000</v>
      </c>
      <c r="E4" s="26">
        <v>3607000000</v>
      </c>
      <c r="F4" s="27">
        <v>2856000000</v>
      </c>
      <c r="G4" s="20"/>
      <c r="H4" s="20"/>
      <c r="I4" s="20"/>
      <c r="J4" s="20"/>
      <c r="K4" s="20"/>
      <c r="L4" s="20"/>
      <c r="M4" s="20"/>
      <c r="N4" s="20"/>
      <c r="O4" s="20"/>
      <c r="P4" s="20"/>
      <c r="Q4" s="20"/>
      <c r="R4" s="20"/>
      <c r="S4" s="20"/>
      <c r="T4" s="20"/>
      <c r="U4" s="20"/>
      <c r="V4" s="20"/>
    </row>
    <row r="5" spans="1:22" ht="19" x14ac:dyDescent="0.25">
      <c r="A5" s="20"/>
      <c r="B5" s="28" t="s">
        <v>169</v>
      </c>
      <c r="C5" s="26">
        <v>4430000000</v>
      </c>
      <c r="D5" s="26">
        <v>4372000000</v>
      </c>
      <c r="E5" s="26">
        <v>4349000000</v>
      </c>
      <c r="F5" s="27">
        <v>4193000000</v>
      </c>
      <c r="G5" s="20"/>
      <c r="H5" s="20"/>
      <c r="I5" s="20"/>
      <c r="J5" s="20"/>
      <c r="K5" s="20"/>
      <c r="L5" s="20"/>
      <c r="M5" s="20"/>
      <c r="N5" s="20"/>
      <c r="O5" s="20"/>
      <c r="P5" s="20"/>
      <c r="Q5" s="20"/>
      <c r="R5" s="20"/>
      <c r="S5" s="20"/>
      <c r="T5" s="20"/>
      <c r="U5" s="20"/>
      <c r="V5" s="20"/>
    </row>
    <row r="6" spans="1:22" ht="19" x14ac:dyDescent="0.25">
      <c r="A6" s="20"/>
      <c r="B6" s="28" t="s">
        <v>170</v>
      </c>
      <c r="C6" s="26">
        <v>65728000000</v>
      </c>
      <c r="D6" s="26">
        <v>41182000000</v>
      </c>
      <c r="E6" s="26">
        <v>44187000000</v>
      </c>
      <c r="F6" s="27">
        <v>28791000000</v>
      </c>
      <c r="G6" s="20"/>
      <c r="H6" s="20"/>
      <c r="I6" s="20"/>
      <c r="J6" s="20"/>
      <c r="K6" s="20"/>
      <c r="L6" s="20"/>
      <c r="M6" s="20"/>
      <c r="N6" s="20"/>
      <c r="O6" s="20"/>
      <c r="P6" s="20"/>
      <c r="Q6" s="20"/>
      <c r="R6" s="20"/>
      <c r="S6" s="20"/>
      <c r="T6" s="20"/>
      <c r="U6" s="20"/>
      <c r="V6" s="20"/>
    </row>
    <row r="7" spans="1:22" ht="19" x14ac:dyDescent="0.25">
      <c r="A7" s="20"/>
      <c r="B7" s="28" t="s">
        <v>171</v>
      </c>
      <c r="C7" s="26">
        <v>10631000000</v>
      </c>
      <c r="D7" s="26">
        <v>6563000000</v>
      </c>
      <c r="E7" s="26">
        <v>4335000000</v>
      </c>
      <c r="F7" s="27">
        <v>3925000000</v>
      </c>
      <c r="G7" s="20"/>
      <c r="H7" s="20"/>
      <c r="I7" s="20"/>
      <c r="J7" s="20"/>
      <c r="K7" s="20"/>
      <c r="L7" s="20"/>
      <c r="M7" s="20"/>
      <c r="N7" s="20"/>
      <c r="O7" s="20"/>
      <c r="P7" s="20"/>
      <c r="Q7" s="20"/>
      <c r="R7" s="20"/>
      <c r="S7" s="20"/>
      <c r="T7" s="20"/>
      <c r="U7" s="20"/>
      <c r="V7" s="20"/>
    </row>
    <row r="8" spans="1:22" ht="19" x14ac:dyDescent="0.25">
      <c r="A8" s="20"/>
      <c r="B8" s="28" t="s">
        <v>172</v>
      </c>
      <c r="C8" s="26">
        <v>12119000000</v>
      </c>
      <c r="D8" s="26">
        <v>12518000000</v>
      </c>
      <c r="E8" s="26">
        <v>13240000000</v>
      </c>
      <c r="F8" s="27">
        <v>7973000000</v>
      </c>
      <c r="G8" s="20"/>
      <c r="H8" s="20"/>
      <c r="I8" s="20"/>
      <c r="J8" s="20"/>
      <c r="K8" s="20"/>
      <c r="L8" s="20"/>
      <c r="M8" s="20"/>
      <c r="N8" s="20"/>
      <c r="O8" s="20"/>
      <c r="P8" s="20"/>
      <c r="Q8" s="20"/>
      <c r="R8" s="20"/>
      <c r="S8" s="20"/>
      <c r="T8" s="20"/>
      <c r="U8" s="20"/>
      <c r="V8" s="20"/>
    </row>
    <row r="9" spans="1:22" ht="19" x14ac:dyDescent="0.25">
      <c r="A9" s="20"/>
      <c r="B9" s="28" t="s">
        <v>173</v>
      </c>
      <c r="C9" s="26">
        <v>22750000000</v>
      </c>
      <c r="D9" s="26">
        <v>19081000000</v>
      </c>
      <c r="E9" s="26">
        <v>17575000000</v>
      </c>
      <c r="F9" s="27">
        <v>11898000000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10756000000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29817000000</v>
      </c>
      <c r="D12" s="26">
        <v>10171000000</v>
      </c>
      <c r="E12" s="26">
        <v>16235000000</v>
      </c>
      <c r="F12" s="27">
        <v>18908000000</v>
      </c>
      <c r="G12" s="20"/>
      <c r="H12" s="20"/>
      <c r="I12" s="20"/>
      <c r="J12" s="20"/>
      <c r="K12" s="20"/>
      <c r="L12" s="20"/>
      <c r="M12" s="20"/>
      <c r="N12" s="20"/>
      <c r="O12" s="20"/>
      <c r="P12" s="20"/>
      <c r="Q12" s="20"/>
      <c r="R12" s="20"/>
      <c r="S12" s="20"/>
      <c r="T12" s="20"/>
      <c r="U12" s="20"/>
      <c r="V12" s="20"/>
    </row>
    <row r="13" spans="1:22" ht="19" x14ac:dyDescent="0.25">
      <c r="A13" s="20"/>
      <c r="B13" s="28" t="s">
        <v>177</v>
      </c>
      <c r="C13" s="26">
        <v>42978000000</v>
      </c>
      <c r="D13" s="26">
        <v>22101000000</v>
      </c>
      <c r="E13" s="26">
        <v>26612000000</v>
      </c>
      <c r="F13" s="27">
        <v>16893000000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8675000000</v>
      </c>
      <c r="D15" s="26">
        <v>7339000000</v>
      </c>
      <c r="E15" s="26">
        <v>5268000000</v>
      </c>
      <c r="F15" s="27">
        <v>3924000000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28090000000</v>
      </c>
      <c r="D17" s="33">
        <v>5641000000</v>
      </c>
      <c r="E17" s="33">
        <v>9108000000</v>
      </c>
      <c r="F17" s="34">
        <v>5822000000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Pass</v>
      </c>
      <c r="E21" s="43" t="str">
        <f>IF(E3&gt;F3, "Pass", "Fail")</f>
        <v>Pass</v>
      </c>
      <c r="F21" s="44"/>
      <c r="G21" s="45">
        <f>(((COUNTIF(C21:E21, "Pass") * 100) + (COUNTIF(C21:E21, "Fail") * 0)) * (400/300)) / 2</f>
        <v>200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Pass</v>
      </c>
      <c r="D23" s="43" t="str">
        <f>IF(D17&gt;D7, "Pass", "Fail")</f>
        <v>Fail</v>
      </c>
      <c r="E23" s="43" t="str">
        <f>IF(E17&gt;E7, "Pass", "Fail")</f>
        <v>Pass</v>
      </c>
      <c r="F23" s="48" t="str">
        <f>IF(F17&gt;F7, "Pass", "Fail")</f>
        <v>Pass</v>
      </c>
      <c r="G23" s="45">
        <f>(COUNTIF(C23:F23, "Pass") * 100) + (COUNTIF(C23:F23, "Fail") * 0)</f>
        <v>300</v>
      </c>
      <c r="H23" s="46" t="s">
        <v>192</v>
      </c>
      <c r="I23" s="20"/>
      <c r="J23" s="20"/>
      <c r="K23" s="20"/>
      <c r="L23" s="20"/>
      <c r="M23" s="20"/>
      <c r="N23" s="20"/>
      <c r="O23" s="20"/>
      <c r="P23" s="20"/>
      <c r="Q23" s="20"/>
      <c r="R23" s="20"/>
      <c r="S23" s="20"/>
      <c r="T23" s="20"/>
      <c r="U23" s="20"/>
      <c r="V23" s="20"/>
    </row>
    <row r="24" spans="1:22" x14ac:dyDescent="0.2">
      <c r="A24" s="20"/>
      <c r="B24" s="38" t="s">
        <v>122</v>
      </c>
      <c r="C24" s="49">
        <f>C17/(C4)</f>
        <v>5.3403041825095059</v>
      </c>
      <c r="D24" s="49">
        <f>D17/(D4)</f>
        <v>1.1642930856553149</v>
      </c>
      <c r="E24" s="49">
        <f>E17/(E4)</f>
        <v>2.5250901025783201</v>
      </c>
      <c r="F24" s="50">
        <f>F17/(F4)</f>
        <v>2.0385154061624648</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0.42736733203505356</v>
      </c>
      <c r="D25" s="49">
        <f>D17/D6</f>
        <v>0.13697732018843184</v>
      </c>
      <c r="E25" s="49">
        <f>E17/E6</f>
        <v>0.20612397311426436</v>
      </c>
      <c r="F25" s="50">
        <f>F17/F6</f>
        <v>0.20221597026848667</v>
      </c>
      <c r="G25" s="45">
        <f>(IF(C25 &gt; 0.17, 100, IF(C25 &gt;= 0.1, 50, 0))) +
  (IF(D25 &gt; 0.17, 100, IF(D25 &gt;= 0.1, 50, 0))) +
  (IF(E25 &gt; 0.17, 100, IF(E25 &gt;= 0.1, 50, 0))) +
  (IF(F25 &gt; 0.17, 100, IF(F25 &gt;= 0.1, 50, 0)))</f>
        <v>350</v>
      </c>
      <c r="H25" s="46" t="s">
        <v>194</v>
      </c>
      <c r="I25" s="20"/>
      <c r="J25" s="20"/>
      <c r="K25" s="20"/>
      <c r="L25" s="20"/>
      <c r="M25" s="20"/>
      <c r="N25" s="20"/>
      <c r="O25" s="20"/>
      <c r="P25" s="20"/>
      <c r="Q25" s="20"/>
      <c r="R25" s="20"/>
      <c r="S25" s="20"/>
      <c r="T25" s="20"/>
      <c r="U25" s="20"/>
      <c r="V25" s="20"/>
    </row>
    <row r="26" spans="1:22" x14ac:dyDescent="0.2">
      <c r="A26" s="20"/>
      <c r="B26" s="38" t="s">
        <v>112</v>
      </c>
      <c r="C26" s="49">
        <f>C8/C6</f>
        <v>0.18438108568646544</v>
      </c>
      <c r="D26" s="49">
        <f>D8/D6</f>
        <v>0.30396775290175321</v>
      </c>
      <c r="E26" s="49">
        <f>E8/E6</f>
        <v>0.29963563944146471</v>
      </c>
      <c r="F26" s="50">
        <f>F8/F6</f>
        <v>0.27692681740821784</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0.52934059286146395</v>
      </c>
      <c r="D27" s="49">
        <f>D9/(D13+D10)</f>
        <v>0.8633545993393964</v>
      </c>
      <c r="E27" s="49">
        <f>E9/(E13+E10)</f>
        <v>0.66041635352472572</v>
      </c>
      <c r="F27" s="50">
        <f>F9/(F13+F10)</f>
        <v>0.43032297732286884</v>
      </c>
      <c r="G27" s="45">
        <f>(IF(C27 &lt; 0.8, 100, IF(C27 &lt; 1, 50, 0))) +
  (IF(D27 &lt; 0.8, 100, IF(D27 &lt; 1, 50, 0))) +
  (IF(E27 &lt; 0.8, 100, IF(E27 &lt; 1, 50, 0))) +
  (IF(F27 &lt; 0.8, 100, IF(F27 &lt; 1, 50, 0)))</f>
        <v>350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0.47222913489372043</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Pass</v>
      </c>
      <c r="G30" s="45">
        <f>(COUNTIF(C30:F30, "Pass") * 100) + (COUNTIF(C30:F30, "Fail") * 0)</f>
        <v>100</v>
      </c>
      <c r="H30" s="46" t="s">
        <v>201</v>
      </c>
      <c r="I30" s="20"/>
      <c r="J30" s="20"/>
      <c r="K30" s="20"/>
      <c r="L30" s="20"/>
      <c r="M30" s="20"/>
      <c r="N30" s="20"/>
      <c r="O30" s="20"/>
      <c r="P30" s="20"/>
      <c r="Q30" s="20"/>
      <c r="R30" s="20"/>
      <c r="S30" s="20"/>
      <c r="T30" s="20"/>
      <c r="U30" s="20"/>
      <c r="V30" s="20"/>
    </row>
    <row r="31" spans="1:22" x14ac:dyDescent="0.2">
      <c r="A31" s="20"/>
      <c r="B31" s="38" t="s">
        <v>202</v>
      </c>
      <c r="C31" s="49">
        <f>C17/(C13+C10)</f>
        <v>0.65359020894411091</v>
      </c>
      <c r="D31" s="49">
        <f>D17/(D13+D10)</f>
        <v>0.25523731957829965</v>
      </c>
      <c r="E31" s="49">
        <f>E17/(E13+E10)</f>
        <v>0.34225161581241548</v>
      </c>
      <c r="F31" s="50">
        <f>F17/(F13+F10)</f>
        <v>0.21056819414807046</v>
      </c>
      <c r="G31" s="45">
        <f>(IF(C31 &gt; 0.23, 100, 0)) +
  (IF(D31 &gt; 0.23, 100, 0)) +
  (IF(E31 &gt; 0.23, 100, 0)) +
  (IF(F31 &gt; 0.23, 100, 0))</f>
        <v>300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0.3725</v>
      </c>
      <c r="J2" s="20"/>
      <c r="K2" s="20"/>
      <c r="L2" s="20"/>
      <c r="M2" s="20"/>
      <c r="N2" s="20"/>
      <c r="O2" s="20"/>
      <c r="P2" s="20"/>
      <c r="Q2" s="20"/>
      <c r="R2" s="20"/>
      <c r="S2" s="20"/>
      <c r="T2" s="20"/>
      <c r="U2" s="20"/>
      <c r="V2" s="20"/>
    </row>
    <row r="3" spans="1:22" ht="19" x14ac:dyDescent="0.25">
      <c r="A3" s="20"/>
      <c r="B3" s="25" t="s">
        <v>167</v>
      </c>
      <c r="C3" s="26">
        <v>668100000</v>
      </c>
      <c r="D3" s="26">
        <v>800200000</v>
      </c>
      <c r="E3" s="26">
        <v>927600000</v>
      </c>
      <c r="F3" s="27">
        <v>760000000</v>
      </c>
      <c r="G3" s="20"/>
      <c r="H3" s="20"/>
      <c r="I3" s="20"/>
      <c r="J3" s="20"/>
      <c r="K3" s="20"/>
      <c r="L3" s="20"/>
      <c r="M3" s="20"/>
      <c r="N3" s="20"/>
      <c r="O3" s="20"/>
      <c r="P3" s="20"/>
      <c r="Q3" s="20"/>
      <c r="R3" s="20"/>
      <c r="S3" s="20"/>
      <c r="T3" s="20"/>
      <c r="U3" s="20"/>
      <c r="V3" s="20"/>
    </row>
    <row r="4" spans="1:22" ht="19" x14ac:dyDescent="0.25">
      <c r="A4" s="20"/>
      <c r="B4" s="28" t="s">
        <v>168</v>
      </c>
      <c r="C4" s="26">
        <v>324300000</v>
      </c>
      <c r="D4" s="26">
        <v>338000000</v>
      </c>
      <c r="E4" s="26">
        <v>351400000</v>
      </c>
      <c r="F4" s="27">
        <v>306300000</v>
      </c>
      <c r="G4" s="20"/>
      <c r="H4" s="20"/>
      <c r="I4" s="20"/>
      <c r="J4" s="20"/>
      <c r="K4" s="20"/>
      <c r="L4" s="20"/>
      <c r="M4" s="20"/>
      <c r="N4" s="20"/>
      <c r="O4" s="20"/>
      <c r="P4" s="20"/>
      <c r="Q4" s="20"/>
      <c r="R4" s="20"/>
      <c r="S4" s="20"/>
      <c r="T4" s="20"/>
      <c r="U4" s="20"/>
      <c r="V4" s="20"/>
    </row>
    <row r="5" spans="1:22" ht="19" x14ac:dyDescent="0.25">
      <c r="A5" s="20"/>
      <c r="B5" s="28" t="s">
        <v>169</v>
      </c>
      <c r="C5" s="26">
        <v>4413400000</v>
      </c>
      <c r="D5" s="26">
        <v>4342700000</v>
      </c>
      <c r="E5" s="26">
        <v>4382900000</v>
      </c>
      <c r="F5" s="27">
        <v>2595900000</v>
      </c>
      <c r="G5" s="20"/>
      <c r="H5" s="20"/>
      <c r="I5" s="20"/>
      <c r="J5" s="20"/>
      <c r="K5" s="20"/>
      <c r="L5" s="20"/>
      <c r="M5" s="20"/>
      <c r="N5" s="20"/>
      <c r="O5" s="20"/>
      <c r="P5" s="20"/>
      <c r="Q5" s="20"/>
      <c r="R5" s="20"/>
      <c r="S5" s="20"/>
      <c r="T5" s="20"/>
      <c r="U5" s="20"/>
      <c r="V5" s="20"/>
    </row>
    <row r="6" spans="1:22" ht="19" x14ac:dyDescent="0.25">
      <c r="A6" s="20"/>
      <c r="B6" s="28" t="s">
        <v>170</v>
      </c>
      <c r="C6" s="26">
        <v>13284600000</v>
      </c>
      <c r="D6" s="26">
        <v>13131500000</v>
      </c>
      <c r="E6" s="26">
        <v>13199400000</v>
      </c>
      <c r="F6" s="27">
        <v>9344700000</v>
      </c>
      <c r="G6" s="20"/>
      <c r="H6" s="20"/>
      <c r="I6" s="20"/>
      <c r="J6" s="20"/>
      <c r="K6" s="20"/>
      <c r="L6" s="20"/>
      <c r="M6" s="20"/>
      <c r="N6" s="20"/>
      <c r="O6" s="20"/>
      <c r="P6" s="20"/>
      <c r="Q6" s="20"/>
      <c r="R6" s="20"/>
      <c r="S6" s="20"/>
      <c r="T6" s="20"/>
      <c r="U6" s="20"/>
      <c r="V6" s="20"/>
    </row>
    <row r="7" spans="1:22" ht="19" x14ac:dyDescent="0.25">
      <c r="A7" s="20"/>
      <c r="B7" s="28" t="s">
        <v>171</v>
      </c>
      <c r="C7" s="26">
        <v>5442000000</v>
      </c>
      <c r="D7" s="26">
        <v>4947100000</v>
      </c>
      <c r="E7" s="26">
        <v>5096000000</v>
      </c>
      <c r="F7" s="27">
        <v>3898300000</v>
      </c>
      <c r="G7" s="20"/>
      <c r="H7" s="20"/>
      <c r="I7" s="20"/>
      <c r="J7" s="20"/>
      <c r="K7" s="20"/>
      <c r="L7" s="20"/>
      <c r="M7" s="20"/>
      <c r="N7" s="20"/>
      <c r="O7" s="20"/>
      <c r="P7" s="20"/>
      <c r="Q7" s="20"/>
      <c r="R7" s="20"/>
      <c r="S7" s="20"/>
      <c r="T7" s="20"/>
      <c r="U7" s="20"/>
      <c r="V7" s="20"/>
    </row>
    <row r="8" spans="1:22" ht="19" x14ac:dyDescent="0.25">
      <c r="A8" s="20"/>
      <c r="B8" s="28" t="s">
        <v>172</v>
      </c>
      <c r="C8" s="26">
        <v>5800100000</v>
      </c>
      <c r="D8" s="26">
        <v>6581100000</v>
      </c>
      <c r="E8" s="26">
        <v>7397700000</v>
      </c>
      <c r="F8" s="27">
        <v>4149300000</v>
      </c>
      <c r="G8" s="20"/>
      <c r="H8" s="20"/>
      <c r="I8" s="20"/>
      <c r="J8" s="20"/>
      <c r="K8" s="20"/>
      <c r="L8" s="20"/>
      <c r="M8" s="20"/>
      <c r="N8" s="20"/>
      <c r="O8" s="20"/>
      <c r="P8" s="20"/>
      <c r="Q8" s="20"/>
      <c r="R8" s="20"/>
      <c r="S8" s="20"/>
      <c r="T8" s="20"/>
      <c r="U8" s="20"/>
      <c r="V8" s="20"/>
    </row>
    <row r="9" spans="1:22" ht="19" x14ac:dyDescent="0.25">
      <c r="A9" s="20"/>
      <c r="B9" s="28" t="s">
        <v>173</v>
      </c>
      <c r="C9" s="26">
        <v>11242100000</v>
      </c>
      <c r="D9" s="26">
        <v>11528200000</v>
      </c>
      <c r="E9" s="26">
        <v>12493700000</v>
      </c>
      <c r="F9" s="27">
        <v>8047600000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-1525500000</v>
      </c>
      <c r="D12" s="26">
        <v>-1763800000</v>
      </c>
      <c r="E12" s="26">
        <v>-2570700000</v>
      </c>
      <c r="F12" s="27">
        <v>-1813400000</v>
      </c>
      <c r="G12" s="20"/>
      <c r="H12" s="20"/>
      <c r="I12" s="20"/>
      <c r="J12" s="20"/>
      <c r="K12" s="20"/>
      <c r="L12" s="20"/>
      <c r="M12" s="20"/>
      <c r="N12" s="20"/>
      <c r="O12" s="20"/>
      <c r="P12" s="20"/>
      <c r="Q12" s="20"/>
      <c r="R12" s="20"/>
      <c r="S12" s="20"/>
      <c r="T12" s="20"/>
      <c r="U12" s="20"/>
      <c r="V12" s="20"/>
    </row>
    <row r="13" spans="1:22" ht="19" x14ac:dyDescent="0.25">
      <c r="A13" s="20"/>
      <c r="B13" s="28" t="s">
        <v>177</v>
      </c>
      <c r="C13" s="26">
        <v>2042500000</v>
      </c>
      <c r="D13" s="26">
        <v>1603300000</v>
      </c>
      <c r="E13" s="26">
        <v>705700000</v>
      </c>
      <c r="F13" s="27">
        <v>1297100000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1598700000</v>
      </c>
      <c r="D17" s="33">
        <v>1335900000</v>
      </c>
      <c r="E17" s="33">
        <v>784600000</v>
      </c>
      <c r="F17" s="34">
        <v>1314300000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Pass</v>
      </c>
      <c r="F21" s="44"/>
      <c r="G21" s="45">
        <f>(((COUNTIF(C21:E21, "Pass") * 100) + (COUNTIF(C21:E21, "Fail") * 0)) * (400/300)) / 2</f>
        <v>66.666666666666657</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Fail</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4.9296947271045326</v>
      </c>
      <c r="D24" s="49">
        <f>D17/(D4)</f>
        <v>3.9523668639053255</v>
      </c>
      <c r="E24" s="49">
        <f>E17/(E4)</f>
        <v>2.2327831531018782</v>
      </c>
      <c r="F24" s="50">
        <f>F17/(F4)</f>
        <v>4.2908912830558279</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0.12034235129397949</v>
      </c>
      <c r="D25" s="49">
        <f>D17/D6</f>
        <v>0.10173247534554317</v>
      </c>
      <c r="E25" s="49">
        <f>E17/E6</f>
        <v>5.9442095852841798E-2</v>
      </c>
      <c r="F25" s="50">
        <f>F17/F6</f>
        <v>0.14064656971331344</v>
      </c>
      <c r="G25" s="45">
        <f>(IF(C25 &gt; 0.17, 100, IF(C25 &gt;= 0.1, 50, 0))) +
  (IF(D25 &gt; 0.17, 100, IF(D25 &gt;= 0.1, 50, 0))) +
  (IF(E25 &gt; 0.17, 100, IF(E25 &gt;= 0.1, 50, 0))) +
  (IF(F25 &gt; 0.17, 100, IF(F25 &gt;= 0.1, 50, 0)))</f>
        <v>150</v>
      </c>
      <c r="H25" s="46" t="s">
        <v>194</v>
      </c>
      <c r="I25" s="20"/>
      <c r="J25" s="20"/>
      <c r="K25" s="20"/>
      <c r="L25" s="20"/>
      <c r="M25" s="20"/>
      <c r="N25" s="20"/>
      <c r="O25" s="20"/>
      <c r="P25" s="20"/>
      <c r="Q25" s="20"/>
      <c r="R25" s="20"/>
      <c r="S25" s="20"/>
      <c r="T25" s="20"/>
      <c r="U25" s="20"/>
      <c r="V25" s="20"/>
    </row>
    <row r="26" spans="1:22" x14ac:dyDescent="0.2">
      <c r="A26" s="20"/>
      <c r="B26" s="38" t="s">
        <v>112</v>
      </c>
      <c r="C26" s="49">
        <f>C8/C6</f>
        <v>0.43660328500669948</v>
      </c>
      <c r="D26" s="49">
        <f>D8/D6</f>
        <v>0.50116894490347641</v>
      </c>
      <c r="E26" s="49">
        <f>E8/E6</f>
        <v>0.5604572935133415</v>
      </c>
      <c r="F26" s="50">
        <f>F8/F6</f>
        <v>0.44402709557289161</v>
      </c>
      <c r="G26" s="45">
        <f>(IF(C26 &lt; 0.5, 100, 0)) +
  (IF(D26 &lt; 0.5, 100, 0)) +
  (IF(E26 &lt; 0.5, 100, 0)) +
  (IF(F26 &lt; 0.5, 100, 0))</f>
        <v>200</v>
      </c>
      <c r="H26" s="46" t="s">
        <v>195</v>
      </c>
      <c r="I26" s="20"/>
      <c r="J26" s="20"/>
      <c r="K26" s="20"/>
      <c r="L26" s="20"/>
      <c r="M26" s="20"/>
      <c r="N26" s="20"/>
      <c r="O26" s="20"/>
      <c r="P26" s="20"/>
      <c r="Q26" s="20"/>
      <c r="R26" s="20"/>
      <c r="S26" s="20"/>
      <c r="T26" s="20"/>
      <c r="U26" s="20"/>
      <c r="V26" s="20"/>
    </row>
    <row r="27" spans="1:22" x14ac:dyDescent="0.2">
      <c r="A27" s="20"/>
      <c r="B27" s="38" t="s">
        <v>196</v>
      </c>
      <c r="C27" s="49">
        <f>C9/(C13+C10)</f>
        <v>5.504088127294982</v>
      </c>
      <c r="D27" s="49">
        <f>D9/(D13+D10)</f>
        <v>7.1902950165284105</v>
      </c>
      <c r="E27" s="49">
        <f>E9/(E13+E10)</f>
        <v>17.703981861981013</v>
      </c>
      <c r="F27" s="50">
        <f>F9/(F13+F10)</f>
        <v>6.2043019042479379</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-1.0458692039820991E-2</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0.78271725826193395</v>
      </c>
      <c r="D31" s="49">
        <f>D17/(D13+D10)</f>
        <v>0.83321898584170151</v>
      </c>
      <c r="E31" s="49">
        <f>E17/(E13+E10)</f>
        <v>1.1118038826696897</v>
      </c>
      <c r="F31" s="50">
        <f>F17/(F13+F10)</f>
        <v>1.0132603500115642</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0.28499999999999998</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221541000</v>
      </c>
      <c r="D4" s="26">
        <v>138922000</v>
      </c>
      <c r="E4" s="26">
        <v>134583000</v>
      </c>
      <c r="F4" s="27">
        <v>112923000</v>
      </c>
      <c r="G4" s="20"/>
      <c r="H4" s="20"/>
      <c r="I4" s="20"/>
      <c r="J4" s="20"/>
      <c r="K4" s="20"/>
      <c r="L4" s="20"/>
      <c r="M4" s="20"/>
      <c r="N4" s="20"/>
      <c r="O4" s="20"/>
      <c r="P4" s="20"/>
      <c r="Q4" s="20"/>
      <c r="R4" s="20"/>
      <c r="S4" s="20"/>
      <c r="T4" s="20"/>
      <c r="U4" s="20"/>
      <c r="V4" s="20"/>
    </row>
    <row r="5" spans="1:22" ht="19" x14ac:dyDescent="0.25">
      <c r="A5" s="20"/>
      <c r="B5" s="28" t="s">
        <v>169</v>
      </c>
      <c r="C5" s="26">
        <v>1842850000</v>
      </c>
      <c r="D5" s="26">
        <v>1823755000</v>
      </c>
      <c r="E5" s="26">
        <v>966427000</v>
      </c>
      <c r="F5" s="27">
        <v>249773000</v>
      </c>
      <c r="G5" s="20"/>
      <c r="H5" s="20"/>
      <c r="I5" s="20"/>
      <c r="J5" s="20"/>
      <c r="K5" s="20"/>
      <c r="L5" s="20"/>
      <c r="M5" s="20"/>
      <c r="N5" s="20"/>
      <c r="O5" s="20"/>
      <c r="P5" s="20"/>
      <c r="Q5" s="20"/>
      <c r="R5" s="20"/>
      <c r="S5" s="20"/>
      <c r="T5" s="20"/>
      <c r="U5" s="20"/>
      <c r="V5" s="20"/>
    </row>
    <row r="6" spans="1:22" ht="19" x14ac:dyDescent="0.25">
      <c r="A6" s="20"/>
      <c r="B6" s="28" t="s">
        <v>170</v>
      </c>
      <c r="C6" s="26">
        <v>5359187000</v>
      </c>
      <c r="D6" s="26">
        <v>5847846000</v>
      </c>
      <c r="E6" s="26">
        <v>6163579000</v>
      </c>
      <c r="F6" s="27">
        <v>2154593000</v>
      </c>
      <c r="G6" s="20"/>
      <c r="H6" s="20"/>
      <c r="I6" s="20"/>
      <c r="J6" s="20"/>
      <c r="K6" s="20"/>
      <c r="L6" s="20"/>
      <c r="M6" s="20"/>
      <c r="N6" s="20"/>
      <c r="O6" s="20"/>
      <c r="P6" s="20"/>
      <c r="Q6" s="20"/>
      <c r="R6" s="20"/>
      <c r="S6" s="20"/>
      <c r="T6" s="20"/>
      <c r="U6" s="20"/>
      <c r="V6" s="20"/>
    </row>
    <row r="7" spans="1:22" ht="19" x14ac:dyDescent="0.25">
      <c r="A7" s="20"/>
      <c r="B7" s="28" t="s">
        <v>171</v>
      </c>
      <c r="C7" s="26">
        <v>944122000</v>
      </c>
      <c r="D7" s="26">
        <v>578958000</v>
      </c>
      <c r="E7" s="26">
        <v>640097000</v>
      </c>
      <c r="F7" s="27">
        <v>598052000</v>
      </c>
      <c r="G7" s="20"/>
      <c r="H7" s="20"/>
      <c r="I7" s="20"/>
      <c r="J7" s="20"/>
      <c r="K7" s="20"/>
      <c r="L7" s="20"/>
      <c r="M7" s="20"/>
      <c r="N7" s="20"/>
      <c r="O7" s="20"/>
      <c r="P7" s="20"/>
      <c r="Q7" s="20"/>
      <c r="R7" s="20"/>
      <c r="S7" s="20"/>
      <c r="T7" s="20"/>
      <c r="U7" s="20"/>
      <c r="V7" s="20"/>
    </row>
    <row r="8" spans="1:22" ht="19" x14ac:dyDescent="0.25">
      <c r="A8" s="20"/>
      <c r="B8" s="28" t="s">
        <v>172</v>
      </c>
      <c r="C8" s="26">
        <v>3158736000</v>
      </c>
      <c r="D8" s="26">
        <v>3366211000</v>
      </c>
      <c r="E8" s="26">
        <v>3385191000</v>
      </c>
      <c r="F8" s="27">
        <v>1714777000</v>
      </c>
      <c r="G8" s="20"/>
      <c r="H8" s="20"/>
      <c r="I8" s="20"/>
      <c r="J8" s="20"/>
      <c r="K8" s="20"/>
      <c r="L8" s="20"/>
      <c r="M8" s="20"/>
      <c r="N8" s="20"/>
      <c r="O8" s="20"/>
      <c r="P8" s="20"/>
      <c r="Q8" s="20"/>
      <c r="R8" s="20"/>
      <c r="S8" s="20"/>
      <c r="T8" s="20"/>
      <c r="U8" s="20"/>
      <c r="V8" s="20"/>
    </row>
    <row r="9" spans="1:22" ht="19" x14ac:dyDescent="0.25">
      <c r="A9" s="20"/>
      <c r="B9" s="28" t="s">
        <v>173</v>
      </c>
      <c r="C9" s="26">
        <v>4102858000</v>
      </c>
      <c r="D9" s="26">
        <v>3945169000</v>
      </c>
      <c r="E9" s="26">
        <v>4025288000</v>
      </c>
      <c r="F9" s="27">
        <v>2312829000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399589000</v>
      </c>
      <c r="G11" s="20"/>
      <c r="H11" s="20"/>
      <c r="I11" s="20"/>
      <c r="J11" s="20"/>
      <c r="K11" s="20"/>
      <c r="L11" s="20"/>
      <c r="M11" s="20"/>
      <c r="N11" s="20"/>
      <c r="O11" s="20"/>
      <c r="P11" s="20"/>
      <c r="Q11" s="20"/>
      <c r="R11" s="20"/>
      <c r="S11" s="20"/>
      <c r="T11" s="20"/>
      <c r="U11" s="20"/>
      <c r="V11" s="20"/>
    </row>
    <row r="12" spans="1:22" ht="19" x14ac:dyDescent="0.25">
      <c r="A12" s="20"/>
      <c r="B12" s="28" t="s">
        <v>176</v>
      </c>
      <c r="C12" s="26">
        <v>-812989000</v>
      </c>
      <c r="D12" s="26">
        <v>-1169700000</v>
      </c>
      <c r="E12" s="26">
        <v>-976954000</v>
      </c>
      <c r="F12" s="27">
        <v>-1012400000</v>
      </c>
      <c r="G12" s="20"/>
      <c r="H12" s="20"/>
      <c r="I12" s="20"/>
      <c r="J12" s="20"/>
      <c r="K12" s="20"/>
      <c r="L12" s="20"/>
      <c r="M12" s="20"/>
      <c r="N12" s="20"/>
      <c r="O12" s="20"/>
      <c r="P12" s="20"/>
      <c r="Q12" s="20"/>
      <c r="R12" s="20"/>
      <c r="S12" s="20"/>
      <c r="T12" s="20"/>
      <c r="U12" s="20"/>
      <c r="V12" s="20"/>
    </row>
    <row r="13" spans="1:22" ht="19" x14ac:dyDescent="0.25">
      <c r="A13" s="20"/>
      <c r="B13" s="28" t="s">
        <v>177</v>
      </c>
      <c r="C13" s="26">
        <v>1256329000</v>
      </c>
      <c r="D13" s="26">
        <v>1902677000</v>
      </c>
      <c r="E13" s="26">
        <v>2138291000</v>
      </c>
      <c r="F13" s="27">
        <v>-158236000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592386000</v>
      </c>
      <c r="D15" s="26">
        <v>507607000</v>
      </c>
      <c r="E15" s="26">
        <v>366402000</v>
      </c>
      <c r="F15" s="27">
        <v>180652000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1061510000</v>
      </c>
      <c r="D17" s="33">
        <v>412773000</v>
      </c>
      <c r="E17" s="33">
        <v>361851000</v>
      </c>
      <c r="F17" s="34">
        <v>222883000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Pass</v>
      </c>
      <c r="D23" s="43" t="str">
        <f>IF(D17&gt;D7, "Pass", "Fail")</f>
        <v>Fail</v>
      </c>
      <c r="E23" s="43" t="str">
        <f>IF(E17&gt;E7, "Pass", "Fail")</f>
        <v>Fail</v>
      </c>
      <c r="F23" s="48" t="str">
        <f>IF(F17&gt;F7, "Pass", "Fail")</f>
        <v>Fail</v>
      </c>
      <c r="G23" s="45">
        <f>(COUNTIF(C23:F23, "Pass") * 100) + (COUNTIF(C23:F23, "Fail") * 0)</f>
        <v>100</v>
      </c>
      <c r="H23" s="46" t="s">
        <v>192</v>
      </c>
      <c r="I23" s="20"/>
      <c r="J23" s="20"/>
      <c r="K23" s="20"/>
      <c r="L23" s="20"/>
      <c r="M23" s="20"/>
      <c r="N23" s="20"/>
      <c r="O23" s="20"/>
      <c r="P23" s="20"/>
      <c r="Q23" s="20"/>
      <c r="R23" s="20"/>
      <c r="S23" s="20"/>
      <c r="T23" s="20"/>
      <c r="U23" s="20"/>
      <c r="V23" s="20"/>
    </row>
    <row r="24" spans="1:22" x14ac:dyDescent="0.2">
      <c r="A24" s="20"/>
      <c r="B24" s="38" t="s">
        <v>122</v>
      </c>
      <c r="C24" s="49">
        <f>C17/(C4)</f>
        <v>4.7914832920317236</v>
      </c>
      <c r="D24" s="49">
        <f>D17/(D4)</f>
        <v>2.9712572522710587</v>
      </c>
      <c r="E24" s="49">
        <f>E17/(E4)</f>
        <v>2.6886828202670472</v>
      </c>
      <c r="F24" s="50">
        <f>F17/(F4)</f>
        <v>1.9737608813085024</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0.19807295397604152</v>
      </c>
      <c r="D25" s="49">
        <f>D17/D6</f>
        <v>7.0585477114137415E-2</v>
      </c>
      <c r="E25" s="49">
        <f>E17/E6</f>
        <v>5.8707935762646997E-2</v>
      </c>
      <c r="F25" s="50">
        <f>F17/F6</f>
        <v>0.10344552312200031</v>
      </c>
      <c r="G25" s="45">
        <f>(IF(C25 &gt; 0.17, 100, IF(C25 &gt;= 0.1, 50, 0))) +
  (IF(D25 &gt; 0.17, 100, IF(D25 &gt;= 0.1, 50, 0))) +
  (IF(E25 &gt; 0.17, 100, IF(E25 &gt;= 0.1, 50, 0))) +
  (IF(F25 &gt; 0.17, 100, IF(F25 &gt;= 0.1, 50, 0)))</f>
        <v>150</v>
      </c>
      <c r="H25" s="46" t="s">
        <v>194</v>
      </c>
      <c r="I25" s="20"/>
      <c r="J25" s="20"/>
      <c r="K25" s="20"/>
      <c r="L25" s="20"/>
      <c r="M25" s="20"/>
      <c r="N25" s="20"/>
      <c r="O25" s="20"/>
      <c r="P25" s="20"/>
      <c r="Q25" s="20"/>
      <c r="R25" s="20"/>
      <c r="S25" s="20"/>
      <c r="T25" s="20"/>
      <c r="U25" s="20"/>
      <c r="V25" s="20"/>
    </row>
    <row r="26" spans="1:22" x14ac:dyDescent="0.2">
      <c r="A26" s="20"/>
      <c r="B26" s="38" t="s">
        <v>112</v>
      </c>
      <c r="C26" s="49">
        <f>C8/C6</f>
        <v>0.58940581845716522</v>
      </c>
      <c r="D26" s="49">
        <f>D8/D6</f>
        <v>0.57563263464872361</v>
      </c>
      <c r="E26" s="49">
        <f>E8/E6</f>
        <v>0.54922489027884613</v>
      </c>
      <c r="F26" s="50">
        <f>F8/F6</f>
        <v>0.79587049619116002</v>
      </c>
      <c r="G26" s="45">
        <f>(IF(C26 &lt; 0.5, 100, 0)) +
  (IF(D26 &lt; 0.5, 100, 0)) +
  (IF(E26 &lt; 0.5, 100, 0)) +
  (IF(F26 &lt; 0.5, 100, 0))</f>
        <v>0</v>
      </c>
      <c r="H26" s="46" t="s">
        <v>195</v>
      </c>
      <c r="I26" s="20"/>
      <c r="J26" s="20"/>
      <c r="K26" s="20"/>
      <c r="L26" s="20"/>
      <c r="M26" s="20"/>
      <c r="N26" s="20"/>
      <c r="O26" s="20"/>
      <c r="P26" s="20"/>
      <c r="Q26" s="20"/>
      <c r="R26" s="20"/>
      <c r="S26" s="20"/>
      <c r="T26" s="20"/>
      <c r="U26" s="20"/>
      <c r="V26" s="20"/>
    </row>
    <row r="27" spans="1:22" x14ac:dyDescent="0.2">
      <c r="A27" s="20"/>
      <c r="B27" s="38" t="s">
        <v>196</v>
      </c>
      <c r="C27" s="49">
        <f>C9/(C13+C10)</f>
        <v>3.26575124827971</v>
      </c>
      <c r="D27" s="49">
        <f>D9/(D13+D10)</f>
        <v>2.0734833079918453</v>
      </c>
      <c r="E27" s="49">
        <f>E9/(E13+E10)</f>
        <v>1.8824790451814088</v>
      </c>
      <c r="F27" s="50">
        <f>F9/(F13+F10)</f>
        <v>-14.616326246871761</v>
      </c>
      <c r="G27" s="45">
        <f>(IF(C27 &lt; 0.8, 100, IF(C27 &lt; 1, 50, 0))) +
  (IF(D27 &lt; 0.8, 100, IF(D27 &lt; 1, 50, 0))) +
  (IF(E27 &lt; 0.8, 100, IF(E27 &lt; 1, 50, 0))) +
  (IF(F27 &lt; 0.8, 100, IF(F27 &lt; 1, 50, 0)))</f>
        <v>100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Fail</v>
      </c>
      <c r="G28" s="45">
        <f>(COUNTIF(C28:F28, "Pass") * 100) + (COUNTIF(C28:F28, "Fail") * 0)</f>
        <v>300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-4.7559478072610989E-2</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0.84492995067374865</v>
      </c>
      <c r="D31" s="49">
        <f>D17/(D13+D10)</f>
        <v>0.21694328569694174</v>
      </c>
      <c r="E31" s="49">
        <f>E17/(E13+E10)</f>
        <v>0.1692243946216862</v>
      </c>
      <c r="F31" s="50">
        <f>F17/(F13+F10)</f>
        <v>-1.4085479916074723</v>
      </c>
      <c r="G31" s="45">
        <f>(IF(C31 &gt; 0.23, 100, 0)) +
  (IF(D31 &gt; 0.23, 100, 0)) +
  (IF(E31 &gt; 0.23, 100, 0)) +
  (IF(F31 &gt; 0.23, 100, 0))</f>
        <v>100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0.47499999999999998</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194760000</v>
      </c>
      <c r="D4" s="26">
        <v>209978000</v>
      </c>
      <c r="E4" s="26">
        <v>208795000</v>
      </c>
      <c r="F4" s="27">
        <v>234233000</v>
      </c>
      <c r="G4" s="20"/>
      <c r="H4" s="20"/>
      <c r="I4" s="20"/>
      <c r="J4" s="20"/>
      <c r="K4" s="20"/>
      <c r="L4" s="20"/>
      <c r="M4" s="20"/>
      <c r="N4" s="20"/>
      <c r="O4" s="20"/>
      <c r="P4" s="20"/>
      <c r="Q4" s="20"/>
      <c r="R4" s="20"/>
      <c r="S4" s="20"/>
      <c r="T4" s="20"/>
      <c r="U4" s="20"/>
      <c r="V4" s="20"/>
    </row>
    <row r="5" spans="1:22" ht="19" x14ac:dyDescent="0.25">
      <c r="A5" s="20"/>
      <c r="B5" s="28" t="s">
        <v>169</v>
      </c>
      <c r="C5" s="26">
        <v>3805874000</v>
      </c>
      <c r="D5" s="26">
        <v>3658267000</v>
      </c>
      <c r="E5" s="26">
        <v>3409271000</v>
      </c>
      <c r="F5" s="27">
        <v>3038306000</v>
      </c>
      <c r="G5" s="20"/>
      <c r="H5" s="20"/>
      <c r="I5" s="20"/>
      <c r="J5" s="20"/>
      <c r="K5" s="20"/>
      <c r="L5" s="20"/>
      <c r="M5" s="20"/>
      <c r="N5" s="20"/>
      <c r="O5" s="20"/>
      <c r="P5" s="20"/>
      <c r="Q5" s="20"/>
      <c r="R5" s="20"/>
      <c r="S5" s="20"/>
      <c r="T5" s="20"/>
      <c r="U5" s="20"/>
      <c r="V5" s="20"/>
    </row>
    <row r="6" spans="1:22" ht="19" x14ac:dyDescent="0.25">
      <c r="A6" s="20"/>
      <c r="B6" s="28" t="s">
        <v>170</v>
      </c>
      <c r="C6" s="26">
        <v>7322875000</v>
      </c>
      <c r="D6" s="26">
        <v>6687945000</v>
      </c>
      <c r="E6" s="26">
        <v>6324314000</v>
      </c>
      <c r="F6" s="27">
        <v>5940590000</v>
      </c>
      <c r="G6" s="20"/>
      <c r="H6" s="20"/>
      <c r="I6" s="20"/>
      <c r="J6" s="20"/>
      <c r="K6" s="20"/>
      <c r="L6" s="20"/>
      <c r="M6" s="20"/>
      <c r="N6" s="20"/>
      <c r="O6" s="20"/>
      <c r="P6" s="20"/>
      <c r="Q6" s="20"/>
      <c r="R6" s="20"/>
      <c r="S6" s="20"/>
      <c r="T6" s="20"/>
      <c r="U6" s="20"/>
      <c r="V6" s="20"/>
    </row>
    <row r="7" spans="1:22" ht="19" x14ac:dyDescent="0.25">
      <c r="A7" s="20"/>
      <c r="B7" s="28" t="s">
        <v>171</v>
      </c>
      <c r="C7" s="26">
        <v>889294000</v>
      </c>
      <c r="D7" s="26">
        <v>794836000</v>
      </c>
      <c r="E7" s="26">
        <v>778492000</v>
      </c>
      <c r="F7" s="27">
        <v>728825000</v>
      </c>
      <c r="G7" s="20"/>
      <c r="H7" s="20"/>
      <c r="I7" s="20"/>
      <c r="J7" s="20"/>
      <c r="K7" s="20"/>
      <c r="L7" s="20"/>
      <c r="M7" s="20"/>
      <c r="N7" s="20"/>
      <c r="O7" s="20"/>
      <c r="P7" s="20"/>
      <c r="Q7" s="20"/>
      <c r="R7" s="20"/>
      <c r="S7" s="20"/>
      <c r="T7" s="20"/>
      <c r="U7" s="20"/>
      <c r="V7" s="20"/>
    </row>
    <row r="8" spans="1:22" ht="19" x14ac:dyDescent="0.25">
      <c r="A8" s="20"/>
      <c r="B8" s="28" t="s">
        <v>172</v>
      </c>
      <c r="C8" s="26">
        <v>1043217000</v>
      </c>
      <c r="D8" s="26">
        <v>1027258000</v>
      </c>
      <c r="E8" s="26">
        <v>1061774000</v>
      </c>
      <c r="F8" s="27">
        <v>1113893000</v>
      </c>
      <c r="G8" s="20"/>
      <c r="H8" s="20"/>
      <c r="I8" s="20"/>
      <c r="J8" s="20"/>
      <c r="K8" s="20"/>
      <c r="L8" s="20"/>
      <c r="M8" s="20"/>
      <c r="N8" s="20"/>
      <c r="O8" s="20"/>
      <c r="P8" s="20"/>
      <c r="Q8" s="20"/>
      <c r="R8" s="20"/>
      <c r="S8" s="20"/>
      <c r="T8" s="20"/>
      <c r="U8" s="20"/>
      <c r="V8" s="20"/>
    </row>
    <row r="9" spans="1:22" ht="19" x14ac:dyDescent="0.25">
      <c r="A9" s="20"/>
      <c r="B9" s="28" t="s">
        <v>173</v>
      </c>
      <c r="C9" s="26">
        <v>1932511000</v>
      </c>
      <c r="D9" s="26">
        <v>1822094000</v>
      </c>
      <c r="E9" s="26">
        <v>1840266000</v>
      </c>
      <c r="F9" s="27">
        <v>1842718000</v>
      </c>
      <c r="G9" s="20"/>
      <c r="H9" s="20"/>
      <c r="I9" s="20"/>
      <c r="J9" s="20"/>
      <c r="K9" s="20"/>
      <c r="L9" s="20"/>
      <c r="M9" s="20"/>
      <c r="N9" s="20"/>
      <c r="O9" s="20"/>
      <c r="P9" s="20"/>
      <c r="Q9" s="20"/>
      <c r="R9" s="20"/>
      <c r="S9" s="20"/>
      <c r="T9" s="20"/>
      <c r="U9" s="20"/>
      <c r="V9" s="20"/>
    </row>
    <row r="10" spans="1:22" ht="19" x14ac:dyDescent="0.25">
      <c r="A10" s="20"/>
      <c r="B10" s="28" t="s">
        <v>174</v>
      </c>
      <c r="C10" s="26">
        <v>1474110000</v>
      </c>
      <c r="D10" s="26">
        <v>1335627000</v>
      </c>
      <c r="E10" s="26">
        <v>1185707000</v>
      </c>
      <c r="F10" s="27">
        <v>1124102000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5283342000</v>
      </c>
      <c r="D12" s="26">
        <v>4782930000</v>
      </c>
      <c r="E12" s="26">
        <v>4259220000</v>
      </c>
      <c r="F12" s="27">
        <v>3804593000</v>
      </c>
      <c r="G12" s="20"/>
      <c r="H12" s="20"/>
      <c r="I12" s="20"/>
      <c r="J12" s="20"/>
      <c r="K12" s="20"/>
      <c r="L12" s="20"/>
      <c r="M12" s="20"/>
      <c r="N12" s="20"/>
      <c r="O12" s="20"/>
      <c r="P12" s="20"/>
      <c r="Q12" s="20"/>
      <c r="R12" s="20"/>
      <c r="S12" s="20"/>
      <c r="T12" s="20"/>
      <c r="U12" s="20"/>
      <c r="V12" s="20"/>
    </row>
    <row r="13" spans="1:22" ht="19" x14ac:dyDescent="0.25">
      <c r="A13" s="20"/>
      <c r="B13" s="28" t="s">
        <v>177</v>
      </c>
      <c r="C13" s="26">
        <v>5390364000</v>
      </c>
      <c r="D13" s="26">
        <v>4865851000</v>
      </c>
      <c r="E13" s="26">
        <v>4484048000</v>
      </c>
      <c r="F13" s="27">
        <v>4097872000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494869000</v>
      </c>
      <c r="D15" s="26">
        <v>433661000</v>
      </c>
      <c r="E15" s="26">
        <v>404870000</v>
      </c>
      <c r="F15" s="27">
        <v>355371000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717122000</v>
      </c>
      <c r="D17" s="33">
        <v>631003000</v>
      </c>
      <c r="E17" s="33">
        <v>549482000</v>
      </c>
      <c r="F17" s="34">
        <v>547310000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3.6820805093448348</v>
      </c>
      <c r="D24" s="49">
        <f>D17/(D4)</f>
        <v>3.0050910095343322</v>
      </c>
      <c r="E24" s="49">
        <f>E17/(E4)</f>
        <v>2.6316817931463876</v>
      </c>
      <c r="F24" s="50">
        <f>F17/(F4)</f>
        <v>2.336605004418677</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9.7929023778229179E-2</v>
      </c>
      <c r="D25" s="49">
        <f>D17/D6</f>
        <v>9.4349310587930973E-2</v>
      </c>
      <c r="E25" s="49">
        <f>E17/E6</f>
        <v>8.6884047819257557E-2</v>
      </c>
      <c r="F25" s="50">
        <f>F17/F6</f>
        <v>9.2130579622562742E-2</v>
      </c>
      <c r="G25" s="45">
        <f>(IF(C25 &gt; 0.17, 100, IF(C25 &gt;= 0.1, 50, 0))) +
  (IF(D25 &gt; 0.17, 100, IF(D25 &gt;= 0.1, 50, 0))) +
  (IF(E25 &gt; 0.17, 100, IF(E25 &gt;= 0.1, 50, 0))) +
  (IF(F25 &gt; 0.17, 100, IF(F25 &gt;= 0.1, 50, 0)))</f>
        <v>0</v>
      </c>
      <c r="H25" s="46" t="s">
        <v>194</v>
      </c>
      <c r="I25" s="20"/>
      <c r="J25" s="20"/>
      <c r="K25" s="20"/>
      <c r="L25" s="20"/>
      <c r="M25" s="20"/>
      <c r="N25" s="20"/>
      <c r="O25" s="20"/>
      <c r="P25" s="20"/>
      <c r="Q25" s="20"/>
      <c r="R25" s="20"/>
      <c r="S25" s="20"/>
      <c r="T25" s="20"/>
      <c r="U25" s="20"/>
      <c r="V25" s="20"/>
    </row>
    <row r="26" spans="1:22" x14ac:dyDescent="0.2">
      <c r="A26" s="20"/>
      <c r="B26" s="38" t="s">
        <v>112</v>
      </c>
      <c r="C26" s="49">
        <f>C8/C6</f>
        <v>0.14246003106703309</v>
      </c>
      <c r="D26" s="49">
        <f>D8/D6</f>
        <v>0.15359845214038093</v>
      </c>
      <c r="E26" s="49">
        <f>E8/E6</f>
        <v>0.16788761595328758</v>
      </c>
      <c r="F26" s="50">
        <f>F8/F6</f>
        <v>0.18750544979539069</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0.28152353698185761</v>
      </c>
      <c r="D27" s="49">
        <f>D9/(D13+D10)</f>
        <v>0.29381608706827628</v>
      </c>
      <c r="E27" s="49">
        <f>E9/(E13+E10)</f>
        <v>0.32457592964775372</v>
      </c>
      <c r="F27" s="50">
        <f>F9/(F13+F10)</f>
        <v>0.35287766656823644</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0.11569265262891097</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0.10446860167290313</v>
      </c>
      <c r="D31" s="49">
        <f>D17/(D13+D10)</f>
        <v>0.10175042143179416</v>
      </c>
      <c r="E31" s="49">
        <f>E17/(E13+E10)</f>
        <v>9.6914593311351202E-2</v>
      </c>
      <c r="F31" s="50">
        <f>F17/(F13+F10)</f>
        <v>0.10480902432681588</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461369000</v>
      </c>
      <c r="D4" s="26">
        <v>418960000</v>
      </c>
      <c r="E4" s="26">
        <v>314050000</v>
      </c>
      <c r="F4" s="27">
        <v>166836000</v>
      </c>
      <c r="G4" s="20"/>
      <c r="H4" s="20"/>
      <c r="I4" s="20"/>
      <c r="J4" s="20"/>
      <c r="K4" s="20"/>
      <c r="L4" s="20"/>
      <c r="M4" s="20"/>
      <c r="N4" s="20"/>
      <c r="O4" s="20"/>
      <c r="P4" s="20"/>
      <c r="Q4" s="20"/>
      <c r="R4" s="20"/>
      <c r="S4" s="20"/>
      <c r="T4" s="20"/>
      <c r="U4" s="20"/>
      <c r="V4" s="20"/>
    </row>
    <row r="5" spans="1:22" ht="19" x14ac:dyDescent="0.25">
      <c r="A5" s="20"/>
      <c r="B5" s="28" t="s">
        <v>169</v>
      </c>
      <c r="C5" s="26">
        <v>148047000</v>
      </c>
      <c r="D5" s="26">
        <v>148047000</v>
      </c>
      <c r="E5" s="26">
        <v>23530000</v>
      </c>
      <c r="F5" s="27">
        <v>17167000</v>
      </c>
      <c r="G5" s="20"/>
      <c r="H5" s="20"/>
      <c r="I5" s="20"/>
      <c r="J5" s="20"/>
      <c r="K5" s="20"/>
      <c r="L5" s="20"/>
      <c r="M5" s="20"/>
      <c r="N5" s="20"/>
      <c r="O5" s="20"/>
      <c r="P5" s="20"/>
      <c r="Q5" s="20"/>
      <c r="R5" s="20"/>
      <c r="S5" s="20"/>
      <c r="T5" s="20"/>
      <c r="U5" s="20"/>
      <c r="V5" s="20"/>
    </row>
    <row r="6" spans="1:22" ht="19" x14ac:dyDescent="0.25">
      <c r="A6" s="20"/>
      <c r="B6" s="28" t="s">
        <v>170</v>
      </c>
      <c r="C6" s="26">
        <v>2759767000</v>
      </c>
      <c r="D6" s="26">
        <v>2587908000</v>
      </c>
      <c r="E6" s="26">
        <v>2372071000</v>
      </c>
      <c r="F6" s="27">
        <v>1380651000</v>
      </c>
      <c r="G6" s="20"/>
      <c r="H6" s="20"/>
      <c r="I6" s="20"/>
      <c r="J6" s="20"/>
      <c r="K6" s="20"/>
      <c r="L6" s="20"/>
      <c r="M6" s="20"/>
      <c r="N6" s="20"/>
      <c r="O6" s="20"/>
      <c r="P6" s="20"/>
      <c r="Q6" s="20"/>
      <c r="R6" s="20"/>
      <c r="S6" s="20"/>
      <c r="T6" s="20"/>
      <c r="U6" s="20"/>
      <c r="V6" s="20"/>
    </row>
    <row r="7" spans="1:22" ht="19" x14ac:dyDescent="0.25">
      <c r="A7" s="20"/>
      <c r="B7" s="28" t="s">
        <v>171</v>
      </c>
      <c r="C7" s="26">
        <v>567084000</v>
      </c>
      <c r="D7" s="26">
        <v>397870000</v>
      </c>
      <c r="E7" s="26">
        <v>288565000</v>
      </c>
      <c r="F7" s="27">
        <v>141377000</v>
      </c>
      <c r="G7" s="20"/>
      <c r="H7" s="20"/>
      <c r="I7" s="20"/>
      <c r="J7" s="20"/>
      <c r="K7" s="20"/>
      <c r="L7" s="20"/>
      <c r="M7" s="20"/>
      <c r="N7" s="20"/>
      <c r="O7" s="20"/>
      <c r="P7" s="20"/>
      <c r="Q7" s="20"/>
      <c r="R7" s="20"/>
      <c r="S7" s="20"/>
      <c r="T7" s="20"/>
      <c r="U7" s="20"/>
      <c r="V7" s="20"/>
    </row>
    <row r="8" spans="1:22" ht="19" x14ac:dyDescent="0.25">
      <c r="A8" s="20"/>
      <c r="B8" s="28" t="s">
        <v>172</v>
      </c>
      <c r="C8" s="26">
        <v>1429636000</v>
      </c>
      <c r="D8" s="26">
        <v>1566074000</v>
      </c>
      <c r="E8" s="26">
        <v>1267708000</v>
      </c>
      <c r="F8" s="27">
        <v>422334000</v>
      </c>
      <c r="G8" s="20"/>
      <c r="H8" s="20"/>
      <c r="I8" s="20"/>
      <c r="J8" s="20"/>
      <c r="K8" s="20"/>
      <c r="L8" s="20"/>
      <c r="M8" s="20"/>
      <c r="N8" s="20"/>
      <c r="O8" s="20"/>
      <c r="P8" s="20"/>
      <c r="Q8" s="20"/>
      <c r="R8" s="20"/>
      <c r="S8" s="20"/>
      <c r="T8" s="20"/>
      <c r="U8" s="20"/>
      <c r="V8" s="20"/>
    </row>
    <row r="9" spans="1:22" ht="19" x14ac:dyDescent="0.25">
      <c r="A9" s="20"/>
      <c r="B9" s="28" t="s">
        <v>173</v>
      </c>
      <c r="C9" s="26">
        <v>1996720000</v>
      </c>
      <c r="D9" s="26">
        <v>1963944000</v>
      </c>
      <c r="E9" s="26">
        <v>1556273000</v>
      </c>
      <c r="F9" s="27">
        <v>563711000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-1023840000</v>
      </c>
      <c r="D12" s="26">
        <v>-839891000</v>
      </c>
      <c r="E12" s="26">
        <v>-680829000</v>
      </c>
      <c r="F12" s="27">
        <v>-420520000</v>
      </c>
      <c r="G12" s="20"/>
      <c r="H12" s="20"/>
      <c r="I12" s="20"/>
      <c r="J12" s="20"/>
      <c r="K12" s="20"/>
      <c r="L12" s="20"/>
      <c r="M12" s="20"/>
      <c r="N12" s="20"/>
      <c r="O12" s="20"/>
      <c r="P12" s="20"/>
      <c r="Q12" s="20"/>
      <c r="R12" s="20"/>
      <c r="S12" s="20"/>
      <c r="T12" s="20"/>
      <c r="U12" s="20"/>
      <c r="V12" s="20"/>
    </row>
    <row r="13" spans="1:22" ht="19" x14ac:dyDescent="0.25">
      <c r="A13" s="20"/>
      <c r="B13" s="28" t="s">
        <v>177</v>
      </c>
      <c r="C13" s="26">
        <v>763047000</v>
      </c>
      <c r="D13" s="26">
        <v>623964000</v>
      </c>
      <c r="E13" s="26">
        <v>815798000</v>
      </c>
      <c r="F13" s="27">
        <v>816940000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358143000</v>
      </c>
      <c r="D15" s="26">
        <v>298303000</v>
      </c>
      <c r="E15" s="26">
        <v>189408000</v>
      </c>
      <c r="F15" s="27">
        <v>127144000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254406000</v>
      </c>
      <c r="D17" s="33">
        <v>123595000</v>
      </c>
      <c r="E17" s="33">
        <v>64648000</v>
      </c>
      <c r="F17" s="34">
        <v>-17129000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0.55141546137690223</v>
      </c>
      <c r="D24" s="49">
        <f>D17/(D4)</f>
        <v>0.29500429635287378</v>
      </c>
      <c r="E24" s="49">
        <f>E17/(E4)</f>
        <v>0.20585257124661679</v>
      </c>
      <c r="F24" s="50">
        <f>F17/(F4)</f>
        <v>-0.10266968759740104</v>
      </c>
      <c r="G24" s="45">
        <f>(IF(C24 &gt; 0.5, 100, IF(C24 &gt;= 0.2, 50, 0))) +
  (IF(D24 &gt; 0.5, 100, IF(D24 &gt;= 0.2, 50, 0))) +
  (IF(E24 &gt; 0.5, 100, IF(E24 &gt;= 0.2, 50, 0))) +
  (IF(F24 &gt; 0.5, 100, IF(F24 &gt;= 0.2, 50, 0)))</f>
        <v>200</v>
      </c>
      <c r="H24" s="46" t="s">
        <v>193</v>
      </c>
      <c r="I24" s="20"/>
      <c r="J24" s="20"/>
      <c r="K24" s="20"/>
      <c r="L24" s="20"/>
      <c r="M24" s="20"/>
      <c r="N24" s="20"/>
      <c r="O24" s="20"/>
      <c r="P24" s="20"/>
      <c r="Q24" s="20"/>
      <c r="R24" s="20"/>
      <c r="S24" s="20"/>
      <c r="T24" s="20"/>
      <c r="U24" s="20"/>
      <c r="V24" s="20"/>
    </row>
    <row r="25" spans="1:22" x14ac:dyDescent="0.2">
      <c r="A25" s="20"/>
      <c r="B25" s="38" t="s">
        <v>110</v>
      </c>
      <c r="C25" s="49">
        <f>C17/C6</f>
        <v>9.2183869145474967E-2</v>
      </c>
      <c r="D25" s="49">
        <f>D17/D6</f>
        <v>4.775865293511207E-2</v>
      </c>
      <c r="E25" s="49">
        <f>E17/E6</f>
        <v>2.7253821660481493E-2</v>
      </c>
      <c r="F25" s="50">
        <f>F17/F6</f>
        <v>-1.2406466224990965E-2</v>
      </c>
      <c r="G25" s="45">
        <f>(IF(C25 &gt; 0.17, 100, IF(C25 &gt;= 0.1, 50, 0))) +
  (IF(D25 &gt; 0.17, 100, IF(D25 &gt;= 0.1, 50, 0))) +
  (IF(E25 &gt; 0.17, 100, IF(E25 &gt;= 0.1, 50, 0))) +
  (IF(F25 &gt; 0.17, 100, IF(F25 &gt;= 0.1, 50, 0)))</f>
        <v>0</v>
      </c>
      <c r="H25" s="46" t="s">
        <v>194</v>
      </c>
      <c r="I25" s="20"/>
      <c r="J25" s="20"/>
      <c r="K25" s="20"/>
      <c r="L25" s="20"/>
      <c r="M25" s="20"/>
      <c r="N25" s="20"/>
      <c r="O25" s="20"/>
      <c r="P25" s="20"/>
      <c r="Q25" s="20"/>
      <c r="R25" s="20"/>
      <c r="S25" s="20"/>
      <c r="T25" s="20"/>
      <c r="U25" s="20"/>
      <c r="V25" s="20"/>
    </row>
    <row r="26" spans="1:22" x14ac:dyDescent="0.2">
      <c r="A26" s="20"/>
      <c r="B26" s="38" t="s">
        <v>112</v>
      </c>
      <c r="C26" s="49">
        <f>C8/C6</f>
        <v>0.51802779002720156</v>
      </c>
      <c r="D26" s="49">
        <f>D8/D6</f>
        <v>0.60515056949474244</v>
      </c>
      <c r="E26" s="49">
        <f>E8/E6</f>
        <v>0.53443088339261346</v>
      </c>
      <c r="F26" s="50">
        <f>F8/F6</f>
        <v>0.30589482787467653</v>
      </c>
      <c r="G26" s="45">
        <f>(IF(C26 &lt; 0.5, 100, 0)) +
  (IF(D26 &lt; 0.5, 100, 0)) +
  (IF(E26 &lt; 0.5, 100, 0)) +
  (IF(F26 &lt; 0.5, 100, 0))</f>
        <v>100</v>
      </c>
      <c r="H26" s="46" t="s">
        <v>195</v>
      </c>
      <c r="I26" s="20"/>
      <c r="J26" s="20"/>
      <c r="K26" s="20"/>
      <c r="L26" s="20"/>
      <c r="M26" s="20"/>
      <c r="N26" s="20"/>
      <c r="O26" s="20"/>
      <c r="P26" s="20"/>
      <c r="Q26" s="20"/>
      <c r="R26" s="20"/>
      <c r="S26" s="20"/>
      <c r="T26" s="20"/>
      <c r="U26" s="20"/>
      <c r="V26" s="20"/>
    </row>
    <row r="27" spans="1:22" x14ac:dyDescent="0.2">
      <c r="A27" s="20"/>
      <c r="B27" s="38" t="s">
        <v>196</v>
      </c>
      <c r="C27" s="49">
        <f>C9/(C13+C10)</f>
        <v>2.6167719681749615</v>
      </c>
      <c r="D27" s="49">
        <f>D9/(D13+D10)</f>
        <v>3.1475277419851144</v>
      </c>
      <c r="E27" s="49">
        <f>E9/(E13+E10)</f>
        <v>1.9076695456473294</v>
      </c>
      <c r="F27" s="50">
        <f>F9/(F13+F10)</f>
        <v>0.69002741939432521</v>
      </c>
      <c r="G27" s="45">
        <f>(IF(C27 &lt; 0.8, 100, IF(C27 &lt; 1, 50, 0))) +
  (IF(D27 &lt; 0.8, 100, IF(D27 &lt; 1, 50, 0))) +
  (IF(E27 &lt; 0.8, 100, IF(E27 &lt; 1, 50, 0))) +
  (IF(F27 &lt; 0.8, 100, IF(F27 &lt; 1, 50, 0)))</f>
        <v>100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0.35722071319808552</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0.33340803384326262</v>
      </c>
      <c r="D31" s="49">
        <f>D17/(D13+D10)</f>
        <v>0.19808033796821611</v>
      </c>
      <c r="E31" s="49">
        <f>E17/(E13+E10)</f>
        <v>7.9245107244685573E-2</v>
      </c>
      <c r="F31" s="50">
        <f>F17/(F13+F10)</f>
        <v>-2.0967268098024336E-2</v>
      </c>
      <c r="G31" s="45">
        <f>(IF(C31 &gt; 0.23, 100, 0)) +
  (IF(D31 &gt; 0.23, 100, 0)) +
  (IF(E31 &gt; 0.23, 100, 0)) +
  (IF(F31 &gt; 0.23, 100, 0))</f>
        <v>100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0.46124999999999999</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354402000</v>
      </c>
      <c r="D4" s="26">
        <v>424531000</v>
      </c>
      <c r="E4" s="26">
        <v>376962000</v>
      </c>
      <c r="F4" s="27">
        <v>377016000</v>
      </c>
      <c r="G4" s="20"/>
      <c r="H4" s="20"/>
      <c r="I4" s="20"/>
      <c r="J4" s="20"/>
      <c r="K4" s="20"/>
      <c r="L4" s="20"/>
      <c r="M4" s="20"/>
      <c r="N4" s="20"/>
      <c r="O4" s="20"/>
      <c r="P4" s="20"/>
      <c r="Q4" s="20"/>
      <c r="R4" s="20"/>
      <c r="S4" s="20"/>
      <c r="T4" s="20"/>
      <c r="U4" s="20"/>
      <c r="V4" s="20"/>
    </row>
    <row r="5" spans="1:22" ht="19" x14ac:dyDescent="0.25">
      <c r="A5" s="20"/>
      <c r="B5" s="28" t="s">
        <v>169</v>
      </c>
      <c r="C5" s="26">
        <v>173761000</v>
      </c>
      <c r="D5" s="26">
        <v>46227000</v>
      </c>
      <c r="E5" s="26">
        <v>47075000</v>
      </c>
      <c r="F5" s="27">
        <v>31318000</v>
      </c>
      <c r="G5" s="20"/>
      <c r="H5" s="20"/>
      <c r="I5" s="20"/>
      <c r="J5" s="20"/>
      <c r="K5" s="20"/>
      <c r="L5" s="20"/>
      <c r="M5" s="20"/>
      <c r="N5" s="20"/>
      <c r="O5" s="20"/>
      <c r="P5" s="20"/>
      <c r="Q5" s="20"/>
      <c r="R5" s="20"/>
      <c r="S5" s="20"/>
      <c r="T5" s="20"/>
      <c r="U5" s="20"/>
      <c r="V5" s="20"/>
    </row>
    <row r="6" spans="1:22" ht="19" x14ac:dyDescent="0.25">
      <c r="A6" s="20"/>
      <c r="B6" s="28" t="s">
        <v>170</v>
      </c>
      <c r="C6" s="26">
        <v>3071392000</v>
      </c>
      <c r="D6" s="26">
        <v>2544738000</v>
      </c>
      <c r="E6" s="26">
        <v>2174854000</v>
      </c>
      <c r="F6" s="27">
        <v>1973366000</v>
      </c>
      <c r="G6" s="20"/>
      <c r="H6" s="20"/>
      <c r="I6" s="20"/>
      <c r="J6" s="20"/>
      <c r="K6" s="20"/>
      <c r="L6" s="20"/>
      <c r="M6" s="20"/>
      <c r="N6" s="20"/>
      <c r="O6" s="20"/>
      <c r="P6" s="20"/>
      <c r="Q6" s="20"/>
      <c r="R6" s="20"/>
      <c r="S6" s="20"/>
      <c r="T6" s="20"/>
      <c r="U6" s="20"/>
      <c r="V6" s="20"/>
    </row>
    <row r="7" spans="1:22" ht="19" x14ac:dyDescent="0.25">
      <c r="A7" s="20"/>
      <c r="B7" s="28" t="s">
        <v>171</v>
      </c>
      <c r="C7" s="26">
        <v>956247000</v>
      </c>
      <c r="D7" s="26">
        <v>761653000</v>
      </c>
      <c r="E7" s="26">
        <v>617474000</v>
      </c>
      <c r="F7" s="27">
        <v>445501000</v>
      </c>
      <c r="G7" s="20"/>
      <c r="H7" s="20"/>
      <c r="I7" s="20"/>
      <c r="J7" s="20"/>
      <c r="K7" s="20"/>
      <c r="L7" s="20"/>
      <c r="M7" s="20"/>
      <c r="N7" s="20"/>
      <c r="O7" s="20"/>
      <c r="P7" s="20"/>
      <c r="Q7" s="20"/>
      <c r="R7" s="20"/>
      <c r="S7" s="20"/>
      <c r="T7" s="20"/>
      <c r="U7" s="20"/>
      <c r="V7" s="20"/>
    </row>
    <row r="8" spans="1:22" ht="19" x14ac:dyDescent="0.25">
      <c r="A8" s="20"/>
      <c r="B8" s="28" t="s">
        <v>172</v>
      </c>
      <c r="C8" s="26">
        <v>795036000</v>
      </c>
      <c r="D8" s="26">
        <v>790861000</v>
      </c>
      <c r="E8" s="26">
        <v>683581000</v>
      </c>
      <c r="F8" s="27">
        <v>765210000</v>
      </c>
      <c r="G8" s="20"/>
      <c r="H8" s="20"/>
      <c r="I8" s="20"/>
      <c r="J8" s="20"/>
      <c r="K8" s="20"/>
      <c r="L8" s="20"/>
      <c r="M8" s="20"/>
      <c r="N8" s="20"/>
      <c r="O8" s="20"/>
      <c r="P8" s="20"/>
      <c r="Q8" s="20"/>
      <c r="R8" s="20"/>
      <c r="S8" s="20"/>
      <c r="T8" s="20"/>
      <c r="U8" s="20"/>
      <c r="V8" s="20"/>
    </row>
    <row r="9" spans="1:22" ht="19" x14ac:dyDescent="0.25">
      <c r="A9" s="20"/>
      <c r="B9" s="28" t="s">
        <v>173</v>
      </c>
      <c r="C9" s="26">
        <v>1751283000</v>
      </c>
      <c r="D9" s="26">
        <v>1552514000</v>
      </c>
      <c r="E9" s="26">
        <v>1301055000</v>
      </c>
      <c r="F9" s="27">
        <v>1210711000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-818676000</v>
      </c>
      <c r="D12" s="26">
        <v>-642381000</v>
      </c>
      <c r="E12" s="26">
        <v>-560998000</v>
      </c>
      <c r="F12" s="27">
        <v>-483161000</v>
      </c>
      <c r="G12" s="20"/>
      <c r="H12" s="20"/>
      <c r="I12" s="20"/>
      <c r="J12" s="20"/>
      <c r="K12" s="20"/>
      <c r="L12" s="20"/>
      <c r="M12" s="20"/>
      <c r="N12" s="20"/>
      <c r="O12" s="20"/>
      <c r="P12" s="20"/>
      <c r="Q12" s="20"/>
      <c r="R12" s="20"/>
      <c r="S12" s="20"/>
      <c r="T12" s="20"/>
      <c r="U12" s="20"/>
      <c r="V12" s="20"/>
    </row>
    <row r="13" spans="1:22" ht="19" x14ac:dyDescent="0.25">
      <c r="A13" s="20"/>
      <c r="B13" s="28" t="s">
        <v>177</v>
      </c>
      <c r="C13" s="26">
        <v>1320109000</v>
      </c>
      <c r="D13" s="26">
        <v>992224000</v>
      </c>
      <c r="E13" s="26">
        <v>873799000</v>
      </c>
      <c r="F13" s="27">
        <v>762655000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617745000</v>
      </c>
      <c r="D15" s="26">
        <v>442022000</v>
      </c>
      <c r="E15" s="26">
        <v>301970000</v>
      </c>
      <c r="F15" s="27">
        <v>205589000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350971000</v>
      </c>
      <c r="D17" s="33">
        <v>273174000</v>
      </c>
      <c r="E17" s="33">
        <v>238728000</v>
      </c>
      <c r="F17" s="34">
        <v>88913000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0.99031890339219308</v>
      </c>
      <c r="D24" s="49">
        <f>D17/(D4)</f>
        <v>0.6434724437084689</v>
      </c>
      <c r="E24" s="49">
        <f>E17/(E4)</f>
        <v>0.63329460263899284</v>
      </c>
      <c r="F24" s="50">
        <f>F17/(F4)</f>
        <v>0.23583349247777283</v>
      </c>
      <c r="G24" s="45">
        <f>(IF(C24 &gt; 0.5, 100, IF(C24 &gt;= 0.2, 50, 0))) +
  (IF(D24 &gt; 0.5, 100, IF(D24 &gt;= 0.2, 50, 0))) +
  (IF(E24 &gt; 0.5, 100, IF(E24 &gt;= 0.2, 50, 0))) +
  (IF(F24 &gt; 0.5, 100, IF(F24 &gt;= 0.2, 50, 0)))</f>
        <v>350</v>
      </c>
      <c r="H24" s="46" t="s">
        <v>193</v>
      </c>
      <c r="I24" s="20"/>
      <c r="J24" s="20"/>
      <c r="K24" s="20"/>
      <c r="L24" s="20"/>
      <c r="M24" s="20"/>
      <c r="N24" s="20"/>
      <c r="O24" s="20"/>
      <c r="P24" s="20"/>
      <c r="Q24" s="20"/>
      <c r="R24" s="20"/>
      <c r="S24" s="20"/>
      <c r="T24" s="20"/>
      <c r="U24" s="20"/>
      <c r="V24" s="20"/>
    </row>
    <row r="25" spans="1:22" x14ac:dyDescent="0.2">
      <c r="A25" s="20"/>
      <c r="B25" s="38" t="s">
        <v>110</v>
      </c>
      <c r="C25" s="49">
        <f>C17/C6</f>
        <v>0.1142709885289797</v>
      </c>
      <c r="D25" s="49">
        <f>D17/D6</f>
        <v>0.10734857576693553</v>
      </c>
      <c r="E25" s="49">
        <f>E17/E6</f>
        <v>0.10976736829230836</v>
      </c>
      <c r="F25" s="50">
        <f>F17/F6</f>
        <v>4.505651764548492E-2</v>
      </c>
      <c r="G25" s="45">
        <f>(IF(C25 &gt; 0.17, 100, IF(C25 &gt;= 0.1, 50, 0))) +
  (IF(D25 &gt; 0.17, 100, IF(D25 &gt;= 0.1, 50, 0))) +
  (IF(E25 &gt; 0.17, 100, IF(E25 &gt;= 0.1, 50, 0))) +
  (IF(F25 &gt; 0.17, 100, IF(F25 &gt;= 0.1, 50, 0)))</f>
        <v>150</v>
      </c>
      <c r="H25" s="46" t="s">
        <v>194</v>
      </c>
      <c r="I25" s="20"/>
      <c r="J25" s="20"/>
      <c r="K25" s="20"/>
      <c r="L25" s="20"/>
      <c r="M25" s="20"/>
      <c r="N25" s="20"/>
      <c r="O25" s="20"/>
      <c r="P25" s="20"/>
      <c r="Q25" s="20"/>
      <c r="R25" s="20"/>
      <c r="S25" s="20"/>
      <c r="T25" s="20"/>
      <c r="U25" s="20"/>
      <c r="V25" s="20"/>
    </row>
    <row r="26" spans="1:22" x14ac:dyDescent="0.2">
      <c r="A26" s="20"/>
      <c r="B26" s="38" t="s">
        <v>112</v>
      </c>
      <c r="C26" s="49">
        <f>C8/C6</f>
        <v>0.2588520123774497</v>
      </c>
      <c r="D26" s="49">
        <f>D8/D6</f>
        <v>0.31078287823736667</v>
      </c>
      <c r="E26" s="49">
        <f>E8/E6</f>
        <v>0.31431121353433378</v>
      </c>
      <c r="F26" s="50">
        <f>F8/F6</f>
        <v>0.38776891869019736</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1.3266199988031291</v>
      </c>
      <c r="D27" s="49">
        <f>D9/(D13+D10)</f>
        <v>1.5646809591382591</v>
      </c>
      <c r="E27" s="49">
        <f>E9/(E13+E10)</f>
        <v>1.4889637090452152</v>
      </c>
      <c r="F27" s="50">
        <f>F9/(F13+F10)</f>
        <v>1.5874950010161868</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0.19353589927157308</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0.26586516719452713</v>
      </c>
      <c r="D31" s="49">
        <f>D17/(D13+D10)</f>
        <v>0.2753148482600703</v>
      </c>
      <c r="E31" s="49">
        <f>E17/(E13+E10)</f>
        <v>0.27320699611695598</v>
      </c>
      <c r="F31" s="50">
        <f>F17/(F13+F10)</f>
        <v>0.11658351417088986</v>
      </c>
      <c r="G31" s="45">
        <f>(IF(C31 &gt; 0.23, 100, 0)) +
  (IF(D31 &gt; 0.23, 100, 0)) +
  (IF(E31 &gt; 0.23, 100, 0)) +
  (IF(F31 &gt; 0.23, 100, 0))</f>
        <v>300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217</v>
      </c>
      <c r="D2" s="22" t="s">
        <v>218</v>
      </c>
      <c r="E2" s="22" t="s">
        <v>219</v>
      </c>
      <c r="F2" s="22" t="s">
        <v>220</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0.69458333333333344</v>
      </c>
      <c r="J2" s="20"/>
      <c r="K2" s="20"/>
      <c r="L2" s="20"/>
      <c r="M2" s="20"/>
      <c r="N2" s="20"/>
      <c r="O2" s="20"/>
      <c r="P2" s="20"/>
      <c r="Q2" s="20"/>
      <c r="R2" s="20"/>
      <c r="S2" s="20"/>
      <c r="T2" s="20"/>
      <c r="U2" s="20"/>
      <c r="V2" s="20"/>
    </row>
    <row r="3" spans="1:22" ht="19" x14ac:dyDescent="0.25">
      <c r="A3" s="20"/>
      <c r="B3" s="25" t="s">
        <v>167</v>
      </c>
      <c r="C3" s="26">
        <v>985000000</v>
      </c>
      <c r="D3" s="26">
        <v>858000000</v>
      </c>
      <c r="E3" s="26">
        <v>777000000</v>
      </c>
      <c r="F3" s="27">
        <v>757000000</v>
      </c>
      <c r="G3" s="20"/>
      <c r="H3" s="20"/>
      <c r="I3" s="20"/>
      <c r="J3" s="20"/>
      <c r="K3" s="20"/>
      <c r="L3" s="20"/>
      <c r="M3" s="20"/>
      <c r="N3" s="20"/>
      <c r="O3" s="20"/>
      <c r="P3" s="20"/>
      <c r="Q3" s="20"/>
      <c r="R3" s="20"/>
      <c r="S3" s="20"/>
      <c r="T3" s="20"/>
      <c r="U3" s="20"/>
      <c r="V3" s="20"/>
    </row>
    <row r="4" spans="1:22" ht="19" x14ac:dyDescent="0.25">
      <c r="A4" s="20"/>
      <c r="B4" s="28" t="s">
        <v>168</v>
      </c>
      <c r="C4" s="26">
        <v>987000000</v>
      </c>
      <c r="D4" s="26">
        <v>910000000</v>
      </c>
      <c r="E4" s="26">
        <v>877000000</v>
      </c>
      <c r="F4" s="27">
        <v>777000000</v>
      </c>
      <c r="G4" s="20"/>
      <c r="H4" s="20"/>
      <c r="I4" s="20"/>
      <c r="J4" s="20"/>
      <c r="K4" s="20"/>
      <c r="L4" s="20"/>
      <c r="M4" s="20"/>
      <c r="N4" s="20"/>
      <c r="O4" s="20"/>
      <c r="P4" s="20"/>
      <c r="Q4" s="20"/>
      <c r="R4" s="20"/>
      <c r="S4" s="20"/>
      <c r="T4" s="20"/>
      <c r="U4" s="20"/>
      <c r="V4" s="20"/>
    </row>
    <row r="5" spans="1:22" ht="19" x14ac:dyDescent="0.25">
      <c r="A5" s="20"/>
      <c r="B5" s="28" t="s">
        <v>169</v>
      </c>
      <c r="C5" s="26">
        <v>1640000000</v>
      </c>
      <c r="D5" s="26">
        <v>1582000000</v>
      </c>
      <c r="E5" s="26">
        <v>1628000000</v>
      </c>
      <c r="F5" s="27">
        <v>1537000000</v>
      </c>
      <c r="G5" s="20"/>
      <c r="H5" s="20"/>
      <c r="I5" s="20"/>
      <c r="J5" s="20"/>
      <c r="K5" s="20"/>
      <c r="L5" s="20"/>
      <c r="M5" s="20"/>
      <c r="N5" s="20"/>
      <c r="O5" s="20"/>
      <c r="P5" s="20"/>
      <c r="Q5" s="20"/>
      <c r="R5" s="20"/>
      <c r="S5" s="20"/>
      <c r="T5" s="20"/>
      <c r="U5" s="20"/>
      <c r="V5" s="20"/>
    </row>
    <row r="6" spans="1:22" ht="19" x14ac:dyDescent="0.25">
      <c r="A6" s="20"/>
      <c r="B6" s="28" t="s">
        <v>170</v>
      </c>
      <c r="C6" s="26">
        <v>8683000000</v>
      </c>
      <c r="D6" s="26">
        <v>8098000000</v>
      </c>
      <c r="E6" s="26">
        <v>7781000000</v>
      </c>
      <c r="F6" s="27">
        <v>7218000000</v>
      </c>
      <c r="G6" s="20"/>
      <c r="H6" s="20"/>
      <c r="I6" s="20"/>
      <c r="J6" s="20"/>
      <c r="K6" s="20"/>
      <c r="L6" s="20"/>
      <c r="M6" s="20"/>
      <c r="N6" s="20"/>
      <c r="O6" s="20"/>
      <c r="P6" s="20"/>
      <c r="Q6" s="20"/>
      <c r="R6" s="20"/>
      <c r="S6" s="20"/>
      <c r="T6" s="20"/>
      <c r="U6" s="20"/>
      <c r="V6" s="20"/>
    </row>
    <row r="7" spans="1:22" ht="19" x14ac:dyDescent="0.25">
      <c r="A7" s="20"/>
      <c r="B7" s="28" t="s">
        <v>171</v>
      </c>
      <c r="C7" s="26">
        <v>2049000000</v>
      </c>
      <c r="D7" s="26">
        <v>1407000000</v>
      </c>
      <c r="E7" s="26">
        <v>1309000000</v>
      </c>
      <c r="F7" s="27">
        <v>1081000000</v>
      </c>
      <c r="G7" s="20"/>
      <c r="H7" s="20"/>
      <c r="I7" s="20"/>
      <c r="J7" s="20"/>
      <c r="K7" s="20"/>
      <c r="L7" s="20"/>
      <c r="M7" s="20"/>
      <c r="N7" s="20"/>
      <c r="O7" s="20"/>
      <c r="P7" s="20"/>
      <c r="Q7" s="20"/>
      <c r="R7" s="20"/>
      <c r="S7" s="20"/>
      <c r="T7" s="20"/>
      <c r="U7" s="20"/>
      <c r="V7" s="20"/>
    </row>
    <row r="8" spans="1:22" ht="19" x14ac:dyDescent="0.25">
      <c r="A8" s="20"/>
      <c r="B8" s="28" t="s">
        <v>172</v>
      </c>
      <c r="C8" s="26">
        <v>1980000000</v>
      </c>
      <c r="D8" s="26">
        <v>2530000000</v>
      </c>
      <c r="E8" s="26">
        <v>2688000000</v>
      </c>
      <c r="F8" s="27">
        <v>2840000000</v>
      </c>
      <c r="G8" s="20"/>
      <c r="H8" s="20"/>
      <c r="I8" s="20"/>
      <c r="J8" s="20"/>
      <c r="K8" s="20"/>
      <c r="L8" s="20"/>
      <c r="M8" s="20"/>
      <c r="N8" s="20"/>
      <c r="O8" s="20"/>
      <c r="P8" s="20"/>
      <c r="Q8" s="20"/>
      <c r="R8" s="20"/>
      <c r="S8" s="20"/>
      <c r="T8" s="20"/>
      <c r="U8" s="20"/>
      <c r="V8" s="20"/>
    </row>
    <row r="9" spans="1:22" ht="19" x14ac:dyDescent="0.25">
      <c r="A9" s="20"/>
      <c r="B9" s="28" t="s">
        <v>173</v>
      </c>
      <c r="C9" s="26">
        <v>4029000000</v>
      </c>
      <c r="D9" s="26">
        <v>3937000000</v>
      </c>
      <c r="E9" s="26">
        <v>3997000000</v>
      </c>
      <c r="F9" s="27">
        <v>3921000000</v>
      </c>
      <c r="G9" s="20"/>
      <c r="H9" s="20"/>
      <c r="I9" s="20"/>
      <c r="J9" s="20"/>
      <c r="K9" s="20"/>
      <c r="L9" s="20"/>
      <c r="M9" s="20"/>
      <c r="N9" s="20"/>
      <c r="O9" s="20"/>
      <c r="P9" s="20"/>
      <c r="Q9" s="20"/>
      <c r="R9" s="20"/>
      <c r="S9" s="20"/>
      <c r="T9" s="20"/>
      <c r="U9" s="20"/>
      <c r="V9" s="20"/>
    </row>
    <row r="10" spans="1:22" ht="19" x14ac:dyDescent="0.25">
      <c r="A10" s="20"/>
      <c r="B10" s="28" t="s">
        <v>174</v>
      </c>
      <c r="C10" s="26">
        <v>2980000000</v>
      </c>
      <c r="D10" s="26">
        <v>2274000000</v>
      </c>
      <c r="E10" s="26">
        <v>1425000000</v>
      </c>
      <c r="F10" s="27">
        <v>752000000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5611000000</v>
      </c>
      <c r="D12" s="26">
        <v>4554000000</v>
      </c>
      <c r="E12" s="26">
        <v>3430000000</v>
      </c>
      <c r="F12" s="27">
        <v>2536000000</v>
      </c>
      <c r="G12" s="20"/>
      <c r="H12" s="20"/>
      <c r="I12" s="20"/>
      <c r="J12" s="20"/>
      <c r="K12" s="20"/>
      <c r="L12" s="20"/>
      <c r="M12" s="20"/>
      <c r="N12" s="20"/>
      <c r="O12" s="20"/>
      <c r="P12" s="20"/>
      <c r="Q12" s="20"/>
      <c r="R12" s="20"/>
      <c r="S12" s="20"/>
      <c r="T12" s="20"/>
      <c r="U12" s="20"/>
      <c r="V12" s="20"/>
    </row>
    <row r="13" spans="1:22" ht="19" x14ac:dyDescent="0.25">
      <c r="A13" s="20"/>
      <c r="B13" s="28" t="s">
        <v>177</v>
      </c>
      <c r="C13" s="26">
        <v>4654000000</v>
      </c>
      <c r="D13" s="26">
        <v>4161000000</v>
      </c>
      <c r="E13" s="26">
        <v>3784000000</v>
      </c>
      <c r="F13" s="27">
        <v>3297000000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882000000</v>
      </c>
      <c r="D15" s="26">
        <v>841000000</v>
      </c>
      <c r="E15" s="26">
        <v>811000000</v>
      </c>
      <c r="F15" s="27">
        <v>715000000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1408000000</v>
      </c>
      <c r="D17" s="33">
        <v>1144000000</v>
      </c>
      <c r="E17" s="33">
        <v>1322000000</v>
      </c>
      <c r="F17" s="34">
        <v>1016000000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Pass</v>
      </c>
      <c r="E21" s="43" t="str">
        <f>IF(E3&gt;F3, "Pass", "Fail")</f>
        <v>Pass</v>
      </c>
      <c r="F21" s="44"/>
      <c r="G21" s="45">
        <f>(((COUNTIF(C21:E21, "Pass") * 100) + (COUNTIF(C21:E21, "Fail") * 0)) * (400/300)) / 2</f>
        <v>200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Pass</v>
      </c>
      <c r="F23" s="48" t="str">
        <f>IF(F17&gt;F7, "Pass", "Fail")</f>
        <v>Fail</v>
      </c>
      <c r="G23" s="45">
        <f>(COUNTIF(C23:F23, "Pass") * 100) + (COUNTIF(C23:F23, "Fail") * 0)</f>
        <v>100</v>
      </c>
      <c r="H23" s="46" t="s">
        <v>192</v>
      </c>
      <c r="I23" s="20"/>
      <c r="J23" s="20"/>
      <c r="K23" s="20"/>
      <c r="L23" s="20"/>
      <c r="M23" s="20"/>
      <c r="N23" s="20"/>
      <c r="O23" s="20"/>
      <c r="P23" s="20"/>
      <c r="Q23" s="20"/>
      <c r="R23" s="20"/>
      <c r="S23" s="20"/>
      <c r="T23" s="20"/>
      <c r="U23" s="20"/>
      <c r="V23" s="20"/>
    </row>
    <row r="24" spans="1:22" x14ac:dyDescent="0.2">
      <c r="A24" s="20"/>
      <c r="B24" s="38" t="s">
        <v>122</v>
      </c>
      <c r="C24" s="49">
        <f>C17/(C4)</f>
        <v>1.4265450861195541</v>
      </c>
      <c r="D24" s="49">
        <f>D17/(D4)</f>
        <v>1.2571428571428571</v>
      </c>
      <c r="E24" s="49">
        <f>E17/(E4)</f>
        <v>1.5074116305587228</v>
      </c>
      <c r="F24" s="50">
        <f>F17/(F4)</f>
        <v>1.3075933075933075</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0.16215593688817229</v>
      </c>
      <c r="D25" s="49">
        <f>D17/D6</f>
        <v>0.14126944924672757</v>
      </c>
      <c r="E25" s="49">
        <f>E17/E6</f>
        <v>0.16990104099730111</v>
      </c>
      <c r="F25" s="50">
        <f>F17/F6</f>
        <v>0.14075921307841507</v>
      </c>
      <c r="G25" s="45">
        <f>(IF(C25 &gt; 0.17, 100, IF(C25 &gt;= 0.1, 50, 0))) +
  (IF(D25 &gt; 0.17, 100, IF(D25 &gt;= 0.1, 50, 0))) +
  (IF(E25 &gt; 0.17, 100, IF(E25 &gt;= 0.1, 50, 0))) +
  (IF(F25 &gt; 0.17, 100, IF(F25 &gt;= 0.1, 50, 0)))</f>
        <v>200</v>
      </c>
      <c r="H25" s="46" t="s">
        <v>194</v>
      </c>
      <c r="I25" s="20"/>
      <c r="J25" s="20"/>
      <c r="K25" s="20"/>
      <c r="L25" s="20"/>
      <c r="M25" s="20"/>
      <c r="N25" s="20"/>
      <c r="O25" s="20"/>
      <c r="P25" s="20"/>
      <c r="Q25" s="20"/>
      <c r="R25" s="20"/>
      <c r="S25" s="20"/>
      <c r="T25" s="20"/>
      <c r="U25" s="20"/>
      <c r="V25" s="20"/>
    </row>
    <row r="26" spans="1:22" x14ac:dyDescent="0.2">
      <c r="A26" s="20"/>
      <c r="B26" s="38" t="s">
        <v>112</v>
      </c>
      <c r="C26" s="49">
        <f>C8/C6</f>
        <v>0.22803178624899229</v>
      </c>
      <c r="D26" s="49">
        <f>D8/D6</f>
        <v>0.31242282044949371</v>
      </c>
      <c r="E26" s="49">
        <f>E8/E6</f>
        <v>0.34545688214882408</v>
      </c>
      <c r="F26" s="50">
        <f>F8/F6</f>
        <v>0.39346079246328625</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0.52777050039297879</v>
      </c>
      <c r="D27" s="49">
        <f>D9/(D13+D10)</f>
        <v>0.61181041181041185</v>
      </c>
      <c r="E27" s="49">
        <f>E9/(E13+E10)</f>
        <v>0.76732578229986559</v>
      </c>
      <c r="F27" s="50">
        <f>F9/(F13+F10)</f>
        <v>0.96838725611262044</v>
      </c>
      <c r="G27" s="45">
        <f>(IF(C27 &lt; 0.8, 100, IF(C27 &lt; 1, 50, 0))) +
  (IF(D27 &lt; 0.8, 100, IF(D27 &lt; 1, 50, 0))) +
  (IF(E27 &lt; 0.8, 100, IF(E27 &lt; 1, 50, 0))) +
  (IF(F27 &lt; 0.8, 100, IF(F27 &lt; 1, 50, 0)))</f>
        <v>350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0.30410803248534418</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0.18443804034582131</v>
      </c>
      <c r="D31" s="49">
        <f>D17/(D13+D10)</f>
        <v>0.17777777777777778</v>
      </c>
      <c r="E31" s="49">
        <f>E17/(E13+E10)</f>
        <v>0.25379151468612016</v>
      </c>
      <c r="F31" s="50">
        <f>F17/(F13+F10)</f>
        <v>0.25092615460607559</v>
      </c>
      <c r="G31" s="45">
        <f>(IF(C31 &gt; 0.23, 100, 0)) +
  (IF(D31 &gt; 0.23, 100, 0)) +
  (IF(E31 &gt; 0.23, 100, 0)) +
  (IF(F31 &gt; 0.23, 100, 0))</f>
        <v>200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0.4383333333333333</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208759000</v>
      </c>
      <c r="D4" s="26">
        <v>223775000</v>
      </c>
      <c r="E4" s="26">
        <v>220913000</v>
      </c>
      <c r="F4" s="27">
        <v>186738000</v>
      </c>
      <c r="G4" s="20"/>
      <c r="H4" s="20"/>
      <c r="I4" s="20"/>
      <c r="J4" s="20"/>
      <c r="K4" s="20"/>
      <c r="L4" s="20"/>
      <c r="M4" s="20"/>
      <c r="N4" s="20"/>
      <c r="O4" s="20"/>
      <c r="P4" s="20"/>
      <c r="Q4" s="20"/>
      <c r="R4" s="20"/>
      <c r="S4" s="20"/>
      <c r="T4" s="20"/>
      <c r="U4" s="20"/>
      <c r="V4" s="20"/>
    </row>
    <row r="5" spans="1:22" ht="19" x14ac:dyDescent="0.25">
      <c r="A5" s="20"/>
      <c r="B5" s="28" t="s">
        <v>169</v>
      </c>
      <c r="C5" s="26">
        <v>2532109000</v>
      </c>
      <c r="D5" s="26">
        <v>2489308000</v>
      </c>
      <c r="E5" s="26">
        <v>2359674000</v>
      </c>
      <c r="F5" s="27">
        <v>838428000</v>
      </c>
      <c r="G5" s="20"/>
      <c r="H5" s="20"/>
      <c r="I5" s="20"/>
      <c r="J5" s="20"/>
      <c r="K5" s="20"/>
      <c r="L5" s="20"/>
      <c r="M5" s="20"/>
      <c r="N5" s="20"/>
      <c r="O5" s="20"/>
      <c r="P5" s="20"/>
      <c r="Q5" s="20"/>
      <c r="R5" s="20"/>
      <c r="S5" s="20"/>
      <c r="T5" s="20"/>
      <c r="U5" s="20"/>
      <c r="V5" s="20"/>
    </row>
    <row r="6" spans="1:22" ht="19" x14ac:dyDescent="0.25">
      <c r="A6" s="20"/>
      <c r="B6" s="28" t="s">
        <v>170</v>
      </c>
      <c r="C6" s="26">
        <v>4676663000</v>
      </c>
      <c r="D6" s="26">
        <v>4687417000</v>
      </c>
      <c r="E6" s="26">
        <v>4732161000</v>
      </c>
      <c r="F6" s="27">
        <v>2607274000</v>
      </c>
      <c r="G6" s="20"/>
      <c r="H6" s="20"/>
      <c r="I6" s="20"/>
      <c r="J6" s="20"/>
      <c r="K6" s="20"/>
      <c r="L6" s="20"/>
      <c r="M6" s="20"/>
      <c r="N6" s="20"/>
      <c r="O6" s="20"/>
      <c r="P6" s="20"/>
      <c r="Q6" s="20"/>
      <c r="R6" s="20"/>
      <c r="S6" s="20"/>
      <c r="T6" s="20"/>
      <c r="U6" s="20"/>
      <c r="V6" s="20"/>
    </row>
    <row r="7" spans="1:22" ht="19" x14ac:dyDescent="0.25">
      <c r="A7" s="20"/>
      <c r="B7" s="28" t="s">
        <v>171</v>
      </c>
      <c r="C7" s="26">
        <v>1001138000</v>
      </c>
      <c r="D7" s="26">
        <v>889695000</v>
      </c>
      <c r="E7" s="26">
        <v>829501000</v>
      </c>
      <c r="F7" s="27">
        <v>564277000</v>
      </c>
      <c r="G7" s="20"/>
      <c r="H7" s="20"/>
      <c r="I7" s="20"/>
      <c r="J7" s="20"/>
      <c r="K7" s="20"/>
      <c r="L7" s="20"/>
      <c r="M7" s="20"/>
      <c r="N7" s="20"/>
      <c r="O7" s="20"/>
      <c r="P7" s="20"/>
      <c r="Q7" s="20"/>
      <c r="R7" s="20"/>
      <c r="S7" s="20"/>
      <c r="T7" s="20"/>
      <c r="U7" s="20"/>
      <c r="V7" s="20"/>
    </row>
    <row r="8" spans="1:22" ht="19" x14ac:dyDescent="0.25">
      <c r="A8" s="20"/>
      <c r="B8" s="28" t="s">
        <v>172</v>
      </c>
      <c r="C8" s="26">
        <v>737530000</v>
      </c>
      <c r="D8" s="26">
        <v>1173333000</v>
      </c>
      <c r="E8" s="26">
        <v>1578628000</v>
      </c>
      <c r="F8" s="27">
        <v>56886000</v>
      </c>
      <c r="G8" s="20"/>
      <c r="H8" s="20"/>
      <c r="I8" s="20"/>
      <c r="J8" s="20"/>
      <c r="K8" s="20"/>
      <c r="L8" s="20"/>
      <c r="M8" s="20"/>
      <c r="N8" s="20"/>
      <c r="O8" s="20"/>
      <c r="P8" s="20"/>
      <c r="Q8" s="20"/>
      <c r="R8" s="20"/>
      <c r="S8" s="20"/>
      <c r="T8" s="20"/>
      <c r="U8" s="20"/>
      <c r="V8" s="20"/>
    </row>
    <row r="9" spans="1:22" ht="19" x14ac:dyDescent="0.25">
      <c r="A9" s="20"/>
      <c r="B9" s="28" t="s">
        <v>173</v>
      </c>
      <c r="C9" s="26">
        <v>1738668000</v>
      </c>
      <c r="D9" s="26">
        <v>2063028000</v>
      </c>
      <c r="E9" s="26">
        <v>2408129000</v>
      </c>
      <c r="F9" s="27">
        <v>621163000</v>
      </c>
      <c r="G9" s="20"/>
      <c r="H9" s="20"/>
      <c r="I9" s="20"/>
      <c r="J9" s="20"/>
      <c r="K9" s="20"/>
      <c r="L9" s="20"/>
      <c r="M9" s="20"/>
      <c r="N9" s="20"/>
      <c r="O9" s="20"/>
      <c r="P9" s="20"/>
      <c r="Q9" s="20"/>
      <c r="R9" s="20"/>
      <c r="S9" s="20"/>
      <c r="T9" s="20"/>
      <c r="U9" s="20"/>
      <c r="V9" s="20"/>
    </row>
    <row r="10" spans="1:22" ht="19" x14ac:dyDescent="0.25">
      <c r="A10" s="20"/>
      <c r="B10" s="28" t="s">
        <v>174</v>
      </c>
      <c r="C10" s="26">
        <v>20720000</v>
      </c>
      <c r="D10" s="26">
        <v>22827000</v>
      </c>
      <c r="E10" s="26">
        <v>25667000</v>
      </c>
      <c r="F10" s="27">
        <v>31812000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1603773000</v>
      </c>
      <c r="D12" s="26">
        <v>1437854000</v>
      </c>
      <c r="E12" s="26">
        <v>1273614000</v>
      </c>
      <c r="F12" s="27">
        <v>1112156000</v>
      </c>
      <c r="G12" s="20"/>
      <c r="H12" s="20"/>
      <c r="I12" s="20"/>
      <c r="J12" s="20"/>
      <c r="K12" s="20"/>
      <c r="L12" s="20"/>
      <c r="M12" s="20"/>
      <c r="N12" s="20"/>
      <c r="O12" s="20"/>
      <c r="P12" s="20"/>
      <c r="Q12" s="20"/>
      <c r="R12" s="20"/>
      <c r="S12" s="20"/>
      <c r="T12" s="20"/>
      <c r="U12" s="20"/>
      <c r="V12" s="20"/>
    </row>
    <row r="13" spans="1:22" ht="19" x14ac:dyDescent="0.25">
      <c r="A13" s="20"/>
      <c r="B13" s="28" t="s">
        <v>177</v>
      </c>
      <c r="C13" s="26">
        <v>2937995000</v>
      </c>
      <c r="D13" s="26">
        <v>2624389000</v>
      </c>
      <c r="E13" s="26">
        <v>2324032000</v>
      </c>
      <c r="F13" s="27">
        <v>1986111000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109585000</v>
      </c>
      <c r="D15" s="26">
        <v>105184000</v>
      </c>
      <c r="E15" s="26">
        <v>93481000</v>
      </c>
      <c r="F15" s="27">
        <v>88363000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380440000</v>
      </c>
      <c r="D17" s="33">
        <v>381455000</v>
      </c>
      <c r="E17" s="33">
        <v>371753000</v>
      </c>
      <c r="F17" s="34">
        <v>355089000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Pass</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1.8223884958253296</v>
      </c>
      <c r="D24" s="49">
        <f>D17/(D4)</f>
        <v>1.7046363534800582</v>
      </c>
      <c r="E24" s="49">
        <f>E17/(E4)</f>
        <v>1.6828027322973298</v>
      </c>
      <c r="F24" s="50">
        <f>F17/(F4)</f>
        <v>1.9015358416605084</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8.1348602625419028E-2</v>
      </c>
      <c r="D25" s="49">
        <f>D17/D6</f>
        <v>8.1378507608774728E-2</v>
      </c>
      <c r="E25" s="49">
        <f>E17/E6</f>
        <v>7.8558823336737693E-2</v>
      </c>
      <c r="F25" s="50">
        <f>F17/F6</f>
        <v>0.13619166992038428</v>
      </c>
      <c r="G25" s="45">
        <f>(IF(C25 &gt; 0.17, 100, IF(C25 &gt;= 0.1, 50, 0))) +
  (IF(D25 &gt; 0.17, 100, IF(D25 &gt;= 0.1, 50, 0))) +
  (IF(E25 &gt; 0.17, 100, IF(E25 &gt;= 0.1, 50, 0))) +
  (IF(F25 &gt; 0.17, 100, IF(F25 &gt;= 0.1, 50, 0)))</f>
        <v>50</v>
      </c>
      <c r="H25" s="46" t="s">
        <v>194</v>
      </c>
      <c r="I25" s="20"/>
      <c r="J25" s="20"/>
      <c r="K25" s="20"/>
      <c r="L25" s="20"/>
      <c r="M25" s="20"/>
      <c r="N25" s="20"/>
      <c r="O25" s="20"/>
      <c r="P25" s="20"/>
      <c r="Q25" s="20"/>
      <c r="R25" s="20"/>
      <c r="S25" s="20"/>
      <c r="T25" s="20"/>
      <c r="U25" s="20"/>
      <c r="V25" s="20"/>
    </row>
    <row r="26" spans="1:22" x14ac:dyDescent="0.2">
      <c r="A26" s="20"/>
      <c r="B26" s="38" t="s">
        <v>112</v>
      </c>
      <c r="C26" s="49">
        <f>C8/C6</f>
        <v>0.1577043289200013</v>
      </c>
      <c r="D26" s="49">
        <f>D8/D6</f>
        <v>0.25031547225262868</v>
      </c>
      <c r="E26" s="49">
        <f>E8/E6</f>
        <v>0.33359558138448797</v>
      </c>
      <c r="F26" s="50">
        <f>F8/F6</f>
        <v>2.181819018637857E-2</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0.58764294634664038</v>
      </c>
      <c r="D27" s="49">
        <f>D9/(D13+D10)</f>
        <v>0.77931985905192469</v>
      </c>
      <c r="E27" s="49">
        <f>E9/(E13+E10)</f>
        <v>1.0248670148814805</v>
      </c>
      <c r="F27" s="50">
        <f>F9/(F13+F10)</f>
        <v>0.30782294468123905</v>
      </c>
      <c r="G27" s="45">
        <f>(IF(C27 &lt; 0.8, 100, IF(C27 &lt; 1, 50, 0))) +
  (IF(D27 &lt; 0.8, 100, IF(D27 &lt; 1, 50, 0))) +
  (IF(E27 &lt; 0.8, 100, IF(E27 &lt; 1, 50, 0))) +
  (IF(F27 &lt; 0.8, 100, IF(F27 &lt; 1, 50, 0)))</f>
        <v>300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0.12984168060798398</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0.12858284762134914</v>
      </c>
      <c r="D31" s="49">
        <f>D17/(D13+D10)</f>
        <v>0.14409666608240507</v>
      </c>
      <c r="E31" s="49">
        <f>E17/(E13+E10)</f>
        <v>0.15821303069031395</v>
      </c>
      <c r="F31" s="50">
        <f>F17/(F13+F10)</f>
        <v>0.17596756665145299</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0.47333333333333338</v>
      </c>
      <c r="J2" s="20"/>
      <c r="K2" s="20"/>
      <c r="L2" s="20"/>
      <c r="M2" s="20"/>
      <c r="N2" s="20"/>
      <c r="O2" s="20"/>
      <c r="P2" s="20"/>
      <c r="Q2" s="20"/>
      <c r="R2" s="20"/>
      <c r="S2" s="20"/>
      <c r="T2" s="20"/>
      <c r="U2" s="20"/>
      <c r="V2" s="20"/>
    </row>
    <row r="3" spans="1:22" ht="19" x14ac:dyDescent="0.25">
      <c r="A3" s="20"/>
      <c r="B3" s="25" t="s">
        <v>167</v>
      </c>
      <c r="C3" s="26">
        <v>536900000</v>
      </c>
      <c r="D3" s="26">
        <v>536700000</v>
      </c>
      <c r="E3" s="26">
        <v>512700000</v>
      </c>
      <c r="F3" s="27">
        <v>455500000</v>
      </c>
      <c r="G3" s="20"/>
      <c r="H3" s="20"/>
      <c r="I3" s="20"/>
      <c r="J3" s="20"/>
      <c r="K3" s="20"/>
      <c r="L3" s="20"/>
      <c r="M3" s="20"/>
      <c r="N3" s="20"/>
      <c r="O3" s="20"/>
      <c r="P3" s="20"/>
      <c r="Q3" s="20"/>
      <c r="R3" s="20"/>
      <c r="S3" s="20"/>
      <c r="T3" s="20"/>
      <c r="U3" s="20"/>
      <c r="V3" s="20"/>
    </row>
    <row r="4" spans="1:22" ht="19" x14ac:dyDescent="0.25">
      <c r="A4" s="20"/>
      <c r="B4" s="28" t="s">
        <v>168</v>
      </c>
      <c r="C4" s="26">
        <v>439800000</v>
      </c>
      <c r="D4" s="26">
        <v>421900000</v>
      </c>
      <c r="E4" s="26">
        <v>395500000</v>
      </c>
      <c r="F4" s="27">
        <v>610700000</v>
      </c>
      <c r="G4" s="20"/>
      <c r="H4" s="20"/>
      <c r="I4" s="20"/>
      <c r="J4" s="20"/>
      <c r="K4" s="20"/>
      <c r="L4" s="20"/>
      <c r="M4" s="20"/>
      <c r="N4" s="20"/>
      <c r="O4" s="20"/>
      <c r="P4" s="20"/>
      <c r="Q4" s="20"/>
      <c r="R4" s="20"/>
      <c r="S4" s="20"/>
      <c r="T4" s="20"/>
      <c r="U4" s="20"/>
      <c r="V4" s="20"/>
    </row>
    <row r="5" spans="1:22" ht="19" x14ac:dyDescent="0.25">
      <c r="A5" s="20"/>
      <c r="B5" s="28" t="s">
        <v>169</v>
      </c>
      <c r="C5" s="26">
        <v>9121700000</v>
      </c>
      <c r="D5" s="26">
        <v>9048500000</v>
      </c>
      <c r="E5" s="26">
        <v>9152000000</v>
      </c>
      <c r="F5" s="27">
        <v>7359200000</v>
      </c>
      <c r="G5" s="20"/>
      <c r="H5" s="20"/>
      <c r="I5" s="20"/>
      <c r="J5" s="20"/>
      <c r="K5" s="20"/>
      <c r="L5" s="20"/>
      <c r="M5" s="20"/>
      <c r="N5" s="20"/>
      <c r="O5" s="20"/>
      <c r="P5" s="20"/>
      <c r="Q5" s="20"/>
      <c r="R5" s="20"/>
      <c r="S5" s="20"/>
      <c r="T5" s="20"/>
      <c r="U5" s="20"/>
      <c r="V5" s="20"/>
    </row>
    <row r="6" spans="1:22" ht="19" x14ac:dyDescent="0.25">
      <c r="A6" s="20"/>
      <c r="B6" s="28" t="s">
        <v>170</v>
      </c>
      <c r="C6" s="26">
        <v>16911800000</v>
      </c>
      <c r="D6" s="26">
        <v>15890600000</v>
      </c>
      <c r="E6" s="26">
        <v>16465500000</v>
      </c>
      <c r="F6" s="27">
        <v>16051500000</v>
      </c>
      <c r="G6" s="20"/>
      <c r="H6" s="20"/>
      <c r="I6" s="20"/>
      <c r="J6" s="20"/>
      <c r="K6" s="20"/>
      <c r="L6" s="20"/>
      <c r="M6" s="20"/>
      <c r="N6" s="20"/>
      <c r="O6" s="20"/>
      <c r="P6" s="20"/>
      <c r="Q6" s="20"/>
      <c r="R6" s="20"/>
      <c r="S6" s="20"/>
      <c r="T6" s="20"/>
      <c r="U6" s="20"/>
      <c r="V6" s="20"/>
    </row>
    <row r="7" spans="1:22" ht="19" x14ac:dyDescent="0.25">
      <c r="A7" s="20"/>
      <c r="B7" s="28" t="s">
        <v>171</v>
      </c>
      <c r="C7" s="26">
        <v>1791300000</v>
      </c>
      <c r="D7" s="26">
        <v>2727100000</v>
      </c>
      <c r="E7" s="26">
        <v>3714900000</v>
      </c>
      <c r="F7" s="27">
        <v>2860800000</v>
      </c>
      <c r="G7" s="20"/>
      <c r="H7" s="20"/>
      <c r="I7" s="20"/>
      <c r="J7" s="20"/>
      <c r="K7" s="20"/>
      <c r="L7" s="20"/>
      <c r="M7" s="20"/>
      <c r="N7" s="20"/>
      <c r="O7" s="20"/>
      <c r="P7" s="20"/>
      <c r="Q7" s="20"/>
      <c r="R7" s="20"/>
      <c r="S7" s="20"/>
      <c r="T7" s="20"/>
      <c r="U7" s="20"/>
      <c r="V7" s="20"/>
    </row>
    <row r="8" spans="1:22" ht="19" x14ac:dyDescent="0.25">
      <c r="A8" s="20"/>
      <c r="B8" s="28" t="s">
        <v>172</v>
      </c>
      <c r="C8" s="26">
        <v>4795200000</v>
      </c>
      <c r="D8" s="26">
        <v>3474900000</v>
      </c>
      <c r="E8" s="26">
        <v>3233600000</v>
      </c>
      <c r="F8" s="27">
        <v>4218000000</v>
      </c>
      <c r="G8" s="20"/>
      <c r="H8" s="20"/>
      <c r="I8" s="20"/>
      <c r="J8" s="20"/>
      <c r="K8" s="20"/>
      <c r="L8" s="20"/>
      <c r="M8" s="20"/>
      <c r="N8" s="20"/>
      <c r="O8" s="20"/>
      <c r="P8" s="20"/>
      <c r="Q8" s="20"/>
      <c r="R8" s="20"/>
      <c r="S8" s="20"/>
      <c r="T8" s="20"/>
      <c r="U8" s="20"/>
      <c r="V8" s="20"/>
    </row>
    <row r="9" spans="1:22" ht="19" x14ac:dyDescent="0.25">
      <c r="A9" s="20"/>
      <c r="B9" s="28" t="s">
        <v>173</v>
      </c>
      <c r="C9" s="26">
        <v>6586500000</v>
      </c>
      <c r="D9" s="26">
        <v>6202000000</v>
      </c>
      <c r="E9" s="26">
        <v>6948500000</v>
      </c>
      <c r="F9" s="27">
        <v>7078800000</v>
      </c>
      <c r="G9" s="20"/>
      <c r="H9" s="20"/>
      <c r="I9" s="20"/>
      <c r="J9" s="20"/>
      <c r="K9" s="20"/>
      <c r="L9" s="20"/>
      <c r="M9" s="20"/>
      <c r="N9" s="20"/>
      <c r="O9" s="20"/>
      <c r="P9" s="20"/>
      <c r="Q9" s="20"/>
      <c r="R9" s="20"/>
      <c r="S9" s="20"/>
      <c r="T9" s="20"/>
      <c r="U9" s="20"/>
      <c r="V9" s="20"/>
    </row>
    <row r="10" spans="1:22" ht="19" x14ac:dyDescent="0.25">
      <c r="A10" s="20"/>
      <c r="B10" s="28" t="s">
        <v>174</v>
      </c>
      <c r="C10" s="26">
        <v>715800000</v>
      </c>
      <c r="D10" s="26">
        <v>442900000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7505900000</v>
      </c>
      <c r="D12" s="26">
        <v>6742100000</v>
      </c>
      <c r="E12" s="26">
        <v>6023600000</v>
      </c>
      <c r="F12" s="27">
        <v>5547400000</v>
      </c>
      <c r="G12" s="20"/>
      <c r="H12" s="20"/>
      <c r="I12" s="20"/>
      <c r="J12" s="20"/>
      <c r="K12" s="20"/>
      <c r="L12" s="20"/>
      <c r="M12" s="20"/>
      <c r="N12" s="20"/>
      <c r="O12" s="20"/>
      <c r="P12" s="20"/>
      <c r="Q12" s="20"/>
      <c r="R12" s="20"/>
      <c r="S12" s="20"/>
      <c r="T12" s="20"/>
      <c r="U12" s="20"/>
      <c r="V12" s="20"/>
    </row>
    <row r="13" spans="1:22" ht="19" x14ac:dyDescent="0.25">
      <c r="A13" s="20"/>
      <c r="B13" s="28" t="s">
        <v>177</v>
      </c>
      <c r="C13" s="26">
        <v>10325300000</v>
      </c>
      <c r="D13" s="26">
        <v>9688600000</v>
      </c>
      <c r="E13" s="26">
        <v>9517000000</v>
      </c>
      <c r="F13" s="27">
        <v>8972700000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397800000</v>
      </c>
      <c r="D15" s="26">
        <v>401500000</v>
      </c>
      <c r="E15" s="26">
        <v>354800000</v>
      </c>
      <c r="F15" s="27">
        <v>320700000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1353600000</v>
      </c>
      <c r="D17" s="33">
        <v>1303200000</v>
      </c>
      <c r="E17" s="33">
        <v>961100000</v>
      </c>
      <c r="F17" s="34">
        <v>1436700000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Pass</v>
      </c>
      <c r="E21" s="43" t="str">
        <f>IF(E3&gt;F3, "Pass", "Fail")</f>
        <v>Pass</v>
      </c>
      <c r="F21" s="44"/>
      <c r="G21" s="45">
        <f>(((COUNTIF(C21:E21, "Pass") * 100) + (COUNTIF(C21:E21, "Fail") * 0)) * (400/300)) / 2</f>
        <v>200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Fail</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3.0777626193724421</v>
      </c>
      <c r="D24" s="49">
        <f>D17/(D4)</f>
        <v>3.088883621711306</v>
      </c>
      <c r="E24" s="49">
        <f>E17/(E4)</f>
        <v>2.4300884955752213</v>
      </c>
      <c r="F24" s="50">
        <f>F17/(F4)</f>
        <v>2.3525462583920094</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8.0038789484265419E-2</v>
      </c>
      <c r="D25" s="49">
        <f>D17/D6</f>
        <v>8.2010748492819655E-2</v>
      </c>
      <c r="E25" s="49">
        <f>E17/E6</f>
        <v>5.8370532325164738E-2</v>
      </c>
      <c r="F25" s="50">
        <f>F17/F6</f>
        <v>8.9505653677226432E-2</v>
      </c>
      <c r="G25" s="45">
        <f>(IF(C25 &gt; 0.17, 100, IF(C25 &gt;= 0.1, 50, 0))) +
  (IF(D25 &gt; 0.17, 100, IF(D25 &gt;= 0.1, 50, 0))) +
  (IF(E25 &gt; 0.17, 100, IF(E25 &gt;= 0.1, 50, 0))) +
  (IF(F25 &gt; 0.17, 100, IF(F25 &gt;= 0.1, 50, 0)))</f>
        <v>0</v>
      </c>
      <c r="H25" s="46" t="s">
        <v>194</v>
      </c>
      <c r="I25" s="20"/>
      <c r="J25" s="20"/>
      <c r="K25" s="20"/>
      <c r="L25" s="20"/>
      <c r="M25" s="20"/>
      <c r="N25" s="20"/>
      <c r="O25" s="20"/>
      <c r="P25" s="20"/>
      <c r="Q25" s="20"/>
      <c r="R25" s="20"/>
      <c r="S25" s="20"/>
      <c r="T25" s="20"/>
      <c r="U25" s="20"/>
      <c r="V25" s="20"/>
    </row>
    <row r="26" spans="1:22" x14ac:dyDescent="0.2">
      <c r="A26" s="20"/>
      <c r="B26" s="38" t="s">
        <v>112</v>
      </c>
      <c r="C26" s="49">
        <f>C8/C6</f>
        <v>0.28354166913042966</v>
      </c>
      <c r="D26" s="49">
        <f>D8/D6</f>
        <v>0.21867645022843693</v>
      </c>
      <c r="E26" s="49">
        <f>E8/E6</f>
        <v>0.19638638365066352</v>
      </c>
      <c r="F26" s="50">
        <f>F8/F6</f>
        <v>0.2627791795159331</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0.59654382262636874</v>
      </c>
      <c r="D27" s="49">
        <f>D9/(D13+D10)</f>
        <v>0.61215022454720425</v>
      </c>
      <c r="E27" s="49">
        <f>E9/(E13+E10)</f>
        <v>0.73011453189030151</v>
      </c>
      <c r="F27" s="50">
        <f>F9/(F13+F10)</f>
        <v>0.788926410110669</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0.10613699648775114</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Fail</v>
      </c>
      <c r="F30" s="57" t="str">
        <f>IF(F10&lt;&gt;0,"Pass","Fail")</f>
        <v>Fail</v>
      </c>
      <c r="G30" s="45">
        <f>(COUNTIF(C30:F30, "Pass") * 100) + (COUNTIF(C30:F30, "Fail") * 0)</f>
        <v>200</v>
      </c>
      <c r="H30" s="46" t="s">
        <v>201</v>
      </c>
      <c r="I30" s="20"/>
      <c r="J30" s="20"/>
      <c r="K30" s="20"/>
      <c r="L30" s="20"/>
      <c r="M30" s="20"/>
      <c r="N30" s="20"/>
      <c r="O30" s="20"/>
      <c r="P30" s="20"/>
      <c r="Q30" s="20"/>
      <c r="R30" s="20"/>
      <c r="S30" s="20"/>
      <c r="T30" s="20"/>
      <c r="U30" s="20"/>
      <c r="V30" s="20"/>
    </row>
    <row r="31" spans="1:22" x14ac:dyDescent="0.2">
      <c r="A31" s="20"/>
      <c r="B31" s="38" t="s">
        <v>202</v>
      </c>
      <c r="C31" s="49">
        <f>C17/(C13+C10)</f>
        <v>0.12259648042314625</v>
      </c>
      <c r="D31" s="49">
        <f>D17/(D13+D10)</f>
        <v>0.12862853476780339</v>
      </c>
      <c r="E31" s="49">
        <f>E17/(E13+E10)</f>
        <v>0.1009877062099401</v>
      </c>
      <c r="F31" s="50">
        <f>F17/(F13+F10)</f>
        <v>0.16011902771740946</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213</v>
      </c>
      <c r="D2" s="22" t="s">
        <v>214</v>
      </c>
      <c r="E2" s="22" t="s">
        <v>215</v>
      </c>
      <c r="F2" s="22" t="s">
        <v>216</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0.43208333333333337</v>
      </c>
      <c r="J2" s="20"/>
      <c r="K2" s="20"/>
      <c r="L2" s="20"/>
      <c r="M2" s="20"/>
      <c r="N2" s="20"/>
      <c r="O2" s="20"/>
      <c r="P2" s="20"/>
      <c r="Q2" s="20"/>
      <c r="R2" s="20"/>
      <c r="S2" s="20"/>
      <c r="T2" s="20"/>
      <c r="U2" s="20"/>
      <c r="V2" s="20"/>
    </row>
    <row r="3" spans="1:22" ht="19" x14ac:dyDescent="0.25">
      <c r="A3" s="20"/>
      <c r="B3" s="25" t="s">
        <v>167</v>
      </c>
      <c r="C3" s="26">
        <v>22238000</v>
      </c>
      <c r="D3" s="26">
        <v>40571000</v>
      </c>
      <c r="E3" s="26">
        <v>33067000</v>
      </c>
      <c r="F3" s="27">
        <v>13674000</v>
      </c>
      <c r="G3" s="20"/>
      <c r="H3" s="20"/>
      <c r="I3" s="20"/>
      <c r="J3" s="20"/>
      <c r="K3" s="20"/>
      <c r="L3" s="20"/>
      <c r="M3" s="20"/>
      <c r="N3" s="20"/>
      <c r="O3" s="20"/>
      <c r="P3" s="20"/>
      <c r="Q3" s="20"/>
      <c r="R3" s="20"/>
      <c r="S3" s="20"/>
      <c r="T3" s="20"/>
      <c r="U3" s="20"/>
      <c r="V3" s="20"/>
    </row>
    <row r="4" spans="1:22" ht="19" x14ac:dyDescent="0.25">
      <c r="A4" s="20"/>
      <c r="B4" s="28" t="s">
        <v>168</v>
      </c>
      <c r="C4" s="26">
        <v>136943000</v>
      </c>
      <c r="D4" s="26">
        <v>171902000</v>
      </c>
      <c r="E4" s="26">
        <v>171199000</v>
      </c>
      <c r="F4" s="27">
        <v>190776000</v>
      </c>
      <c r="G4" s="20"/>
      <c r="H4" s="20"/>
      <c r="I4" s="20"/>
      <c r="J4" s="20"/>
      <c r="K4" s="20"/>
      <c r="L4" s="20"/>
      <c r="M4" s="20"/>
      <c r="N4" s="20"/>
      <c r="O4" s="20"/>
      <c r="P4" s="20"/>
      <c r="Q4" s="20"/>
      <c r="R4" s="20"/>
      <c r="S4" s="20"/>
      <c r="T4" s="20"/>
      <c r="U4" s="20"/>
      <c r="V4" s="20"/>
    </row>
    <row r="5" spans="1:22" ht="19" x14ac:dyDescent="0.25">
      <c r="A5" s="20"/>
      <c r="B5" s="28" t="s">
        <v>169</v>
      </c>
      <c r="C5" s="26">
        <v>0</v>
      </c>
      <c r="D5" s="26">
        <v>0</v>
      </c>
      <c r="E5" s="26">
        <v>0</v>
      </c>
      <c r="F5" s="27">
        <v>0</v>
      </c>
      <c r="G5" s="20"/>
      <c r="H5" s="20"/>
      <c r="I5" s="20"/>
      <c r="J5" s="20"/>
      <c r="K5" s="20"/>
      <c r="L5" s="20"/>
      <c r="M5" s="20"/>
      <c r="N5" s="20"/>
      <c r="O5" s="20"/>
      <c r="P5" s="20"/>
      <c r="Q5" s="20"/>
      <c r="R5" s="20"/>
      <c r="S5" s="20"/>
      <c r="T5" s="20"/>
      <c r="U5" s="20"/>
      <c r="V5" s="20"/>
    </row>
    <row r="6" spans="1:22" ht="19" x14ac:dyDescent="0.25">
      <c r="A6" s="20"/>
      <c r="B6" s="28" t="s">
        <v>170</v>
      </c>
      <c r="C6" s="26">
        <v>1734845000</v>
      </c>
      <c r="D6" s="26">
        <v>1617008000</v>
      </c>
      <c r="E6" s="26">
        <v>1567929000</v>
      </c>
      <c r="F6" s="27">
        <v>886633000</v>
      </c>
      <c r="G6" s="20"/>
      <c r="H6" s="20"/>
      <c r="I6" s="20"/>
      <c r="J6" s="20"/>
      <c r="K6" s="20"/>
      <c r="L6" s="20"/>
      <c r="M6" s="20"/>
      <c r="N6" s="20"/>
      <c r="O6" s="20"/>
      <c r="P6" s="20"/>
      <c r="Q6" s="20"/>
      <c r="R6" s="20"/>
      <c r="S6" s="20"/>
      <c r="T6" s="20"/>
      <c r="U6" s="20"/>
      <c r="V6" s="20"/>
    </row>
    <row r="7" spans="1:22" ht="19" x14ac:dyDescent="0.25">
      <c r="A7" s="20"/>
      <c r="B7" s="28" t="s">
        <v>171</v>
      </c>
      <c r="C7" s="26">
        <v>591816000</v>
      </c>
      <c r="D7" s="26">
        <v>442158000</v>
      </c>
      <c r="E7" s="26">
        <v>338279000</v>
      </c>
      <c r="F7" s="27">
        <v>211942000</v>
      </c>
      <c r="G7" s="20"/>
      <c r="H7" s="20"/>
      <c r="I7" s="20"/>
      <c r="J7" s="20"/>
      <c r="K7" s="20"/>
      <c r="L7" s="20"/>
      <c r="M7" s="20"/>
      <c r="N7" s="20"/>
      <c r="O7" s="20"/>
      <c r="P7" s="20"/>
      <c r="Q7" s="20"/>
      <c r="R7" s="20"/>
      <c r="S7" s="20"/>
      <c r="T7" s="20"/>
      <c r="U7" s="20"/>
      <c r="V7" s="20"/>
    </row>
    <row r="8" spans="1:22" ht="19" x14ac:dyDescent="0.25">
      <c r="A8" s="20"/>
      <c r="B8" s="28" t="s">
        <v>172</v>
      </c>
      <c r="C8" s="26">
        <v>227882000</v>
      </c>
      <c r="D8" s="26">
        <v>236831000</v>
      </c>
      <c r="E8" s="26">
        <v>240703000</v>
      </c>
      <c r="F8" s="27">
        <v>1207494000</v>
      </c>
      <c r="G8" s="20"/>
      <c r="H8" s="20"/>
      <c r="I8" s="20"/>
      <c r="J8" s="20"/>
      <c r="K8" s="20"/>
      <c r="L8" s="20"/>
      <c r="M8" s="20"/>
      <c r="N8" s="20"/>
      <c r="O8" s="20"/>
      <c r="P8" s="20"/>
      <c r="Q8" s="20"/>
      <c r="R8" s="20"/>
      <c r="S8" s="20"/>
      <c r="T8" s="20"/>
      <c r="U8" s="20"/>
      <c r="V8" s="20"/>
    </row>
    <row r="9" spans="1:22" ht="19" x14ac:dyDescent="0.25">
      <c r="A9" s="20"/>
      <c r="B9" s="28" t="s">
        <v>173</v>
      </c>
      <c r="C9" s="26">
        <v>819698000</v>
      </c>
      <c r="D9" s="26">
        <v>678989000</v>
      </c>
      <c r="E9" s="26">
        <v>578982000</v>
      </c>
      <c r="F9" s="27">
        <v>1419436000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-1455098000</v>
      </c>
      <c r="D12" s="26">
        <v>-1168372000</v>
      </c>
      <c r="E12" s="26">
        <v>-920950000</v>
      </c>
      <c r="F12" s="27">
        <v>-565926000</v>
      </c>
      <c r="G12" s="20"/>
      <c r="H12" s="20"/>
      <c r="I12" s="20"/>
      <c r="J12" s="20"/>
      <c r="K12" s="20"/>
      <c r="L12" s="20"/>
      <c r="M12" s="20"/>
      <c r="N12" s="20"/>
      <c r="O12" s="20"/>
      <c r="P12" s="20"/>
      <c r="Q12" s="20"/>
      <c r="R12" s="20"/>
      <c r="S12" s="20"/>
      <c r="T12" s="20"/>
      <c r="U12" s="20"/>
      <c r="V12" s="20"/>
    </row>
    <row r="13" spans="1:22" ht="19" x14ac:dyDescent="0.25">
      <c r="A13" s="20"/>
      <c r="B13" s="28" t="s">
        <v>177</v>
      </c>
      <c r="C13" s="26">
        <v>915147000</v>
      </c>
      <c r="D13" s="26">
        <v>938019000</v>
      </c>
      <c r="E13" s="26">
        <v>988947000</v>
      </c>
      <c r="F13" s="27">
        <v>-532803000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258581000</v>
      </c>
      <c r="D15" s="26">
        <v>187405000</v>
      </c>
      <c r="E15" s="26">
        <v>205125000</v>
      </c>
      <c r="F15" s="27">
        <v>99738000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-11815000</v>
      </c>
      <c r="D17" s="33">
        <v>-103021000</v>
      </c>
      <c r="E17" s="33">
        <v>-171481000</v>
      </c>
      <c r="F17" s="34">
        <v>-171769000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-8.6276772087656911E-2</v>
      </c>
      <c r="D24" s="49">
        <f>D17/(D4)</f>
        <v>-0.59930076438901236</v>
      </c>
      <c r="E24" s="49">
        <f>E17/(E4)</f>
        <v>-1.001647205883212</v>
      </c>
      <c r="F24" s="50">
        <f>F17/(F4)</f>
        <v>-0.90037006751373339</v>
      </c>
      <c r="G24" s="45">
        <f>(IF(C24 &gt; 0.5, 100, IF(C24 &gt;= 0.2, 50, 0))) +
  (IF(D24 &gt; 0.5, 100, IF(D24 &gt;= 0.2, 50, 0))) +
  (IF(E24 &gt; 0.5, 100, IF(E24 &gt;= 0.2, 50, 0))) +
  (IF(F24 &gt; 0.5, 100, IF(F24 &gt;= 0.2, 50, 0)))</f>
        <v>0</v>
      </c>
      <c r="H24" s="46" t="s">
        <v>193</v>
      </c>
      <c r="I24" s="20"/>
      <c r="J24" s="20"/>
      <c r="K24" s="20"/>
      <c r="L24" s="20"/>
      <c r="M24" s="20"/>
      <c r="N24" s="20"/>
      <c r="O24" s="20"/>
      <c r="P24" s="20"/>
      <c r="Q24" s="20"/>
      <c r="R24" s="20"/>
      <c r="S24" s="20"/>
      <c r="T24" s="20"/>
      <c r="U24" s="20"/>
      <c r="V24" s="20"/>
    </row>
    <row r="25" spans="1:22" x14ac:dyDescent="0.2">
      <c r="A25" s="20"/>
      <c r="B25" s="38" t="s">
        <v>110</v>
      </c>
      <c r="C25" s="49">
        <f>C17/C6</f>
        <v>-6.8104066933933581E-3</v>
      </c>
      <c r="D25" s="49">
        <f>D17/D6</f>
        <v>-6.3710878363001294E-2</v>
      </c>
      <c r="E25" s="49">
        <f>E17/E6</f>
        <v>-0.1093678348955852</v>
      </c>
      <c r="F25" s="50">
        <f>F17/F6</f>
        <v>-0.19373179207180424</v>
      </c>
      <c r="G25" s="45">
        <f>(IF(C25 &gt; 0.17, 100, IF(C25 &gt;= 0.1, 50, 0))) +
  (IF(D25 &gt; 0.17, 100, IF(D25 &gt;= 0.1, 50, 0))) +
  (IF(E25 &gt; 0.17, 100, IF(E25 &gt;= 0.1, 50, 0))) +
  (IF(F25 &gt; 0.17, 100, IF(F25 &gt;= 0.1, 50, 0)))</f>
        <v>0</v>
      </c>
      <c r="H25" s="46" t="s">
        <v>194</v>
      </c>
      <c r="I25" s="20"/>
      <c r="J25" s="20"/>
      <c r="K25" s="20"/>
      <c r="L25" s="20"/>
      <c r="M25" s="20"/>
      <c r="N25" s="20"/>
      <c r="O25" s="20"/>
      <c r="P25" s="20"/>
      <c r="Q25" s="20"/>
      <c r="R25" s="20"/>
      <c r="S25" s="20"/>
      <c r="T25" s="20"/>
      <c r="U25" s="20"/>
      <c r="V25" s="20"/>
    </row>
    <row r="26" spans="1:22" x14ac:dyDescent="0.2">
      <c r="A26" s="20"/>
      <c r="B26" s="38" t="s">
        <v>112</v>
      </c>
      <c r="C26" s="49">
        <f>C8/C6</f>
        <v>0.1313558271776441</v>
      </c>
      <c r="D26" s="49">
        <f>D8/D6</f>
        <v>0.14646247884982636</v>
      </c>
      <c r="E26" s="49">
        <f>E8/E6</f>
        <v>0.15351651764843943</v>
      </c>
      <c r="F26" s="50">
        <f>F8/F6</f>
        <v>1.3618870490947212</v>
      </c>
      <c r="G26" s="45">
        <f>(IF(C26 &lt; 0.5, 100, 0)) +
  (IF(D26 &lt; 0.5, 100, 0)) +
  (IF(E26 &lt; 0.5, 100, 0)) +
  (IF(F26 &lt; 0.5, 100, 0))</f>
        <v>300</v>
      </c>
      <c r="H26" s="46" t="s">
        <v>195</v>
      </c>
      <c r="I26" s="20"/>
      <c r="J26" s="20"/>
      <c r="K26" s="20"/>
      <c r="L26" s="20"/>
      <c r="M26" s="20"/>
      <c r="N26" s="20"/>
      <c r="O26" s="20"/>
      <c r="P26" s="20"/>
      <c r="Q26" s="20"/>
      <c r="R26" s="20"/>
      <c r="S26" s="20"/>
      <c r="T26" s="20"/>
      <c r="U26" s="20"/>
      <c r="V26" s="20"/>
    </row>
    <row r="27" spans="1:22" x14ac:dyDescent="0.2">
      <c r="A27" s="20"/>
      <c r="B27" s="38" t="s">
        <v>196</v>
      </c>
      <c r="C27" s="49">
        <f>C9/(C13+C10)</f>
        <v>0.89570090925283041</v>
      </c>
      <c r="D27" s="49">
        <f>D9/(D13+D10)</f>
        <v>0.72385420764398167</v>
      </c>
      <c r="E27" s="49">
        <f>E9/(E13+E10)</f>
        <v>0.58545301214321899</v>
      </c>
      <c r="F27" s="50">
        <f>F9/(F13+F10)</f>
        <v>-2.6640916060908064</v>
      </c>
      <c r="G27" s="45">
        <f>(IF(C27 &lt; 0.8, 100, IF(C27 &lt; 1, 50, 0))) +
  (IF(D27 &lt; 0.8, 100, IF(D27 &lt; 1, 50, 0))) +
  (IF(E27 &lt; 0.8, 100, IF(E27 &lt; 1, 50, 0))) +
  (IF(F27 &lt; 0.8, 100, IF(F27 &lt; 1, 50, 0)))</f>
        <v>350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0.38046628910143016</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-1.2910494161047351E-2</v>
      </c>
      <c r="D31" s="49">
        <f>D17/(D13+D10)</f>
        <v>-0.10982826573875369</v>
      </c>
      <c r="E31" s="49">
        <f>E17/(E13+E10)</f>
        <v>-0.17339756326678782</v>
      </c>
      <c r="F31" s="50">
        <f>F17/(F13+F10)</f>
        <v>0.32238744901961891</v>
      </c>
      <c r="G31" s="45">
        <f>(IF(C31 &gt; 0.23, 100, 0)) +
  (IF(D31 &gt; 0.23, 100, 0)) +
  (IF(E31 &gt; 0.23, 100, 0)) +
  (IF(F31 &gt; 0.23, 100, 0))</f>
        <v>100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209</v>
      </c>
      <c r="D2" s="22" t="s">
        <v>210</v>
      </c>
      <c r="E2" s="22" t="s">
        <v>211</v>
      </c>
      <c r="F2" s="22" t="s">
        <v>212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0.23083333333333333</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348400000</v>
      </c>
      <c r="D4" s="26">
        <v>344000000</v>
      </c>
      <c r="E4" s="26">
        <v>373700000</v>
      </c>
      <c r="F4" s="27">
        <v>439200000</v>
      </c>
      <c r="G4" s="20"/>
      <c r="H4" s="20"/>
      <c r="I4" s="20"/>
      <c r="J4" s="20"/>
      <c r="K4" s="20"/>
      <c r="L4" s="20"/>
      <c r="M4" s="20"/>
      <c r="N4" s="20"/>
      <c r="O4" s="20"/>
      <c r="P4" s="20"/>
      <c r="Q4" s="20"/>
      <c r="R4" s="20"/>
      <c r="S4" s="20"/>
      <c r="T4" s="20"/>
      <c r="U4" s="20"/>
      <c r="V4" s="20"/>
    </row>
    <row r="5" spans="1:22" ht="19" x14ac:dyDescent="0.25">
      <c r="A5" s="20"/>
      <c r="B5" s="28" t="s">
        <v>169</v>
      </c>
      <c r="C5" s="26">
        <v>3469400000</v>
      </c>
      <c r="D5" s="26">
        <v>3461600000</v>
      </c>
      <c r="E5" s="26">
        <v>3484900000</v>
      </c>
      <c r="F5" s="27">
        <v>3720100000</v>
      </c>
      <c r="G5" s="20"/>
      <c r="H5" s="20"/>
      <c r="I5" s="20"/>
      <c r="J5" s="20"/>
      <c r="K5" s="20"/>
      <c r="L5" s="20"/>
      <c r="M5" s="20"/>
      <c r="N5" s="20"/>
      <c r="O5" s="20"/>
      <c r="P5" s="20"/>
      <c r="Q5" s="20"/>
      <c r="R5" s="20"/>
      <c r="S5" s="20"/>
      <c r="T5" s="20"/>
      <c r="U5" s="20"/>
      <c r="V5" s="20"/>
    </row>
    <row r="6" spans="1:22" ht="19" x14ac:dyDescent="0.25">
      <c r="A6" s="20"/>
      <c r="B6" s="28" t="s">
        <v>170</v>
      </c>
      <c r="C6" s="26">
        <v>8242400000</v>
      </c>
      <c r="D6" s="26">
        <v>8233200000</v>
      </c>
      <c r="E6" s="26">
        <v>8168800000</v>
      </c>
      <c r="F6" s="27">
        <v>8119800000</v>
      </c>
      <c r="G6" s="20"/>
      <c r="H6" s="20"/>
      <c r="I6" s="20"/>
      <c r="J6" s="20"/>
      <c r="K6" s="20"/>
      <c r="L6" s="20"/>
      <c r="M6" s="20"/>
      <c r="N6" s="20"/>
      <c r="O6" s="20"/>
      <c r="P6" s="20"/>
      <c r="Q6" s="20"/>
      <c r="R6" s="20"/>
      <c r="S6" s="20"/>
      <c r="T6" s="20"/>
      <c r="U6" s="20"/>
      <c r="V6" s="20"/>
    </row>
    <row r="7" spans="1:22" ht="19" x14ac:dyDescent="0.25">
      <c r="A7" s="20"/>
      <c r="B7" s="28" t="s">
        <v>171</v>
      </c>
      <c r="C7" s="26">
        <v>1421900000</v>
      </c>
      <c r="D7" s="26">
        <v>2397800000</v>
      </c>
      <c r="E7" s="26">
        <v>1313300000</v>
      </c>
      <c r="F7" s="27">
        <v>1288000000</v>
      </c>
      <c r="G7" s="20"/>
      <c r="H7" s="20"/>
      <c r="I7" s="20"/>
      <c r="J7" s="20"/>
      <c r="K7" s="20"/>
      <c r="L7" s="20"/>
      <c r="M7" s="20"/>
      <c r="N7" s="20"/>
      <c r="O7" s="20"/>
      <c r="P7" s="20"/>
      <c r="Q7" s="20"/>
      <c r="R7" s="20"/>
      <c r="S7" s="20"/>
      <c r="T7" s="20"/>
      <c r="U7" s="20"/>
      <c r="V7" s="20"/>
    </row>
    <row r="8" spans="1:22" ht="19" x14ac:dyDescent="0.25">
      <c r="A8" s="20"/>
      <c r="B8" s="28" t="s">
        <v>172</v>
      </c>
      <c r="C8" s="26">
        <v>4652200000</v>
      </c>
      <c r="D8" s="26">
        <v>3594800000</v>
      </c>
      <c r="E8" s="26">
        <v>4936300000</v>
      </c>
      <c r="F8" s="27">
        <v>5022600000</v>
      </c>
      <c r="G8" s="20"/>
      <c r="H8" s="20"/>
      <c r="I8" s="20"/>
      <c r="J8" s="20"/>
      <c r="K8" s="20"/>
      <c r="L8" s="20"/>
      <c r="M8" s="20"/>
      <c r="N8" s="20"/>
      <c r="O8" s="20"/>
      <c r="P8" s="20"/>
      <c r="Q8" s="20"/>
      <c r="R8" s="20"/>
      <c r="S8" s="20"/>
      <c r="T8" s="20"/>
      <c r="U8" s="20"/>
      <c r="V8" s="20"/>
    </row>
    <row r="9" spans="1:22" ht="19" x14ac:dyDescent="0.25">
      <c r="A9" s="20"/>
      <c r="B9" s="28" t="s">
        <v>173</v>
      </c>
      <c r="C9" s="26">
        <v>6074100000</v>
      </c>
      <c r="D9" s="26">
        <v>5992600000</v>
      </c>
      <c r="E9" s="26">
        <v>6249600000</v>
      </c>
      <c r="F9" s="27">
        <v>6310600000</v>
      </c>
      <c r="G9" s="20"/>
      <c r="H9" s="20"/>
      <c r="I9" s="20"/>
      <c r="J9" s="20"/>
      <c r="K9" s="20"/>
      <c r="L9" s="20"/>
      <c r="M9" s="20"/>
      <c r="N9" s="20"/>
      <c r="O9" s="20"/>
      <c r="P9" s="20"/>
      <c r="Q9" s="20"/>
      <c r="R9" s="20"/>
      <c r="S9" s="20"/>
      <c r="T9" s="20"/>
      <c r="U9" s="20"/>
      <c r="V9" s="20"/>
    </row>
    <row r="10" spans="1:22" ht="19" x14ac:dyDescent="0.25">
      <c r="A10" s="20"/>
      <c r="B10" s="28" t="s">
        <v>174</v>
      </c>
      <c r="C10" s="26">
        <v>2489200000</v>
      </c>
      <c r="D10" s="26">
        <v>2026100000</v>
      </c>
      <c r="E10" s="26">
        <v>2024800000</v>
      </c>
      <c r="F10" s="27">
        <v>2030900000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3435100000</v>
      </c>
      <c r="D12" s="26">
        <v>3113000000</v>
      </c>
      <c r="E12" s="26">
        <v>2824000000</v>
      </c>
      <c r="F12" s="27">
        <v>2583800000</v>
      </c>
      <c r="G12" s="20"/>
      <c r="H12" s="20"/>
      <c r="I12" s="20"/>
      <c r="J12" s="20"/>
      <c r="K12" s="20"/>
      <c r="L12" s="20"/>
      <c r="M12" s="20"/>
      <c r="N12" s="20"/>
      <c r="O12" s="20"/>
      <c r="P12" s="20"/>
      <c r="Q12" s="20"/>
      <c r="R12" s="20"/>
      <c r="S12" s="20"/>
      <c r="T12" s="20"/>
      <c r="U12" s="20"/>
      <c r="V12" s="20"/>
    </row>
    <row r="13" spans="1:22" ht="19" x14ac:dyDescent="0.25">
      <c r="A13" s="20"/>
      <c r="B13" s="28" t="s">
        <v>177</v>
      </c>
      <c r="C13" s="26">
        <v>2168300000</v>
      </c>
      <c r="D13" s="26">
        <v>2240600000</v>
      </c>
      <c r="E13" s="26">
        <v>1919200000</v>
      </c>
      <c r="F13" s="27">
        <v>1809200000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1056200000</v>
      </c>
      <c r="D17" s="33">
        <v>823300000</v>
      </c>
      <c r="E17" s="33">
        <v>443500000</v>
      </c>
      <c r="F17" s="34">
        <v>640100000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Fail</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3.0315729047072333</v>
      </c>
      <c r="D24" s="49">
        <f>D17/(D4)</f>
        <v>2.3933139534883723</v>
      </c>
      <c r="E24" s="49">
        <f>E17/(E4)</f>
        <v>1.1867808402461868</v>
      </c>
      <c r="F24" s="50">
        <f>F17/(F4)</f>
        <v>1.4574225865209471</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0.12814228865379015</v>
      </c>
      <c r="D25" s="49">
        <f>D17/D6</f>
        <v>9.9997570810863329E-2</v>
      </c>
      <c r="E25" s="49">
        <f>E17/E6</f>
        <v>5.4291940064636175E-2</v>
      </c>
      <c r="F25" s="50">
        <f>F17/F6</f>
        <v>7.8831990935737339E-2</v>
      </c>
      <c r="G25" s="45">
        <f>(IF(C25 &gt; 0.17, 100, IF(C25 &gt;= 0.1, 50, 0))) +
  (IF(D25 &gt; 0.17, 100, IF(D25 &gt;= 0.1, 50, 0))) +
  (IF(E25 &gt; 0.17, 100, IF(E25 &gt;= 0.1, 50, 0))) +
  (IF(F25 &gt; 0.17, 100, IF(F25 &gt;= 0.1, 50, 0)))</f>
        <v>50</v>
      </c>
      <c r="H25" s="46" t="s">
        <v>194</v>
      </c>
      <c r="I25" s="20"/>
      <c r="J25" s="20"/>
      <c r="K25" s="20"/>
      <c r="L25" s="20"/>
      <c r="M25" s="20"/>
      <c r="N25" s="20"/>
      <c r="O25" s="20"/>
      <c r="P25" s="20"/>
      <c r="Q25" s="20"/>
      <c r="R25" s="20"/>
      <c r="S25" s="20"/>
      <c r="T25" s="20"/>
      <c r="U25" s="20"/>
      <c r="V25" s="20"/>
    </row>
    <row r="26" spans="1:22" x14ac:dyDescent="0.2">
      <c r="A26" s="20"/>
      <c r="B26" s="38" t="s">
        <v>112</v>
      </c>
      <c r="C26" s="49">
        <f>C8/C6</f>
        <v>0.5644229835970106</v>
      </c>
      <c r="D26" s="49">
        <f>D8/D6</f>
        <v>0.43662245542437933</v>
      </c>
      <c r="E26" s="49">
        <f>E8/E6</f>
        <v>0.60428704338458528</v>
      </c>
      <c r="F26" s="50">
        <f>F8/F6</f>
        <v>0.61856203354762429</v>
      </c>
      <c r="G26" s="45">
        <f>(IF(C26 &lt; 0.5, 100, 0)) +
  (IF(D26 &lt; 0.5, 100, 0)) +
  (IF(E26 &lt; 0.5, 100, 0)) +
  (IF(F26 &lt; 0.5, 100, 0))</f>
        <v>100</v>
      </c>
      <c r="H26" s="46" t="s">
        <v>195</v>
      </c>
      <c r="I26" s="20"/>
      <c r="J26" s="20"/>
      <c r="K26" s="20"/>
      <c r="L26" s="20"/>
      <c r="M26" s="20"/>
      <c r="N26" s="20"/>
      <c r="O26" s="20"/>
      <c r="P26" s="20"/>
      <c r="Q26" s="20"/>
      <c r="R26" s="20"/>
      <c r="S26" s="20"/>
      <c r="T26" s="20"/>
      <c r="U26" s="20"/>
      <c r="V26" s="20"/>
    </row>
    <row r="27" spans="1:22" x14ac:dyDescent="0.2">
      <c r="A27" s="20"/>
      <c r="B27" s="38" t="s">
        <v>196</v>
      </c>
      <c r="C27" s="49">
        <f>C9/(C13+C10)</f>
        <v>1.3041545893719806</v>
      </c>
      <c r="D27" s="49">
        <f>D9/(D13+D10)</f>
        <v>1.4045046523074038</v>
      </c>
      <c r="E27" s="49">
        <f>E9/(E13+E10)</f>
        <v>1.5845841784989858</v>
      </c>
      <c r="F27" s="50">
        <f>F9/(F13+F10)</f>
        <v>1.6433426212859039</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9.9590094790043729E-2</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0.22677402039720881</v>
      </c>
      <c r="D31" s="49">
        <f>D17/(D13+D10)</f>
        <v>0.19295943000445309</v>
      </c>
      <c r="E31" s="49">
        <f>E17/(E13+E10)</f>
        <v>0.11244929006085193</v>
      </c>
      <c r="F31" s="50">
        <f>F17/(F13+F10)</f>
        <v>0.16668836749042992</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217</v>
      </c>
      <c r="D2" s="22" t="s">
        <v>218</v>
      </c>
      <c r="E2" s="22" t="s">
        <v>219</v>
      </c>
      <c r="F2" s="22" t="s">
        <v>220</v>
      </c>
      <c r="G2" s="20"/>
      <c r="H2" s="23" t="s">
        <v>166</v>
      </c>
      <c r="I2" s="24" t="e">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#DIV/0!</v>
      </c>
      <c r="J2" s="20"/>
      <c r="K2" s="20"/>
      <c r="L2" s="20"/>
      <c r="M2" s="20"/>
      <c r="N2" s="20"/>
      <c r="O2" s="20"/>
      <c r="P2" s="20"/>
      <c r="Q2" s="20"/>
      <c r="R2" s="20"/>
      <c r="S2" s="20"/>
      <c r="T2" s="20"/>
      <c r="U2" s="20"/>
      <c r="V2" s="20"/>
    </row>
    <row r="3" spans="1:22" ht="19" x14ac:dyDescent="0.25">
      <c r="A3" s="20"/>
      <c r="B3" s="25" t="s">
        <v>167</v>
      </c>
      <c r="C3" s="26">
        <v>1898000000</v>
      </c>
      <c r="D3" s="26">
        <v>1925000000</v>
      </c>
      <c r="E3" s="26">
        <v>1297000000</v>
      </c>
      <c r="F3" s="27">
        <v>1003000000</v>
      </c>
      <c r="G3" s="20"/>
      <c r="H3" s="20"/>
      <c r="I3" s="20"/>
      <c r="J3" s="20"/>
      <c r="K3" s="20"/>
      <c r="L3" s="20"/>
      <c r="M3" s="20"/>
      <c r="N3" s="20"/>
      <c r="O3" s="20"/>
      <c r="P3" s="20"/>
      <c r="Q3" s="20"/>
      <c r="R3" s="20"/>
      <c r="S3" s="20"/>
      <c r="T3" s="20"/>
      <c r="U3" s="20"/>
      <c r="V3" s="20"/>
    </row>
    <row r="4" spans="1:22" ht="19" x14ac:dyDescent="0.25">
      <c r="A4" s="20"/>
      <c r="B4" s="28" t="s">
        <v>168</v>
      </c>
      <c r="C4" s="26">
        <v>2154000000</v>
      </c>
      <c r="D4" s="26">
        <v>2223000000</v>
      </c>
      <c r="E4" s="26">
        <v>2348000000</v>
      </c>
      <c r="F4" s="27">
        <v>2509000000</v>
      </c>
      <c r="G4" s="20"/>
      <c r="H4" s="20"/>
      <c r="I4" s="20"/>
      <c r="J4" s="20"/>
      <c r="K4" s="20"/>
      <c r="L4" s="20"/>
      <c r="M4" s="20"/>
      <c r="N4" s="20"/>
      <c r="O4" s="20"/>
      <c r="P4" s="20"/>
      <c r="Q4" s="20"/>
      <c r="R4" s="20"/>
      <c r="S4" s="20"/>
      <c r="T4" s="20"/>
      <c r="U4" s="20"/>
      <c r="V4" s="20"/>
    </row>
    <row r="5" spans="1:22" ht="19" x14ac:dyDescent="0.25">
      <c r="A5" s="20"/>
      <c r="B5" s="28" t="s">
        <v>169</v>
      </c>
      <c r="C5" s="26">
        <v>43653000000</v>
      </c>
      <c r="D5" s="26">
        <v>43614000000</v>
      </c>
      <c r="E5" s="26">
        <v>43450000000</v>
      </c>
      <c r="F5" s="27">
        <v>43447000000</v>
      </c>
      <c r="G5" s="20"/>
      <c r="H5" s="20"/>
      <c r="I5" s="20"/>
      <c r="J5" s="20"/>
      <c r="K5" s="20"/>
      <c r="L5" s="20"/>
      <c r="M5" s="20"/>
      <c r="N5" s="20"/>
      <c r="O5" s="20"/>
      <c r="P5" s="20"/>
      <c r="Q5" s="20"/>
      <c r="R5" s="20"/>
      <c r="S5" s="20"/>
      <c r="T5" s="20"/>
      <c r="U5" s="20"/>
      <c r="V5" s="20"/>
    </row>
    <row r="6" spans="1:22" ht="19" x14ac:dyDescent="0.25">
      <c r="A6" s="20"/>
      <c r="B6" s="28" t="s">
        <v>170</v>
      </c>
      <c r="C6" s="26">
        <v>72861000000</v>
      </c>
      <c r="D6" s="26">
        <v>73249000000</v>
      </c>
      <c r="E6" s="26">
        <v>75570000000</v>
      </c>
      <c r="F6" s="27">
        <v>75933000000</v>
      </c>
      <c r="G6" s="20"/>
      <c r="H6" s="20"/>
      <c r="I6" s="20"/>
      <c r="J6" s="20"/>
      <c r="K6" s="20"/>
      <c r="L6" s="20"/>
      <c r="M6" s="20"/>
      <c r="N6" s="20"/>
      <c r="O6" s="20"/>
      <c r="P6" s="20"/>
      <c r="Q6" s="20"/>
      <c r="R6" s="20"/>
      <c r="S6" s="20"/>
      <c r="T6" s="20"/>
      <c r="U6" s="20"/>
      <c r="V6" s="20"/>
    </row>
    <row r="7" spans="1:22" ht="19" x14ac:dyDescent="0.25">
      <c r="A7" s="20"/>
      <c r="B7" s="28" t="s">
        <v>171</v>
      </c>
      <c r="C7" s="26">
        <v>7405000000</v>
      </c>
      <c r="D7" s="26">
        <v>7052000000</v>
      </c>
      <c r="E7" s="26">
        <v>6281000000</v>
      </c>
      <c r="F7" s="27">
        <v>6371000000</v>
      </c>
      <c r="G7" s="20"/>
      <c r="H7" s="20"/>
      <c r="I7" s="20"/>
      <c r="J7" s="20"/>
      <c r="K7" s="20"/>
      <c r="L7" s="20"/>
      <c r="M7" s="20"/>
      <c r="N7" s="20"/>
      <c r="O7" s="20"/>
      <c r="P7" s="20"/>
      <c r="Q7" s="20"/>
      <c r="R7" s="20"/>
      <c r="S7" s="20"/>
      <c r="T7" s="20"/>
      <c r="U7" s="20"/>
      <c r="V7" s="20"/>
    </row>
    <row r="8" spans="1:22" ht="19" x14ac:dyDescent="0.25">
      <c r="A8" s="20"/>
      <c r="B8" s="28" t="s">
        <v>172</v>
      </c>
      <c r="C8" s="26">
        <v>41468000000</v>
      </c>
      <c r="D8" s="26">
        <v>43488000000</v>
      </c>
      <c r="E8" s="26">
        <v>44300000000</v>
      </c>
      <c r="F8" s="27">
        <v>45661000000</v>
      </c>
      <c r="G8" s="20"/>
      <c r="H8" s="20"/>
      <c r="I8" s="20"/>
      <c r="J8" s="20"/>
      <c r="K8" s="20"/>
      <c r="L8" s="20"/>
      <c r="M8" s="20"/>
      <c r="N8" s="20"/>
      <c r="O8" s="20"/>
      <c r="P8" s="20"/>
      <c r="Q8" s="20"/>
      <c r="R8" s="20"/>
      <c r="S8" s="20"/>
      <c r="T8" s="20"/>
      <c r="U8" s="20"/>
      <c r="V8" s="20"/>
    </row>
    <row r="9" spans="1:22" ht="19" x14ac:dyDescent="0.25">
      <c r="A9" s="20"/>
      <c r="B9" s="28" t="s">
        <v>173</v>
      </c>
      <c r="C9" s="26">
        <v>48873000000</v>
      </c>
      <c r="D9" s="26">
        <v>50540000000</v>
      </c>
      <c r="E9" s="26">
        <v>50581000000</v>
      </c>
      <c r="F9" s="27">
        <v>52032000000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27000000</v>
      </c>
      <c r="F11" s="27">
        <v>27000000</v>
      </c>
      <c r="G11" s="20"/>
      <c r="H11" s="20"/>
      <c r="I11" s="20"/>
      <c r="J11" s="20"/>
      <c r="K11" s="20"/>
      <c r="L11" s="20"/>
      <c r="M11" s="20"/>
      <c r="N11" s="20"/>
      <c r="O11" s="20"/>
      <c r="P11" s="20"/>
      <c r="Q11" s="20"/>
      <c r="R11" s="20"/>
      <c r="S11" s="20"/>
      <c r="T11" s="20"/>
      <c r="U11" s="20"/>
      <c r="V11" s="20"/>
    </row>
    <row r="12" spans="1:22" ht="19" x14ac:dyDescent="0.25">
      <c r="A12" s="20"/>
      <c r="B12" s="28" t="s">
        <v>176</v>
      </c>
      <c r="C12" s="26">
        <v>2682000000</v>
      </c>
      <c r="D12" s="26">
        <v>1604000000</v>
      </c>
      <c r="E12" s="26">
        <v>748000000</v>
      </c>
      <c r="F12" s="27">
        <v>0</v>
      </c>
      <c r="G12" s="20"/>
      <c r="H12" s="20"/>
      <c r="I12" s="20"/>
      <c r="J12" s="20"/>
      <c r="K12" s="20"/>
      <c r="L12" s="20"/>
      <c r="M12" s="20"/>
      <c r="N12" s="20"/>
      <c r="O12" s="20"/>
      <c r="P12" s="20"/>
      <c r="Q12" s="20"/>
      <c r="R12" s="20"/>
      <c r="S12" s="20"/>
      <c r="T12" s="20"/>
      <c r="U12" s="20"/>
      <c r="V12" s="20"/>
    </row>
    <row r="13" spans="1:22" ht="19" x14ac:dyDescent="0.25">
      <c r="A13" s="20"/>
      <c r="B13" s="28" t="s">
        <v>177</v>
      </c>
      <c r="C13" s="26">
        <v>23988000000</v>
      </c>
      <c r="D13" s="26">
        <v>22709000000</v>
      </c>
      <c r="E13" s="26">
        <v>24989000000</v>
      </c>
      <c r="F13" s="27">
        <v>23901000000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5253000000</v>
      </c>
      <c r="D15" s="26">
        <v>4919000000</v>
      </c>
      <c r="E15" s="26">
        <v>4854000000</v>
      </c>
      <c r="F15" s="27">
        <v>4968000000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18085000000</v>
      </c>
      <c r="D17" s="33">
        <v>16736000000</v>
      </c>
      <c r="E17" s="33">
        <v>13764000000</v>
      </c>
      <c r="F17" s="34">
        <v>12061000000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Pass</v>
      </c>
      <c r="D23" s="43" t="str">
        <f>IF(D17&gt;D7, "Pass", "Fail")</f>
        <v>Pass</v>
      </c>
      <c r="E23" s="43" t="str">
        <f>IF(E17&gt;E7, "Pass", "Fail")</f>
        <v>Pass</v>
      </c>
      <c r="F23" s="48" t="str">
        <f>IF(F17&gt;F7, "Pass", "Fail")</f>
        <v>Pass</v>
      </c>
      <c r="G23" s="45">
        <f>(COUNTIF(C23:F23, "Pass") * 100) + (COUNTIF(C23:F23, "Fail") * 0)</f>
        <v>400</v>
      </c>
      <c r="H23" s="46" t="s">
        <v>192</v>
      </c>
      <c r="I23" s="20"/>
      <c r="J23" s="20"/>
      <c r="K23" s="20"/>
      <c r="L23" s="20"/>
      <c r="M23" s="20"/>
      <c r="N23" s="20"/>
      <c r="O23" s="20"/>
      <c r="P23" s="20"/>
      <c r="Q23" s="20"/>
      <c r="R23" s="20"/>
      <c r="S23" s="20"/>
      <c r="T23" s="20"/>
      <c r="U23" s="20"/>
      <c r="V23" s="20"/>
    </row>
    <row r="24" spans="1:22" x14ac:dyDescent="0.2">
      <c r="A24" s="20"/>
      <c r="B24" s="38" t="s">
        <v>122</v>
      </c>
      <c r="C24" s="49">
        <f>C17/(C4)</f>
        <v>8.3960074280408534</v>
      </c>
      <c r="D24" s="49">
        <f>D17/(D4)</f>
        <v>7.5285650022492128</v>
      </c>
      <c r="E24" s="49">
        <f>E17/(E4)</f>
        <v>5.8620102214650762</v>
      </c>
      <c r="F24" s="50">
        <f>F17/(F4)</f>
        <v>4.8070944599442011</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0.24821234954227914</v>
      </c>
      <c r="D25" s="49">
        <f>D17/D6</f>
        <v>0.22848093489330912</v>
      </c>
      <c r="E25" s="49">
        <f>E17/E6</f>
        <v>0.18213576816196902</v>
      </c>
      <c r="F25" s="50">
        <f>F17/F6</f>
        <v>0.15883739612553172</v>
      </c>
      <c r="G25" s="45">
        <f>(IF(C25 &gt; 0.17, 100, IF(C25 &gt;= 0.1, 50, 0))) +
  (IF(D25 &gt; 0.17, 100, IF(D25 &gt;= 0.1, 50, 0))) +
  (IF(E25 &gt; 0.17, 100, IF(E25 &gt;= 0.1, 50, 0))) +
  (IF(F25 &gt; 0.17, 100, IF(F25 &gt;= 0.1, 50, 0)))</f>
        <v>350</v>
      </c>
      <c r="H25" s="46" t="s">
        <v>194</v>
      </c>
      <c r="I25" s="20"/>
      <c r="J25" s="20"/>
      <c r="K25" s="20"/>
      <c r="L25" s="20"/>
      <c r="M25" s="20"/>
      <c r="N25" s="20"/>
      <c r="O25" s="20"/>
      <c r="P25" s="20"/>
      <c r="Q25" s="20"/>
      <c r="R25" s="20"/>
      <c r="S25" s="20"/>
      <c r="T25" s="20"/>
      <c r="U25" s="20"/>
      <c r="V25" s="20"/>
    </row>
    <row r="26" spans="1:22" x14ac:dyDescent="0.2">
      <c r="A26" s="20"/>
      <c r="B26" s="38" t="s">
        <v>112</v>
      </c>
      <c r="C26" s="49">
        <f>C8/C6</f>
        <v>0.56913849658939619</v>
      </c>
      <c r="D26" s="49">
        <f>D8/D6</f>
        <v>0.59370093789676315</v>
      </c>
      <c r="E26" s="49">
        <f>E8/E6</f>
        <v>0.58621145957390497</v>
      </c>
      <c r="F26" s="50">
        <f>F8/F6</f>
        <v>0.60133275387512675</v>
      </c>
      <c r="G26" s="45">
        <f>(IF(C26 &lt; 0.5, 100, 0)) +
  (IF(D26 &lt; 0.5, 100, 0)) +
  (IF(E26 &lt; 0.5, 100, 0)) +
  (IF(F26 &lt; 0.5, 100, 0))</f>
        <v>0</v>
      </c>
      <c r="H26" s="46" t="s">
        <v>195</v>
      </c>
      <c r="I26" s="20"/>
      <c r="J26" s="20"/>
      <c r="K26" s="20"/>
      <c r="L26" s="20"/>
      <c r="M26" s="20"/>
      <c r="N26" s="20"/>
      <c r="O26" s="20"/>
      <c r="P26" s="20"/>
      <c r="Q26" s="20"/>
      <c r="R26" s="20"/>
      <c r="S26" s="20"/>
      <c r="T26" s="20"/>
      <c r="U26" s="20"/>
      <c r="V26" s="20"/>
    </row>
    <row r="27" spans="1:22" x14ac:dyDescent="0.2">
      <c r="A27" s="20"/>
      <c r="B27" s="38" t="s">
        <v>196</v>
      </c>
      <c r="C27" s="49">
        <f>C9/(C13+C10)</f>
        <v>2.0373936968484241</v>
      </c>
      <c r="D27" s="49">
        <f>D9/(D13+D10)</f>
        <v>2.2255493416707033</v>
      </c>
      <c r="E27" s="49">
        <f>E9/(E13+E10)</f>
        <v>2.0241306174716875</v>
      </c>
      <c r="F27" s="50">
        <f>F9/(F13+F10)</f>
        <v>2.1769800426760386</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Fail</v>
      </c>
      <c r="F28" s="52" t="str">
        <f>IF(F11=0, "Pass", "Fail")</f>
        <v>Fail</v>
      </c>
      <c r="G28" s="45">
        <f>(COUNTIF(C28:F28, "Pass") * 100) + (COUNTIF(C28:F28, "Fail") * 0)</f>
        <v>200</v>
      </c>
      <c r="H28" s="46" t="s">
        <v>199</v>
      </c>
      <c r="I28" s="20"/>
      <c r="J28" s="20"/>
      <c r="K28" s="20"/>
      <c r="L28" s="20"/>
      <c r="M28" s="20"/>
      <c r="N28" s="20"/>
      <c r="O28" s="20"/>
      <c r="P28" s="20"/>
      <c r="Q28" s="20"/>
      <c r="R28" s="20"/>
      <c r="S28" s="20"/>
      <c r="T28" s="20"/>
      <c r="U28" s="20"/>
      <c r="V28" s="20"/>
    </row>
    <row r="29" spans="1:22" x14ac:dyDescent="0.2">
      <c r="A29" s="20"/>
      <c r="B29" s="38" t="s">
        <v>114</v>
      </c>
      <c r="C29" s="50" t="e">
        <f>(((C12-D12)/D12)+((D12-E12)/E12)+((E12-F12)/F12))/3</f>
        <v>#DIV/0!</v>
      </c>
      <c r="D29" s="53"/>
      <c r="E29" s="54"/>
      <c r="F29" s="55"/>
      <c r="G29" s="45" t="e">
        <f>(IF(C29 &gt;= 0.17, 100, IF(C29 &gt;= 0, 50, 0))) * (400/100)</f>
        <v>#DIV/0!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0.75391862597965653</v>
      </c>
      <c r="D31" s="49">
        <f>D17/(D13+D10)</f>
        <v>0.73697652912942002</v>
      </c>
      <c r="E31" s="49">
        <f>E17/(E13+E10)</f>
        <v>0.55080235303533553</v>
      </c>
      <c r="F31" s="50">
        <f>F17/(F13+F10)</f>
        <v>0.50462323752144267</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238</v>
      </c>
      <c r="D2" s="22" t="s">
        <v>239</v>
      </c>
      <c r="E2" s="22" t="s">
        <v>240</v>
      </c>
      <c r="F2" s="22" t="s">
        <v>241</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0.42749999999999999</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313026000</v>
      </c>
      <c r="D4" s="26">
        <v>232990000</v>
      </c>
      <c r="E4" s="26">
        <v>152915000</v>
      </c>
      <c r="F4" s="27">
        <v>111853000</v>
      </c>
      <c r="G4" s="20"/>
      <c r="H4" s="20"/>
      <c r="I4" s="20"/>
      <c r="J4" s="20"/>
      <c r="K4" s="20"/>
      <c r="L4" s="20"/>
      <c r="M4" s="20"/>
      <c r="N4" s="20"/>
      <c r="O4" s="20"/>
      <c r="P4" s="20"/>
      <c r="Q4" s="20"/>
      <c r="R4" s="20"/>
      <c r="S4" s="20"/>
      <c r="T4" s="20"/>
      <c r="U4" s="20"/>
      <c r="V4" s="20"/>
    </row>
    <row r="5" spans="1:22" ht="19" x14ac:dyDescent="0.25">
      <c r="A5" s="20"/>
      <c r="B5" s="28" t="s">
        <v>169</v>
      </c>
      <c r="C5" s="26">
        <v>89192000</v>
      </c>
      <c r="D5" s="26">
        <v>78547000</v>
      </c>
      <c r="E5" s="26">
        <v>58977000</v>
      </c>
      <c r="F5" s="27">
        <v>30059000</v>
      </c>
      <c r="G5" s="20"/>
      <c r="H5" s="20"/>
      <c r="I5" s="20"/>
      <c r="J5" s="20"/>
      <c r="K5" s="20"/>
      <c r="L5" s="20"/>
      <c r="M5" s="20"/>
      <c r="N5" s="20"/>
      <c r="O5" s="20"/>
      <c r="P5" s="20"/>
      <c r="Q5" s="20"/>
      <c r="R5" s="20"/>
      <c r="S5" s="20"/>
      <c r="T5" s="20"/>
      <c r="U5" s="20"/>
      <c r="V5" s="20"/>
    </row>
    <row r="6" spans="1:22" ht="19" x14ac:dyDescent="0.25">
      <c r="A6" s="20"/>
      <c r="B6" s="28" t="s">
        <v>170</v>
      </c>
      <c r="C6" s="26">
        <v>3608317000</v>
      </c>
      <c r="D6" s="26">
        <v>2832665000</v>
      </c>
      <c r="E6" s="26">
        <v>2257631000</v>
      </c>
      <c r="F6" s="27">
        <v>1833458000</v>
      </c>
      <c r="G6" s="20"/>
      <c r="H6" s="20"/>
      <c r="I6" s="20"/>
      <c r="J6" s="20"/>
      <c r="K6" s="20"/>
      <c r="L6" s="20"/>
      <c r="M6" s="20"/>
      <c r="N6" s="20"/>
      <c r="O6" s="20"/>
      <c r="P6" s="20"/>
      <c r="Q6" s="20"/>
      <c r="R6" s="20"/>
      <c r="S6" s="20"/>
      <c r="T6" s="20"/>
      <c r="U6" s="20"/>
      <c r="V6" s="20"/>
    </row>
    <row r="7" spans="1:22" ht="19" x14ac:dyDescent="0.25">
      <c r="A7" s="20"/>
      <c r="B7" s="28" t="s">
        <v>171</v>
      </c>
      <c r="C7" s="26">
        <v>1535868000</v>
      </c>
      <c r="D7" s="26">
        <v>1134447000</v>
      </c>
      <c r="E7" s="26">
        <v>720205000</v>
      </c>
      <c r="F7" s="27">
        <v>423901000</v>
      </c>
      <c r="G7" s="20"/>
      <c r="H7" s="20"/>
      <c r="I7" s="20"/>
      <c r="J7" s="20"/>
      <c r="K7" s="20"/>
      <c r="L7" s="20"/>
      <c r="M7" s="20"/>
      <c r="N7" s="20"/>
      <c r="O7" s="20"/>
      <c r="P7" s="20"/>
      <c r="Q7" s="20"/>
      <c r="R7" s="20"/>
      <c r="S7" s="20"/>
      <c r="T7" s="20"/>
      <c r="U7" s="20"/>
      <c r="V7" s="20"/>
    </row>
    <row r="8" spans="1:22" ht="19" x14ac:dyDescent="0.25">
      <c r="A8" s="20"/>
      <c r="B8" s="28" t="s">
        <v>172</v>
      </c>
      <c r="C8" s="26">
        <v>1347337000</v>
      </c>
      <c r="D8" s="26">
        <v>1124918000</v>
      </c>
      <c r="E8" s="26">
        <v>1008531000</v>
      </c>
      <c r="F8" s="27">
        <v>924728000</v>
      </c>
      <c r="G8" s="20"/>
      <c r="H8" s="20"/>
      <c r="I8" s="20"/>
      <c r="J8" s="20"/>
      <c r="K8" s="20"/>
      <c r="L8" s="20"/>
      <c r="M8" s="20"/>
      <c r="N8" s="20"/>
      <c r="O8" s="20"/>
      <c r="P8" s="20"/>
      <c r="Q8" s="20"/>
      <c r="R8" s="20"/>
      <c r="S8" s="20"/>
      <c r="T8" s="20"/>
      <c r="U8" s="20"/>
      <c r="V8" s="20"/>
    </row>
    <row r="9" spans="1:22" ht="19" x14ac:dyDescent="0.25">
      <c r="A9" s="20"/>
      <c r="B9" s="28" t="s">
        <v>173</v>
      </c>
      <c r="C9" s="26">
        <v>2883205000</v>
      </c>
      <c r="D9" s="26">
        <v>2259365000</v>
      </c>
      <c r="E9" s="26">
        <v>1728736000</v>
      </c>
      <c r="F9" s="27">
        <v>1348629000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-1090374000</v>
      </c>
      <c r="D12" s="26">
        <v>-991878000</v>
      </c>
      <c r="E12" s="26">
        <v>-601600000</v>
      </c>
      <c r="F12" s="27">
        <v>-339571000</v>
      </c>
      <c r="G12" s="20"/>
      <c r="H12" s="20"/>
      <c r="I12" s="20"/>
      <c r="J12" s="20"/>
      <c r="K12" s="20"/>
      <c r="L12" s="20"/>
      <c r="M12" s="20"/>
      <c r="N12" s="20"/>
      <c r="O12" s="20"/>
      <c r="P12" s="20"/>
      <c r="Q12" s="20"/>
      <c r="R12" s="20"/>
      <c r="S12" s="20"/>
      <c r="T12" s="20"/>
      <c r="U12" s="20"/>
      <c r="V12" s="20"/>
    </row>
    <row r="13" spans="1:22" ht="19" x14ac:dyDescent="0.25">
      <c r="A13" s="20"/>
      <c r="B13" s="28" t="s">
        <v>177</v>
      </c>
      <c r="C13" s="26">
        <v>725112000</v>
      </c>
      <c r="D13" s="26">
        <v>573300000</v>
      </c>
      <c r="E13" s="26">
        <v>528895000</v>
      </c>
      <c r="F13" s="27">
        <v>484829000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349735000</v>
      </c>
      <c r="D15" s="26">
        <v>289139000</v>
      </c>
      <c r="E15" s="26">
        <v>174653000</v>
      </c>
      <c r="F15" s="27">
        <v>97879000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462343000</v>
      </c>
      <c r="D17" s="33">
        <v>321912000</v>
      </c>
      <c r="E17" s="33">
        <v>202040000</v>
      </c>
      <c r="F17" s="34">
        <v>79317000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1.4770114942528736</v>
      </c>
      <c r="D24" s="49">
        <f>D17/(D4)</f>
        <v>1.3816558650585862</v>
      </c>
      <c r="E24" s="49">
        <f>E17/(E4)</f>
        <v>1.3212569074322336</v>
      </c>
      <c r="F24" s="50">
        <f>F17/(F4)</f>
        <v>0.70911821766067962</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0.12813258923758639</v>
      </c>
      <c r="D25" s="49">
        <f>D17/D6</f>
        <v>0.11364280633255257</v>
      </c>
      <c r="E25" s="49">
        <f>E17/E6</f>
        <v>8.9492038335759916E-2</v>
      </c>
      <c r="F25" s="50">
        <f>F17/F6</f>
        <v>4.3260876442220111E-2</v>
      </c>
      <c r="G25" s="45">
        <f>(IF(C25 &gt; 0.17, 100, IF(C25 &gt;= 0.1, 50, 0))) +
  (IF(D25 &gt; 0.17, 100, IF(D25 &gt;= 0.1, 50, 0))) +
  (IF(E25 &gt; 0.17, 100, IF(E25 &gt;= 0.1, 50, 0))) +
  (IF(F25 &gt; 0.17, 100, IF(F25 &gt;= 0.1, 50, 0)))</f>
        <v>100</v>
      </c>
      <c r="H25" s="46" t="s">
        <v>194</v>
      </c>
      <c r="I25" s="20"/>
      <c r="J25" s="20"/>
      <c r="K25" s="20"/>
      <c r="L25" s="20"/>
      <c r="M25" s="20"/>
      <c r="N25" s="20"/>
      <c r="O25" s="20"/>
      <c r="P25" s="20"/>
      <c r="Q25" s="20"/>
      <c r="R25" s="20"/>
      <c r="S25" s="20"/>
      <c r="T25" s="20"/>
      <c r="U25" s="20"/>
      <c r="V25" s="20"/>
    </row>
    <row r="26" spans="1:22" x14ac:dyDescent="0.2">
      <c r="A26" s="20"/>
      <c r="B26" s="38" t="s">
        <v>112</v>
      </c>
      <c r="C26" s="49">
        <f>C8/C6</f>
        <v>0.37339762554121492</v>
      </c>
      <c r="D26" s="49">
        <f>D8/D6</f>
        <v>0.39712355679192562</v>
      </c>
      <c r="E26" s="49">
        <f>E8/E6</f>
        <v>0.44672092117799589</v>
      </c>
      <c r="F26" s="50">
        <f>F8/F6</f>
        <v>0.5043627942390827</v>
      </c>
      <c r="G26" s="45">
        <f>(IF(C26 &lt; 0.5, 100, 0)) +
  (IF(D26 &lt; 0.5, 100, 0)) +
  (IF(E26 &lt; 0.5, 100, 0)) +
  (IF(F26 &lt; 0.5, 100, 0))</f>
        <v>300</v>
      </c>
      <c r="H26" s="46" t="s">
        <v>195</v>
      </c>
      <c r="I26" s="20"/>
      <c r="J26" s="20"/>
      <c r="K26" s="20"/>
      <c r="L26" s="20"/>
      <c r="M26" s="20"/>
      <c r="N26" s="20"/>
      <c r="O26" s="20"/>
      <c r="P26" s="20"/>
      <c r="Q26" s="20"/>
      <c r="R26" s="20"/>
      <c r="S26" s="20"/>
      <c r="T26" s="20"/>
      <c r="U26" s="20"/>
      <c r="V26" s="20"/>
    </row>
    <row r="27" spans="1:22" x14ac:dyDescent="0.2">
      <c r="A27" s="20"/>
      <c r="B27" s="38" t="s">
        <v>196</v>
      </c>
      <c r="C27" s="49">
        <f>C9/(C13+C10)</f>
        <v>3.9762202252893348</v>
      </c>
      <c r="D27" s="49">
        <f>D9/(D13+D10)</f>
        <v>3.9409820338391768</v>
      </c>
      <c r="E27" s="49">
        <f>E9/(E13+E10)</f>
        <v>3.2685807201807542</v>
      </c>
      <c r="F27" s="50">
        <f>F9/(F13+F10)</f>
        <v>2.7816591004250983</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0.50656102647411128</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0.63761598208276793</v>
      </c>
      <c r="D31" s="49">
        <f>D17/(D13+D10)</f>
        <v>0.56150706436420728</v>
      </c>
      <c r="E31" s="49">
        <f>E17/(E13+E10)</f>
        <v>0.38200398944970176</v>
      </c>
      <c r="F31" s="50">
        <f>F17/(F13+F10)</f>
        <v>0.16359788709008743</v>
      </c>
      <c r="G31" s="45">
        <f>(IF(C31 &gt; 0.23, 100, 0)) +
  (IF(D31 &gt; 0.23, 100, 0)) +
  (IF(E31 &gt; 0.23, 100, 0)) +
  (IF(F31 &gt; 0.23, 100, 0))</f>
        <v>300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247</v>
      </c>
      <c r="D2" s="22" t="s">
        <v>248</v>
      </c>
      <c r="E2" s="22" t="s">
        <v>249</v>
      </c>
      <c r="F2" s="22" t="s">
        <v>250</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0.45250000000000001</v>
      </c>
      <c r="J2" s="20"/>
      <c r="K2" s="20"/>
      <c r="L2" s="20"/>
      <c r="M2" s="20"/>
      <c r="N2" s="20"/>
      <c r="O2" s="20"/>
      <c r="P2" s="20"/>
      <c r="Q2" s="20"/>
      <c r="R2" s="20"/>
      <c r="S2" s="20"/>
      <c r="T2" s="20"/>
      <c r="U2" s="20"/>
      <c r="V2" s="20"/>
    </row>
    <row r="3" spans="1:22" ht="19" x14ac:dyDescent="0.25">
      <c r="A3" s="20"/>
      <c r="B3" s="25" t="s">
        <v>167</v>
      </c>
      <c r="C3" s="26">
        <v>186000000</v>
      </c>
      <c r="D3" s="26">
        <v>167000000</v>
      </c>
      <c r="E3" s="26">
        <v>204000000</v>
      </c>
      <c r="F3" s="27">
        <v>114000000</v>
      </c>
      <c r="G3" s="20"/>
      <c r="H3" s="20"/>
      <c r="I3" s="20"/>
      <c r="J3" s="20"/>
      <c r="K3" s="20"/>
      <c r="L3" s="20"/>
      <c r="M3" s="20"/>
      <c r="N3" s="20"/>
      <c r="O3" s="20"/>
      <c r="P3" s="20"/>
      <c r="Q3" s="20"/>
      <c r="R3" s="20"/>
      <c r="S3" s="20"/>
      <c r="T3" s="20"/>
      <c r="U3" s="20"/>
      <c r="V3" s="20"/>
    </row>
    <row r="4" spans="1:22" ht="19" x14ac:dyDescent="0.25">
      <c r="A4" s="20"/>
      <c r="B4" s="28" t="s">
        <v>168</v>
      </c>
      <c r="C4" s="26">
        <v>851000000</v>
      </c>
      <c r="D4" s="26">
        <v>931000000</v>
      </c>
      <c r="E4" s="26">
        <v>896000000</v>
      </c>
      <c r="F4" s="27">
        <v>639000000</v>
      </c>
      <c r="G4" s="20"/>
      <c r="H4" s="20"/>
      <c r="I4" s="20"/>
      <c r="J4" s="20"/>
      <c r="K4" s="20"/>
      <c r="L4" s="20"/>
      <c r="M4" s="20"/>
      <c r="N4" s="20"/>
      <c r="O4" s="20"/>
      <c r="P4" s="20"/>
      <c r="Q4" s="20"/>
      <c r="R4" s="20"/>
      <c r="S4" s="20"/>
      <c r="T4" s="20"/>
      <c r="U4" s="20"/>
      <c r="V4" s="20"/>
    </row>
    <row r="5" spans="1:22" ht="19" x14ac:dyDescent="0.25">
      <c r="A5" s="20"/>
      <c r="B5" s="28" t="s">
        <v>169</v>
      </c>
      <c r="C5" s="26">
        <v>2759000000</v>
      </c>
      <c r="D5" s="26">
        <v>2759000000</v>
      </c>
      <c r="E5" s="26">
        <v>2346000000</v>
      </c>
      <c r="F5" s="27">
        <v>2039000000</v>
      </c>
      <c r="G5" s="20"/>
      <c r="H5" s="20"/>
      <c r="I5" s="20"/>
      <c r="J5" s="20"/>
      <c r="K5" s="20"/>
      <c r="L5" s="20"/>
      <c r="M5" s="20"/>
      <c r="N5" s="20"/>
      <c r="O5" s="20"/>
      <c r="P5" s="20"/>
      <c r="Q5" s="20"/>
      <c r="R5" s="20"/>
      <c r="S5" s="20"/>
      <c r="T5" s="20"/>
      <c r="U5" s="20"/>
      <c r="V5" s="20"/>
    </row>
    <row r="6" spans="1:22" ht="19" x14ac:dyDescent="0.25">
      <c r="A6" s="20"/>
      <c r="B6" s="28" t="s">
        <v>170</v>
      </c>
      <c r="C6" s="26">
        <v>9887000000</v>
      </c>
      <c r="D6" s="26">
        <v>9818000000</v>
      </c>
      <c r="E6" s="26">
        <v>10026000000</v>
      </c>
      <c r="F6" s="27">
        <v>9360000000</v>
      </c>
      <c r="G6" s="20"/>
      <c r="H6" s="20"/>
      <c r="I6" s="20"/>
      <c r="J6" s="20"/>
      <c r="K6" s="20"/>
      <c r="L6" s="20"/>
      <c r="M6" s="20"/>
      <c r="N6" s="20"/>
      <c r="O6" s="20"/>
      <c r="P6" s="20"/>
      <c r="Q6" s="20"/>
      <c r="R6" s="20"/>
      <c r="S6" s="20"/>
      <c r="T6" s="20"/>
      <c r="U6" s="20"/>
      <c r="V6" s="20"/>
    </row>
    <row r="7" spans="1:22" ht="19" x14ac:dyDescent="0.25">
      <c r="A7" s="20"/>
      <c r="B7" s="28" t="s">
        <v>171</v>
      </c>
      <c r="C7" s="26">
        <v>4106000000</v>
      </c>
      <c r="D7" s="26">
        <v>3467000000</v>
      </c>
      <c r="E7" s="26">
        <v>3953000000</v>
      </c>
      <c r="F7" s="27">
        <v>3452000000</v>
      </c>
      <c r="G7" s="20"/>
      <c r="H7" s="20"/>
      <c r="I7" s="20"/>
      <c r="J7" s="20"/>
      <c r="K7" s="20"/>
      <c r="L7" s="20"/>
      <c r="M7" s="20"/>
      <c r="N7" s="20"/>
      <c r="O7" s="20"/>
      <c r="P7" s="20"/>
      <c r="Q7" s="20"/>
      <c r="R7" s="20"/>
      <c r="S7" s="20"/>
      <c r="T7" s="20"/>
      <c r="U7" s="20"/>
      <c r="V7" s="20"/>
    </row>
    <row r="8" spans="1:22" ht="19" x14ac:dyDescent="0.25">
      <c r="A8" s="20"/>
      <c r="B8" s="28" t="s">
        <v>172</v>
      </c>
      <c r="C8" s="26">
        <v>4635000000</v>
      </c>
      <c r="D8" s="26">
        <v>5192000000</v>
      </c>
      <c r="E8" s="26">
        <v>5235000000</v>
      </c>
      <c r="F8" s="27">
        <v>5223000000</v>
      </c>
      <c r="G8" s="20"/>
      <c r="H8" s="20"/>
      <c r="I8" s="20"/>
      <c r="J8" s="20"/>
      <c r="K8" s="20"/>
      <c r="L8" s="20"/>
      <c r="M8" s="20"/>
      <c r="N8" s="20"/>
      <c r="O8" s="20"/>
      <c r="P8" s="20"/>
      <c r="Q8" s="20"/>
      <c r="R8" s="20"/>
      <c r="S8" s="20"/>
      <c r="T8" s="20"/>
      <c r="U8" s="20"/>
      <c r="V8" s="20"/>
    </row>
    <row r="9" spans="1:22" ht="19" x14ac:dyDescent="0.25">
      <c r="A9" s="20"/>
      <c r="B9" s="28" t="s">
        <v>173</v>
      </c>
      <c r="C9" s="26">
        <v>8741000000</v>
      </c>
      <c r="D9" s="26">
        <v>8659000000</v>
      </c>
      <c r="E9" s="26">
        <v>9188000000</v>
      </c>
      <c r="F9" s="27">
        <v>8675000000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208000000</v>
      </c>
      <c r="D12" s="26">
        <v>265000000</v>
      </c>
      <c r="E12" s="26">
        <v>122000000</v>
      </c>
      <c r="F12" s="27">
        <v>211000000</v>
      </c>
      <c r="G12" s="20"/>
      <c r="H12" s="20"/>
      <c r="I12" s="20"/>
      <c r="J12" s="20"/>
      <c r="K12" s="20"/>
      <c r="L12" s="20"/>
      <c r="M12" s="20"/>
      <c r="N12" s="20"/>
      <c r="O12" s="20"/>
      <c r="P12" s="20"/>
      <c r="Q12" s="20"/>
      <c r="R12" s="20"/>
      <c r="S12" s="20"/>
      <c r="T12" s="20"/>
      <c r="U12" s="20"/>
      <c r="V12" s="20"/>
    </row>
    <row r="13" spans="1:22" ht="19" x14ac:dyDescent="0.25">
      <c r="A13" s="20"/>
      <c r="B13" s="28" t="s">
        <v>177</v>
      </c>
      <c r="C13" s="26">
        <v>1146000000</v>
      </c>
      <c r="D13" s="26">
        <v>1159000000</v>
      </c>
      <c r="E13" s="26">
        <v>838000000</v>
      </c>
      <c r="F13" s="27">
        <v>685000000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1029000000</v>
      </c>
      <c r="D15" s="26">
        <v>956000000</v>
      </c>
      <c r="E15" s="26">
        <v>881000000</v>
      </c>
      <c r="F15" s="27">
        <v>881000000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1685000000</v>
      </c>
      <c r="D17" s="33">
        <v>1107000000</v>
      </c>
      <c r="E17" s="33">
        <v>1211000000</v>
      </c>
      <c r="F17" s="34">
        <v>1333000000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Fail</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Fail</v>
      </c>
      <c r="F22" s="39"/>
      <c r="G22" s="45">
        <f>(((COUNTIF(C22:F22, "Pass") * 100) + (COUNTIF(C22:F22, "Fail") * 0)) * (400/300)) / 2</f>
        <v>66.666666666666657</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1.9800235017626322</v>
      </c>
      <c r="D24" s="49">
        <f>D17/(D4)</f>
        <v>1.1890440386680987</v>
      </c>
      <c r="E24" s="49">
        <f>E17/(E4)</f>
        <v>1.3515625</v>
      </c>
      <c r="F24" s="50">
        <f>F17/(F4)</f>
        <v>2.0860719874804383</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0.17042581167189239</v>
      </c>
      <c r="D25" s="49">
        <f>D17/D6</f>
        <v>0.11275208800162966</v>
      </c>
      <c r="E25" s="49">
        <f>E17/E6</f>
        <v>0.12078595651306603</v>
      </c>
      <c r="F25" s="50">
        <f>F17/F6</f>
        <v>0.14241452991452991</v>
      </c>
      <c r="G25" s="45">
        <f>(IF(C25 &gt; 0.17, 100, IF(C25 &gt;= 0.1, 50, 0))) +
  (IF(D25 &gt; 0.17, 100, IF(D25 &gt;= 0.1, 50, 0))) +
  (IF(E25 &gt; 0.17, 100, IF(E25 &gt;= 0.1, 50, 0))) +
  (IF(F25 &gt; 0.17, 100, IF(F25 &gt;= 0.1, 50, 0)))</f>
        <v>250</v>
      </c>
      <c r="H25" s="46" t="s">
        <v>194</v>
      </c>
      <c r="I25" s="20"/>
      <c r="J25" s="20"/>
      <c r="K25" s="20"/>
      <c r="L25" s="20"/>
      <c r="M25" s="20"/>
      <c r="N25" s="20"/>
      <c r="O25" s="20"/>
      <c r="P25" s="20"/>
      <c r="Q25" s="20"/>
      <c r="R25" s="20"/>
      <c r="S25" s="20"/>
      <c r="T25" s="20"/>
      <c r="U25" s="20"/>
      <c r="V25" s="20"/>
    </row>
    <row r="26" spans="1:22" x14ac:dyDescent="0.2">
      <c r="A26" s="20"/>
      <c r="B26" s="38" t="s">
        <v>112</v>
      </c>
      <c r="C26" s="49">
        <f>C8/C6</f>
        <v>0.46879741074137754</v>
      </c>
      <c r="D26" s="49">
        <f>D8/D6</f>
        <v>0.52882460786310859</v>
      </c>
      <c r="E26" s="49">
        <f>E8/E6</f>
        <v>0.52214242968282465</v>
      </c>
      <c r="F26" s="50">
        <f>F8/F6</f>
        <v>0.55801282051282053</v>
      </c>
      <c r="G26" s="45">
        <f>(IF(C26 &lt; 0.5, 100, 0)) +
  (IF(D26 &lt; 0.5, 100, 0)) +
  (IF(E26 &lt; 0.5, 100, 0)) +
  (IF(F26 &lt; 0.5, 100, 0))</f>
        <v>100</v>
      </c>
      <c r="H26" s="46" t="s">
        <v>195</v>
      </c>
      <c r="I26" s="20"/>
      <c r="J26" s="20"/>
      <c r="K26" s="20"/>
      <c r="L26" s="20"/>
      <c r="M26" s="20"/>
      <c r="N26" s="20"/>
      <c r="O26" s="20"/>
      <c r="P26" s="20"/>
      <c r="Q26" s="20"/>
      <c r="R26" s="20"/>
      <c r="S26" s="20"/>
      <c r="T26" s="20"/>
      <c r="U26" s="20"/>
      <c r="V26" s="20"/>
    </row>
    <row r="27" spans="1:22" x14ac:dyDescent="0.2">
      <c r="A27" s="20"/>
      <c r="B27" s="38" t="s">
        <v>196</v>
      </c>
      <c r="C27" s="49">
        <f>C9/(C13+C10)</f>
        <v>7.6273996509598607</v>
      </c>
      <c r="D27" s="49">
        <f>D9/(D13+D10)</f>
        <v>7.4710957722174287</v>
      </c>
      <c r="E27" s="49">
        <f>E9/(E13+E10)</f>
        <v>10.964200477326969</v>
      </c>
      <c r="F27" s="50">
        <f>F9/(F13+F10)</f>
        <v>12.664233576642335</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0.17841195335034787</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1.4703315881326353</v>
      </c>
      <c r="D31" s="49">
        <f>D17/(D13+D10)</f>
        <v>0.95513373597929252</v>
      </c>
      <c r="E31" s="49">
        <f>E17/(E13+E10)</f>
        <v>1.4451073985680192</v>
      </c>
      <c r="F31" s="50">
        <f>F17/(F13+F10)</f>
        <v>1.9459854014598541</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210</v>
      </c>
      <c r="D2" s="22" t="s">
        <v>211</v>
      </c>
      <c r="E2" s="22" t="s">
        <v>212</v>
      </c>
      <c r="F2" s="22" t="s">
        <v>251</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0.41916666666666663</v>
      </c>
      <c r="J2" s="20"/>
      <c r="K2" s="20"/>
      <c r="L2" s="20"/>
      <c r="M2" s="20"/>
      <c r="N2" s="20"/>
      <c r="O2" s="20"/>
      <c r="P2" s="20"/>
      <c r="Q2" s="20"/>
      <c r="R2" s="20"/>
      <c r="S2" s="20"/>
      <c r="T2" s="20"/>
      <c r="U2" s="20"/>
      <c r="V2" s="20"/>
    </row>
    <row r="3" spans="1:22" ht="19" x14ac:dyDescent="0.25">
      <c r="A3" s="20"/>
      <c r="B3" s="25" t="s">
        <v>167</v>
      </c>
      <c r="C3" s="26">
        <v>1445564000</v>
      </c>
      <c r="D3" s="26">
        <v>1545606000</v>
      </c>
      <c r="E3" s="26">
        <v>1040964000</v>
      </c>
      <c r="F3" s="27">
        <v>851498000</v>
      </c>
      <c r="G3" s="20"/>
      <c r="H3" s="20"/>
      <c r="I3" s="20"/>
      <c r="J3" s="20"/>
      <c r="K3" s="20"/>
      <c r="L3" s="20"/>
      <c r="M3" s="20"/>
      <c r="N3" s="20"/>
      <c r="O3" s="20"/>
      <c r="P3" s="20"/>
      <c r="Q3" s="20"/>
      <c r="R3" s="20"/>
      <c r="S3" s="20"/>
      <c r="T3" s="20"/>
      <c r="U3" s="20"/>
      <c r="V3" s="20"/>
    </row>
    <row r="4" spans="1:22" ht="19" x14ac:dyDescent="0.25">
      <c r="A4" s="20"/>
      <c r="B4" s="28" t="s">
        <v>168</v>
      </c>
      <c r="C4" s="26">
        <v>290240000</v>
      </c>
      <c r="D4" s="26">
        <v>285972000</v>
      </c>
      <c r="E4" s="26">
        <v>294760000</v>
      </c>
      <c r="F4" s="27">
        <v>257569000</v>
      </c>
      <c r="G4" s="20"/>
      <c r="H4" s="20"/>
      <c r="I4" s="20"/>
      <c r="J4" s="20"/>
      <c r="K4" s="20"/>
      <c r="L4" s="20"/>
      <c r="M4" s="20"/>
      <c r="N4" s="20"/>
      <c r="O4" s="20"/>
      <c r="P4" s="20"/>
      <c r="Q4" s="20"/>
      <c r="R4" s="20"/>
      <c r="S4" s="20"/>
      <c r="T4" s="20"/>
      <c r="U4" s="20"/>
      <c r="V4" s="20"/>
    </row>
    <row r="5" spans="1:22" ht="19" x14ac:dyDescent="0.25">
      <c r="A5" s="20"/>
      <c r="B5" s="28" t="s">
        <v>169</v>
      </c>
      <c r="C5" s="26">
        <v>0</v>
      </c>
      <c r="D5" s="26">
        <v>0</v>
      </c>
      <c r="E5" s="26">
        <v>0</v>
      </c>
      <c r="F5" s="27">
        <v>0</v>
      </c>
      <c r="G5" s="20"/>
      <c r="H5" s="20"/>
      <c r="I5" s="20"/>
      <c r="J5" s="20"/>
      <c r="K5" s="20"/>
      <c r="L5" s="20"/>
      <c r="M5" s="20"/>
      <c r="N5" s="20"/>
      <c r="O5" s="20"/>
      <c r="P5" s="20"/>
      <c r="Q5" s="20"/>
      <c r="R5" s="20"/>
      <c r="S5" s="20"/>
      <c r="T5" s="20"/>
      <c r="U5" s="20"/>
      <c r="V5" s="20"/>
    </row>
    <row r="6" spans="1:22" ht="19" x14ac:dyDescent="0.25">
      <c r="A6" s="20"/>
      <c r="B6" s="28" t="s">
        <v>170</v>
      </c>
      <c r="C6" s="26">
        <v>3674729000</v>
      </c>
      <c r="D6" s="26">
        <v>3205077000</v>
      </c>
      <c r="E6" s="26">
        <v>2241964000</v>
      </c>
      <c r="F6" s="27">
        <v>1918646000</v>
      </c>
      <c r="G6" s="20"/>
      <c r="H6" s="20"/>
      <c r="I6" s="20"/>
      <c r="J6" s="20"/>
      <c r="K6" s="20"/>
      <c r="L6" s="20"/>
      <c r="M6" s="20"/>
      <c r="N6" s="20"/>
      <c r="O6" s="20"/>
      <c r="P6" s="20"/>
      <c r="Q6" s="20"/>
      <c r="R6" s="20"/>
      <c r="S6" s="20"/>
      <c r="T6" s="20"/>
      <c r="U6" s="20"/>
      <c r="V6" s="20"/>
    </row>
    <row r="7" spans="1:22" ht="19" x14ac:dyDescent="0.25">
      <c r="A7" s="20"/>
      <c r="B7" s="28" t="s">
        <v>171</v>
      </c>
      <c r="C7" s="26">
        <v>1374652000</v>
      </c>
      <c r="D7" s="26">
        <v>1470024000</v>
      </c>
      <c r="E7" s="26">
        <v>968896000</v>
      </c>
      <c r="F7" s="27">
        <v>707635000</v>
      </c>
      <c r="G7" s="20"/>
      <c r="H7" s="20"/>
      <c r="I7" s="20"/>
      <c r="J7" s="20"/>
      <c r="K7" s="20"/>
      <c r="L7" s="20"/>
      <c r="M7" s="20"/>
      <c r="N7" s="20"/>
      <c r="O7" s="20"/>
      <c r="P7" s="20"/>
      <c r="Q7" s="20"/>
      <c r="R7" s="20"/>
      <c r="S7" s="20"/>
      <c r="T7" s="20"/>
      <c r="U7" s="20"/>
      <c r="V7" s="20"/>
    </row>
    <row r="8" spans="1:22" ht="19" x14ac:dyDescent="0.25">
      <c r="A8" s="20"/>
      <c r="B8" s="28" t="s">
        <v>172</v>
      </c>
      <c r="C8" s="26">
        <v>327907000</v>
      </c>
      <c r="D8" s="26">
        <v>309306000</v>
      </c>
      <c r="E8" s="26">
        <v>176670000</v>
      </c>
      <c r="F8" s="27">
        <v>145304000</v>
      </c>
      <c r="G8" s="20"/>
      <c r="H8" s="20"/>
      <c r="I8" s="20"/>
      <c r="J8" s="20"/>
      <c r="K8" s="20"/>
      <c r="L8" s="20"/>
      <c r="M8" s="20"/>
      <c r="N8" s="20"/>
      <c r="O8" s="20"/>
      <c r="P8" s="20"/>
      <c r="Q8" s="20"/>
      <c r="R8" s="20"/>
      <c r="S8" s="20"/>
      <c r="T8" s="20"/>
      <c r="U8" s="20"/>
      <c r="V8" s="20"/>
    </row>
    <row r="9" spans="1:22" ht="19" x14ac:dyDescent="0.25">
      <c r="A9" s="20"/>
      <c r="B9" s="28" t="s">
        <v>173</v>
      </c>
      <c r="C9" s="26">
        <v>1702559000</v>
      </c>
      <c r="D9" s="26">
        <v>1779330000</v>
      </c>
      <c r="E9" s="26">
        <v>1145566000</v>
      </c>
      <c r="F9" s="27">
        <v>852939000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20491000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1433014000</v>
      </c>
      <c r="D12" s="26">
        <v>942923000</v>
      </c>
      <c r="E12" s="26">
        <v>657760000</v>
      </c>
      <c r="F12" s="27">
        <v>696211000</v>
      </c>
      <c r="G12" s="20"/>
      <c r="H12" s="20"/>
      <c r="I12" s="20"/>
      <c r="J12" s="20"/>
      <c r="K12" s="20"/>
      <c r="L12" s="20"/>
      <c r="M12" s="20"/>
      <c r="N12" s="20"/>
      <c r="O12" s="20"/>
      <c r="P12" s="20"/>
      <c r="Q12" s="20"/>
      <c r="R12" s="20"/>
      <c r="S12" s="20"/>
      <c r="T12" s="20"/>
      <c r="U12" s="20"/>
      <c r="V12" s="20"/>
    </row>
    <row r="13" spans="1:22" ht="19" x14ac:dyDescent="0.25">
      <c r="A13" s="20"/>
      <c r="B13" s="28" t="s">
        <v>177</v>
      </c>
      <c r="C13" s="26">
        <v>1972170000</v>
      </c>
      <c r="D13" s="26">
        <v>1425747000</v>
      </c>
      <c r="E13" s="26">
        <v>1096398000</v>
      </c>
      <c r="F13" s="27">
        <v>1065707000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307260000</v>
      </c>
      <c r="D15" s="26">
        <v>272273000</v>
      </c>
      <c r="E15" s="26">
        <v>224369000</v>
      </c>
      <c r="F15" s="27">
        <v>221478000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663580000</v>
      </c>
      <c r="D17" s="33">
        <v>-440801000</v>
      </c>
      <c r="E17" s="33">
        <v>122955000</v>
      </c>
      <c r="F17" s="34">
        <v>-30334000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2.2863147739801541</v>
      </c>
      <c r="D24" s="49">
        <f>D17/(D4)</f>
        <v>-1.5414131453429007</v>
      </c>
      <c r="E24" s="49">
        <f>E17/(E4)</f>
        <v>0.41713597503053329</v>
      </c>
      <c r="F24" s="50">
        <f>F17/(F4)</f>
        <v>-0.11777038385830593</v>
      </c>
      <c r="G24" s="45">
        <f>(IF(C24 &gt; 0.5, 100, IF(C24 &gt;= 0.2, 50, 0))) +
  (IF(D24 &gt; 0.5, 100, IF(D24 &gt;= 0.2, 50, 0))) +
  (IF(E24 &gt; 0.5, 100, IF(E24 &gt;= 0.2, 50, 0))) +
  (IF(F24 &gt; 0.5, 100, IF(F24 &gt;= 0.2, 50, 0)))</f>
        <v>150</v>
      </c>
      <c r="H24" s="46" t="s">
        <v>193</v>
      </c>
      <c r="I24" s="20"/>
      <c r="J24" s="20"/>
      <c r="K24" s="20"/>
      <c r="L24" s="20"/>
      <c r="M24" s="20"/>
      <c r="N24" s="20"/>
      <c r="O24" s="20"/>
      <c r="P24" s="20"/>
      <c r="Q24" s="20"/>
      <c r="R24" s="20"/>
      <c r="S24" s="20"/>
      <c r="T24" s="20"/>
      <c r="U24" s="20"/>
      <c r="V24" s="20"/>
    </row>
    <row r="25" spans="1:22" x14ac:dyDescent="0.2">
      <c r="A25" s="20"/>
      <c r="B25" s="38" t="s">
        <v>110</v>
      </c>
      <c r="C25" s="49">
        <f>C17/C6</f>
        <v>0.18057930258258501</v>
      </c>
      <c r="D25" s="49">
        <f>D17/D6</f>
        <v>-0.13753210921297679</v>
      </c>
      <c r="E25" s="49">
        <f>E17/E6</f>
        <v>5.4842539844529171E-2</v>
      </c>
      <c r="F25" s="50">
        <f>F17/F6</f>
        <v>-1.5810107753071699E-2</v>
      </c>
      <c r="G25" s="45">
        <f>(IF(C25 &gt; 0.17, 100, IF(C25 &gt;= 0.1, 50, 0))) +
  (IF(D25 &gt; 0.17, 100, IF(D25 &gt;= 0.1, 50, 0))) +
  (IF(E25 &gt; 0.17, 100, IF(E25 &gt;= 0.1, 50, 0))) +
  (IF(F25 &gt; 0.17, 100, IF(F25 &gt;= 0.1, 50, 0)))</f>
        <v>100</v>
      </c>
      <c r="H25" s="46" t="s">
        <v>194</v>
      </c>
      <c r="I25" s="20"/>
      <c r="J25" s="20"/>
      <c r="K25" s="20"/>
      <c r="L25" s="20"/>
      <c r="M25" s="20"/>
      <c r="N25" s="20"/>
      <c r="O25" s="20"/>
      <c r="P25" s="20"/>
      <c r="Q25" s="20"/>
      <c r="R25" s="20"/>
      <c r="S25" s="20"/>
      <c r="T25" s="20"/>
      <c r="U25" s="20"/>
      <c r="V25" s="20"/>
    </row>
    <row r="26" spans="1:22" x14ac:dyDescent="0.2">
      <c r="A26" s="20"/>
      <c r="B26" s="38" t="s">
        <v>112</v>
      </c>
      <c r="C26" s="49">
        <f>C8/C6</f>
        <v>8.9232974730925743E-2</v>
      </c>
      <c r="D26" s="49">
        <f>D8/D6</f>
        <v>9.6505013764099895E-2</v>
      </c>
      <c r="E26" s="49">
        <f>E8/E6</f>
        <v>7.8801443734154514E-2</v>
      </c>
      <c r="F26" s="50">
        <f>F8/F6</f>
        <v>7.5732573908892001E-2</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0.86329221111770282</v>
      </c>
      <c r="D27" s="49">
        <f>D9/(D13+D10)</f>
        <v>1.2479984176715784</v>
      </c>
      <c r="E27" s="49">
        <f>E9/(E13+E10)</f>
        <v>1.0448450289037374</v>
      </c>
      <c r="F27" s="50">
        <f>F9/(F13+F10)</f>
        <v>0.78525186015809267</v>
      </c>
      <c r="G27" s="45">
        <f>(IF(C27 &lt; 0.8, 100, IF(C27 &lt; 1, 50, 0))) +
  (IF(D27 &lt; 0.8, 100, IF(D27 &lt; 1, 50, 0))) +
  (IF(E27 &lt; 0.8, 100, IF(E27 &lt; 1, 50, 0))) +
  (IF(F27 &lt; 0.8, 100, IF(F27 &lt; 1, 50, 0)))</f>
        <v>150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0.29935492749500742</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Pass</v>
      </c>
      <c r="G30" s="45">
        <f>(COUNTIF(C30:F30, "Pass") * 100) + (COUNTIF(C30:F30, "Fail") * 0)</f>
        <v>100</v>
      </c>
      <c r="H30" s="46" t="s">
        <v>201</v>
      </c>
      <c r="I30" s="20"/>
      <c r="J30" s="20"/>
      <c r="K30" s="20"/>
      <c r="L30" s="20"/>
      <c r="M30" s="20"/>
      <c r="N30" s="20"/>
      <c r="O30" s="20"/>
      <c r="P30" s="20"/>
      <c r="Q30" s="20"/>
      <c r="R30" s="20"/>
      <c r="S30" s="20"/>
      <c r="T30" s="20"/>
      <c r="U30" s="20"/>
      <c r="V30" s="20"/>
    </row>
    <row r="31" spans="1:22" x14ac:dyDescent="0.2">
      <c r="A31" s="20"/>
      <c r="B31" s="38" t="s">
        <v>202</v>
      </c>
      <c r="C31" s="49">
        <f>C17/(C13+C10)</f>
        <v>0.33647200799119753</v>
      </c>
      <c r="D31" s="49">
        <f>D17/(D13+D10)</f>
        <v>-0.30917196388980656</v>
      </c>
      <c r="E31" s="49">
        <f>E17/(E13+E10)</f>
        <v>0.11214449497354063</v>
      </c>
      <c r="F31" s="50">
        <f>F17/(F13+F10)</f>
        <v>-2.792676841607147E-2</v>
      </c>
      <c r="G31" s="45">
        <f>(IF(C31 &gt; 0.23, 100, 0)) +
  (IF(D31 &gt; 0.23, 100, 0)) +
  (IF(E31 &gt; 0.23, 100, 0)) +
  (IF(F31 &gt; 0.23, 100, 0))</f>
        <v>100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8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217</v>
      </c>
      <c r="D2" s="22" t="s">
        <v>218</v>
      </c>
      <c r="E2" s="22" t="s">
        <v>219</v>
      </c>
      <c r="F2" s="22" t="s">
        <v>220</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0.29875000000000002</v>
      </c>
      <c r="J2" s="20"/>
      <c r="K2" s="20"/>
      <c r="L2" s="20"/>
      <c r="M2" s="20"/>
      <c r="N2" s="20"/>
      <c r="O2" s="20"/>
      <c r="P2" s="20"/>
      <c r="Q2" s="20"/>
      <c r="R2" s="20"/>
      <c r="S2" s="20"/>
      <c r="T2" s="20"/>
      <c r="U2" s="20"/>
      <c r="V2" s="20"/>
    </row>
    <row r="3" spans="1:22" ht="19" x14ac:dyDescent="0.25">
      <c r="A3" s="20"/>
      <c r="B3" s="25" t="s">
        <v>167</v>
      </c>
      <c r="C3" s="26">
        <v>4607000000</v>
      </c>
      <c r="D3" s="26">
        <v>5161000000</v>
      </c>
      <c r="E3" s="26">
        <v>4511000000</v>
      </c>
      <c r="F3" s="27">
        <v>2674000000</v>
      </c>
      <c r="G3" s="20"/>
      <c r="H3" s="20"/>
      <c r="I3" s="20"/>
      <c r="J3" s="20"/>
      <c r="K3" s="20"/>
      <c r="L3" s="20"/>
      <c r="M3" s="20"/>
      <c r="N3" s="20"/>
      <c r="O3" s="20"/>
      <c r="P3" s="20"/>
      <c r="Q3" s="20"/>
      <c r="R3" s="20"/>
      <c r="S3" s="20"/>
      <c r="T3" s="20"/>
      <c r="U3" s="20"/>
      <c r="V3" s="20"/>
    </row>
    <row r="4" spans="1:22" ht="19" x14ac:dyDescent="0.25">
      <c r="A4" s="20"/>
      <c r="B4" s="28" t="s">
        <v>168</v>
      </c>
      <c r="C4" s="26">
        <v>6969000000</v>
      </c>
      <c r="D4" s="26">
        <v>6638000000</v>
      </c>
      <c r="E4" s="26">
        <v>6497000000</v>
      </c>
      <c r="F4" s="27">
        <v>6555000000</v>
      </c>
      <c r="G4" s="20"/>
      <c r="H4" s="20"/>
      <c r="I4" s="20"/>
      <c r="J4" s="20"/>
      <c r="K4" s="20"/>
      <c r="L4" s="20"/>
      <c r="M4" s="20"/>
      <c r="N4" s="20"/>
      <c r="O4" s="20"/>
      <c r="P4" s="20"/>
      <c r="Q4" s="20"/>
      <c r="R4" s="20"/>
      <c r="S4" s="20"/>
      <c r="T4" s="20"/>
      <c r="U4" s="20"/>
      <c r="V4" s="20"/>
    </row>
    <row r="5" spans="1:22" ht="19" x14ac:dyDescent="0.25">
      <c r="A5" s="20"/>
      <c r="B5" s="28" t="s">
        <v>169</v>
      </c>
      <c r="C5" s="26">
        <v>17988000000</v>
      </c>
      <c r="D5" s="26">
        <v>17403000000</v>
      </c>
      <c r="E5" s="26">
        <v>18306000000</v>
      </c>
      <c r="F5" s="27">
        <v>18017000000</v>
      </c>
      <c r="G5" s="20"/>
      <c r="H5" s="20"/>
      <c r="I5" s="20"/>
      <c r="J5" s="20"/>
      <c r="K5" s="20"/>
      <c r="L5" s="20"/>
      <c r="M5" s="20"/>
      <c r="N5" s="20"/>
      <c r="O5" s="20"/>
      <c r="P5" s="20"/>
      <c r="Q5" s="20"/>
      <c r="R5" s="20"/>
      <c r="S5" s="20"/>
      <c r="T5" s="20"/>
      <c r="U5" s="20"/>
      <c r="V5" s="20"/>
    </row>
    <row r="6" spans="1:22" ht="19" x14ac:dyDescent="0.25">
      <c r="A6" s="20"/>
      <c r="B6" s="28" t="s">
        <v>170</v>
      </c>
      <c r="C6" s="26">
        <v>57153000000</v>
      </c>
      <c r="D6" s="26">
        <v>57123000000</v>
      </c>
      <c r="E6" s="26">
        <v>57699000000</v>
      </c>
      <c r="F6" s="27">
        <v>54015000000</v>
      </c>
      <c r="G6" s="20"/>
      <c r="H6" s="20"/>
      <c r="I6" s="20"/>
      <c r="J6" s="20"/>
      <c r="K6" s="20"/>
      <c r="L6" s="20"/>
      <c r="M6" s="20"/>
      <c r="N6" s="20"/>
      <c r="O6" s="20"/>
      <c r="P6" s="20"/>
      <c r="Q6" s="20"/>
      <c r="R6" s="20"/>
      <c r="S6" s="20"/>
      <c r="T6" s="20"/>
      <c r="U6" s="20"/>
      <c r="V6" s="20"/>
    </row>
    <row r="7" spans="1:22" ht="19" x14ac:dyDescent="0.25">
      <c r="A7" s="20"/>
      <c r="B7" s="28" t="s">
        <v>171</v>
      </c>
      <c r="C7" s="26">
        <v>21882000000</v>
      </c>
      <c r="D7" s="26">
        <v>23174000000</v>
      </c>
      <c r="E7" s="26">
        <v>20687000000</v>
      </c>
      <c r="F7" s="27">
        <v>18738000000</v>
      </c>
      <c r="G7" s="20"/>
      <c r="H7" s="20"/>
      <c r="I7" s="20"/>
      <c r="J7" s="20"/>
      <c r="K7" s="20"/>
      <c r="L7" s="20"/>
      <c r="M7" s="20"/>
      <c r="N7" s="20"/>
      <c r="O7" s="20"/>
      <c r="P7" s="20"/>
      <c r="Q7" s="20"/>
      <c r="R7" s="20"/>
      <c r="S7" s="20"/>
      <c r="T7" s="20"/>
      <c r="U7" s="20"/>
      <c r="V7" s="20"/>
    </row>
    <row r="8" spans="1:22" ht="19" x14ac:dyDescent="0.25">
      <c r="A8" s="20"/>
      <c r="B8" s="28" t="s">
        <v>172</v>
      </c>
      <c r="C8" s="26">
        <v>14033000000</v>
      </c>
      <c r="D8" s="26">
        <v>14040000000</v>
      </c>
      <c r="E8" s="26">
        <v>16995000000</v>
      </c>
      <c r="F8" s="27">
        <v>19181000000</v>
      </c>
      <c r="G8" s="20"/>
      <c r="H8" s="20"/>
      <c r="I8" s="20"/>
      <c r="J8" s="20"/>
      <c r="K8" s="20"/>
      <c r="L8" s="20"/>
      <c r="M8" s="20"/>
      <c r="N8" s="20"/>
      <c r="O8" s="20"/>
      <c r="P8" s="20"/>
      <c r="Q8" s="20"/>
      <c r="R8" s="20"/>
      <c r="S8" s="20"/>
      <c r="T8" s="20"/>
      <c r="U8" s="20"/>
      <c r="V8" s="20"/>
    </row>
    <row r="9" spans="1:22" ht="19" x14ac:dyDescent="0.25">
      <c r="A9" s="20"/>
      <c r="B9" s="28" t="s">
        <v>173</v>
      </c>
      <c r="C9" s="26">
        <v>35915000000</v>
      </c>
      <c r="D9" s="26">
        <v>37214000000</v>
      </c>
      <c r="E9" s="26">
        <v>37682000000</v>
      </c>
      <c r="F9" s="27">
        <v>37919000000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-3946000000</v>
      </c>
      <c r="D12" s="26">
        <v>-5350000000</v>
      </c>
      <c r="E12" s="26">
        <v>-5597000000</v>
      </c>
      <c r="F12" s="27">
        <v>-8375000000</v>
      </c>
      <c r="G12" s="20"/>
      <c r="H12" s="20"/>
      <c r="I12" s="20"/>
      <c r="J12" s="20"/>
      <c r="K12" s="20"/>
      <c r="L12" s="20"/>
      <c r="M12" s="20"/>
      <c r="N12" s="20"/>
      <c r="O12" s="20"/>
      <c r="P12" s="20"/>
      <c r="Q12" s="20"/>
      <c r="R12" s="20"/>
      <c r="S12" s="20"/>
      <c r="T12" s="20"/>
      <c r="U12" s="20"/>
      <c r="V12" s="20"/>
    </row>
    <row r="13" spans="1:22" ht="19" x14ac:dyDescent="0.25">
      <c r="A13" s="20"/>
      <c r="B13" s="28" t="s">
        <v>177</v>
      </c>
      <c r="C13" s="26">
        <v>21238000000</v>
      </c>
      <c r="D13" s="26">
        <v>19909000000</v>
      </c>
      <c r="E13" s="26">
        <v>20017000000</v>
      </c>
      <c r="F13" s="27">
        <v>16096000000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2349000000</v>
      </c>
      <c r="D15" s="26">
        <v>2045000000</v>
      </c>
      <c r="E15" s="26">
        <v>1979000000</v>
      </c>
      <c r="F15" s="27">
        <v>1874000000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4428000000</v>
      </c>
      <c r="D17" s="33">
        <v>4593000000</v>
      </c>
      <c r="E17" s="33">
        <v>5871000000</v>
      </c>
      <c r="F17" s="34">
        <v>2240000000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Fail</v>
      </c>
      <c r="E22" s="43" t="str">
        <f>IF(E17&gt;F17, "Pass", "Fail")</f>
        <v>Pass</v>
      </c>
      <c r="F22" s="39"/>
      <c r="G22" s="45">
        <f>(((COUNTIF(C22:F22, "Pass") * 100) + (COUNTIF(C22:F22, "Fail") * 0)) * (400/300)) / 2</f>
        <v>66.666666666666657</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0.63538527765820063</v>
      </c>
      <c r="D24" s="49">
        <f>D17/(D4)</f>
        <v>0.69192527869840315</v>
      </c>
      <c r="E24" s="49">
        <f>E17/(E4)</f>
        <v>0.90364783746344468</v>
      </c>
      <c r="F24" s="50">
        <f>F17/(F4)</f>
        <v>0.34172387490465295</v>
      </c>
      <c r="G24" s="45">
        <f>(IF(C24 &gt; 0.5, 100, IF(C24 &gt;= 0.2, 50, 0))) +
  (IF(D24 &gt; 0.5, 100, IF(D24 &gt;= 0.2, 50, 0))) +
  (IF(E24 &gt; 0.5, 100, IF(E24 &gt;= 0.2, 50, 0))) +
  (IF(F24 &gt; 0.5, 100, IF(F24 &gt;= 0.2, 50, 0)))</f>
        <v>350</v>
      </c>
      <c r="H24" s="46" t="s">
        <v>193</v>
      </c>
      <c r="I24" s="20"/>
      <c r="J24" s="20"/>
      <c r="K24" s="20"/>
      <c r="L24" s="20"/>
      <c r="M24" s="20"/>
      <c r="N24" s="20"/>
      <c r="O24" s="20"/>
      <c r="P24" s="20"/>
      <c r="Q24" s="20"/>
      <c r="R24" s="20"/>
      <c r="S24" s="20"/>
      <c r="T24" s="20"/>
      <c r="U24" s="20"/>
      <c r="V24" s="20"/>
    </row>
    <row r="25" spans="1:22" x14ac:dyDescent="0.2">
      <c r="A25" s="20"/>
      <c r="B25" s="38" t="s">
        <v>110</v>
      </c>
      <c r="C25" s="49">
        <f>C17/C6</f>
        <v>7.7476247965986039E-2</v>
      </c>
      <c r="D25" s="49">
        <f>D17/D6</f>
        <v>8.0405440890709515E-2</v>
      </c>
      <c r="E25" s="49">
        <f>E17/E6</f>
        <v>0.10175219674517756</v>
      </c>
      <c r="F25" s="50">
        <f>F17/F6</f>
        <v>4.1469962047579377E-2</v>
      </c>
      <c r="G25" s="45">
        <f>(IF(C25 &gt; 0.17, 100, IF(C25 &gt;= 0.1, 50, 0))) +
  (IF(D25 &gt; 0.17, 100, IF(D25 &gt;= 0.1, 50, 0))) +
  (IF(E25 &gt; 0.17, 100, IF(E25 &gt;= 0.1, 50, 0))) +
  (IF(F25 &gt; 0.17, 100, IF(F25 &gt;= 0.1, 50, 0)))</f>
        <v>50</v>
      </c>
      <c r="H25" s="46" t="s">
        <v>194</v>
      </c>
      <c r="I25" s="20"/>
      <c r="J25" s="20"/>
      <c r="K25" s="20"/>
      <c r="L25" s="20"/>
      <c r="M25" s="20"/>
      <c r="N25" s="20"/>
      <c r="O25" s="20"/>
      <c r="P25" s="20"/>
      <c r="Q25" s="20"/>
      <c r="R25" s="20"/>
      <c r="S25" s="20"/>
      <c r="T25" s="20"/>
      <c r="U25" s="20"/>
      <c r="V25" s="20"/>
    </row>
    <row r="26" spans="1:22" x14ac:dyDescent="0.2">
      <c r="A26" s="20"/>
      <c r="B26" s="38" t="s">
        <v>112</v>
      </c>
      <c r="C26" s="49">
        <f>C8/C6</f>
        <v>0.24553391772960301</v>
      </c>
      <c r="D26" s="49">
        <f>D8/D6</f>
        <v>0.24578541043012447</v>
      </c>
      <c r="E26" s="49">
        <f>E8/E6</f>
        <v>0.29454583268340873</v>
      </c>
      <c r="F26" s="50">
        <f>F8/F6</f>
        <v>0.35510506340831249</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1.691072605706752</v>
      </c>
      <c r="D27" s="49">
        <f>D9/(D13+D10)</f>
        <v>1.8692048822140741</v>
      </c>
      <c r="E27" s="49">
        <f>E9/(E13+E10)</f>
        <v>1.8824998751061597</v>
      </c>
      <c r="F27" s="50">
        <f>F9/(F13+F10)</f>
        <v>2.3558026838966204</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-0.21275406114270926</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0.20849420849420849</v>
      </c>
      <c r="D31" s="49">
        <f>D17/(D13+D10)</f>
        <v>0.2306996835601989</v>
      </c>
      <c r="E31" s="49">
        <f>E17/(E13+E10)</f>
        <v>0.29330069440975171</v>
      </c>
      <c r="F31" s="50">
        <f>F17/(F13+F10)</f>
        <v>0.13916500994035785</v>
      </c>
      <c r="G31" s="45">
        <f>(IF(C31 &gt; 0.23, 100, 0)) +
  (IF(D31 &gt; 0.23, 100, 0)) +
  (IF(E31 &gt; 0.23, 100, 0)) +
  (IF(F31 &gt; 0.23, 100, 0))</f>
        <v>200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9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0.46416666666666673</v>
      </c>
      <c r="J2" s="20"/>
      <c r="K2" s="20"/>
      <c r="L2" s="20"/>
      <c r="M2" s="20"/>
      <c r="N2" s="20"/>
      <c r="O2" s="20"/>
      <c r="P2" s="20"/>
      <c r="Q2" s="20"/>
      <c r="R2" s="20"/>
      <c r="S2" s="20"/>
      <c r="T2" s="20"/>
      <c r="U2" s="20"/>
      <c r="V2" s="20"/>
    </row>
    <row r="3" spans="1:22" ht="19" x14ac:dyDescent="0.25">
      <c r="A3" s="20"/>
      <c r="B3" s="25" t="s">
        <v>167</v>
      </c>
      <c r="C3" s="26">
        <v>1487000000</v>
      </c>
      <c r="D3" s="26">
        <v>1339000000</v>
      </c>
      <c r="E3" s="26">
        <v>1121000000</v>
      </c>
      <c r="F3" s="27">
        <v>919519000</v>
      </c>
      <c r="G3" s="20"/>
      <c r="H3" s="20"/>
      <c r="I3" s="20"/>
      <c r="J3" s="20"/>
      <c r="K3" s="20"/>
      <c r="L3" s="20"/>
      <c r="M3" s="20"/>
      <c r="N3" s="20"/>
      <c r="O3" s="20"/>
      <c r="P3" s="20"/>
      <c r="Q3" s="20"/>
      <c r="R3" s="20"/>
      <c r="S3" s="20"/>
      <c r="T3" s="20"/>
      <c r="U3" s="20"/>
      <c r="V3" s="20"/>
    </row>
    <row r="4" spans="1:22" ht="19" x14ac:dyDescent="0.25">
      <c r="A4" s="20"/>
      <c r="B4" s="28" t="s">
        <v>168</v>
      </c>
      <c r="C4" s="26">
        <v>10164000000</v>
      </c>
      <c r="D4" s="26">
        <v>10596000000</v>
      </c>
      <c r="E4" s="26">
        <v>8713000000</v>
      </c>
      <c r="F4" s="27">
        <v>8226202000</v>
      </c>
      <c r="G4" s="20"/>
      <c r="H4" s="20"/>
      <c r="I4" s="20"/>
      <c r="J4" s="20"/>
      <c r="K4" s="20"/>
      <c r="L4" s="20"/>
      <c r="M4" s="20"/>
      <c r="N4" s="20"/>
      <c r="O4" s="20"/>
      <c r="P4" s="20"/>
      <c r="Q4" s="20"/>
      <c r="R4" s="20"/>
      <c r="S4" s="20"/>
      <c r="T4" s="20"/>
      <c r="U4" s="20"/>
      <c r="V4" s="20"/>
    </row>
    <row r="5" spans="1:22" ht="19" x14ac:dyDescent="0.25">
      <c r="A5" s="20"/>
      <c r="B5" s="28" t="s">
        <v>169</v>
      </c>
      <c r="C5" s="26">
        <v>18000000</v>
      </c>
      <c r="D5" s="26">
        <v>18000000</v>
      </c>
      <c r="E5" s="26">
        <v>18000000</v>
      </c>
      <c r="F5" s="27">
        <v>18024000</v>
      </c>
      <c r="G5" s="20"/>
      <c r="H5" s="20"/>
      <c r="I5" s="20"/>
      <c r="J5" s="20"/>
      <c r="K5" s="20"/>
      <c r="L5" s="20"/>
      <c r="M5" s="20"/>
      <c r="N5" s="20"/>
      <c r="O5" s="20"/>
      <c r="P5" s="20"/>
      <c r="Q5" s="20"/>
      <c r="R5" s="20"/>
      <c r="S5" s="20"/>
      <c r="T5" s="20"/>
      <c r="U5" s="20"/>
      <c r="V5" s="20"/>
    </row>
    <row r="6" spans="1:22" ht="19" x14ac:dyDescent="0.25">
      <c r="A6" s="20"/>
      <c r="B6" s="28" t="s">
        <v>170</v>
      </c>
      <c r="C6" s="26">
        <v>18044000000</v>
      </c>
      <c r="D6" s="26">
        <v>17841000000</v>
      </c>
      <c r="E6" s="26">
        <v>15028000000</v>
      </c>
      <c r="F6" s="27">
        <v>12321633000</v>
      </c>
      <c r="G6" s="20"/>
      <c r="H6" s="20"/>
      <c r="I6" s="20"/>
      <c r="J6" s="20"/>
      <c r="K6" s="20"/>
      <c r="L6" s="20"/>
      <c r="M6" s="20"/>
      <c r="N6" s="20"/>
      <c r="O6" s="20"/>
      <c r="P6" s="20"/>
      <c r="Q6" s="20"/>
      <c r="R6" s="20"/>
      <c r="S6" s="20"/>
      <c r="T6" s="20"/>
      <c r="U6" s="20"/>
      <c r="V6" s="20"/>
    </row>
    <row r="7" spans="1:22" ht="19" x14ac:dyDescent="0.25">
      <c r="A7" s="20"/>
      <c r="B7" s="28" t="s">
        <v>171</v>
      </c>
      <c r="C7" s="26">
        <v>3099000000</v>
      </c>
      <c r="D7" s="26">
        <v>3359000000</v>
      </c>
      <c r="E7" s="26">
        <v>3163000000</v>
      </c>
      <c r="F7" s="27">
        <v>1896070000</v>
      </c>
      <c r="G7" s="20"/>
      <c r="H7" s="20"/>
      <c r="I7" s="20"/>
      <c r="J7" s="20"/>
      <c r="K7" s="20"/>
      <c r="L7" s="20"/>
      <c r="M7" s="20"/>
      <c r="N7" s="20"/>
      <c r="O7" s="20"/>
      <c r="P7" s="20"/>
      <c r="Q7" s="20"/>
      <c r="R7" s="20"/>
      <c r="S7" s="20"/>
      <c r="T7" s="20"/>
      <c r="U7" s="20"/>
      <c r="V7" s="20"/>
    </row>
    <row r="8" spans="1:22" ht="19" x14ac:dyDescent="0.25">
      <c r="A8" s="20"/>
      <c r="B8" s="28" t="s">
        <v>172</v>
      </c>
      <c r="C8" s="26">
        <v>3794000000</v>
      </c>
      <c r="D8" s="26">
        <v>4522000000</v>
      </c>
      <c r="E8" s="26">
        <v>3832000000</v>
      </c>
      <c r="F8" s="27">
        <v>3184061000</v>
      </c>
      <c r="G8" s="20"/>
      <c r="H8" s="20"/>
      <c r="I8" s="20"/>
      <c r="J8" s="20"/>
      <c r="K8" s="20"/>
      <c r="L8" s="20"/>
      <c r="M8" s="20"/>
      <c r="N8" s="20"/>
      <c r="O8" s="20"/>
      <c r="P8" s="20"/>
      <c r="Q8" s="20"/>
      <c r="R8" s="20"/>
      <c r="S8" s="20"/>
      <c r="T8" s="20"/>
      <c r="U8" s="20"/>
      <c r="V8" s="20"/>
    </row>
    <row r="9" spans="1:22" ht="19" x14ac:dyDescent="0.25">
      <c r="A9" s="20"/>
      <c r="B9" s="28" t="s">
        <v>173</v>
      </c>
      <c r="C9" s="26">
        <v>6893000000</v>
      </c>
      <c r="D9" s="26">
        <v>7881000000</v>
      </c>
      <c r="E9" s="26">
        <v>6995000000</v>
      </c>
      <c r="F9" s="27">
        <v>5080131000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-13001000000</v>
      </c>
      <c r="D12" s="26">
        <v>-14021000000</v>
      </c>
      <c r="E12" s="26">
        <v>-15469000000</v>
      </c>
      <c r="F12" s="27">
        <v>-15218509000</v>
      </c>
      <c r="G12" s="20"/>
      <c r="H12" s="20"/>
      <c r="I12" s="20"/>
      <c r="J12" s="20"/>
      <c r="K12" s="20"/>
      <c r="L12" s="20"/>
      <c r="M12" s="20"/>
      <c r="N12" s="20"/>
      <c r="O12" s="20"/>
      <c r="P12" s="20"/>
      <c r="Q12" s="20"/>
      <c r="R12" s="20"/>
      <c r="S12" s="20"/>
      <c r="T12" s="20"/>
      <c r="U12" s="20"/>
      <c r="V12" s="20"/>
    </row>
    <row r="13" spans="1:22" ht="19" x14ac:dyDescent="0.25">
      <c r="A13" s="20"/>
      <c r="B13" s="28" t="s">
        <v>177</v>
      </c>
      <c r="C13" s="26">
        <v>11151000000</v>
      </c>
      <c r="D13" s="26">
        <v>9960000000</v>
      </c>
      <c r="E13" s="26">
        <v>8033000000</v>
      </c>
      <c r="F13" s="27">
        <v>7241502000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428000000</v>
      </c>
      <c r="D15" s="26">
        <v>482000000</v>
      </c>
      <c r="E15" s="26">
        <v>478000000</v>
      </c>
      <c r="F15" s="27">
        <v>476000000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2125000000</v>
      </c>
      <c r="D17" s="33">
        <v>2624000000</v>
      </c>
      <c r="E17" s="33">
        <v>2839000000</v>
      </c>
      <c r="F17" s="34">
        <v>1004000000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Pass</v>
      </c>
      <c r="E21" s="43" t="str">
        <f>IF(E3&gt;F3, "Pass", "Fail")</f>
        <v>Pass</v>
      </c>
      <c r="F21" s="44"/>
      <c r="G21" s="45">
        <f>(((COUNTIF(C21:E21, "Pass") * 100) + (COUNTIF(C21:E21, "Fail") * 0)) * (400/300)) / 2</f>
        <v>200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Fail</v>
      </c>
      <c r="E22" s="43" t="str">
        <f>IF(E17&gt;F17, "Pass", "Fail")</f>
        <v>Pass</v>
      </c>
      <c r="F22" s="39"/>
      <c r="G22" s="45">
        <f>(((COUNTIF(C22:F22, "Pass") * 100) + (COUNTIF(C22:F22, "Fail") * 0)) * (400/300)) / 2</f>
        <v>66.666666666666657</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0.20907123179850454</v>
      </c>
      <c r="D24" s="49">
        <f>D17/(D4)</f>
        <v>0.24764061910154775</v>
      </c>
      <c r="E24" s="49">
        <f>E17/(E4)</f>
        <v>0.3258349592562837</v>
      </c>
      <c r="F24" s="50">
        <f>F17/(F4)</f>
        <v>0.1220490330774761</v>
      </c>
      <c r="G24" s="45">
        <f>(IF(C24 &gt; 0.5, 100, IF(C24 &gt;= 0.2, 50, 0))) +
  (IF(D24 &gt; 0.5, 100, IF(D24 &gt;= 0.2, 50, 0))) +
  (IF(E24 &gt; 0.5, 100, IF(E24 &gt;= 0.2, 50, 0))) +
  (IF(F24 &gt; 0.5, 100, IF(F24 &gt;= 0.2, 50, 0)))</f>
        <v>150</v>
      </c>
      <c r="H24" s="46" t="s">
        <v>193</v>
      </c>
      <c r="I24" s="20"/>
      <c r="J24" s="20"/>
      <c r="K24" s="20"/>
      <c r="L24" s="20"/>
      <c r="M24" s="20"/>
      <c r="N24" s="20"/>
      <c r="O24" s="20"/>
      <c r="P24" s="20"/>
      <c r="Q24" s="20"/>
      <c r="R24" s="20"/>
      <c r="S24" s="20"/>
      <c r="T24" s="20"/>
      <c r="U24" s="20"/>
      <c r="V24" s="20"/>
    </row>
    <row r="25" spans="1:22" x14ac:dyDescent="0.2">
      <c r="A25" s="20"/>
      <c r="B25" s="38" t="s">
        <v>110</v>
      </c>
      <c r="C25" s="49">
        <f>C17/C6</f>
        <v>0.11776767900687209</v>
      </c>
      <c r="D25" s="49">
        <f>D17/D6</f>
        <v>0.14707695756964295</v>
      </c>
      <c r="E25" s="49">
        <f>E17/E6</f>
        <v>0.18891402714932126</v>
      </c>
      <c r="F25" s="50">
        <f>F17/F6</f>
        <v>8.1482706066639057E-2</v>
      </c>
      <c r="G25" s="45">
        <f>(IF(C25 &gt; 0.17, 100, IF(C25 &gt;= 0.1, 50, 0))) +
  (IF(D25 &gt; 0.17, 100, IF(D25 &gt;= 0.1, 50, 0))) +
  (IF(E25 &gt; 0.17, 100, IF(E25 &gt;= 0.1, 50, 0))) +
  (IF(F25 &gt; 0.17, 100, IF(F25 &gt;= 0.1, 50, 0)))</f>
        <v>200</v>
      </c>
      <c r="H25" s="46" t="s">
        <v>194</v>
      </c>
      <c r="I25" s="20"/>
      <c r="J25" s="20"/>
      <c r="K25" s="20"/>
      <c r="L25" s="20"/>
      <c r="M25" s="20"/>
      <c r="N25" s="20"/>
      <c r="O25" s="20"/>
      <c r="P25" s="20"/>
      <c r="Q25" s="20"/>
      <c r="R25" s="20"/>
      <c r="S25" s="20"/>
      <c r="T25" s="20"/>
      <c r="U25" s="20"/>
      <c r="V25" s="20"/>
    </row>
    <row r="26" spans="1:22" x14ac:dyDescent="0.2">
      <c r="A26" s="20"/>
      <c r="B26" s="38" t="s">
        <v>112</v>
      </c>
      <c r="C26" s="49">
        <f>C8/C6</f>
        <v>0.21026379960097538</v>
      </c>
      <c r="D26" s="49">
        <f>D8/D6</f>
        <v>0.25346112886048988</v>
      </c>
      <c r="E26" s="49">
        <f>E8/E6</f>
        <v>0.254990684056428</v>
      </c>
      <c r="F26" s="50">
        <f>F8/F6</f>
        <v>0.25841225753112435</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0.61815083848982155</v>
      </c>
      <c r="D27" s="49">
        <f>D9/(D13+D10)</f>
        <v>0.79126506024096388</v>
      </c>
      <c r="E27" s="49">
        <f>E9/(E13+E10)</f>
        <v>0.87078302004232544</v>
      </c>
      <c r="F27" s="50">
        <f>F9/(F13+F10)</f>
        <v>0.70153001407719007</v>
      </c>
      <c r="G27" s="45">
        <f>(IF(C27 &lt; 0.8, 100, IF(C27 &lt; 1, 50, 0))) +
  (IF(D27 &lt; 0.8, 100, IF(D27 &lt; 1, 50, 0))) +
  (IF(E27 &lt; 0.8, 100, IF(E27 &lt; 1, 50, 0))) +
  (IF(F27 &lt; 0.8, 100, IF(F27 &lt; 1, 50, 0)))</f>
        <v>350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-4.9964986864627949E-2</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0.19056586853197022</v>
      </c>
      <c r="D31" s="49">
        <f>D17/(D13+D10)</f>
        <v>0.26345381526104417</v>
      </c>
      <c r="E31" s="49">
        <f>E17/(E13+E10)</f>
        <v>0.35341715423876507</v>
      </c>
      <c r="F31" s="50">
        <f>F17/(F13+F10)</f>
        <v>0.13864527000061588</v>
      </c>
      <c r="G31" s="45">
        <f>(IF(C31 &gt; 0.23, 100, 0)) +
  (IF(D31 &gt; 0.23, 100, 0)) +
  (IF(E31 &gt; 0.23, 100, 0)) +
  (IF(F31 &gt; 0.23, 100, 0))</f>
        <v>200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A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0.42291666666666666</v>
      </c>
      <c r="J2" s="20"/>
      <c r="K2" s="20"/>
      <c r="L2" s="20"/>
      <c r="M2" s="20"/>
      <c r="N2" s="20"/>
      <c r="O2" s="20"/>
      <c r="P2" s="20"/>
      <c r="Q2" s="20"/>
      <c r="R2" s="20"/>
      <c r="S2" s="20"/>
      <c r="T2" s="20"/>
      <c r="U2" s="20"/>
      <c r="V2" s="20"/>
    </row>
    <row r="3" spans="1:22" ht="19" x14ac:dyDescent="0.25">
      <c r="A3" s="20"/>
      <c r="B3" s="25" t="s">
        <v>167</v>
      </c>
      <c r="C3" s="26">
        <v>1012112000</v>
      </c>
      <c r="D3" s="26">
        <v>783296000</v>
      </c>
      <c r="E3" s="26">
        <v>819403000</v>
      </c>
      <c r="F3" s="27">
        <v>702121000</v>
      </c>
      <c r="G3" s="20"/>
      <c r="H3" s="20"/>
      <c r="I3" s="20"/>
      <c r="J3" s="20"/>
      <c r="K3" s="20"/>
      <c r="L3" s="20"/>
      <c r="M3" s="20"/>
      <c r="N3" s="20"/>
      <c r="O3" s="20"/>
      <c r="P3" s="20"/>
      <c r="Q3" s="20"/>
      <c r="R3" s="20"/>
      <c r="S3" s="20"/>
      <c r="T3" s="20"/>
      <c r="U3" s="20"/>
      <c r="V3" s="20"/>
    </row>
    <row r="4" spans="1:22" ht="19" x14ac:dyDescent="0.25">
      <c r="A4" s="20"/>
      <c r="B4" s="28" t="s">
        <v>168</v>
      </c>
      <c r="C4" s="26">
        <v>4498753000</v>
      </c>
      <c r="D4" s="26">
        <v>3630087000</v>
      </c>
      <c r="E4" s="26">
        <v>3074424000</v>
      </c>
      <c r="F4" s="27">
        <v>2872345000</v>
      </c>
      <c r="G4" s="20"/>
      <c r="H4" s="20"/>
      <c r="I4" s="20"/>
      <c r="J4" s="20"/>
      <c r="K4" s="20"/>
      <c r="L4" s="20"/>
      <c r="M4" s="20"/>
      <c r="N4" s="20"/>
      <c r="O4" s="20"/>
      <c r="P4" s="20"/>
      <c r="Q4" s="20"/>
      <c r="R4" s="20"/>
      <c r="S4" s="20"/>
      <c r="T4" s="20"/>
      <c r="U4" s="20"/>
      <c r="V4" s="20"/>
    </row>
    <row r="5" spans="1:22" ht="19" x14ac:dyDescent="0.25">
      <c r="A5" s="20"/>
      <c r="B5" s="28" t="s">
        <v>169</v>
      </c>
      <c r="C5" s="26">
        <v>29687000</v>
      </c>
      <c r="D5" s="26">
        <v>14462000</v>
      </c>
      <c r="E5" s="26">
        <v>14462000</v>
      </c>
      <c r="F5" s="27">
        <v>14462000</v>
      </c>
      <c r="G5" s="20"/>
      <c r="H5" s="20"/>
      <c r="I5" s="20"/>
      <c r="J5" s="20"/>
      <c r="K5" s="20"/>
      <c r="L5" s="20"/>
      <c r="M5" s="20"/>
      <c r="N5" s="20"/>
      <c r="O5" s="20"/>
      <c r="P5" s="20"/>
      <c r="Q5" s="20"/>
      <c r="R5" s="20"/>
      <c r="S5" s="20"/>
      <c r="T5" s="20"/>
      <c r="U5" s="20"/>
      <c r="V5" s="20"/>
    </row>
    <row r="6" spans="1:22" ht="19" x14ac:dyDescent="0.25">
      <c r="A6" s="20"/>
      <c r="B6" s="28" t="s">
        <v>170</v>
      </c>
      <c r="C6" s="26">
        <v>10365132000</v>
      </c>
      <c r="D6" s="26">
        <v>8251228000</v>
      </c>
      <c r="E6" s="26">
        <v>7413746000</v>
      </c>
      <c r="F6" s="27">
        <v>7108931000</v>
      </c>
      <c r="G6" s="20"/>
      <c r="H6" s="20"/>
      <c r="I6" s="20"/>
      <c r="J6" s="20"/>
      <c r="K6" s="20"/>
      <c r="L6" s="20"/>
      <c r="M6" s="20"/>
      <c r="N6" s="20"/>
      <c r="O6" s="20"/>
      <c r="P6" s="20"/>
      <c r="Q6" s="20"/>
      <c r="R6" s="20"/>
      <c r="S6" s="20"/>
      <c r="T6" s="20"/>
      <c r="U6" s="20"/>
      <c r="V6" s="20"/>
    </row>
    <row r="7" spans="1:22" ht="19" x14ac:dyDescent="0.25">
      <c r="A7" s="20"/>
      <c r="B7" s="28" t="s">
        <v>171</v>
      </c>
      <c r="C7" s="26">
        <v>1306158000</v>
      </c>
      <c r="D7" s="26">
        <v>1038048000</v>
      </c>
      <c r="E7" s="26">
        <v>726878000</v>
      </c>
      <c r="F7" s="27">
        <v>847398000</v>
      </c>
      <c r="G7" s="20"/>
      <c r="H7" s="20"/>
      <c r="I7" s="20"/>
      <c r="J7" s="20"/>
      <c r="K7" s="20"/>
      <c r="L7" s="20"/>
      <c r="M7" s="20"/>
      <c r="N7" s="20"/>
      <c r="O7" s="20"/>
      <c r="P7" s="20"/>
      <c r="Q7" s="20"/>
      <c r="R7" s="20"/>
      <c r="S7" s="20"/>
      <c r="T7" s="20"/>
      <c r="U7" s="20"/>
      <c r="V7" s="20"/>
    </row>
    <row r="8" spans="1:22" ht="19" x14ac:dyDescent="0.25">
      <c r="A8" s="20"/>
      <c r="B8" s="28" t="s">
        <v>172</v>
      </c>
      <c r="C8" s="26">
        <v>2371505000</v>
      </c>
      <c r="D8" s="26">
        <v>1377125000</v>
      </c>
      <c r="E8" s="26">
        <v>727317000</v>
      </c>
      <c r="F8" s="27">
        <v>740605000</v>
      </c>
      <c r="G8" s="20"/>
      <c r="H8" s="20"/>
      <c r="I8" s="20"/>
      <c r="J8" s="20"/>
      <c r="K8" s="20"/>
      <c r="L8" s="20"/>
      <c r="M8" s="20"/>
      <c r="N8" s="20"/>
      <c r="O8" s="20"/>
      <c r="P8" s="20"/>
      <c r="Q8" s="20"/>
      <c r="R8" s="20"/>
      <c r="S8" s="20"/>
      <c r="T8" s="20"/>
      <c r="U8" s="20"/>
      <c r="V8" s="20"/>
    </row>
    <row r="9" spans="1:22" ht="19" x14ac:dyDescent="0.25">
      <c r="A9" s="20"/>
      <c r="B9" s="28" t="s">
        <v>173</v>
      </c>
      <c r="C9" s="26">
        <v>3677663000</v>
      </c>
      <c r="D9" s="26">
        <v>2415173000</v>
      </c>
      <c r="E9" s="26">
        <v>1454195000</v>
      </c>
      <c r="F9" s="27">
        <v>1588003000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3971066000</v>
      </c>
      <c r="D12" s="26">
        <v>3140289000</v>
      </c>
      <c r="E12" s="26">
        <v>3184455000</v>
      </c>
      <c r="F12" s="27">
        <v>2715762000</v>
      </c>
      <c r="G12" s="20"/>
      <c r="H12" s="20"/>
      <c r="I12" s="20"/>
      <c r="J12" s="20"/>
      <c r="K12" s="20"/>
      <c r="L12" s="20"/>
      <c r="M12" s="20"/>
      <c r="N12" s="20"/>
      <c r="O12" s="20"/>
      <c r="P12" s="20"/>
      <c r="Q12" s="20"/>
      <c r="R12" s="20"/>
      <c r="S12" s="20"/>
      <c r="T12" s="20"/>
      <c r="U12" s="20"/>
      <c r="V12" s="20"/>
    </row>
    <row r="13" spans="1:22" ht="19" x14ac:dyDescent="0.25">
      <c r="A13" s="20"/>
      <c r="B13" s="28" t="s">
        <v>177</v>
      </c>
      <c r="C13" s="26">
        <v>6687469000</v>
      </c>
      <c r="D13" s="26">
        <v>5836055000</v>
      </c>
      <c r="E13" s="26">
        <v>5959551000</v>
      </c>
      <c r="F13" s="27">
        <v>5520928000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152307000</v>
      </c>
      <c r="D15" s="26">
        <v>112804000</v>
      </c>
      <c r="E15" s="26">
        <v>99115000</v>
      </c>
      <c r="F15" s="27">
        <v>93738000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602260000</v>
      </c>
      <c r="D17" s="33">
        <v>873369000</v>
      </c>
      <c r="E17" s="33">
        <v>237559000</v>
      </c>
      <c r="F17" s="34">
        <v>37120000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Fail</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Pass</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0.13387265315521879</v>
      </c>
      <c r="D24" s="49">
        <f>D17/(D4)</f>
        <v>0.24059175441249755</v>
      </c>
      <c r="E24" s="49">
        <f>E17/(E4)</f>
        <v>7.7269433233672385E-2</v>
      </c>
      <c r="F24" s="50">
        <f>F17/(F4)</f>
        <v>1.2923238677805069E-2</v>
      </c>
      <c r="G24" s="45">
        <f>(IF(C24 &gt; 0.5, 100, IF(C24 &gt;= 0.2, 50, 0))) +
  (IF(D24 &gt; 0.5, 100, IF(D24 &gt;= 0.2, 50, 0))) +
  (IF(E24 &gt; 0.5, 100, IF(E24 &gt;= 0.2, 50, 0))) +
  (IF(F24 &gt; 0.5, 100, IF(F24 &gt;= 0.2, 50, 0)))</f>
        <v>50</v>
      </c>
      <c r="H24" s="46" t="s">
        <v>193</v>
      </c>
      <c r="I24" s="20"/>
      <c r="J24" s="20"/>
      <c r="K24" s="20"/>
      <c r="L24" s="20"/>
      <c r="M24" s="20"/>
      <c r="N24" s="20"/>
      <c r="O24" s="20"/>
      <c r="P24" s="20"/>
      <c r="Q24" s="20"/>
      <c r="R24" s="20"/>
      <c r="S24" s="20"/>
      <c r="T24" s="20"/>
      <c r="U24" s="20"/>
      <c r="V24" s="20"/>
    </row>
    <row r="25" spans="1:22" x14ac:dyDescent="0.2">
      <c r="A25" s="20"/>
      <c r="B25" s="38" t="s">
        <v>110</v>
      </c>
      <c r="C25" s="49">
        <f>C17/C6</f>
        <v>5.810442163206412E-2</v>
      </c>
      <c r="D25" s="49">
        <f>D17/D6</f>
        <v>0.10584715390242519</v>
      </c>
      <c r="E25" s="49">
        <f>E17/E6</f>
        <v>3.2043045445581758E-2</v>
      </c>
      <c r="F25" s="50">
        <f>F17/F6</f>
        <v>5.2216008285915277E-3</v>
      </c>
      <c r="G25" s="45">
        <f>(IF(C25 &gt; 0.17, 100, IF(C25 &gt;= 0.1, 50, 0))) +
  (IF(D25 &gt; 0.17, 100, IF(D25 &gt;= 0.1, 50, 0))) +
  (IF(E25 &gt; 0.17, 100, IF(E25 &gt;= 0.1, 50, 0))) +
  (IF(F25 &gt; 0.17, 100, IF(F25 &gt;= 0.1, 50, 0)))</f>
        <v>50</v>
      </c>
      <c r="H25" s="46" t="s">
        <v>194</v>
      </c>
      <c r="I25" s="20"/>
      <c r="J25" s="20"/>
      <c r="K25" s="20"/>
      <c r="L25" s="20"/>
      <c r="M25" s="20"/>
      <c r="N25" s="20"/>
      <c r="O25" s="20"/>
      <c r="P25" s="20"/>
      <c r="Q25" s="20"/>
      <c r="R25" s="20"/>
      <c r="S25" s="20"/>
      <c r="T25" s="20"/>
      <c r="U25" s="20"/>
      <c r="V25" s="20"/>
    </row>
    <row r="26" spans="1:22" x14ac:dyDescent="0.2">
      <c r="A26" s="20"/>
      <c r="B26" s="38" t="s">
        <v>112</v>
      </c>
      <c r="C26" s="49">
        <f>C8/C6</f>
        <v>0.22879641088989508</v>
      </c>
      <c r="D26" s="49">
        <f>D8/D6</f>
        <v>0.16689939970147474</v>
      </c>
      <c r="E26" s="49">
        <f>E8/E6</f>
        <v>9.8103846557462321E-2</v>
      </c>
      <c r="F26" s="50">
        <f>F8/F6</f>
        <v>0.10417951728607297</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0.54993346511213737</v>
      </c>
      <c r="D27" s="49">
        <f>D9/(D13+D10)</f>
        <v>0.41383657282188052</v>
      </c>
      <c r="E27" s="49">
        <f>E9/(E13+E10)</f>
        <v>0.24401083235968615</v>
      </c>
      <c r="F27" s="50">
        <f>F9/(F13+F10)</f>
        <v>0.2876333471474361</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0.14108918860257205</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9.0057987558521763E-2</v>
      </c>
      <c r="D31" s="49">
        <f>D17/(D13+D10)</f>
        <v>0.14965057731635498</v>
      </c>
      <c r="E31" s="49">
        <f>E17/(E13+E10)</f>
        <v>3.9861895636097419E-2</v>
      </c>
      <c r="F31" s="50">
        <f>F17/(F13+F10)</f>
        <v>6.7235073523871352E-3</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B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0.24083333333333332</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86284000</v>
      </c>
      <c r="D4" s="26">
        <v>93610000</v>
      </c>
      <c r="E4" s="26">
        <v>103347000</v>
      </c>
      <c r="F4" s="27">
        <v>116572000</v>
      </c>
      <c r="G4" s="20"/>
      <c r="H4" s="20"/>
      <c r="I4" s="20"/>
      <c r="J4" s="20"/>
      <c r="K4" s="20"/>
      <c r="L4" s="20"/>
      <c r="M4" s="20"/>
      <c r="N4" s="20"/>
      <c r="O4" s="20"/>
      <c r="P4" s="20"/>
      <c r="Q4" s="20"/>
      <c r="R4" s="20"/>
      <c r="S4" s="20"/>
      <c r="T4" s="20"/>
      <c r="U4" s="20"/>
      <c r="V4" s="20"/>
    </row>
    <row r="5" spans="1:22" ht="19" x14ac:dyDescent="0.25">
      <c r="A5" s="20"/>
      <c r="B5" s="28" t="s">
        <v>169</v>
      </c>
      <c r="C5" s="26">
        <v>0</v>
      </c>
      <c r="D5" s="26">
        <v>0</v>
      </c>
      <c r="E5" s="26">
        <v>0</v>
      </c>
      <c r="F5" s="27">
        <v>0</v>
      </c>
      <c r="G5" s="20"/>
      <c r="H5" s="20"/>
      <c r="I5" s="20"/>
      <c r="J5" s="20"/>
      <c r="K5" s="20"/>
      <c r="L5" s="20"/>
      <c r="M5" s="20"/>
      <c r="N5" s="20"/>
      <c r="O5" s="20"/>
      <c r="P5" s="20"/>
      <c r="Q5" s="20"/>
      <c r="R5" s="20"/>
      <c r="S5" s="20"/>
      <c r="T5" s="20"/>
      <c r="U5" s="20"/>
      <c r="V5" s="20"/>
    </row>
    <row r="6" spans="1:22" ht="19" x14ac:dyDescent="0.25">
      <c r="A6" s="20"/>
      <c r="B6" s="28" t="s">
        <v>170</v>
      </c>
      <c r="C6" s="26">
        <v>4762528000</v>
      </c>
      <c r="D6" s="26">
        <v>2410272000</v>
      </c>
      <c r="E6" s="26">
        <v>3557124000</v>
      </c>
      <c r="F6" s="27">
        <v>1465612000</v>
      </c>
      <c r="G6" s="20"/>
      <c r="H6" s="20"/>
      <c r="I6" s="20"/>
      <c r="J6" s="20"/>
      <c r="K6" s="20"/>
      <c r="L6" s="20"/>
      <c r="M6" s="20"/>
      <c r="N6" s="20"/>
      <c r="O6" s="20"/>
      <c r="P6" s="20"/>
      <c r="Q6" s="20"/>
      <c r="R6" s="20"/>
      <c r="S6" s="20"/>
      <c r="T6" s="20"/>
      <c r="U6" s="20"/>
      <c r="V6" s="20"/>
    </row>
    <row r="7" spans="1:22" ht="19" x14ac:dyDescent="0.25">
      <c r="A7" s="20"/>
      <c r="B7" s="28" t="s">
        <v>171</v>
      </c>
      <c r="C7" s="26">
        <v>323273000</v>
      </c>
      <c r="D7" s="26">
        <v>317403000</v>
      </c>
      <c r="E7" s="26">
        <v>311985000</v>
      </c>
      <c r="F7" s="27">
        <v>285618000</v>
      </c>
      <c r="G7" s="20"/>
      <c r="H7" s="20"/>
      <c r="I7" s="20"/>
      <c r="J7" s="20"/>
      <c r="K7" s="20"/>
      <c r="L7" s="20"/>
      <c r="M7" s="20"/>
      <c r="N7" s="20"/>
      <c r="O7" s="20"/>
      <c r="P7" s="20"/>
      <c r="Q7" s="20"/>
      <c r="R7" s="20"/>
      <c r="S7" s="20"/>
      <c r="T7" s="20"/>
      <c r="U7" s="20"/>
      <c r="V7" s="20"/>
    </row>
    <row r="8" spans="1:22" ht="19" x14ac:dyDescent="0.25">
      <c r="A8" s="20"/>
      <c r="B8" s="28" t="s">
        <v>172</v>
      </c>
      <c r="C8" s="26">
        <v>2274283000</v>
      </c>
      <c r="D8" s="26">
        <v>2475989000</v>
      </c>
      <c r="E8" s="26">
        <v>2266181000</v>
      </c>
      <c r="F8" s="27">
        <v>626949000</v>
      </c>
      <c r="G8" s="20"/>
      <c r="H8" s="20"/>
      <c r="I8" s="20"/>
      <c r="J8" s="20"/>
      <c r="K8" s="20"/>
      <c r="L8" s="20"/>
      <c r="M8" s="20"/>
      <c r="N8" s="20"/>
      <c r="O8" s="20"/>
      <c r="P8" s="20"/>
      <c r="Q8" s="20"/>
      <c r="R8" s="20"/>
      <c r="S8" s="20"/>
      <c r="T8" s="20"/>
      <c r="U8" s="20"/>
      <c r="V8" s="20"/>
    </row>
    <row r="9" spans="1:22" ht="19" x14ac:dyDescent="0.25">
      <c r="A9" s="20"/>
      <c r="B9" s="28" t="s">
        <v>173</v>
      </c>
      <c r="C9" s="26">
        <v>2597556000</v>
      </c>
      <c r="D9" s="26">
        <v>2793392000</v>
      </c>
      <c r="E9" s="26">
        <v>2578166000</v>
      </c>
      <c r="F9" s="27">
        <v>912567000</v>
      </c>
      <c r="G9" s="20"/>
      <c r="H9" s="20"/>
      <c r="I9" s="20"/>
      <c r="J9" s="20"/>
      <c r="K9" s="20"/>
      <c r="L9" s="20"/>
      <c r="M9" s="20"/>
      <c r="N9" s="20"/>
      <c r="O9" s="20"/>
      <c r="P9" s="20"/>
      <c r="Q9" s="20"/>
      <c r="R9" s="20"/>
      <c r="S9" s="20"/>
      <c r="T9" s="20"/>
      <c r="U9" s="20"/>
      <c r="V9" s="20"/>
    </row>
    <row r="10" spans="1:22" ht="19" x14ac:dyDescent="0.25">
      <c r="A10" s="20"/>
      <c r="B10" s="28" t="s">
        <v>174</v>
      </c>
      <c r="C10" s="26">
        <v>782104000</v>
      </c>
      <c r="D10" s="26">
        <v>782104000</v>
      </c>
      <c r="E10" s="26">
        <v>782104000</v>
      </c>
      <c r="F10" s="27">
        <v>782104000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-999234000</v>
      </c>
      <c r="D12" s="26">
        <v>-1428355000</v>
      </c>
      <c r="E12" s="26">
        <v>41442000</v>
      </c>
      <c r="F12" s="27">
        <v>575965000</v>
      </c>
      <c r="G12" s="20"/>
      <c r="H12" s="20"/>
      <c r="I12" s="20"/>
      <c r="J12" s="20"/>
      <c r="K12" s="20"/>
      <c r="L12" s="20"/>
      <c r="M12" s="20"/>
      <c r="N12" s="20"/>
      <c r="O12" s="20"/>
      <c r="P12" s="20"/>
      <c r="Q12" s="20"/>
      <c r="R12" s="20"/>
      <c r="S12" s="20"/>
      <c r="T12" s="20"/>
      <c r="U12" s="20"/>
      <c r="V12" s="20"/>
    </row>
    <row r="13" spans="1:22" ht="19" x14ac:dyDescent="0.25">
      <c r="A13" s="20"/>
      <c r="B13" s="28" t="s">
        <v>177</v>
      </c>
      <c r="C13" s="26">
        <v>2164972000</v>
      </c>
      <c r="D13" s="26">
        <v>-383120000</v>
      </c>
      <c r="E13" s="26">
        <v>978958000</v>
      </c>
      <c r="F13" s="27">
        <v>553045000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120530000</v>
      </c>
      <c r="D15" s="26">
        <v>127428000</v>
      </c>
      <c r="E15" s="26">
        <v>117117000</v>
      </c>
      <c r="F15" s="27">
        <v>103561000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12712000</v>
      </c>
      <c r="D17" s="33">
        <v>3211000</v>
      </c>
      <c r="E17" s="33">
        <v>93833000</v>
      </c>
      <c r="F17" s="34">
        <v>53619000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0.14732743034629828</v>
      </c>
      <c r="D24" s="49">
        <f>D17/(D4)</f>
        <v>3.4301890823629957E-2</v>
      </c>
      <c r="E24" s="49">
        <f>E17/(E4)</f>
        <v>0.90794120777574583</v>
      </c>
      <c r="F24" s="50">
        <f>F17/(F4)</f>
        <v>0.45996465703599493</v>
      </c>
      <c r="G24" s="45">
        <f>(IF(C24 &gt; 0.5, 100, IF(C24 &gt;= 0.2, 50, 0))) +
  (IF(D24 &gt; 0.5, 100, IF(D24 &gt;= 0.2, 50, 0))) +
  (IF(E24 &gt; 0.5, 100, IF(E24 &gt;= 0.2, 50, 0))) +
  (IF(F24 &gt; 0.5, 100, IF(F24 &gt;= 0.2, 50, 0)))</f>
        <v>150</v>
      </c>
      <c r="H24" s="46" t="s">
        <v>193</v>
      </c>
      <c r="I24" s="20"/>
      <c r="J24" s="20"/>
      <c r="K24" s="20"/>
      <c r="L24" s="20"/>
      <c r="M24" s="20"/>
      <c r="N24" s="20"/>
      <c r="O24" s="20"/>
      <c r="P24" s="20"/>
      <c r="Q24" s="20"/>
      <c r="R24" s="20"/>
      <c r="S24" s="20"/>
      <c r="T24" s="20"/>
      <c r="U24" s="20"/>
      <c r="V24" s="20"/>
    </row>
    <row r="25" spans="1:22" x14ac:dyDescent="0.2">
      <c r="A25" s="20"/>
      <c r="B25" s="38" t="s">
        <v>110</v>
      </c>
      <c r="C25" s="49">
        <f>C17/C6</f>
        <v>2.6691706589441573E-3</v>
      </c>
      <c r="D25" s="49">
        <f>D17/D6</f>
        <v>1.3322147873766944E-3</v>
      </c>
      <c r="E25" s="49">
        <f>E17/E6</f>
        <v>2.637889486000488E-2</v>
      </c>
      <c r="F25" s="50">
        <f>F17/F6</f>
        <v>3.6584716828191907E-2</v>
      </c>
      <c r="G25" s="45">
        <f>(IF(C25 &gt; 0.17, 100, IF(C25 &gt;= 0.1, 50, 0))) +
  (IF(D25 &gt; 0.17, 100, IF(D25 &gt;= 0.1, 50, 0))) +
  (IF(E25 &gt; 0.17, 100, IF(E25 &gt;= 0.1, 50, 0))) +
  (IF(F25 &gt; 0.17, 100, IF(F25 &gt;= 0.1, 50, 0)))</f>
        <v>0</v>
      </c>
      <c r="H25" s="46" t="s">
        <v>194</v>
      </c>
      <c r="I25" s="20"/>
      <c r="J25" s="20"/>
      <c r="K25" s="20"/>
      <c r="L25" s="20"/>
      <c r="M25" s="20"/>
      <c r="N25" s="20"/>
      <c r="O25" s="20"/>
      <c r="P25" s="20"/>
      <c r="Q25" s="20"/>
      <c r="R25" s="20"/>
      <c r="S25" s="20"/>
      <c r="T25" s="20"/>
      <c r="U25" s="20"/>
      <c r="V25" s="20"/>
    </row>
    <row r="26" spans="1:22" x14ac:dyDescent="0.2">
      <c r="A26" s="20"/>
      <c r="B26" s="38" t="s">
        <v>112</v>
      </c>
      <c r="C26" s="49">
        <f>C8/C6</f>
        <v>0.47753692996660596</v>
      </c>
      <c r="D26" s="49">
        <f>D8/D6</f>
        <v>1.0272653874749407</v>
      </c>
      <c r="E26" s="49">
        <f>E8/E6</f>
        <v>0.63708237328808326</v>
      </c>
      <c r="F26" s="50">
        <f>F8/F6</f>
        <v>0.42777283482940914</v>
      </c>
      <c r="G26" s="45">
        <f>(IF(C26 &lt; 0.5, 100, 0)) +
  (IF(D26 &lt; 0.5, 100, 0)) +
  (IF(E26 &lt; 0.5, 100, 0)) +
  (IF(F26 &lt; 0.5, 100, 0))</f>
        <v>200</v>
      </c>
      <c r="H26" s="46" t="s">
        <v>195</v>
      </c>
      <c r="I26" s="20"/>
      <c r="J26" s="20"/>
      <c r="K26" s="20"/>
      <c r="L26" s="20"/>
      <c r="M26" s="20"/>
      <c r="N26" s="20"/>
      <c r="O26" s="20"/>
      <c r="P26" s="20"/>
      <c r="Q26" s="20"/>
      <c r="R26" s="20"/>
      <c r="S26" s="20"/>
      <c r="T26" s="20"/>
      <c r="U26" s="20"/>
      <c r="V26" s="20"/>
    </row>
    <row r="27" spans="1:22" x14ac:dyDescent="0.2">
      <c r="A27" s="20"/>
      <c r="B27" s="38" t="s">
        <v>196</v>
      </c>
      <c r="C27" s="49">
        <f>C9/(C13+C10)</f>
        <v>0.88140109043675829</v>
      </c>
      <c r="D27" s="49">
        <f>D9/(D13+D10)</f>
        <v>7.001263208549716</v>
      </c>
      <c r="E27" s="49">
        <f>E9/(E13+E10)</f>
        <v>1.4639836644025026</v>
      </c>
      <c r="F27" s="50">
        <f>F9/(F13+F10)</f>
        <v>0.68349450136276924</v>
      </c>
      <c r="G27" s="45">
        <f>(IF(C27 &lt; 0.8, 100, IF(C27 &lt; 1, 50, 0))) +
  (IF(D27 &lt; 0.8, 100, IF(D27 &lt; 1, 50, 0))) +
  (IF(E27 &lt; 0.8, 100, IF(E27 &lt; 1, 50, 0))) +
  (IF(F27 &lt; 0.8, 100, IF(F27 &lt; 1, 50, 0)))</f>
        <v>150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-12.231613517898793</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4.313427953673404E-3</v>
      </c>
      <c r="D31" s="49">
        <f>D17/(D13+D10)</f>
        <v>8.0479417721011377E-3</v>
      </c>
      <c r="E31" s="49">
        <f>E17/(E13+E10)</f>
        <v>5.3282053669887829E-2</v>
      </c>
      <c r="F31" s="50">
        <f>F17/(F13+F10)</f>
        <v>4.0159562715472205E-2</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C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0.41499999999999998</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246100000</v>
      </c>
      <c r="D4" s="26">
        <v>309700000</v>
      </c>
      <c r="E4" s="26">
        <v>329200000</v>
      </c>
      <c r="F4" s="27">
        <v>399300000</v>
      </c>
      <c r="G4" s="20"/>
      <c r="H4" s="20"/>
      <c r="I4" s="20"/>
      <c r="J4" s="20"/>
      <c r="K4" s="20"/>
      <c r="L4" s="20"/>
      <c r="M4" s="20"/>
      <c r="N4" s="20"/>
      <c r="O4" s="20"/>
      <c r="P4" s="20"/>
      <c r="Q4" s="20"/>
      <c r="R4" s="20"/>
      <c r="S4" s="20"/>
      <c r="T4" s="20"/>
      <c r="U4" s="20"/>
      <c r="V4" s="20"/>
    </row>
    <row r="5" spans="1:22" ht="19" x14ac:dyDescent="0.25">
      <c r="A5" s="20"/>
      <c r="B5" s="28" t="s">
        <v>169</v>
      </c>
      <c r="C5" s="26">
        <v>3569300000</v>
      </c>
      <c r="D5" s="26">
        <v>3536900000</v>
      </c>
      <c r="E5" s="26">
        <v>3540800000</v>
      </c>
      <c r="F5" s="27">
        <v>3275100000</v>
      </c>
      <c r="G5" s="20"/>
      <c r="H5" s="20"/>
      <c r="I5" s="20"/>
      <c r="J5" s="20"/>
      <c r="K5" s="20"/>
      <c r="L5" s="20"/>
      <c r="M5" s="20"/>
      <c r="N5" s="20"/>
      <c r="O5" s="20"/>
      <c r="P5" s="20"/>
      <c r="Q5" s="20"/>
      <c r="R5" s="20"/>
      <c r="S5" s="20"/>
      <c r="T5" s="20"/>
      <c r="U5" s="20"/>
      <c r="V5" s="20"/>
    </row>
    <row r="6" spans="1:22" ht="19" x14ac:dyDescent="0.25">
      <c r="A6" s="20"/>
      <c r="B6" s="28" t="s">
        <v>170</v>
      </c>
      <c r="C6" s="26">
        <v>7564900000</v>
      </c>
      <c r="D6" s="26">
        <v>6973500000</v>
      </c>
      <c r="E6" s="26">
        <v>7417100000</v>
      </c>
      <c r="F6" s="27">
        <v>6432900000</v>
      </c>
      <c r="G6" s="20"/>
      <c r="H6" s="20"/>
      <c r="I6" s="20"/>
      <c r="J6" s="20"/>
      <c r="K6" s="20"/>
      <c r="L6" s="20"/>
      <c r="M6" s="20"/>
      <c r="N6" s="20"/>
      <c r="O6" s="20"/>
      <c r="P6" s="20"/>
      <c r="Q6" s="20"/>
      <c r="R6" s="20"/>
      <c r="S6" s="20"/>
      <c r="T6" s="20"/>
      <c r="U6" s="20"/>
      <c r="V6" s="20"/>
    </row>
    <row r="7" spans="1:22" ht="19" x14ac:dyDescent="0.25">
      <c r="A7" s="20"/>
      <c r="B7" s="28" t="s">
        <v>171</v>
      </c>
      <c r="C7" s="26">
        <v>2683100000</v>
      </c>
      <c r="D7" s="26">
        <v>2459800000</v>
      </c>
      <c r="E7" s="26">
        <v>2436700000</v>
      </c>
      <c r="F7" s="27">
        <v>2314200000</v>
      </c>
      <c r="G7" s="20"/>
      <c r="H7" s="20"/>
      <c r="I7" s="20"/>
      <c r="J7" s="20"/>
      <c r="K7" s="20"/>
      <c r="L7" s="20"/>
      <c r="M7" s="20"/>
      <c r="N7" s="20"/>
      <c r="O7" s="20"/>
      <c r="P7" s="20"/>
      <c r="Q7" s="20"/>
      <c r="R7" s="20"/>
      <c r="S7" s="20"/>
      <c r="T7" s="20"/>
      <c r="U7" s="20"/>
      <c r="V7" s="20"/>
    </row>
    <row r="8" spans="1:22" ht="19" x14ac:dyDescent="0.25">
      <c r="A8" s="20"/>
      <c r="B8" s="28" t="s">
        <v>172</v>
      </c>
      <c r="C8" s="26">
        <v>4819600000</v>
      </c>
      <c r="D8" s="26">
        <v>4843000000</v>
      </c>
      <c r="E8" s="26">
        <v>4897200000</v>
      </c>
      <c r="F8" s="27">
        <v>4130500000</v>
      </c>
      <c r="G8" s="20"/>
      <c r="H8" s="20"/>
      <c r="I8" s="20"/>
      <c r="J8" s="20"/>
      <c r="K8" s="20"/>
      <c r="L8" s="20"/>
      <c r="M8" s="20"/>
      <c r="N8" s="20"/>
      <c r="O8" s="20"/>
      <c r="P8" s="20"/>
      <c r="Q8" s="20"/>
      <c r="R8" s="20"/>
      <c r="S8" s="20"/>
      <c r="T8" s="20"/>
      <c r="U8" s="20"/>
      <c r="V8" s="20"/>
    </row>
    <row r="9" spans="1:22" ht="19" x14ac:dyDescent="0.25">
      <c r="A9" s="20"/>
      <c r="B9" s="28" t="s">
        <v>173</v>
      </c>
      <c r="C9" s="26">
        <v>7502700000</v>
      </c>
      <c r="D9" s="26">
        <v>7302800000</v>
      </c>
      <c r="E9" s="26">
        <v>7333900000</v>
      </c>
      <c r="F9" s="27">
        <v>6444700000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-2320700000</v>
      </c>
      <c r="D12" s="26">
        <v>-2422600000</v>
      </c>
      <c r="E12" s="26">
        <v>-1474600000</v>
      </c>
      <c r="F12" s="27">
        <v>-1190900000</v>
      </c>
      <c r="G12" s="20"/>
      <c r="H12" s="20"/>
      <c r="I12" s="20"/>
      <c r="J12" s="20"/>
      <c r="K12" s="20"/>
      <c r="L12" s="20"/>
      <c r="M12" s="20"/>
      <c r="N12" s="20"/>
      <c r="O12" s="20"/>
      <c r="P12" s="20"/>
      <c r="Q12" s="20"/>
      <c r="R12" s="20"/>
      <c r="S12" s="20"/>
      <c r="T12" s="20"/>
      <c r="U12" s="20"/>
      <c r="V12" s="20"/>
    </row>
    <row r="13" spans="1:22" ht="19" x14ac:dyDescent="0.25">
      <c r="A13" s="20"/>
      <c r="B13" s="28" t="s">
        <v>177</v>
      </c>
      <c r="C13" s="26">
        <v>62200000</v>
      </c>
      <c r="D13" s="26">
        <v>-329300000</v>
      </c>
      <c r="E13" s="26">
        <v>83200000</v>
      </c>
      <c r="F13" s="27">
        <v>-11800000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839600000</v>
      </c>
      <c r="D15" s="26">
        <v>794000000</v>
      </c>
      <c r="E15" s="26">
        <v>706300000</v>
      </c>
      <c r="F15" s="27">
        <v>560400000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1047600000</v>
      </c>
      <c r="D17" s="33">
        <v>979700000</v>
      </c>
      <c r="E17" s="33">
        <v>829300000</v>
      </c>
      <c r="F17" s="34">
        <v>764600000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4.2568061763510769</v>
      </c>
      <c r="D24" s="49">
        <f>D17/(D4)</f>
        <v>3.1633839199225058</v>
      </c>
      <c r="E24" s="49">
        <f>E17/(E4)</f>
        <v>2.5191373025516404</v>
      </c>
      <c r="F24" s="50">
        <f>F17/(F4)</f>
        <v>1.9148509892311545</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0.13848167193221325</v>
      </c>
      <c r="D25" s="49">
        <f>D17/D6</f>
        <v>0.14048899404889942</v>
      </c>
      <c r="E25" s="49">
        <f>E17/E6</f>
        <v>0.11180919766485553</v>
      </c>
      <c r="F25" s="50">
        <f>F17/F6</f>
        <v>0.11885774689486857</v>
      </c>
      <c r="G25" s="45">
        <f>(IF(C25 &gt; 0.17, 100, IF(C25 &gt;= 0.1, 50, 0))) +
  (IF(D25 &gt; 0.17, 100, IF(D25 &gt;= 0.1, 50, 0))) +
  (IF(E25 &gt; 0.17, 100, IF(E25 &gt;= 0.1, 50, 0))) +
  (IF(F25 &gt; 0.17, 100, IF(F25 &gt;= 0.1, 50, 0)))</f>
        <v>200</v>
      </c>
      <c r="H25" s="46" t="s">
        <v>194</v>
      </c>
      <c r="I25" s="20"/>
      <c r="J25" s="20"/>
      <c r="K25" s="20"/>
      <c r="L25" s="20"/>
      <c r="M25" s="20"/>
      <c r="N25" s="20"/>
      <c r="O25" s="20"/>
      <c r="P25" s="20"/>
      <c r="Q25" s="20"/>
      <c r="R25" s="20"/>
      <c r="S25" s="20"/>
      <c r="T25" s="20"/>
      <c r="U25" s="20"/>
      <c r="V25" s="20"/>
    </row>
    <row r="26" spans="1:22" x14ac:dyDescent="0.2">
      <c r="A26" s="20"/>
      <c r="B26" s="38" t="s">
        <v>112</v>
      </c>
      <c r="C26" s="49">
        <f>C8/C6</f>
        <v>0.63710029213869313</v>
      </c>
      <c r="D26" s="49">
        <f>D8/D6</f>
        <v>0.6944862694486269</v>
      </c>
      <c r="E26" s="49">
        <f>E8/E6</f>
        <v>0.66025805233851509</v>
      </c>
      <c r="F26" s="50">
        <f>F8/F6</f>
        <v>0.64208988170187631</v>
      </c>
      <c r="G26" s="45">
        <f>(IF(C26 &lt; 0.5, 100, 0)) +
  (IF(D26 &lt; 0.5, 100, 0)) +
  (IF(E26 &lt; 0.5, 100, 0)) +
  (IF(F26 &lt; 0.5, 100, 0))</f>
        <v>0</v>
      </c>
      <c r="H26" s="46" t="s">
        <v>195</v>
      </c>
      <c r="I26" s="20"/>
      <c r="J26" s="20"/>
      <c r="K26" s="20"/>
      <c r="L26" s="20"/>
      <c r="M26" s="20"/>
      <c r="N26" s="20"/>
      <c r="O26" s="20"/>
      <c r="P26" s="20"/>
      <c r="Q26" s="20"/>
      <c r="R26" s="20"/>
      <c r="S26" s="20"/>
      <c r="T26" s="20"/>
      <c r="U26" s="20"/>
      <c r="V26" s="20"/>
    </row>
    <row r="27" spans="1:22" x14ac:dyDescent="0.2">
      <c r="A27" s="20"/>
      <c r="B27" s="38" t="s">
        <v>196</v>
      </c>
      <c r="C27" s="49">
        <f>C9/(C13+C10)</f>
        <v>120.62218649517685</v>
      </c>
      <c r="D27" s="49">
        <f>D9/(D13+D10)</f>
        <v>-22.176738536289097</v>
      </c>
      <c r="E27" s="49">
        <f>E9/(E13+E10)</f>
        <v>88.147836538461533</v>
      </c>
      <c r="F27" s="50">
        <f>F9/(F13+F10)</f>
        <v>-546.16101694915255</v>
      </c>
      <c r="G27" s="45">
        <f>(IF(C27 &lt; 0.8, 100, IF(C27 &lt; 1, 50, 0))) +
  (IF(D27 &lt; 0.8, 100, IF(D27 &lt; 1, 50, 0))) +
  (IF(E27 &lt; 0.8, 100, IF(E27 &lt; 1, 50, 0))) +
  (IF(F27 &lt; 0.8, 100, IF(F27 &lt; 1, 50, 0)))</f>
        <v>200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0.27968238393328576</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16.842443729903536</v>
      </c>
      <c r="D31" s="49">
        <f>D17/(D13+D10)</f>
        <v>-2.9750986941998177</v>
      </c>
      <c r="E31" s="49">
        <f>E17/(E13+E10)</f>
        <v>9.9675480769230766</v>
      </c>
      <c r="F31" s="50">
        <f>F17/(F13+F10)</f>
        <v>-64.79661016949153</v>
      </c>
      <c r="G31" s="45">
        <f>(IF(C31 &gt; 0.23, 100, 0)) +
  (IF(D31 &gt; 0.23, 100, 0)) +
  (IF(E31 &gt; 0.23, 100, 0)) +
  (IF(F31 &gt; 0.23, 100, 0))</f>
        <v>200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D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0.32666666666666666</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343154000</v>
      </c>
      <c r="D4" s="26">
        <v>294692000</v>
      </c>
      <c r="E4" s="26">
        <v>236294000</v>
      </c>
      <c r="F4" s="27">
        <v>202509000</v>
      </c>
      <c r="G4" s="20"/>
      <c r="H4" s="20"/>
      <c r="I4" s="20"/>
      <c r="J4" s="20"/>
      <c r="K4" s="20"/>
      <c r="L4" s="20"/>
      <c r="M4" s="20"/>
      <c r="N4" s="20"/>
      <c r="O4" s="20"/>
      <c r="P4" s="20"/>
      <c r="Q4" s="20"/>
      <c r="R4" s="20"/>
      <c r="S4" s="20"/>
      <c r="T4" s="20"/>
      <c r="U4" s="20"/>
      <c r="V4" s="20"/>
    </row>
    <row r="5" spans="1:22" ht="19" x14ac:dyDescent="0.25">
      <c r="A5" s="20"/>
      <c r="B5" s="28" t="s">
        <v>169</v>
      </c>
      <c r="C5" s="26">
        <v>5644958000</v>
      </c>
      <c r="D5" s="26">
        <v>5201435000</v>
      </c>
      <c r="E5" s="26">
        <v>5078978000</v>
      </c>
      <c r="F5" s="27">
        <v>4719181000</v>
      </c>
      <c r="G5" s="20"/>
      <c r="H5" s="20"/>
      <c r="I5" s="20"/>
      <c r="J5" s="20"/>
      <c r="K5" s="20"/>
      <c r="L5" s="20"/>
      <c r="M5" s="20"/>
      <c r="N5" s="20"/>
      <c r="O5" s="20"/>
      <c r="P5" s="20"/>
      <c r="Q5" s="20"/>
      <c r="R5" s="20"/>
      <c r="S5" s="20"/>
      <c r="T5" s="20"/>
      <c r="U5" s="20"/>
      <c r="V5" s="20"/>
    </row>
    <row r="6" spans="1:22" ht="19" x14ac:dyDescent="0.25">
      <c r="A6" s="20"/>
      <c r="B6" s="28" t="s">
        <v>170</v>
      </c>
      <c r="C6" s="26">
        <v>15476252000</v>
      </c>
      <c r="D6" s="26">
        <v>14089260000</v>
      </c>
      <c r="E6" s="26">
        <v>13404653000</v>
      </c>
      <c r="F6" s="27">
        <v>11194579000</v>
      </c>
      <c r="G6" s="20"/>
      <c r="H6" s="20"/>
      <c r="I6" s="20"/>
      <c r="J6" s="20"/>
      <c r="K6" s="20"/>
      <c r="L6" s="20"/>
      <c r="M6" s="20"/>
      <c r="N6" s="20"/>
      <c r="O6" s="20"/>
      <c r="P6" s="20"/>
      <c r="Q6" s="20"/>
      <c r="R6" s="20"/>
      <c r="S6" s="20"/>
      <c r="T6" s="20"/>
      <c r="U6" s="20"/>
      <c r="V6" s="20"/>
    </row>
    <row r="7" spans="1:22" ht="19" x14ac:dyDescent="0.25">
      <c r="A7" s="20"/>
      <c r="B7" s="28" t="s">
        <v>171</v>
      </c>
      <c r="C7" s="26">
        <v>6825753000</v>
      </c>
      <c r="D7" s="26">
        <v>6043455000</v>
      </c>
      <c r="E7" s="26">
        <v>5290351000</v>
      </c>
      <c r="F7" s="27">
        <v>3968311000</v>
      </c>
      <c r="G7" s="20"/>
      <c r="H7" s="20"/>
      <c r="I7" s="20"/>
      <c r="J7" s="20"/>
      <c r="K7" s="20"/>
      <c r="L7" s="20"/>
      <c r="M7" s="20"/>
      <c r="N7" s="20"/>
      <c r="O7" s="20"/>
      <c r="P7" s="20"/>
      <c r="Q7" s="20"/>
      <c r="R7" s="20"/>
      <c r="S7" s="20"/>
      <c r="T7" s="20"/>
      <c r="U7" s="20"/>
      <c r="V7" s="20"/>
    </row>
    <row r="8" spans="1:22" ht="19" x14ac:dyDescent="0.25">
      <c r="A8" s="20"/>
      <c r="B8" s="28" t="s">
        <v>172</v>
      </c>
      <c r="C8" s="26">
        <v>5368140000</v>
      </c>
      <c r="D8" s="26">
        <v>5504312000</v>
      </c>
      <c r="E8" s="26">
        <v>5247722000</v>
      </c>
      <c r="F8" s="27">
        <v>3870857000</v>
      </c>
      <c r="G8" s="20"/>
      <c r="H8" s="20"/>
      <c r="I8" s="20"/>
      <c r="J8" s="20"/>
      <c r="K8" s="20"/>
      <c r="L8" s="20"/>
      <c r="M8" s="20"/>
      <c r="N8" s="20"/>
      <c r="O8" s="20"/>
      <c r="P8" s="20"/>
      <c r="Q8" s="20"/>
      <c r="R8" s="20"/>
      <c r="S8" s="20"/>
      <c r="T8" s="20"/>
      <c r="U8" s="20"/>
      <c r="V8" s="20"/>
    </row>
    <row r="9" spans="1:22" ht="19" x14ac:dyDescent="0.25">
      <c r="A9" s="20"/>
      <c r="B9" s="28" t="s">
        <v>173</v>
      </c>
      <c r="C9" s="26">
        <v>12193893000</v>
      </c>
      <c r="D9" s="26">
        <v>11547767000</v>
      </c>
      <c r="E9" s="26">
        <v>10538073000</v>
      </c>
      <c r="F9" s="27">
        <v>7839168000</v>
      </c>
      <c r="G9" s="20"/>
      <c r="H9" s="20"/>
      <c r="I9" s="20"/>
      <c r="J9" s="20"/>
      <c r="K9" s="20"/>
      <c r="L9" s="20"/>
      <c r="M9" s="20"/>
      <c r="N9" s="20"/>
      <c r="O9" s="20"/>
      <c r="P9" s="20"/>
      <c r="Q9" s="20"/>
      <c r="R9" s="20"/>
      <c r="S9" s="20"/>
      <c r="T9" s="20"/>
      <c r="U9" s="20"/>
      <c r="V9" s="20"/>
    </row>
    <row r="10" spans="1:22" ht="19" x14ac:dyDescent="0.25">
      <c r="A10" s="20"/>
      <c r="B10" s="28" t="s">
        <v>174</v>
      </c>
      <c r="C10" s="26">
        <v>6887515000</v>
      </c>
      <c r="D10" s="26">
        <v>6209324000</v>
      </c>
      <c r="E10" s="26">
        <v>4804124000</v>
      </c>
      <c r="F10" s="27">
        <v>3448402000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8192659000</v>
      </c>
      <c r="D12" s="26">
        <v>7210769000</v>
      </c>
      <c r="E12" s="26">
        <v>6256442000</v>
      </c>
      <c r="F12" s="27">
        <v>5416945000</v>
      </c>
      <c r="G12" s="20"/>
      <c r="H12" s="20"/>
      <c r="I12" s="20"/>
      <c r="J12" s="20"/>
      <c r="K12" s="20"/>
      <c r="L12" s="20"/>
      <c r="M12" s="20"/>
      <c r="N12" s="20"/>
      <c r="O12" s="20"/>
      <c r="P12" s="20"/>
      <c r="Q12" s="20"/>
      <c r="R12" s="20"/>
      <c r="S12" s="20"/>
      <c r="T12" s="20"/>
      <c r="U12" s="20"/>
      <c r="V12" s="20"/>
    </row>
    <row r="13" spans="1:22" ht="19" x14ac:dyDescent="0.25">
      <c r="A13" s="20"/>
      <c r="B13" s="28" t="s">
        <v>177</v>
      </c>
      <c r="C13" s="26">
        <v>3282359000</v>
      </c>
      <c r="D13" s="26">
        <v>2541493000</v>
      </c>
      <c r="E13" s="26">
        <v>2866580000</v>
      </c>
      <c r="F13" s="27">
        <v>3355411000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2101132000</v>
      </c>
      <c r="D17" s="33">
        <v>754797000</v>
      </c>
      <c r="E17" s="33">
        <v>1197063000</v>
      </c>
      <c r="F17" s="34">
        <v>1472589000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Fail</v>
      </c>
      <c r="F22" s="39"/>
      <c r="G22" s="45">
        <f>(((COUNTIF(C22:F22, "Pass") * 100) + (COUNTIF(C22:F22, "Fail") * 0)) * (400/300)) / 2</f>
        <v>66.666666666666657</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6.1230001690203233</v>
      </c>
      <c r="D24" s="49">
        <f>D17/(D4)</f>
        <v>2.5613080775860899</v>
      </c>
      <c r="E24" s="49">
        <f>E17/(E4)</f>
        <v>5.0659898262334213</v>
      </c>
      <c r="F24" s="50">
        <f>F17/(F4)</f>
        <v>7.2717212568330298</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0.1357649125899475</v>
      </c>
      <c r="D25" s="49">
        <f>D17/D6</f>
        <v>5.3572508421308146E-2</v>
      </c>
      <c r="E25" s="49">
        <f>E17/E6</f>
        <v>8.9302050564083982E-2</v>
      </c>
      <c r="F25" s="50">
        <f>F17/F6</f>
        <v>0.13154483076138906</v>
      </c>
      <c r="G25" s="45">
        <f>(IF(C25 &gt; 0.17, 100, IF(C25 &gt;= 0.1, 50, 0))) +
  (IF(D25 &gt; 0.17, 100, IF(D25 &gt;= 0.1, 50, 0))) +
  (IF(E25 &gt; 0.17, 100, IF(E25 &gt;= 0.1, 50, 0))) +
  (IF(F25 &gt; 0.17, 100, IF(F25 &gt;= 0.1, 50, 0)))</f>
        <v>100</v>
      </c>
      <c r="H25" s="46" t="s">
        <v>194</v>
      </c>
      <c r="I25" s="20"/>
      <c r="J25" s="20"/>
      <c r="K25" s="20"/>
      <c r="L25" s="20"/>
      <c r="M25" s="20"/>
      <c r="N25" s="20"/>
      <c r="O25" s="20"/>
      <c r="P25" s="20"/>
      <c r="Q25" s="20"/>
      <c r="R25" s="20"/>
      <c r="S25" s="20"/>
      <c r="T25" s="20"/>
      <c r="U25" s="20"/>
      <c r="V25" s="20"/>
    </row>
    <row r="26" spans="1:22" x14ac:dyDescent="0.2">
      <c r="A26" s="20"/>
      <c r="B26" s="38" t="s">
        <v>112</v>
      </c>
      <c r="C26" s="49">
        <f>C8/C6</f>
        <v>0.34686305185519078</v>
      </c>
      <c r="D26" s="49">
        <f>D8/D6</f>
        <v>0.3906743150456447</v>
      </c>
      <c r="E26" s="49">
        <f>E8/E6</f>
        <v>0.39148510595537234</v>
      </c>
      <c r="F26" s="50">
        <f>F8/F6</f>
        <v>0.3457795956417834</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1.1990210498183163</v>
      </c>
      <c r="D27" s="49">
        <f>D9/(D13+D10)</f>
        <v>1.3196215850474304</v>
      </c>
      <c r="E27" s="49">
        <f>E9/(E13+E10)</f>
        <v>1.3738078017350168</v>
      </c>
      <c r="F27" s="50">
        <f>F9/(F13+F10)</f>
        <v>1.1521727595981841</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0.14789371321954534</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0.20660354297408207</v>
      </c>
      <c r="D31" s="49">
        <f>D17/(D13+D10)</f>
        <v>8.6254460583508941E-2</v>
      </c>
      <c r="E31" s="49">
        <f>E17/(E13+E10)</f>
        <v>0.15605647147901941</v>
      </c>
      <c r="F31" s="50">
        <f>F17/(F13+F10)</f>
        <v>0.21643584266645777</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E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0.42</v>
      </c>
      <c r="J2" s="20"/>
      <c r="K2" s="20"/>
      <c r="L2" s="20"/>
      <c r="M2" s="20"/>
      <c r="N2" s="20"/>
      <c r="O2" s="20"/>
      <c r="P2" s="20"/>
      <c r="Q2" s="20"/>
      <c r="R2" s="20"/>
      <c r="S2" s="20"/>
      <c r="T2" s="20"/>
      <c r="U2" s="20"/>
      <c r="V2" s="20"/>
    </row>
    <row r="3" spans="1:22" ht="19" x14ac:dyDescent="0.25">
      <c r="A3" s="20"/>
      <c r="B3" s="25" t="s">
        <v>167</v>
      </c>
      <c r="C3" s="26">
        <v>310000000</v>
      </c>
      <c r="D3" s="26">
        <v>287000000</v>
      </c>
      <c r="E3" s="26">
        <v>274000000</v>
      </c>
      <c r="F3" s="27">
        <v>276000000</v>
      </c>
      <c r="G3" s="20"/>
      <c r="H3" s="20"/>
      <c r="I3" s="20"/>
      <c r="J3" s="20"/>
      <c r="K3" s="20"/>
      <c r="L3" s="20"/>
      <c r="M3" s="20"/>
      <c r="N3" s="20"/>
      <c r="O3" s="20"/>
      <c r="P3" s="20"/>
      <c r="Q3" s="20"/>
      <c r="R3" s="20"/>
      <c r="S3" s="20"/>
      <c r="T3" s="20"/>
      <c r="U3" s="20"/>
      <c r="V3" s="20"/>
    </row>
    <row r="4" spans="1:22" ht="19" x14ac:dyDescent="0.25">
      <c r="A4" s="20"/>
      <c r="B4" s="28" t="s">
        <v>168</v>
      </c>
      <c r="C4" s="26">
        <v>1473000000</v>
      </c>
      <c r="D4" s="26">
        <v>1392000000</v>
      </c>
      <c r="E4" s="26">
        <v>1282000000</v>
      </c>
      <c r="F4" s="27">
        <v>1185000000</v>
      </c>
      <c r="G4" s="20"/>
      <c r="H4" s="20"/>
      <c r="I4" s="20"/>
      <c r="J4" s="20"/>
      <c r="K4" s="20"/>
      <c r="L4" s="20"/>
      <c r="M4" s="20"/>
      <c r="N4" s="20"/>
      <c r="O4" s="20"/>
      <c r="P4" s="20"/>
      <c r="Q4" s="20"/>
      <c r="R4" s="20"/>
      <c r="S4" s="20"/>
      <c r="T4" s="20"/>
      <c r="U4" s="20"/>
      <c r="V4" s="20"/>
    </row>
    <row r="5" spans="1:22" ht="19" x14ac:dyDescent="0.25">
      <c r="A5" s="20"/>
      <c r="B5" s="28" t="s">
        <v>169</v>
      </c>
      <c r="C5" s="26">
        <v>6112000000</v>
      </c>
      <c r="D5" s="26">
        <v>6696000000</v>
      </c>
      <c r="E5" s="26">
        <v>6744000000</v>
      </c>
      <c r="F5" s="27">
        <v>6313000000</v>
      </c>
      <c r="G5" s="20"/>
      <c r="H5" s="20"/>
      <c r="I5" s="20"/>
      <c r="J5" s="20"/>
      <c r="K5" s="20"/>
      <c r="L5" s="20"/>
      <c r="M5" s="20"/>
      <c r="N5" s="20"/>
      <c r="O5" s="20"/>
      <c r="P5" s="20"/>
      <c r="Q5" s="20"/>
      <c r="R5" s="20"/>
      <c r="S5" s="20"/>
      <c r="T5" s="20"/>
      <c r="U5" s="20"/>
      <c r="V5" s="20"/>
    </row>
    <row r="6" spans="1:22" ht="19" x14ac:dyDescent="0.25">
      <c r="A6" s="20"/>
      <c r="B6" s="28" t="s">
        <v>170</v>
      </c>
      <c r="C6" s="26">
        <v>12695000000</v>
      </c>
      <c r="D6" s="26">
        <v>13071000000</v>
      </c>
      <c r="E6" s="26">
        <v>13261000000</v>
      </c>
      <c r="F6" s="27">
        <v>12511000000</v>
      </c>
      <c r="G6" s="20"/>
      <c r="H6" s="20"/>
      <c r="I6" s="20"/>
      <c r="J6" s="20"/>
      <c r="K6" s="20"/>
      <c r="L6" s="20"/>
      <c r="M6" s="20"/>
      <c r="N6" s="20"/>
      <c r="O6" s="20"/>
      <c r="P6" s="20"/>
      <c r="Q6" s="20"/>
      <c r="R6" s="20"/>
      <c r="S6" s="20"/>
      <c r="T6" s="20"/>
      <c r="U6" s="20"/>
      <c r="V6" s="20"/>
    </row>
    <row r="7" spans="1:22" ht="19" x14ac:dyDescent="0.25">
      <c r="A7" s="20"/>
      <c r="B7" s="28" t="s">
        <v>171</v>
      </c>
      <c r="C7" s="26">
        <v>2990000000</v>
      </c>
      <c r="D7" s="26">
        <v>3947000000</v>
      </c>
      <c r="E7" s="26">
        <v>3229000000</v>
      </c>
      <c r="F7" s="27">
        <v>2907000000</v>
      </c>
      <c r="G7" s="20"/>
      <c r="H7" s="20"/>
      <c r="I7" s="20"/>
      <c r="J7" s="20"/>
      <c r="K7" s="20"/>
      <c r="L7" s="20"/>
      <c r="M7" s="20"/>
      <c r="N7" s="20"/>
      <c r="O7" s="20"/>
      <c r="P7" s="20"/>
      <c r="Q7" s="20"/>
      <c r="R7" s="20"/>
      <c r="S7" s="20"/>
      <c r="T7" s="20"/>
      <c r="U7" s="20"/>
      <c r="V7" s="20"/>
    </row>
    <row r="8" spans="1:22" ht="19" x14ac:dyDescent="0.25">
      <c r="A8" s="20"/>
      <c r="B8" s="28" t="s">
        <v>172</v>
      </c>
      <c r="C8" s="26">
        <v>5447000000</v>
      </c>
      <c r="D8" s="26">
        <v>4771000000</v>
      </c>
      <c r="E8" s="26">
        <v>5688000000</v>
      </c>
      <c r="F8" s="27">
        <v>5733000000</v>
      </c>
      <c r="G8" s="20"/>
      <c r="H8" s="20"/>
      <c r="I8" s="20"/>
      <c r="J8" s="20"/>
      <c r="K8" s="20"/>
      <c r="L8" s="20"/>
      <c r="M8" s="20"/>
      <c r="N8" s="20"/>
      <c r="O8" s="20"/>
      <c r="P8" s="20"/>
      <c r="Q8" s="20"/>
      <c r="R8" s="20"/>
      <c r="S8" s="20"/>
      <c r="T8" s="20"/>
      <c r="U8" s="20"/>
      <c r="V8" s="20"/>
    </row>
    <row r="9" spans="1:22" ht="19" x14ac:dyDescent="0.25">
      <c r="A9" s="20"/>
      <c r="B9" s="28" t="s">
        <v>173</v>
      </c>
      <c r="C9" s="26">
        <v>8437000000</v>
      </c>
      <c r="D9" s="26">
        <v>8718000000</v>
      </c>
      <c r="E9" s="26">
        <v>8917000000</v>
      </c>
      <c r="F9" s="27">
        <v>8640000000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2364000000</v>
      </c>
      <c r="D12" s="26">
        <v>2367000000</v>
      </c>
      <c r="E12" s="26">
        <v>1880000000</v>
      </c>
      <c r="F12" s="27">
        <v>1328000000</v>
      </c>
      <c r="G12" s="20"/>
      <c r="H12" s="20"/>
      <c r="I12" s="20"/>
      <c r="J12" s="20"/>
      <c r="K12" s="20"/>
      <c r="L12" s="20"/>
      <c r="M12" s="20"/>
      <c r="N12" s="20"/>
      <c r="O12" s="20"/>
      <c r="P12" s="20"/>
      <c r="Q12" s="20"/>
      <c r="R12" s="20"/>
      <c r="S12" s="20"/>
      <c r="T12" s="20"/>
      <c r="U12" s="20"/>
      <c r="V12" s="20"/>
    </row>
    <row r="13" spans="1:22" ht="19" x14ac:dyDescent="0.25">
      <c r="A13" s="20"/>
      <c r="B13" s="28" t="s">
        <v>177</v>
      </c>
      <c r="C13" s="26">
        <v>4258000000</v>
      </c>
      <c r="D13" s="26">
        <v>4353000000</v>
      </c>
      <c r="E13" s="26">
        <v>4344000000</v>
      </c>
      <c r="F13" s="27">
        <v>3871000000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1165000000</v>
      </c>
      <c r="D17" s="33">
        <v>992000000</v>
      </c>
      <c r="E17" s="33">
        <v>1033000000</v>
      </c>
      <c r="F17" s="34">
        <v>1334000000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Pass</v>
      </c>
      <c r="E21" s="43" t="str">
        <f>IF(E3&gt;F3, "Pass", "Fail")</f>
        <v>Fail</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Fail</v>
      </c>
      <c r="F22" s="39"/>
      <c r="G22" s="45">
        <f>(((COUNTIF(C22:F22, "Pass") * 100) + (COUNTIF(C22:F22, "Fail") * 0)) * (400/300)) / 2</f>
        <v>66.666666666666657</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0.79090291921249156</v>
      </c>
      <c r="D24" s="49">
        <f>D17/(D4)</f>
        <v>0.71264367816091956</v>
      </c>
      <c r="E24" s="49">
        <f>E17/(E4)</f>
        <v>0.80577223088923555</v>
      </c>
      <c r="F24" s="50">
        <f>F17/(F4)</f>
        <v>1.1257383966244725</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9.1768412760929494E-2</v>
      </c>
      <c r="D25" s="49">
        <f>D17/D6</f>
        <v>7.5893198684109861E-2</v>
      </c>
      <c r="E25" s="49">
        <f>E17/E6</f>
        <v>7.7897594449890653E-2</v>
      </c>
      <c r="F25" s="50">
        <f>F17/F6</f>
        <v>0.10662616897130525</v>
      </c>
      <c r="G25" s="45">
        <f>(IF(C25 &gt; 0.17, 100, IF(C25 &gt;= 0.1, 50, 0))) +
  (IF(D25 &gt; 0.17, 100, IF(D25 &gt;= 0.1, 50, 0))) +
  (IF(E25 &gt; 0.17, 100, IF(E25 &gt;= 0.1, 50, 0))) +
  (IF(F25 &gt; 0.17, 100, IF(F25 &gt;= 0.1, 50, 0)))</f>
        <v>50</v>
      </c>
      <c r="H25" s="46" t="s">
        <v>194</v>
      </c>
      <c r="I25" s="20"/>
      <c r="J25" s="20"/>
      <c r="K25" s="20"/>
      <c r="L25" s="20"/>
      <c r="M25" s="20"/>
      <c r="N25" s="20"/>
      <c r="O25" s="20"/>
      <c r="P25" s="20"/>
      <c r="Q25" s="20"/>
      <c r="R25" s="20"/>
      <c r="S25" s="20"/>
      <c r="T25" s="20"/>
      <c r="U25" s="20"/>
      <c r="V25" s="20"/>
    </row>
    <row r="26" spans="1:22" x14ac:dyDescent="0.2">
      <c r="A26" s="20"/>
      <c r="B26" s="38" t="s">
        <v>112</v>
      </c>
      <c r="C26" s="49">
        <f>C8/C6</f>
        <v>0.42906656163844031</v>
      </c>
      <c r="D26" s="49">
        <f>D8/D6</f>
        <v>0.36500650294545178</v>
      </c>
      <c r="E26" s="49">
        <f>E8/E6</f>
        <v>0.42892692858758769</v>
      </c>
      <c r="F26" s="50">
        <f>F8/F6</f>
        <v>0.4582367516585405</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1.9814466885861908</v>
      </c>
      <c r="D27" s="49">
        <f>D9/(D13+D10)</f>
        <v>2.0027567195037905</v>
      </c>
      <c r="E27" s="49">
        <f>E9/(E13+E10)</f>
        <v>2.0527163904235728</v>
      </c>
      <c r="F27" s="50">
        <f>F9/(F13+F10)</f>
        <v>2.2319814001549987</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0.22447925889031953</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0.27360263034288396</v>
      </c>
      <c r="D31" s="49">
        <f>D17/(D13+D10)</f>
        <v>0.22788881231334712</v>
      </c>
      <c r="E31" s="49">
        <f>E17/(E13+E10)</f>
        <v>0.23779926335174953</v>
      </c>
      <c r="F31" s="50">
        <f>F17/(F13+F10)</f>
        <v>0.34461379488504262</v>
      </c>
      <c r="G31" s="45">
        <f>(IF(C31 &gt; 0.23, 100, 0)) +
  (IF(D31 &gt; 0.23, 100, 0)) +
  (IF(E31 &gt; 0.23, 100, 0)) +
  (IF(F31 &gt; 0.23, 100, 0))</f>
        <v>300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221</v>
      </c>
      <c r="D2" s="22" t="s">
        <v>222</v>
      </c>
      <c r="E2" s="22" t="s">
        <v>223</v>
      </c>
      <c r="F2" s="22" t="s">
        <v>224</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0.35083333333333327</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21536000000</v>
      </c>
      <c r="D4" s="26">
        <v>17069000000</v>
      </c>
      <c r="E4" s="26">
        <v>9716000000</v>
      </c>
      <c r="F4" s="27">
        <v>7049000000</v>
      </c>
      <c r="G4" s="20"/>
      <c r="H4" s="20"/>
      <c r="I4" s="20"/>
      <c r="J4" s="20"/>
      <c r="K4" s="20"/>
      <c r="L4" s="20"/>
      <c r="M4" s="20"/>
      <c r="N4" s="20"/>
      <c r="O4" s="20"/>
      <c r="P4" s="20"/>
      <c r="Q4" s="20"/>
      <c r="R4" s="20"/>
      <c r="S4" s="20"/>
      <c r="T4" s="20"/>
      <c r="U4" s="20"/>
      <c r="V4" s="20"/>
    </row>
    <row r="5" spans="1:22" ht="19" x14ac:dyDescent="0.25">
      <c r="A5" s="20"/>
      <c r="B5" s="28" t="s">
        <v>169</v>
      </c>
      <c r="C5" s="26">
        <v>62230000000</v>
      </c>
      <c r="D5" s="26">
        <v>62261000000</v>
      </c>
      <c r="E5" s="26">
        <v>43811000000</v>
      </c>
      <c r="F5" s="27">
        <v>43935000000</v>
      </c>
      <c r="G5" s="20"/>
      <c r="H5" s="20"/>
      <c r="I5" s="20"/>
      <c r="J5" s="20"/>
      <c r="K5" s="20"/>
      <c r="L5" s="20"/>
      <c r="M5" s="20"/>
      <c r="N5" s="20"/>
      <c r="O5" s="20"/>
      <c r="P5" s="20"/>
      <c r="Q5" s="20"/>
      <c r="R5" s="20"/>
      <c r="S5" s="20"/>
      <c r="T5" s="20"/>
      <c r="U5" s="20"/>
      <c r="V5" s="20"/>
    </row>
    <row r="6" spans="1:22" ht="19" x14ac:dyDescent="0.25">
      <c r="A6" s="20"/>
      <c r="B6" s="28" t="s">
        <v>170</v>
      </c>
      <c r="C6" s="26">
        <v>140976000000</v>
      </c>
      <c r="D6" s="26">
        <v>134384000000</v>
      </c>
      <c r="E6" s="26">
        <v>109297000000</v>
      </c>
      <c r="F6" s="27">
        <v>131107000000</v>
      </c>
      <c r="G6" s="20"/>
      <c r="H6" s="20"/>
      <c r="I6" s="20"/>
      <c r="J6" s="20"/>
      <c r="K6" s="20"/>
      <c r="L6" s="20"/>
      <c r="M6" s="20"/>
      <c r="N6" s="20"/>
      <c r="O6" s="20"/>
      <c r="P6" s="20"/>
      <c r="Q6" s="20"/>
      <c r="R6" s="20"/>
      <c r="S6" s="20"/>
      <c r="T6" s="20"/>
      <c r="U6" s="20"/>
      <c r="V6" s="20"/>
    </row>
    <row r="7" spans="1:22" ht="19" x14ac:dyDescent="0.25">
      <c r="A7" s="20"/>
      <c r="B7" s="28" t="s">
        <v>171</v>
      </c>
      <c r="C7" s="26">
        <v>31544000000</v>
      </c>
      <c r="D7" s="26">
        <v>23090000000</v>
      </c>
      <c r="E7" s="26">
        <v>19511000000</v>
      </c>
      <c r="F7" s="27">
        <v>24164000000</v>
      </c>
      <c r="G7" s="20"/>
      <c r="H7" s="20"/>
      <c r="I7" s="20"/>
      <c r="J7" s="20"/>
      <c r="K7" s="20"/>
      <c r="L7" s="20"/>
      <c r="M7" s="20"/>
      <c r="N7" s="20"/>
      <c r="O7" s="20"/>
      <c r="P7" s="20"/>
      <c r="Q7" s="20"/>
      <c r="R7" s="20"/>
      <c r="S7" s="20"/>
      <c r="T7" s="20"/>
      <c r="U7" s="20"/>
      <c r="V7" s="20"/>
    </row>
    <row r="8" spans="1:22" ht="19" x14ac:dyDescent="0.25">
      <c r="A8" s="20"/>
      <c r="B8" s="28" t="s">
        <v>172</v>
      </c>
      <c r="C8" s="26">
        <v>100193000000</v>
      </c>
      <c r="D8" s="26">
        <v>109738000000</v>
      </c>
      <c r="E8" s="26">
        <v>95554000000</v>
      </c>
      <c r="F8" s="27">
        <v>100991000000</v>
      </c>
      <c r="G8" s="20"/>
      <c r="H8" s="20"/>
      <c r="I8" s="20"/>
      <c r="J8" s="20"/>
      <c r="K8" s="20"/>
      <c r="L8" s="20"/>
      <c r="M8" s="20"/>
      <c r="N8" s="20"/>
      <c r="O8" s="20"/>
      <c r="P8" s="20"/>
      <c r="Q8" s="20"/>
      <c r="R8" s="20"/>
      <c r="S8" s="20"/>
      <c r="T8" s="20"/>
      <c r="U8" s="20"/>
      <c r="V8" s="20"/>
    </row>
    <row r="9" spans="1:22" ht="19" x14ac:dyDescent="0.25">
      <c r="A9" s="20"/>
      <c r="B9" s="28" t="s">
        <v>173</v>
      </c>
      <c r="C9" s="26">
        <v>131737000000</v>
      </c>
      <c r="D9" s="26">
        <v>132828000000</v>
      </c>
      <c r="E9" s="26">
        <v>115065000000</v>
      </c>
      <c r="F9" s="27">
        <v>125155000000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-22628000000</v>
      </c>
      <c r="D12" s="26">
        <v>-27620000000</v>
      </c>
      <c r="E12" s="26">
        <v>-31336000000</v>
      </c>
      <c r="F12" s="27">
        <v>-20120000000</v>
      </c>
      <c r="G12" s="20"/>
      <c r="H12" s="20"/>
      <c r="I12" s="20"/>
      <c r="J12" s="20"/>
      <c r="K12" s="20"/>
      <c r="L12" s="20"/>
      <c r="M12" s="20"/>
      <c r="N12" s="20"/>
      <c r="O12" s="20"/>
      <c r="P12" s="20"/>
      <c r="Q12" s="20"/>
      <c r="R12" s="20"/>
      <c r="S12" s="20"/>
      <c r="T12" s="20"/>
      <c r="U12" s="20"/>
      <c r="V12" s="20"/>
    </row>
    <row r="13" spans="1:22" ht="19" x14ac:dyDescent="0.25">
      <c r="A13" s="20"/>
      <c r="B13" s="28" t="s">
        <v>177</v>
      </c>
      <c r="C13" s="26">
        <v>9239000000</v>
      </c>
      <c r="D13" s="26">
        <v>1556000000</v>
      </c>
      <c r="E13" s="26">
        <v>-5768000000</v>
      </c>
      <c r="F13" s="27">
        <v>5952000000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8915000000</v>
      </c>
      <c r="D15" s="26">
        <v>8623000000</v>
      </c>
      <c r="E15" s="26">
        <v>7219000000</v>
      </c>
      <c r="F15" s="27">
        <v>6527000000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18673000000</v>
      </c>
      <c r="D17" s="33">
        <v>17165000000</v>
      </c>
      <c r="E17" s="33">
        <v>9539000000</v>
      </c>
      <c r="F17" s="34">
        <v>15887000000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Fail</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0.86705980683506689</v>
      </c>
      <c r="D24" s="49">
        <f>D17/(D4)</f>
        <v>1.0056242310621595</v>
      </c>
      <c r="E24" s="49">
        <f>E17/(E4)</f>
        <v>0.98178262659530668</v>
      </c>
      <c r="F24" s="50">
        <f>F17/(F4)</f>
        <v>2.2537948645197901</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0.13245516967427079</v>
      </c>
      <c r="D25" s="49">
        <f>D17/D6</f>
        <v>0.12773097987855697</v>
      </c>
      <c r="E25" s="49">
        <f>E17/E6</f>
        <v>8.7275954509272904E-2</v>
      </c>
      <c r="F25" s="50">
        <f>F17/F6</f>
        <v>0.12117583347952436</v>
      </c>
      <c r="G25" s="45">
        <f>(IF(C25 &gt; 0.17, 100, IF(C25 &gt;= 0.1, 50, 0))) +
  (IF(D25 &gt; 0.17, 100, IF(D25 &gt;= 0.1, 50, 0))) +
  (IF(E25 &gt; 0.17, 100, IF(E25 &gt;= 0.1, 50, 0))) +
  (IF(F25 &gt; 0.17, 100, IF(F25 &gt;= 0.1, 50, 0)))</f>
        <v>150</v>
      </c>
      <c r="H25" s="46" t="s">
        <v>194</v>
      </c>
      <c r="I25" s="20"/>
      <c r="J25" s="20"/>
      <c r="K25" s="20"/>
      <c r="L25" s="20"/>
      <c r="M25" s="20"/>
      <c r="N25" s="20"/>
      <c r="O25" s="20"/>
      <c r="P25" s="20"/>
      <c r="Q25" s="20"/>
      <c r="R25" s="20"/>
      <c r="S25" s="20"/>
      <c r="T25" s="20"/>
      <c r="U25" s="20"/>
      <c r="V25" s="20"/>
    </row>
    <row r="26" spans="1:22" x14ac:dyDescent="0.2">
      <c r="A26" s="20"/>
      <c r="B26" s="38" t="s">
        <v>112</v>
      </c>
      <c r="C26" s="49">
        <f>C8/C6</f>
        <v>0.71070962433321982</v>
      </c>
      <c r="D26" s="49">
        <f>D8/D6</f>
        <v>0.81660019049886889</v>
      </c>
      <c r="E26" s="49">
        <f>E8/E6</f>
        <v>0.87426004373404576</v>
      </c>
      <c r="F26" s="50">
        <f>F8/F6</f>
        <v>0.77029449228492752</v>
      </c>
      <c r="G26" s="45">
        <f>(IF(C26 &lt; 0.5, 100, 0)) +
  (IF(D26 &lt; 0.5, 100, 0)) +
  (IF(E26 &lt; 0.5, 100, 0)) +
  (IF(F26 &lt; 0.5, 100, 0))</f>
        <v>0</v>
      </c>
      <c r="H26" s="46" t="s">
        <v>195</v>
      </c>
      <c r="I26" s="20"/>
      <c r="J26" s="20"/>
      <c r="K26" s="20"/>
      <c r="L26" s="20"/>
      <c r="M26" s="20"/>
      <c r="N26" s="20"/>
      <c r="O26" s="20"/>
      <c r="P26" s="20"/>
      <c r="Q26" s="20"/>
      <c r="R26" s="20"/>
      <c r="S26" s="20"/>
      <c r="T26" s="20"/>
      <c r="U26" s="20"/>
      <c r="V26" s="20"/>
    </row>
    <row r="27" spans="1:22" x14ac:dyDescent="0.2">
      <c r="A27" s="20"/>
      <c r="B27" s="38" t="s">
        <v>196</v>
      </c>
      <c r="C27" s="49">
        <f>C9/(C13+C10)</f>
        <v>14.258794241801061</v>
      </c>
      <c r="D27" s="49">
        <f>D9/(D13+D10)</f>
        <v>85.365038560411307</v>
      </c>
      <c r="E27" s="49">
        <f>E9/(E13+E10)</f>
        <v>-19.948855755894591</v>
      </c>
      <c r="F27" s="50">
        <f>F9/(F13+F10)</f>
        <v>21.027385752688172</v>
      </c>
      <c r="G27" s="45">
        <f>(IF(C27 &lt; 0.8, 100, IF(C27 &lt; 1, 50, 0))) +
  (IF(D27 &lt; 0.8, 100, IF(D27 &lt; 1, 50, 0))) +
  (IF(E27 &lt; 0.8, 100, IF(E27 &lt; 1, 50, 0))) +
  (IF(F27 &lt; 0.8, 100, IF(F27 &lt; 1, 50, 0)))</f>
        <v>100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8.6043673627965209E-2</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2.0211061803225459</v>
      </c>
      <c r="D31" s="49">
        <f>D17/(D13+D10)</f>
        <v>11.031491002570695</v>
      </c>
      <c r="E31" s="49">
        <f>E17/(E13+E10)</f>
        <v>-1.6537794729542303</v>
      </c>
      <c r="F31" s="50">
        <f>F17/(F13+F10)</f>
        <v>2.669186827956989</v>
      </c>
      <c r="G31" s="45">
        <f>(IF(C31 &gt; 0.23, 100, 0)) +
  (IF(D31 &gt; 0.23, 100, 0)) +
  (IF(E31 &gt; 0.23, 100, 0)) +
  (IF(F31 &gt; 0.23, 100, 0))</f>
        <v>300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F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0.55166666666666664</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80400000</v>
      </c>
      <c r="D4" s="26">
        <v>82800000</v>
      </c>
      <c r="E4" s="26">
        <v>83400000</v>
      </c>
      <c r="F4" s="27">
        <v>88100000</v>
      </c>
      <c r="G4" s="20"/>
      <c r="H4" s="20"/>
      <c r="I4" s="20"/>
      <c r="J4" s="20"/>
      <c r="K4" s="20"/>
      <c r="L4" s="20"/>
      <c r="M4" s="20"/>
      <c r="N4" s="20"/>
      <c r="O4" s="20"/>
      <c r="P4" s="20"/>
      <c r="Q4" s="20"/>
      <c r="R4" s="20"/>
      <c r="S4" s="20"/>
      <c r="T4" s="20"/>
      <c r="U4" s="20"/>
      <c r="V4" s="20"/>
    </row>
    <row r="5" spans="1:22" ht="19" x14ac:dyDescent="0.25">
      <c r="A5" s="20"/>
      <c r="B5" s="28" t="s">
        <v>169</v>
      </c>
      <c r="C5" s="26">
        <v>1554400000</v>
      </c>
      <c r="D5" s="26">
        <v>1236700000</v>
      </c>
      <c r="E5" s="26">
        <v>1196200000</v>
      </c>
      <c r="F5" s="27">
        <v>1002200000</v>
      </c>
      <c r="G5" s="20"/>
      <c r="H5" s="20"/>
      <c r="I5" s="20"/>
      <c r="J5" s="20"/>
      <c r="K5" s="20"/>
      <c r="L5" s="20"/>
      <c r="M5" s="20"/>
      <c r="N5" s="20"/>
      <c r="O5" s="20"/>
      <c r="P5" s="20"/>
      <c r="Q5" s="20"/>
      <c r="R5" s="20"/>
      <c r="S5" s="20"/>
      <c r="T5" s="20"/>
      <c r="U5" s="20"/>
      <c r="V5" s="20"/>
    </row>
    <row r="6" spans="1:22" ht="19" x14ac:dyDescent="0.25">
      <c r="A6" s="20"/>
      <c r="B6" s="28" t="s">
        <v>170</v>
      </c>
      <c r="C6" s="26">
        <v>5695500000</v>
      </c>
      <c r="D6" s="26">
        <v>5724800000</v>
      </c>
      <c r="E6" s="26">
        <v>5900200000</v>
      </c>
      <c r="F6" s="27">
        <v>5839200000</v>
      </c>
      <c r="G6" s="20"/>
      <c r="H6" s="20"/>
      <c r="I6" s="20"/>
      <c r="J6" s="20"/>
      <c r="K6" s="20"/>
      <c r="L6" s="20"/>
      <c r="M6" s="20"/>
      <c r="N6" s="20"/>
      <c r="O6" s="20"/>
      <c r="P6" s="20"/>
      <c r="Q6" s="20"/>
      <c r="R6" s="20"/>
      <c r="S6" s="20"/>
      <c r="T6" s="20"/>
      <c r="U6" s="20"/>
      <c r="V6" s="20"/>
    </row>
    <row r="7" spans="1:22" ht="19" x14ac:dyDescent="0.25">
      <c r="A7" s="20"/>
      <c r="B7" s="28" t="s">
        <v>171</v>
      </c>
      <c r="C7" s="26">
        <v>1916100000</v>
      </c>
      <c r="D7" s="26">
        <v>1839200000</v>
      </c>
      <c r="E7" s="26">
        <v>1712100000</v>
      </c>
      <c r="F7" s="27">
        <v>1543800000</v>
      </c>
      <c r="G7" s="20"/>
      <c r="H7" s="20"/>
      <c r="I7" s="20"/>
      <c r="J7" s="20"/>
      <c r="K7" s="20"/>
      <c r="L7" s="20"/>
      <c r="M7" s="20"/>
      <c r="N7" s="20"/>
      <c r="O7" s="20"/>
      <c r="P7" s="20"/>
      <c r="Q7" s="20"/>
      <c r="R7" s="20"/>
      <c r="S7" s="20"/>
      <c r="T7" s="20"/>
      <c r="U7" s="20"/>
      <c r="V7" s="20"/>
    </row>
    <row r="8" spans="1:22" ht="19" x14ac:dyDescent="0.25">
      <c r="A8" s="20"/>
      <c r="B8" s="28" t="s">
        <v>172</v>
      </c>
      <c r="C8" s="26">
        <v>958400000</v>
      </c>
      <c r="D8" s="26">
        <v>956300000</v>
      </c>
      <c r="E8" s="26">
        <v>931000000</v>
      </c>
      <c r="F8" s="27">
        <v>829200000</v>
      </c>
      <c r="G8" s="20"/>
      <c r="H8" s="20"/>
      <c r="I8" s="20"/>
      <c r="J8" s="20"/>
      <c r="K8" s="20"/>
      <c r="L8" s="20"/>
      <c r="M8" s="20"/>
      <c r="N8" s="20"/>
      <c r="O8" s="20"/>
      <c r="P8" s="20"/>
      <c r="Q8" s="20"/>
      <c r="R8" s="20"/>
      <c r="S8" s="20"/>
      <c r="T8" s="20"/>
      <c r="U8" s="20"/>
      <c r="V8" s="20"/>
    </row>
    <row r="9" spans="1:22" ht="19" x14ac:dyDescent="0.25">
      <c r="A9" s="20"/>
      <c r="B9" s="28" t="s">
        <v>173</v>
      </c>
      <c r="C9" s="26">
        <v>2874500000</v>
      </c>
      <c r="D9" s="26">
        <v>2795500000</v>
      </c>
      <c r="E9" s="26">
        <v>2643100000</v>
      </c>
      <c r="F9" s="27">
        <v>2373000000</v>
      </c>
      <c r="G9" s="20"/>
      <c r="H9" s="20"/>
      <c r="I9" s="20"/>
      <c r="J9" s="20"/>
      <c r="K9" s="20"/>
      <c r="L9" s="20"/>
      <c r="M9" s="20"/>
      <c r="N9" s="20"/>
      <c r="O9" s="20"/>
      <c r="P9" s="20"/>
      <c r="Q9" s="20"/>
      <c r="R9" s="20"/>
      <c r="S9" s="20"/>
      <c r="T9" s="20"/>
      <c r="U9" s="20"/>
      <c r="V9" s="20"/>
    </row>
    <row r="10" spans="1:22" ht="19" x14ac:dyDescent="0.25">
      <c r="A10" s="20"/>
      <c r="B10" s="28" t="s">
        <v>174</v>
      </c>
      <c r="C10" s="26">
        <v>13041200000</v>
      </c>
      <c r="D10" s="26">
        <v>11802100000</v>
      </c>
      <c r="E10" s="26">
        <v>10550700000</v>
      </c>
      <c r="F10" s="27">
        <v>9319000000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13168100000</v>
      </c>
      <c r="D12" s="26">
        <v>12327800000</v>
      </c>
      <c r="E12" s="26">
        <v>11530900000</v>
      </c>
      <c r="F12" s="27">
        <v>10715300000</v>
      </c>
      <c r="G12" s="20"/>
      <c r="H12" s="20"/>
      <c r="I12" s="20"/>
      <c r="J12" s="20"/>
      <c r="K12" s="20"/>
      <c r="L12" s="20"/>
      <c r="M12" s="20"/>
      <c r="N12" s="20"/>
      <c r="O12" s="20"/>
      <c r="P12" s="20"/>
      <c r="Q12" s="20"/>
      <c r="R12" s="20"/>
      <c r="S12" s="20"/>
      <c r="T12" s="20"/>
      <c r="U12" s="20"/>
      <c r="V12" s="20"/>
    </row>
    <row r="13" spans="1:22" ht="19" x14ac:dyDescent="0.25">
      <c r="A13" s="20"/>
      <c r="B13" s="28" t="s">
        <v>177</v>
      </c>
      <c r="C13" s="26">
        <v>2821000000</v>
      </c>
      <c r="D13" s="26">
        <v>2929300000</v>
      </c>
      <c r="E13" s="26">
        <v>3257100000</v>
      </c>
      <c r="F13" s="27">
        <v>3466200000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368900000</v>
      </c>
      <c r="D15" s="26">
        <v>349900000</v>
      </c>
      <c r="E15" s="26">
        <v>292700000</v>
      </c>
      <c r="F15" s="27">
        <v>252800000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1037900000</v>
      </c>
      <c r="D17" s="33">
        <v>1098500000</v>
      </c>
      <c r="E17" s="33">
        <v>1203900000</v>
      </c>
      <c r="F17" s="34">
        <v>1161000000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Fail</v>
      </c>
      <c r="E22" s="43" t="str">
        <f>IF(E17&gt;F17, "Pass", "Fail")</f>
        <v>Pass</v>
      </c>
      <c r="F22" s="39"/>
      <c r="G22" s="45">
        <f>(((COUNTIF(C22:F22, "Pass") * 100) + (COUNTIF(C22:F22, "Fail") * 0)) * (400/300)) / 2</f>
        <v>66.666666666666657</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12.909203980099502</v>
      </c>
      <c r="D24" s="49">
        <f>D17/(D4)</f>
        <v>13.266908212560386</v>
      </c>
      <c r="E24" s="49">
        <f>E17/(E4)</f>
        <v>14.435251798561151</v>
      </c>
      <c r="F24" s="50">
        <f>F17/(F4)</f>
        <v>13.178206583427922</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0.18223158634009307</v>
      </c>
      <c r="D25" s="49">
        <f>D17/D6</f>
        <v>0.19188443264393515</v>
      </c>
      <c r="E25" s="49">
        <f>E17/E6</f>
        <v>0.20404393071421309</v>
      </c>
      <c r="F25" s="50">
        <f>F17/F6</f>
        <v>0.19882860665844637</v>
      </c>
      <c r="G25" s="45">
        <f>(IF(C25 &gt; 0.17, 100, IF(C25 &gt;= 0.1, 50, 0))) +
  (IF(D25 &gt; 0.17, 100, IF(D25 &gt;= 0.1, 50, 0))) +
  (IF(E25 &gt; 0.17, 100, IF(E25 &gt;= 0.1, 50, 0))) +
  (IF(F25 &gt; 0.17, 100, IF(F25 &gt;= 0.1, 50, 0)))</f>
        <v>400</v>
      </c>
      <c r="H25" s="46" t="s">
        <v>194</v>
      </c>
      <c r="I25" s="20"/>
      <c r="J25" s="20"/>
      <c r="K25" s="20"/>
      <c r="L25" s="20"/>
      <c r="M25" s="20"/>
      <c r="N25" s="20"/>
      <c r="O25" s="20"/>
      <c r="P25" s="20"/>
      <c r="Q25" s="20"/>
      <c r="R25" s="20"/>
      <c r="S25" s="20"/>
      <c r="T25" s="20"/>
      <c r="U25" s="20"/>
      <c r="V25" s="20"/>
    </row>
    <row r="26" spans="1:22" x14ac:dyDescent="0.2">
      <c r="A26" s="20"/>
      <c r="B26" s="38" t="s">
        <v>112</v>
      </c>
      <c r="C26" s="49">
        <f>C8/C6</f>
        <v>0.16827319813888159</v>
      </c>
      <c r="D26" s="49">
        <f>D8/D6</f>
        <v>0.16704513694801565</v>
      </c>
      <c r="E26" s="49">
        <f>E8/E6</f>
        <v>0.15779126131317583</v>
      </c>
      <c r="F26" s="50">
        <f>F8/F6</f>
        <v>0.14200575421290587</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0.18121698125102445</v>
      </c>
      <c r="D27" s="49">
        <f>D9/(D13+D10)</f>
        <v>0.18976472025740934</v>
      </c>
      <c r="E27" s="49">
        <f>E9/(E13+E10)</f>
        <v>0.19142079114703284</v>
      </c>
      <c r="F27" s="50">
        <f>F9/(F13+F10)</f>
        <v>0.18560523104839971</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7.1129477157021781E-2</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6.543228555938016E-2</v>
      </c>
      <c r="D31" s="49">
        <f>D17/(D13+D10)</f>
        <v>7.4568608550443269E-2</v>
      </c>
      <c r="E31" s="49">
        <f>E17/(E13+E10)</f>
        <v>8.7189849215660711E-2</v>
      </c>
      <c r="F31" s="50">
        <f>F17/(F13+F10)</f>
        <v>9.08081218909364E-2</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0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209</v>
      </c>
      <c r="D2" s="22" t="s">
        <v>210</v>
      </c>
      <c r="E2" s="22" t="s">
        <v>211</v>
      </c>
      <c r="F2" s="22" t="s">
        <v>212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0.1875</v>
      </c>
      <c r="J2" s="20"/>
      <c r="K2" s="20"/>
      <c r="L2" s="20"/>
      <c r="M2" s="20"/>
      <c r="N2" s="20"/>
      <c r="O2" s="20"/>
      <c r="P2" s="20"/>
      <c r="Q2" s="20"/>
      <c r="R2" s="20"/>
      <c r="S2" s="20"/>
      <c r="T2" s="20"/>
      <c r="U2" s="20"/>
      <c r="V2" s="20"/>
    </row>
    <row r="3" spans="1:22" ht="19" x14ac:dyDescent="0.25">
      <c r="A3" s="20"/>
      <c r="B3" s="25" t="s">
        <v>167</v>
      </c>
      <c r="C3" s="26">
        <v>3342000000</v>
      </c>
      <c r="D3" s="26">
        <v>3698000000</v>
      </c>
      <c r="E3" s="26">
        <v>3638000000</v>
      </c>
      <c r="F3" s="27">
        <v>3616000000</v>
      </c>
      <c r="G3" s="20"/>
      <c r="H3" s="20"/>
      <c r="I3" s="20"/>
      <c r="J3" s="20"/>
      <c r="K3" s="20"/>
      <c r="L3" s="20"/>
      <c r="M3" s="20"/>
      <c r="N3" s="20"/>
      <c r="O3" s="20"/>
      <c r="P3" s="20"/>
      <c r="Q3" s="20"/>
      <c r="R3" s="20"/>
      <c r="S3" s="20"/>
      <c r="T3" s="20"/>
      <c r="U3" s="20"/>
      <c r="V3" s="20"/>
    </row>
    <row r="4" spans="1:22" ht="19" x14ac:dyDescent="0.25">
      <c r="A4" s="20"/>
      <c r="B4" s="28" t="s">
        <v>168</v>
      </c>
      <c r="C4" s="26">
        <v>3167000000</v>
      </c>
      <c r="D4" s="26">
        <v>3620000000</v>
      </c>
      <c r="E4" s="26">
        <v>3670000000</v>
      </c>
      <c r="F4" s="27">
        <v>3188000000</v>
      </c>
      <c r="G4" s="20"/>
      <c r="H4" s="20"/>
      <c r="I4" s="20"/>
      <c r="J4" s="20"/>
      <c r="K4" s="20"/>
      <c r="L4" s="20"/>
      <c r="M4" s="20"/>
      <c r="N4" s="20"/>
      <c r="O4" s="20"/>
      <c r="P4" s="20"/>
      <c r="Q4" s="20"/>
      <c r="R4" s="20"/>
      <c r="S4" s="20"/>
      <c r="T4" s="20"/>
      <c r="U4" s="20"/>
      <c r="V4" s="20"/>
    </row>
    <row r="5" spans="1:22" ht="19" x14ac:dyDescent="0.25">
      <c r="A5" s="20"/>
      <c r="B5" s="28" t="s">
        <v>169</v>
      </c>
      <c r="C5" s="26">
        <v>10032000000</v>
      </c>
      <c r="D5" s="26">
        <v>10037000000</v>
      </c>
      <c r="E5" s="26">
        <v>10041000000</v>
      </c>
      <c r="F5" s="27">
        <v>10066000000</v>
      </c>
      <c r="G5" s="20"/>
      <c r="H5" s="20"/>
      <c r="I5" s="20"/>
      <c r="J5" s="20"/>
      <c r="K5" s="20"/>
      <c r="L5" s="20"/>
      <c r="M5" s="20"/>
      <c r="N5" s="20"/>
      <c r="O5" s="20"/>
      <c r="P5" s="20"/>
      <c r="Q5" s="20"/>
      <c r="R5" s="20"/>
      <c r="S5" s="20"/>
      <c r="T5" s="20"/>
      <c r="U5" s="20"/>
      <c r="V5" s="20"/>
    </row>
    <row r="6" spans="1:22" ht="19" x14ac:dyDescent="0.25">
      <c r="A6" s="20"/>
      <c r="B6" s="28" t="s">
        <v>170</v>
      </c>
      <c r="C6" s="26">
        <v>24188000000</v>
      </c>
      <c r="D6" s="26">
        <v>24546000000</v>
      </c>
      <c r="E6" s="26">
        <v>26259000000</v>
      </c>
      <c r="F6" s="27">
        <v>26132000000</v>
      </c>
      <c r="G6" s="20"/>
      <c r="H6" s="20"/>
      <c r="I6" s="20"/>
      <c r="J6" s="20"/>
      <c r="K6" s="20"/>
      <c r="L6" s="20"/>
      <c r="M6" s="20"/>
      <c r="N6" s="20"/>
      <c r="O6" s="20"/>
      <c r="P6" s="20"/>
      <c r="Q6" s="20"/>
      <c r="R6" s="20"/>
      <c r="S6" s="20"/>
      <c r="T6" s="20"/>
      <c r="U6" s="20"/>
      <c r="V6" s="20"/>
    </row>
    <row r="7" spans="1:22" ht="19" x14ac:dyDescent="0.25">
      <c r="A7" s="20"/>
      <c r="B7" s="28" t="s">
        <v>171</v>
      </c>
      <c r="C7" s="26">
        <v>6087000000</v>
      </c>
      <c r="D7" s="26">
        <v>5434000000</v>
      </c>
      <c r="E7" s="26">
        <v>5237000000</v>
      </c>
      <c r="F7" s="27">
        <v>4870000000</v>
      </c>
      <c r="G7" s="20"/>
      <c r="H7" s="20"/>
      <c r="I7" s="20"/>
      <c r="J7" s="20"/>
      <c r="K7" s="20"/>
      <c r="L7" s="20"/>
      <c r="M7" s="20"/>
      <c r="N7" s="20"/>
      <c r="O7" s="20"/>
      <c r="P7" s="20"/>
      <c r="Q7" s="20"/>
      <c r="R7" s="20"/>
      <c r="S7" s="20"/>
      <c r="T7" s="20"/>
      <c r="U7" s="20"/>
      <c r="V7" s="20"/>
    </row>
    <row r="8" spans="1:22" ht="19" x14ac:dyDescent="0.25">
      <c r="A8" s="20"/>
      <c r="B8" s="28" t="s">
        <v>172</v>
      </c>
      <c r="C8" s="26">
        <v>7054000000</v>
      </c>
      <c r="D8" s="26">
        <v>7272000000</v>
      </c>
      <c r="E8" s="26">
        <v>8801000000</v>
      </c>
      <c r="F8" s="27">
        <v>10541000000</v>
      </c>
      <c r="G8" s="20"/>
      <c r="H8" s="20"/>
      <c r="I8" s="20"/>
      <c r="J8" s="20"/>
      <c r="K8" s="20"/>
      <c r="L8" s="20"/>
      <c r="M8" s="20"/>
      <c r="N8" s="20"/>
      <c r="O8" s="20"/>
      <c r="P8" s="20"/>
      <c r="Q8" s="20"/>
      <c r="R8" s="20"/>
      <c r="S8" s="20"/>
      <c r="T8" s="20"/>
      <c r="U8" s="20"/>
      <c r="V8" s="20"/>
    </row>
    <row r="9" spans="1:22" ht="19" x14ac:dyDescent="0.25">
      <c r="A9" s="20"/>
      <c r="B9" s="28" t="s">
        <v>173</v>
      </c>
      <c r="C9" s="26">
        <v>13141000000</v>
      </c>
      <c r="D9" s="26">
        <v>12706000000</v>
      </c>
      <c r="E9" s="26">
        <v>14038000000</v>
      </c>
      <c r="F9" s="27">
        <v>15411000000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232000000</v>
      </c>
      <c r="G10" s="20"/>
      <c r="H10" s="20"/>
      <c r="I10" s="20"/>
      <c r="J10" s="20"/>
      <c r="K10" s="20"/>
      <c r="L10" s="20"/>
      <c r="M10" s="20"/>
      <c r="N10" s="20"/>
      <c r="O10" s="20"/>
      <c r="P10" s="20"/>
      <c r="Q10" s="20"/>
      <c r="R10" s="20"/>
      <c r="S10" s="20"/>
      <c r="T10" s="20"/>
      <c r="U10" s="20"/>
      <c r="V10" s="20"/>
    </row>
    <row r="11" spans="1:22" ht="19" x14ac:dyDescent="0.25">
      <c r="A11" s="20"/>
      <c r="B11" s="28" t="s">
        <v>175</v>
      </c>
      <c r="C11" s="26">
        <v>229000000</v>
      </c>
      <c r="D11" s="26">
        <v>876000000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6775000000</v>
      </c>
      <c r="D12" s="26">
        <v>7573000000</v>
      </c>
      <c r="E12" s="26">
        <v>9039000000</v>
      </c>
      <c r="F12" s="27">
        <v>7539000000</v>
      </c>
      <c r="G12" s="20"/>
      <c r="H12" s="20"/>
      <c r="I12" s="20"/>
      <c r="J12" s="20"/>
      <c r="K12" s="20"/>
      <c r="L12" s="20"/>
      <c r="M12" s="20"/>
      <c r="N12" s="20"/>
      <c r="O12" s="20"/>
      <c r="P12" s="20"/>
      <c r="Q12" s="20"/>
      <c r="R12" s="20"/>
      <c r="S12" s="20"/>
      <c r="T12" s="20"/>
      <c r="U12" s="20"/>
      <c r="V12" s="20"/>
    </row>
    <row r="13" spans="1:22" ht="19" x14ac:dyDescent="0.25">
      <c r="A13" s="20"/>
      <c r="B13" s="28" t="s">
        <v>177</v>
      </c>
      <c r="C13" s="26">
        <v>11047000000</v>
      </c>
      <c r="D13" s="26">
        <v>11840000000</v>
      </c>
      <c r="E13" s="26">
        <v>12221000000</v>
      </c>
      <c r="F13" s="27">
        <v>10721000000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1907000000</v>
      </c>
      <c r="D15" s="26">
        <v>2009000000</v>
      </c>
      <c r="E15" s="26">
        <v>2323000000</v>
      </c>
      <c r="F15" s="27">
        <v>2243000000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-294000000</v>
      </c>
      <c r="D17" s="33">
        <v>-408000000</v>
      </c>
      <c r="E17" s="33">
        <v>1880000000</v>
      </c>
      <c r="F17" s="34">
        <v>1898000000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Fail</v>
      </c>
      <c r="F22" s="39"/>
      <c r="G22" s="45">
        <f>(((COUNTIF(C22:F22, "Pass") * 100) + (COUNTIF(C22:F22, "Fail") * 0)) * (400/300)) / 2</f>
        <v>66.666666666666657</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-9.2832333438585407E-2</v>
      </c>
      <c r="D24" s="49">
        <f>D17/(D4)</f>
        <v>-0.112707182320442</v>
      </c>
      <c r="E24" s="49">
        <f>E17/(E4)</f>
        <v>0.5122615803814714</v>
      </c>
      <c r="F24" s="50">
        <f>F17/(F4)</f>
        <v>0.59535759096612295</v>
      </c>
      <c r="G24" s="45">
        <f>(IF(C24 &gt; 0.5, 100, IF(C24 &gt;= 0.2, 50, 0))) +
  (IF(D24 &gt; 0.5, 100, IF(D24 &gt;= 0.2, 50, 0))) +
  (IF(E24 &gt; 0.5, 100, IF(E24 &gt;= 0.2, 50, 0))) +
  (IF(F24 &gt; 0.5, 100, IF(F24 &gt;= 0.2, 50, 0)))</f>
        <v>200</v>
      </c>
      <c r="H24" s="46" t="s">
        <v>193</v>
      </c>
      <c r="I24" s="20"/>
      <c r="J24" s="20"/>
      <c r="K24" s="20"/>
      <c r="L24" s="20"/>
      <c r="M24" s="20"/>
      <c r="N24" s="20"/>
      <c r="O24" s="20"/>
      <c r="P24" s="20"/>
      <c r="Q24" s="20"/>
      <c r="R24" s="20"/>
      <c r="S24" s="20"/>
      <c r="T24" s="20"/>
      <c r="U24" s="20"/>
      <c r="V24" s="20"/>
    </row>
    <row r="25" spans="1:22" x14ac:dyDescent="0.2">
      <c r="A25" s="20"/>
      <c r="B25" s="38" t="s">
        <v>110</v>
      </c>
      <c r="C25" s="49">
        <f>C17/C6</f>
        <v>-1.215478749793286E-2</v>
      </c>
      <c r="D25" s="49">
        <f>D17/D6</f>
        <v>-1.6621852847714495E-2</v>
      </c>
      <c r="E25" s="49">
        <f>E17/E6</f>
        <v>7.159450093301345E-2</v>
      </c>
      <c r="F25" s="50">
        <f>F17/F6</f>
        <v>7.2631256696770244E-2</v>
      </c>
      <c r="G25" s="45">
        <f>(IF(C25 &gt; 0.17, 100, IF(C25 &gt;= 0.1, 50, 0))) +
  (IF(D25 &gt; 0.17, 100, IF(D25 &gt;= 0.1, 50, 0))) +
  (IF(E25 &gt; 0.17, 100, IF(E25 &gt;= 0.1, 50, 0))) +
  (IF(F25 &gt; 0.17, 100, IF(F25 &gt;= 0.1, 50, 0)))</f>
        <v>0</v>
      </c>
      <c r="H25" s="46" t="s">
        <v>194</v>
      </c>
      <c r="I25" s="20"/>
      <c r="J25" s="20"/>
      <c r="K25" s="20"/>
      <c r="L25" s="20"/>
      <c r="M25" s="20"/>
      <c r="N25" s="20"/>
      <c r="O25" s="20"/>
      <c r="P25" s="20"/>
      <c r="Q25" s="20"/>
      <c r="R25" s="20"/>
      <c r="S25" s="20"/>
      <c r="T25" s="20"/>
      <c r="U25" s="20"/>
      <c r="V25" s="20"/>
    </row>
    <row r="26" spans="1:22" x14ac:dyDescent="0.2">
      <c r="A26" s="20"/>
      <c r="B26" s="38" t="s">
        <v>112</v>
      </c>
      <c r="C26" s="49">
        <f>C8/C6</f>
        <v>0.291632214321151</v>
      </c>
      <c r="D26" s="49">
        <f>D8/D6</f>
        <v>0.29626008310926422</v>
      </c>
      <c r="E26" s="49">
        <f>E8/E6</f>
        <v>0.33516127803800599</v>
      </c>
      <c r="F26" s="50">
        <f>F8/F6</f>
        <v>0.40337517220266339</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1.1895537249932109</v>
      </c>
      <c r="D27" s="49">
        <f>D9/(D13+D10)</f>
        <v>1.0731418918918918</v>
      </c>
      <c r="E27" s="49">
        <f>E9/(E13+E10)</f>
        <v>1.1486785042140577</v>
      </c>
      <c r="F27" s="50">
        <f>F9/(F13+F10)</f>
        <v>1.4070117775951794</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Fail</v>
      </c>
      <c r="D28" s="51" t="str">
        <f>IF(D11=0, "Pass", "Fail")</f>
        <v>Fail</v>
      </c>
      <c r="E28" s="51" t="str">
        <f>IF(E11=0, "Pass", "Fail")</f>
        <v>Pass</v>
      </c>
      <c r="F28" s="52" t="str">
        <f>IF(F11=0, "Pass", "Fail")</f>
        <v>Pass</v>
      </c>
      <c r="G28" s="45">
        <f>(COUNTIF(C28:F28, "Pass") * 100) + (COUNTIF(C28:F28, "Fail") * 0)</f>
        <v>200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-2.2865019591019432E-2</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Pass</v>
      </c>
      <c r="G30" s="45">
        <f>(COUNTIF(C30:F30, "Pass") * 100) + (COUNTIF(C30:F30, "Fail") * 0)</f>
        <v>100</v>
      </c>
      <c r="H30" s="46" t="s">
        <v>201</v>
      </c>
      <c r="I30" s="20"/>
      <c r="J30" s="20"/>
      <c r="K30" s="20"/>
      <c r="L30" s="20"/>
      <c r="M30" s="20"/>
      <c r="N30" s="20"/>
      <c r="O30" s="20"/>
      <c r="P30" s="20"/>
      <c r="Q30" s="20"/>
      <c r="R30" s="20"/>
      <c r="S30" s="20"/>
      <c r="T30" s="20"/>
      <c r="U30" s="20"/>
      <c r="V30" s="20"/>
    </row>
    <row r="31" spans="1:22" x14ac:dyDescent="0.2">
      <c r="A31" s="20"/>
      <c r="B31" s="38" t="s">
        <v>202</v>
      </c>
      <c r="C31" s="49">
        <f>C17/(C13+C10)</f>
        <v>-2.6613560242599799E-2</v>
      </c>
      <c r="D31" s="49">
        <f>D17/(D13+D10)</f>
        <v>-3.4459459459459461E-2</v>
      </c>
      <c r="E31" s="49">
        <f>E17/(E13+E10)</f>
        <v>0.15383356517469929</v>
      </c>
      <c r="F31" s="50">
        <f>F17/(F13+F10)</f>
        <v>0.17328585775586597</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1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213</v>
      </c>
      <c r="D2" s="22" t="s">
        <v>214</v>
      </c>
      <c r="E2" s="22" t="s">
        <v>215</v>
      </c>
      <c r="F2" s="22" t="s">
        <v>216</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0.28083333333333332</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90407000</v>
      </c>
      <c r="D4" s="26">
        <v>99035000</v>
      </c>
      <c r="E4" s="26">
        <v>104370000</v>
      </c>
      <c r="F4" s="27">
        <v>96951000</v>
      </c>
      <c r="G4" s="20"/>
      <c r="H4" s="20"/>
      <c r="I4" s="20"/>
      <c r="J4" s="20"/>
      <c r="K4" s="20"/>
      <c r="L4" s="20"/>
      <c r="M4" s="20"/>
      <c r="N4" s="20"/>
      <c r="O4" s="20"/>
      <c r="P4" s="20"/>
      <c r="Q4" s="20"/>
      <c r="R4" s="20"/>
      <c r="S4" s="20"/>
      <c r="T4" s="20"/>
      <c r="U4" s="20"/>
      <c r="V4" s="20"/>
    </row>
    <row r="5" spans="1:22" ht="19" x14ac:dyDescent="0.25">
      <c r="A5" s="20"/>
      <c r="B5" s="28" t="s">
        <v>169</v>
      </c>
      <c r="C5" s="26">
        <v>69679000</v>
      </c>
      <c r="D5" s="26">
        <v>57779000</v>
      </c>
      <c r="E5" s="26">
        <v>57775000</v>
      </c>
      <c r="F5" s="27">
        <v>55830000</v>
      </c>
      <c r="G5" s="20"/>
      <c r="H5" s="20"/>
      <c r="I5" s="20"/>
      <c r="J5" s="20"/>
      <c r="K5" s="20"/>
      <c r="L5" s="20"/>
      <c r="M5" s="20"/>
      <c r="N5" s="20"/>
      <c r="O5" s="20"/>
      <c r="P5" s="20"/>
      <c r="Q5" s="20"/>
      <c r="R5" s="20"/>
      <c r="S5" s="20"/>
      <c r="T5" s="20"/>
      <c r="U5" s="20"/>
      <c r="V5" s="20"/>
    </row>
    <row r="6" spans="1:22" ht="19" x14ac:dyDescent="0.25">
      <c r="A6" s="20"/>
      <c r="B6" s="28" t="s">
        <v>170</v>
      </c>
      <c r="C6" s="26">
        <v>2869642000</v>
      </c>
      <c r="D6" s="26">
        <v>2588893000</v>
      </c>
      <c r="E6" s="26">
        <v>2449588000</v>
      </c>
      <c r="F6" s="27">
        <v>1407495000</v>
      </c>
      <c r="G6" s="20"/>
      <c r="H6" s="20"/>
      <c r="I6" s="20"/>
      <c r="J6" s="20"/>
      <c r="K6" s="20"/>
      <c r="L6" s="20"/>
      <c r="M6" s="20"/>
      <c r="N6" s="20"/>
      <c r="O6" s="20"/>
      <c r="P6" s="20"/>
      <c r="Q6" s="20"/>
      <c r="R6" s="20"/>
      <c r="S6" s="20"/>
      <c r="T6" s="20"/>
      <c r="U6" s="20"/>
      <c r="V6" s="20"/>
    </row>
    <row r="7" spans="1:22" ht="19" x14ac:dyDescent="0.25">
      <c r="A7" s="20"/>
      <c r="B7" s="28" t="s">
        <v>171</v>
      </c>
      <c r="C7" s="26">
        <v>564220000</v>
      </c>
      <c r="D7" s="26">
        <v>588512000</v>
      </c>
      <c r="E7" s="26">
        <v>526735000</v>
      </c>
      <c r="F7" s="27">
        <v>354541000</v>
      </c>
      <c r="G7" s="20"/>
      <c r="H7" s="20"/>
      <c r="I7" s="20"/>
      <c r="J7" s="20"/>
      <c r="K7" s="20"/>
      <c r="L7" s="20"/>
      <c r="M7" s="20"/>
      <c r="N7" s="20"/>
      <c r="O7" s="20"/>
      <c r="P7" s="20"/>
      <c r="Q7" s="20"/>
      <c r="R7" s="20"/>
      <c r="S7" s="20"/>
      <c r="T7" s="20"/>
      <c r="U7" s="20"/>
      <c r="V7" s="20"/>
    </row>
    <row r="8" spans="1:22" ht="19" x14ac:dyDescent="0.25">
      <c r="A8" s="20"/>
      <c r="B8" s="28" t="s">
        <v>172</v>
      </c>
      <c r="C8" s="26">
        <v>1236433000</v>
      </c>
      <c r="D8" s="26">
        <v>1260873000</v>
      </c>
      <c r="E8" s="26">
        <v>1256153000</v>
      </c>
      <c r="F8" s="27">
        <v>1053273000</v>
      </c>
      <c r="G8" s="20"/>
      <c r="H8" s="20"/>
      <c r="I8" s="20"/>
      <c r="J8" s="20"/>
      <c r="K8" s="20"/>
      <c r="L8" s="20"/>
      <c r="M8" s="20"/>
      <c r="N8" s="20"/>
      <c r="O8" s="20"/>
      <c r="P8" s="20"/>
      <c r="Q8" s="20"/>
      <c r="R8" s="20"/>
      <c r="S8" s="20"/>
      <c r="T8" s="20"/>
      <c r="U8" s="20"/>
      <c r="V8" s="20"/>
    </row>
    <row r="9" spans="1:22" ht="19" x14ac:dyDescent="0.25">
      <c r="A9" s="20"/>
      <c r="B9" s="28" t="s">
        <v>173</v>
      </c>
      <c r="C9" s="26">
        <v>1800653000</v>
      </c>
      <c r="D9" s="26">
        <v>1849385000</v>
      </c>
      <c r="E9" s="26">
        <v>1782888000</v>
      </c>
      <c r="F9" s="27">
        <v>1407814000</v>
      </c>
      <c r="G9" s="20"/>
      <c r="H9" s="20"/>
      <c r="I9" s="20"/>
      <c r="J9" s="20"/>
      <c r="K9" s="20"/>
      <c r="L9" s="20"/>
      <c r="M9" s="20"/>
      <c r="N9" s="20"/>
      <c r="O9" s="20"/>
      <c r="P9" s="20"/>
      <c r="Q9" s="20"/>
      <c r="R9" s="20"/>
      <c r="S9" s="20"/>
      <c r="T9" s="20"/>
      <c r="U9" s="20"/>
      <c r="V9" s="20"/>
    </row>
    <row r="10" spans="1:22" ht="19" x14ac:dyDescent="0.25">
      <c r="A10" s="20"/>
      <c r="B10" s="28" t="s">
        <v>174</v>
      </c>
      <c r="C10" s="26">
        <v>1319000</v>
      </c>
      <c r="D10" s="26">
        <v>1319000</v>
      </c>
      <c r="E10" s="26">
        <v>1319000</v>
      </c>
      <c r="F10" s="27">
        <v>1319000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-1711632000</v>
      </c>
      <c r="D12" s="26">
        <v>-1535032000</v>
      </c>
      <c r="E12" s="26">
        <v>-1189634000</v>
      </c>
      <c r="F12" s="27">
        <v>-935403000</v>
      </c>
      <c r="G12" s="20"/>
      <c r="H12" s="20"/>
      <c r="I12" s="20"/>
      <c r="J12" s="20"/>
      <c r="K12" s="20"/>
      <c r="L12" s="20"/>
      <c r="M12" s="20"/>
      <c r="N12" s="20"/>
      <c r="O12" s="20"/>
      <c r="P12" s="20"/>
      <c r="Q12" s="20"/>
      <c r="R12" s="20"/>
      <c r="S12" s="20"/>
      <c r="T12" s="20"/>
      <c r="U12" s="20"/>
      <c r="V12" s="20"/>
    </row>
    <row r="13" spans="1:22" ht="19" x14ac:dyDescent="0.25">
      <c r="A13" s="20"/>
      <c r="B13" s="28" t="s">
        <v>177</v>
      </c>
      <c r="C13" s="26">
        <v>1068989000</v>
      </c>
      <c r="D13" s="26">
        <v>739508000</v>
      </c>
      <c r="E13" s="26">
        <v>666700000</v>
      </c>
      <c r="F13" s="27">
        <v>-319000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515940000</v>
      </c>
      <c r="D15" s="26">
        <v>421692000</v>
      </c>
      <c r="E15" s="26">
        <v>308820000</v>
      </c>
      <c r="F15" s="27">
        <v>205161000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121477000</v>
      </c>
      <c r="D17" s="33">
        <v>-12970000</v>
      </c>
      <c r="E17" s="33">
        <v>6980000</v>
      </c>
      <c r="F17" s="34">
        <v>-42673000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1.3436680787992081</v>
      </c>
      <c r="D24" s="49">
        <f>D17/(D4)</f>
        <v>-0.13096380067652849</v>
      </c>
      <c r="E24" s="49">
        <f>E17/(E4)</f>
        <v>6.6877455207435085E-2</v>
      </c>
      <c r="F24" s="50">
        <f>F17/(F4)</f>
        <v>-0.44015017895638003</v>
      </c>
      <c r="G24" s="45">
        <f>(IF(C24 &gt; 0.5, 100, IF(C24 &gt;= 0.2, 50, 0))) +
  (IF(D24 &gt; 0.5, 100, IF(D24 &gt;= 0.2, 50, 0))) +
  (IF(E24 &gt; 0.5, 100, IF(E24 &gt;= 0.2, 50, 0))) +
  (IF(F24 &gt; 0.5, 100, IF(F24 &gt;= 0.2, 50, 0)))</f>
        <v>100</v>
      </c>
      <c r="H24" s="46" t="s">
        <v>193</v>
      </c>
      <c r="I24" s="20"/>
      <c r="J24" s="20"/>
      <c r="K24" s="20"/>
      <c r="L24" s="20"/>
      <c r="M24" s="20"/>
      <c r="N24" s="20"/>
      <c r="O24" s="20"/>
      <c r="P24" s="20"/>
      <c r="Q24" s="20"/>
      <c r="R24" s="20"/>
      <c r="S24" s="20"/>
      <c r="T24" s="20"/>
      <c r="U24" s="20"/>
      <c r="V24" s="20"/>
    </row>
    <row r="25" spans="1:22" x14ac:dyDescent="0.2">
      <c r="A25" s="20"/>
      <c r="B25" s="38" t="s">
        <v>110</v>
      </c>
      <c r="C25" s="49">
        <f>C17/C6</f>
        <v>4.2331761244085497E-2</v>
      </c>
      <c r="D25" s="49">
        <f>D17/D6</f>
        <v>-5.0098632890582962E-3</v>
      </c>
      <c r="E25" s="49">
        <f>E17/E6</f>
        <v>2.8494587661272016E-3</v>
      </c>
      <c r="F25" s="50">
        <f>F17/F6</f>
        <v>-3.0318402552051694E-2</v>
      </c>
      <c r="G25" s="45">
        <f>(IF(C25 &gt; 0.17, 100, IF(C25 &gt;= 0.1, 50, 0))) +
  (IF(D25 &gt; 0.17, 100, IF(D25 &gt;= 0.1, 50, 0))) +
  (IF(E25 &gt; 0.17, 100, IF(E25 &gt;= 0.1, 50, 0))) +
  (IF(F25 &gt; 0.17, 100, IF(F25 &gt;= 0.1, 50, 0)))</f>
        <v>0</v>
      </c>
      <c r="H25" s="46" t="s">
        <v>194</v>
      </c>
      <c r="I25" s="20"/>
      <c r="J25" s="20"/>
      <c r="K25" s="20"/>
      <c r="L25" s="20"/>
      <c r="M25" s="20"/>
      <c r="N25" s="20"/>
      <c r="O25" s="20"/>
      <c r="P25" s="20"/>
      <c r="Q25" s="20"/>
      <c r="R25" s="20"/>
      <c r="S25" s="20"/>
      <c r="T25" s="20"/>
      <c r="U25" s="20"/>
      <c r="V25" s="20"/>
    </row>
    <row r="26" spans="1:22" x14ac:dyDescent="0.2">
      <c r="A26" s="20"/>
      <c r="B26" s="38" t="s">
        <v>112</v>
      </c>
      <c r="C26" s="49">
        <f>C8/C6</f>
        <v>0.43086663771996647</v>
      </c>
      <c r="D26" s="49">
        <f>D8/D6</f>
        <v>0.48703171587238253</v>
      </c>
      <c r="E26" s="49">
        <f>E8/E6</f>
        <v>0.51280174461991157</v>
      </c>
      <c r="F26" s="50">
        <f>F8/F6</f>
        <v>0.74833161041424656</v>
      </c>
      <c r="G26" s="45">
        <f>(IF(C26 &lt; 0.5, 100, 0)) +
  (IF(D26 &lt; 0.5, 100, 0)) +
  (IF(E26 &lt; 0.5, 100, 0)) +
  (IF(F26 &lt; 0.5, 100, 0))</f>
        <v>200</v>
      </c>
      <c r="H26" s="46" t="s">
        <v>195</v>
      </c>
      <c r="I26" s="20"/>
      <c r="J26" s="20"/>
      <c r="K26" s="20"/>
      <c r="L26" s="20"/>
      <c r="M26" s="20"/>
      <c r="N26" s="20"/>
      <c r="O26" s="20"/>
      <c r="P26" s="20"/>
      <c r="Q26" s="20"/>
      <c r="R26" s="20"/>
      <c r="S26" s="20"/>
      <c r="T26" s="20"/>
      <c r="U26" s="20"/>
      <c r="V26" s="20"/>
    </row>
    <row r="27" spans="1:22" x14ac:dyDescent="0.2">
      <c r="A27" s="20"/>
      <c r="B27" s="38" t="s">
        <v>196</v>
      </c>
      <c r="C27" s="49">
        <f>C9/(C13+C10)</f>
        <v>1.6823690003251401</v>
      </c>
      <c r="D27" s="49">
        <f>D9/(D13+D10)</f>
        <v>2.4963790466600164</v>
      </c>
      <c r="E27" s="49">
        <f>E9/(E13+E10)</f>
        <v>2.6689180996348907</v>
      </c>
      <c r="F27" s="50">
        <f>F9/(F13+F10)</f>
        <v>1407.8140000000001</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0.22572461583042677</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0.11349723630954828</v>
      </c>
      <c r="D31" s="49">
        <f>D17/(D13+D10)</f>
        <v>-1.7507461256136721E-2</v>
      </c>
      <c r="E31" s="49">
        <f>E17/(E13+E10)</f>
        <v>1.0448804599869166E-2</v>
      </c>
      <c r="F31" s="50">
        <f>F17/(F13+F10)</f>
        <v>-42.673000000000002</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2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213</v>
      </c>
      <c r="D2" s="22" t="s">
        <v>214</v>
      </c>
      <c r="E2" s="22" t="s">
        <v>215</v>
      </c>
      <c r="F2" s="22" t="s">
        <v>216</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0.70333333333333325</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352679000</v>
      </c>
      <c r="D4" s="26">
        <v>333727000</v>
      </c>
      <c r="E4" s="26">
        <v>318319000</v>
      </c>
      <c r="F4" s="27">
        <v>247573000</v>
      </c>
      <c r="G4" s="20"/>
      <c r="H4" s="20"/>
      <c r="I4" s="20"/>
      <c r="J4" s="20"/>
      <c r="K4" s="20"/>
      <c r="L4" s="20"/>
      <c r="M4" s="20"/>
      <c r="N4" s="20"/>
      <c r="O4" s="20"/>
      <c r="P4" s="20"/>
      <c r="Q4" s="20"/>
      <c r="R4" s="20"/>
      <c r="S4" s="20"/>
      <c r="T4" s="20"/>
      <c r="U4" s="20"/>
      <c r="V4" s="20"/>
    </row>
    <row r="5" spans="1:22" ht="19" x14ac:dyDescent="0.25">
      <c r="A5" s="20"/>
      <c r="B5" s="28" t="s">
        <v>169</v>
      </c>
      <c r="C5" s="26">
        <v>307295000</v>
      </c>
      <c r="D5" s="26">
        <v>122641000</v>
      </c>
      <c r="E5" s="26">
        <v>27607000</v>
      </c>
      <c r="F5" s="27">
        <v>24340000</v>
      </c>
      <c r="G5" s="20"/>
      <c r="H5" s="20"/>
      <c r="I5" s="20"/>
      <c r="J5" s="20"/>
      <c r="K5" s="20"/>
      <c r="L5" s="20"/>
      <c r="M5" s="20"/>
      <c r="N5" s="20"/>
      <c r="O5" s="20"/>
      <c r="P5" s="20"/>
      <c r="Q5" s="20"/>
      <c r="R5" s="20"/>
      <c r="S5" s="20"/>
      <c r="T5" s="20"/>
      <c r="U5" s="20"/>
      <c r="V5" s="20"/>
    </row>
    <row r="6" spans="1:22" ht="19" x14ac:dyDescent="0.25">
      <c r="A6" s="20"/>
      <c r="B6" s="28" t="s">
        <v>170</v>
      </c>
      <c r="C6" s="26">
        <v>9929793000</v>
      </c>
      <c r="D6" s="26">
        <v>8128065000</v>
      </c>
      <c r="E6" s="26">
        <v>7551318000</v>
      </c>
      <c r="F6" s="27">
        <v>5297993000</v>
      </c>
      <c r="G6" s="20"/>
      <c r="H6" s="20"/>
      <c r="I6" s="20"/>
      <c r="J6" s="20"/>
      <c r="K6" s="20"/>
      <c r="L6" s="20"/>
      <c r="M6" s="20"/>
      <c r="N6" s="20"/>
      <c r="O6" s="20"/>
      <c r="P6" s="20"/>
      <c r="Q6" s="20"/>
      <c r="R6" s="20"/>
      <c r="S6" s="20"/>
      <c r="T6" s="20"/>
      <c r="U6" s="20"/>
      <c r="V6" s="20"/>
    </row>
    <row r="7" spans="1:22" ht="19" x14ac:dyDescent="0.25">
      <c r="A7" s="20"/>
      <c r="B7" s="28" t="s">
        <v>171</v>
      </c>
      <c r="C7" s="26">
        <v>1762187000</v>
      </c>
      <c r="D7" s="26">
        <v>1738644000</v>
      </c>
      <c r="E7" s="26">
        <v>1579691000</v>
      </c>
      <c r="F7" s="27">
        <v>1259966000</v>
      </c>
      <c r="G7" s="20"/>
      <c r="H7" s="20"/>
      <c r="I7" s="20"/>
      <c r="J7" s="20"/>
      <c r="K7" s="20"/>
      <c r="L7" s="20"/>
      <c r="M7" s="20"/>
      <c r="N7" s="20"/>
      <c r="O7" s="20"/>
      <c r="P7" s="20"/>
      <c r="Q7" s="20"/>
      <c r="R7" s="20"/>
      <c r="S7" s="20"/>
      <c r="T7" s="20"/>
      <c r="U7" s="20"/>
      <c r="V7" s="20"/>
    </row>
    <row r="8" spans="1:22" ht="19" x14ac:dyDescent="0.25">
      <c r="A8" s="20"/>
      <c r="B8" s="28" t="s">
        <v>172</v>
      </c>
      <c r="C8" s="26">
        <v>148200000</v>
      </c>
      <c r="D8" s="26">
        <v>182814000</v>
      </c>
      <c r="E8" s="26">
        <v>191609000</v>
      </c>
      <c r="F8" s="27">
        <v>177260000</v>
      </c>
      <c r="G8" s="20"/>
      <c r="H8" s="20"/>
      <c r="I8" s="20"/>
      <c r="J8" s="20"/>
      <c r="K8" s="20"/>
      <c r="L8" s="20"/>
      <c r="M8" s="20"/>
      <c r="N8" s="20"/>
      <c r="O8" s="20"/>
      <c r="P8" s="20"/>
      <c r="Q8" s="20"/>
      <c r="R8" s="20"/>
      <c r="S8" s="20"/>
      <c r="T8" s="20"/>
      <c r="U8" s="20"/>
      <c r="V8" s="20"/>
    </row>
    <row r="9" spans="1:22" ht="19" x14ac:dyDescent="0.25">
      <c r="A9" s="20"/>
      <c r="B9" s="28" t="s">
        <v>173</v>
      </c>
      <c r="C9" s="26">
        <v>1910387000</v>
      </c>
      <c r="D9" s="26">
        <v>1921458000</v>
      </c>
      <c r="E9" s="26">
        <v>1771300000</v>
      </c>
      <c r="F9" s="27">
        <v>1437226000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2789280000</v>
      </c>
      <c r="D12" s="26">
        <v>2151818000</v>
      </c>
      <c r="E12" s="26">
        <v>2048107000</v>
      </c>
      <c r="F12" s="27">
        <v>672468000</v>
      </c>
      <c r="G12" s="20"/>
      <c r="H12" s="20"/>
      <c r="I12" s="20"/>
      <c r="J12" s="20"/>
      <c r="K12" s="20"/>
      <c r="L12" s="20"/>
      <c r="M12" s="20"/>
      <c r="N12" s="20"/>
      <c r="O12" s="20"/>
      <c r="P12" s="20"/>
      <c r="Q12" s="20"/>
      <c r="R12" s="20"/>
      <c r="S12" s="20"/>
      <c r="T12" s="20"/>
      <c r="U12" s="20"/>
      <c r="V12" s="20"/>
    </row>
    <row r="13" spans="1:22" ht="19" x14ac:dyDescent="0.25">
      <c r="A13" s="20"/>
      <c r="B13" s="28" t="s">
        <v>177</v>
      </c>
      <c r="C13" s="26">
        <v>8019406000</v>
      </c>
      <c r="D13" s="26">
        <v>6206607000</v>
      </c>
      <c r="E13" s="26">
        <v>5780018000</v>
      </c>
      <c r="F13" s="27">
        <v>3860767000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803187000</v>
      </c>
      <c r="D15" s="26">
        <v>774059000</v>
      </c>
      <c r="E15" s="26">
        <v>362990000</v>
      </c>
      <c r="F15" s="27">
        <v>164080000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1598836000</v>
      </c>
      <c r="D17" s="33">
        <v>1290262000</v>
      </c>
      <c r="E17" s="33">
        <v>1605266000</v>
      </c>
      <c r="F17" s="34">
        <v>1471177000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Pass</v>
      </c>
      <c r="F23" s="48" t="str">
        <f>IF(F17&gt;F7, "Pass", "Fail")</f>
        <v>Pass</v>
      </c>
      <c r="G23" s="45">
        <f>(COUNTIF(C23:F23, "Pass") * 100) + (COUNTIF(C23:F23, "Fail") * 0)</f>
        <v>200</v>
      </c>
      <c r="H23" s="46" t="s">
        <v>192</v>
      </c>
      <c r="I23" s="20"/>
      <c r="J23" s="20"/>
      <c r="K23" s="20"/>
      <c r="L23" s="20"/>
      <c r="M23" s="20"/>
      <c r="N23" s="20"/>
      <c r="O23" s="20"/>
      <c r="P23" s="20"/>
      <c r="Q23" s="20"/>
      <c r="R23" s="20"/>
      <c r="S23" s="20"/>
      <c r="T23" s="20"/>
      <c r="U23" s="20"/>
      <c r="V23" s="20"/>
    </row>
    <row r="24" spans="1:22" x14ac:dyDescent="0.2">
      <c r="A24" s="20"/>
      <c r="B24" s="38" t="s">
        <v>122</v>
      </c>
      <c r="C24" s="49">
        <f>C17/(C4)</f>
        <v>4.533402896118</v>
      </c>
      <c r="D24" s="49">
        <f>D17/(D4)</f>
        <v>3.8662199941868653</v>
      </c>
      <c r="E24" s="49">
        <f>E17/(E4)</f>
        <v>5.0429474834992574</v>
      </c>
      <c r="F24" s="50">
        <f>F17/(F4)</f>
        <v>5.9423967880180797</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0.16101403120890839</v>
      </c>
      <c r="D25" s="49">
        <f>D17/D6</f>
        <v>0.15874159470919585</v>
      </c>
      <c r="E25" s="49">
        <f>E17/E6</f>
        <v>0.21258090309532721</v>
      </c>
      <c r="F25" s="50">
        <f>F17/F6</f>
        <v>0.27768571985655699</v>
      </c>
      <c r="G25" s="45">
        <f>(IF(C25 &gt; 0.17, 100, IF(C25 &gt;= 0.1, 50, 0))) +
  (IF(D25 &gt; 0.17, 100, IF(D25 &gt;= 0.1, 50, 0))) +
  (IF(E25 &gt; 0.17, 100, IF(E25 &gt;= 0.1, 50, 0))) +
  (IF(F25 &gt; 0.17, 100, IF(F25 &gt;= 0.1, 50, 0)))</f>
        <v>300</v>
      </c>
      <c r="H25" s="46" t="s">
        <v>194</v>
      </c>
      <c r="I25" s="20"/>
      <c r="J25" s="20"/>
      <c r="K25" s="20"/>
      <c r="L25" s="20"/>
      <c r="M25" s="20"/>
      <c r="N25" s="20"/>
      <c r="O25" s="20"/>
      <c r="P25" s="20"/>
      <c r="Q25" s="20"/>
      <c r="R25" s="20"/>
      <c r="S25" s="20"/>
      <c r="T25" s="20"/>
      <c r="U25" s="20"/>
      <c r="V25" s="20"/>
    </row>
    <row r="26" spans="1:22" x14ac:dyDescent="0.2">
      <c r="A26" s="20"/>
      <c r="B26" s="38" t="s">
        <v>112</v>
      </c>
      <c r="C26" s="49">
        <f>C8/C6</f>
        <v>1.4924782419935643E-2</v>
      </c>
      <c r="D26" s="49">
        <f>D8/D6</f>
        <v>2.249170005407191E-2</v>
      </c>
      <c r="E26" s="49">
        <f>E8/E6</f>
        <v>2.5374245926340275E-2</v>
      </c>
      <c r="F26" s="50">
        <f>F8/F6</f>
        <v>3.345795285120233E-2</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0.23822051159400084</v>
      </c>
      <c r="D27" s="49">
        <f>D9/(D13+D10)</f>
        <v>0.30958267536513911</v>
      </c>
      <c r="E27" s="49">
        <f>E9/(E13+E10)</f>
        <v>0.30645233284740636</v>
      </c>
      <c r="F27" s="50">
        <f>F9/(F13+F10)</f>
        <v>0.37226437130238627</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0.7975127125881234</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0.19937087609730697</v>
      </c>
      <c r="D31" s="49">
        <f>D17/(D13+D10)</f>
        <v>0.20788524229099731</v>
      </c>
      <c r="E31" s="49">
        <f>E17/(E13+E10)</f>
        <v>0.27772681676769867</v>
      </c>
      <c r="F31" s="50">
        <f>F17/(F13+F10)</f>
        <v>0.38105821977860876</v>
      </c>
      <c r="G31" s="45">
        <f>(IF(C31 &gt; 0.23, 100, 0)) +
  (IF(D31 &gt; 0.23, 100, 0)) +
  (IF(E31 &gt; 0.23, 100, 0)) +
  (IF(F31 &gt; 0.23, 100, 0))</f>
        <v>200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3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209</v>
      </c>
      <c r="D2" s="22" t="s">
        <v>210</v>
      </c>
      <c r="E2" s="22" t="s">
        <v>211</v>
      </c>
      <c r="F2" s="22" t="s">
        <v>212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0.38</v>
      </c>
      <c r="J2" s="20"/>
      <c r="K2" s="20"/>
      <c r="L2" s="20"/>
      <c r="M2" s="20"/>
      <c r="N2" s="20"/>
      <c r="O2" s="20"/>
      <c r="P2" s="20"/>
      <c r="Q2" s="20"/>
      <c r="R2" s="20"/>
      <c r="S2" s="20"/>
      <c r="T2" s="20"/>
      <c r="U2" s="20"/>
      <c r="V2" s="20"/>
    </row>
    <row r="3" spans="1:22" ht="19" x14ac:dyDescent="0.25">
      <c r="A3" s="20"/>
      <c r="B3" s="25" t="s">
        <v>167</v>
      </c>
      <c r="C3" s="26">
        <v>1239000000</v>
      </c>
      <c r="D3" s="26">
        <v>1140000000</v>
      </c>
      <c r="E3" s="26">
        <v>1565000000</v>
      </c>
      <c r="F3" s="27">
        <v>1204000000</v>
      </c>
      <c r="G3" s="20"/>
      <c r="H3" s="20"/>
      <c r="I3" s="20"/>
      <c r="J3" s="20"/>
      <c r="K3" s="20"/>
      <c r="L3" s="20"/>
      <c r="M3" s="20"/>
      <c r="N3" s="20"/>
      <c r="O3" s="20"/>
      <c r="P3" s="20"/>
      <c r="Q3" s="20"/>
      <c r="R3" s="20"/>
      <c r="S3" s="20"/>
      <c r="T3" s="20"/>
      <c r="U3" s="20"/>
      <c r="V3" s="20"/>
    </row>
    <row r="4" spans="1:22" ht="19" x14ac:dyDescent="0.25">
      <c r="A4" s="20"/>
      <c r="B4" s="28" t="s">
        <v>168</v>
      </c>
      <c r="C4" s="26">
        <v>1614000000</v>
      </c>
      <c r="D4" s="26">
        <v>1706000000</v>
      </c>
      <c r="E4" s="26">
        <v>2333000000</v>
      </c>
      <c r="F4" s="27">
        <v>2278000000</v>
      </c>
      <c r="G4" s="20"/>
      <c r="H4" s="20"/>
      <c r="I4" s="20"/>
      <c r="J4" s="20"/>
      <c r="K4" s="20"/>
      <c r="L4" s="20"/>
      <c r="M4" s="20"/>
      <c r="N4" s="20"/>
      <c r="O4" s="20"/>
      <c r="P4" s="20"/>
      <c r="Q4" s="20"/>
      <c r="R4" s="20"/>
      <c r="S4" s="20"/>
      <c r="T4" s="20"/>
      <c r="U4" s="20"/>
      <c r="V4" s="20"/>
    </row>
    <row r="5" spans="1:22" ht="19" x14ac:dyDescent="0.25">
      <c r="A5" s="20"/>
      <c r="B5" s="28" t="s">
        <v>169</v>
      </c>
      <c r="C5" s="26">
        <v>1219000000</v>
      </c>
      <c r="D5" s="26">
        <v>1237000000</v>
      </c>
      <c r="E5" s="26">
        <v>1237000000</v>
      </c>
      <c r="F5" s="27">
        <v>1237000000</v>
      </c>
      <c r="G5" s="20"/>
      <c r="H5" s="20"/>
      <c r="I5" s="20"/>
      <c r="J5" s="20"/>
      <c r="K5" s="20"/>
      <c r="L5" s="20"/>
      <c r="M5" s="20"/>
      <c r="N5" s="20"/>
      <c r="O5" s="20"/>
      <c r="P5" s="20"/>
      <c r="Q5" s="20"/>
      <c r="R5" s="20"/>
      <c r="S5" s="20"/>
      <c r="T5" s="20"/>
      <c r="U5" s="20"/>
      <c r="V5" s="20"/>
    </row>
    <row r="6" spans="1:22" ht="19" x14ac:dyDescent="0.25">
      <c r="A6" s="20"/>
      <c r="B6" s="28" t="s">
        <v>170</v>
      </c>
      <c r="C6" s="26">
        <v>7739000000</v>
      </c>
      <c r="D6" s="26">
        <v>7556000000</v>
      </c>
      <c r="E6" s="26">
        <v>8944000000</v>
      </c>
      <c r="F6" s="27">
        <v>8675000000</v>
      </c>
      <c r="G6" s="20"/>
      <c r="H6" s="20"/>
      <c r="I6" s="20"/>
      <c r="J6" s="20"/>
      <c r="K6" s="20"/>
      <c r="L6" s="20"/>
      <c r="M6" s="20"/>
      <c r="N6" s="20"/>
      <c r="O6" s="20"/>
      <c r="P6" s="20"/>
      <c r="Q6" s="20"/>
      <c r="R6" s="20"/>
      <c r="S6" s="20"/>
      <c r="T6" s="20"/>
      <c r="U6" s="20"/>
      <c r="V6" s="20"/>
    </row>
    <row r="7" spans="1:22" ht="19" x14ac:dyDescent="0.25">
      <c r="A7" s="20"/>
      <c r="B7" s="28" t="s">
        <v>171</v>
      </c>
      <c r="C7" s="26">
        <v>3099000000</v>
      </c>
      <c r="D7" s="26">
        <v>2592000000</v>
      </c>
      <c r="E7" s="26">
        <v>3555000000</v>
      </c>
      <c r="F7" s="27">
        <v>2921000000</v>
      </c>
      <c r="G7" s="20"/>
      <c r="H7" s="20"/>
      <c r="I7" s="20"/>
      <c r="J7" s="20"/>
      <c r="K7" s="20"/>
      <c r="L7" s="20"/>
      <c r="M7" s="20"/>
      <c r="N7" s="20"/>
      <c r="O7" s="20"/>
      <c r="P7" s="20"/>
      <c r="Q7" s="20"/>
      <c r="R7" s="20"/>
      <c r="S7" s="20"/>
      <c r="T7" s="20"/>
      <c r="U7" s="20"/>
      <c r="V7" s="20"/>
    </row>
    <row r="8" spans="1:22" ht="19" x14ac:dyDescent="0.25">
      <c r="A8" s="20"/>
      <c r="B8" s="28" t="s">
        <v>172</v>
      </c>
      <c r="C8" s="26">
        <v>6131000000</v>
      </c>
      <c r="D8" s="26">
        <v>6163000000</v>
      </c>
      <c r="E8" s="26">
        <v>5280000000</v>
      </c>
      <c r="F8" s="27">
        <v>5123000000</v>
      </c>
      <c r="G8" s="20"/>
      <c r="H8" s="20"/>
      <c r="I8" s="20"/>
      <c r="J8" s="20"/>
      <c r="K8" s="20"/>
      <c r="L8" s="20"/>
      <c r="M8" s="20"/>
      <c r="N8" s="20"/>
      <c r="O8" s="20"/>
      <c r="P8" s="20"/>
      <c r="Q8" s="20"/>
      <c r="R8" s="20"/>
      <c r="S8" s="20"/>
      <c r="T8" s="20"/>
      <c r="U8" s="20"/>
      <c r="V8" s="20"/>
    </row>
    <row r="9" spans="1:22" ht="19" x14ac:dyDescent="0.25">
      <c r="A9" s="20"/>
      <c r="B9" s="28" t="s">
        <v>173</v>
      </c>
      <c r="C9" s="26">
        <v>9230000000</v>
      </c>
      <c r="D9" s="26">
        <v>8755000000</v>
      </c>
      <c r="E9" s="26">
        <v>8835000000</v>
      </c>
      <c r="F9" s="27">
        <v>8044000000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-8960000000</v>
      </c>
      <c r="D12" s="26">
        <v>-8670000000</v>
      </c>
      <c r="E12" s="26">
        <v>-7117000000</v>
      </c>
      <c r="F12" s="27">
        <v>-6305000000</v>
      </c>
      <c r="G12" s="20"/>
      <c r="H12" s="20"/>
      <c r="I12" s="20"/>
      <c r="J12" s="20"/>
      <c r="K12" s="20"/>
      <c r="L12" s="20"/>
      <c r="M12" s="20"/>
      <c r="N12" s="20"/>
      <c r="O12" s="20"/>
      <c r="P12" s="20"/>
      <c r="Q12" s="20"/>
      <c r="R12" s="20"/>
      <c r="S12" s="20"/>
      <c r="T12" s="20"/>
      <c r="U12" s="20"/>
      <c r="V12" s="20"/>
    </row>
    <row r="13" spans="1:22" ht="19" x14ac:dyDescent="0.25">
      <c r="A13" s="20"/>
      <c r="B13" s="28" t="s">
        <v>177</v>
      </c>
      <c r="C13" s="26">
        <v>-1491000000</v>
      </c>
      <c r="D13" s="26">
        <v>-1199000000</v>
      </c>
      <c r="E13" s="26">
        <v>109000000</v>
      </c>
      <c r="F13" s="27">
        <v>631000000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654000000</v>
      </c>
      <c r="D15" s="26">
        <v>797000000</v>
      </c>
      <c r="E15" s="26">
        <v>941000000</v>
      </c>
      <c r="F15" s="27">
        <v>903000000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918000000</v>
      </c>
      <c r="D17" s="33">
        <v>942000000</v>
      </c>
      <c r="E17" s="33">
        <v>1657000000</v>
      </c>
      <c r="F17" s="34">
        <v>1626000000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Fail</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Fail</v>
      </c>
      <c r="E22" s="43" t="str">
        <f>IF(E17&gt;F17, "Pass", "Fail")</f>
        <v>Pass</v>
      </c>
      <c r="F22" s="39"/>
      <c r="G22" s="45">
        <f>(((COUNTIF(C22:F22, "Pass") * 100) + (COUNTIF(C22:F22, "Fail") * 0)) * (400/300)) / 2</f>
        <v>66.666666666666657</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0.56877323420074355</v>
      </c>
      <c r="D24" s="49">
        <f>D17/(D4)</f>
        <v>0.55216881594372802</v>
      </c>
      <c r="E24" s="49">
        <f>E17/(E4)</f>
        <v>0.71024432061723108</v>
      </c>
      <c r="F24" s="50">
        <f>F17/(F4)</f>
        <v>0.71378402107111505</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0.11861997674118104</v>
      </c>
      <c r="D25" s="49">
        <f>D17/D6</f>
        <v>0.12466913710958179</v>
      </c>
      <c r="E25" s="49">
        <f>E17/E6</f>
        <v>0.18526386404293382</v>
      </c>
      <c r="F25" s="50">
        <f>F17/F6</f>
        <v>0.18743515850144093</v>
      </c>
      <c r="G25" s="45">
        <f>(IF(C25 &gt; 0.17, 100, IF(C25 &gt;= 0.1, 50, 0))) +
  (IF(D25 &gt; 0.17, 100, IF(D25 &gt;= 0.1, 50, 0))) +
  (IF(E25 &gt; 0.17, 100, IF(E25 &gt;= 0.1, 50, 0))) +
  (IF(F25 &gt; 0.17, 100, IF(F25 &gt;= 0.1, 50, 0)))</f>
        <v>300</v>
      </c>
      <c r="H25" s="46" t="s">
        <v>194</v>
      </c>
      <c r="I25" s="20"/>
      <c r="J25" s="20"/>
      <c r="K25" s="20"/>
      <c r="L25" s="20"/>
      <c r="M25" s="20"/>
      <c r="N25" s="20"/>
      <c r="O25" s="20"/>
      <c r="P25" s="20"/>
      <c r="Q25" s="20"/>
      <c r="R25" s="20"/>
      <c r="S25" s="20"/>
      <c r="T25" s="20"/>
      <c r="U25" s="20"/>
      <c r="V25" s="20"/>
    </row>
    <row r="26" spans="1:22" x14ac:dyDescent="0.2">
      <c r="A26" s="20"/>
      <c r="B26" s="38" t="s">
        <v>112</v>
      </c>
      <c r="C26" s="49">
        <f>C8/C6</f>
        <v>0.79222121721152605</v>
      </c>
      <c r="D26" s="49">
        <f>D8/D6</f>
        <v>0.81564319745897296</v>
      </c>
      <c r="E26" s="49">
        <f>E8/E6</f>
        <v>0.59033989266547404</v>
      </c>
      <c r="F26" s="50">
        <f>F8/F6</f>
        <v>0.59054755043227669</v>
      </c>
      <c r="G26" s="45">
        <f>(IF(C26 &lt; 0.5, 100, 0)) +
  (IF(D26 &lt; 0.5, 100, 0)) +
  (IF(E26 &lt; 0.5, 100, 0)) +
  (IF(F26 &lt; 0.5, 100, 0))</f>
        <v>0</v>
      </c>
      <c r="H26" s="46" t="s">
        <v>195</v>
      </c>
      <c r="I26" s="20"/>
      <c r="J26" s="20"/>
      <c r="K26" s="20"/>
      <c r="L26" s="20"/>
      <c r="M26" s="20"/>
      <c r="N26" s="20"/>
      <c r="O26" s="20"/>
      <c r="P26" s="20"/>
      <c r="Q26" s="20"/>
      <c r="R26" s="20"/>
      <c r="S26" s="20"/>
      <c r="T26" s="20"/>
      <c r="U26" s="20"/>
      <c r="V26" s="20"/>
    </row>
    <row r="27" spans="1:22" x14ac:dyDescent="0.2">
      <c r="A27" s="20"/>
      <c r="B27" s="38" t="s">
        <v>196</v>
      </c>
      <c r="C27" s="49">
        <f>C9/(C13+C10)</f>
        <v>-6.1904761904761907</v>
      </c>
      <c r="D27" s="49">
        <f>D9/(D13+D10)</f>
        <v>-7.3019182652210173</v>
      </c>
      <c r="E27" s="49">
        <f>E9/(E13+E10)</f>
        <v>81.055045871559628</v>
      </c>
      <c r="F27" s="50">
        <f>F9/(F13+F10)</f>
        <v>12.748019017432647</v>
      </c>
      <c r="G27" s="45">
        <f>(IF(C27 &lt; 0.8, 100, IF(C27 &lt; 1, 50, 0))) +
  (IF(D27 &lt; 0.8, 100, IF(D27 &lt; 1, 50, 0))) +
  (IF(E27 &lt; 0.8, 100, IF(E27 &lt; 1, 50, 0))) +
  (IF(F27 &lt; 0.8, 100, IF(F27 &lt; 1, 50, 0)))</f>
        <v>200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0.12681509024581394</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-0.61569416498993967</v>
      </c>
      <c r="D31" s="49">
        <f>D17/(D13+D10)</f>
        <v>-0.78565471226021688</v>
      </c>
      <c r="E31" s="49">
        <f>E17/(E13+E10)</f>
        <v>15.20183486238532</v>
      </c>
      <c r="F31" s="50">
        <f>F17/(F13+F10)</f>
        <v>2.5768621236133122</v>
      </c>
      <c r="G31" s="45">
        <f>(IF(C31 &gt; 0.23, 100, 0)) +
  (IF(D31 &gt; 0.23, 100, 0)) +
  (IF(E31 &gt; 0.23, 100, 0)) +
  (IF(F31 &gt; 0.23, 100, 0))</f>
        <v>200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4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0.78166666666666662</v>
      </c>
      <c r="J2" s="20"/>
      <c r="K2" s="20"/>
      <c r="L2" s="20"/>
      <c r="M2" s="20"/>
      <c r="N2" s="20"/>
      <c r="O2" s="20"/>
      <c r="P2" s="20"/>
      <c r="Q2" s="20"/>
      <c r="R2" s="20"/>
      <c r="S2" s="20"/>
      <c r="T2" s="20"/>
      <c r="U2" s="20"/>
      <c r="V2" s="20"/>
    </row>
    <row r="3" spans="1:22" ht="19" x14ac:dyDescent="0.25">
      <c r="A3" s="20"/>
      <c r="B3" s="25" t="s">
        <v>167</v>
      </c>
      <c r="C3" s="26">
        <v>309974000</v>
      </c>
      <c r="D3" s="26">
        <v>325019000</v>
      </c>
      <c r="E3" s="26">
        <v>243330000</v>
      </c>
      <c r="F3" s="27">
        <v>222189000</v>
      </c>
      <c r="G3" s="20"/>
      <c r="H3" s="20"/>
      <c r="I3" s="20"/>
      <c r="J3" s="20"/>
      <c r="K3" s="20"/>
      <c r="L3" s="20"/>
      <c r="M3" s="20"/>
      <c r="N3" s="20"/>
      <c r="O3" s="20"/>
      <c r="P3" s="20"/>
      <c r="Q3" s="20"/>
      <c r="R3" s="20"/>
      <c r="S3" s="20"/>
      <c r="T3" s="20"/>
      <c r="U3" s="20"/>
      <c r="V3" s="20"/>
    </row>
    <row r="4" spans="1:22" ht="19" x14ac:dyDescent="0.25">
      <c r="A4" s="20"/>
      <c r="B4" s="28" t="s">
        <v>168</v>
      </c>
      <c r="C4" s="26">
        <v>518909000</v>
      </c>
      <c r="D4" s="26">
        <v>492417000</v>
      </c>
      <c r="E4" s="26">
        <v>456047000</v>
      </c>
      <c r="F4" s="27">
        <v>449369000</v>
      </c>
      <c r="G4" s="20"/>
      <c r="H4" s="20"/>
      <c r="I4" s="20"/>
      <c r="J4" s="20"/>
      <c r="K4" s="20"/>
      <c r="L4" s="20"/>
      <c r="M4" s="20"/>
      <c r="N4" s="20"/>
      <c r="O4" s="20"/>
      <c r="P4" s="20"/>
      <c r="Q4" s="20"/>
      <c r="R4" s="20"/>
      <c r="S4" s="20"/>
      <c r="T4" s="20"/>
      <c r="U4" s="20"/>
      <c r="V4" s="20"/>
    </row>
    <row r="5" spans="1:22" ht="19" x14ac:dyDescent="0.25">
      <c r="A5" s="20"/>
      <c r="B5" s="28" t="s">
        <v>169</v>
      </c>
      <c r="C5" s="26">
        <v>415652000</v>
      </c>
      <c r="D5" s="26">
        <v>403195000</v>
      </c>
      <c r="E5" s="26">
        <v>426024000</v>
      </c>
      <c r="F5" s="27">
        <v>453859000</v>
      </c>
      <c r="G5" s="20"/>
      <c r="H5" s="20"/>
      <c r="I5" s="20"/>
      <c r="J5" s="20"/>
      <c r="K5" s="20"/>
      <c r="L5" s="20"/>
      <c r="M5" s="20"/>
      <c r="N5" s="20"/>
      <c r="O5" s="20"/>
      <c r="P5" s="20"/>
      <c r="Q5" s="20"/>
      <c r="R5" s="20"/>
      <c r="S5" s="20"/>
      <c r="T5" s="20"/>
      <c r="U5" s="20"/>
      <c r="V5" s="20"/>
    </row>
    <row r="6" spans="1:22" ht="19" x14ac:dyDescent="0.25">
      <c r="A6" s="20"/>
      <c r="B6" s="28" t="s">
        <v>170</v>
      </c>
      <c r="C6" s="26">
        <v>3486824000</v>
      </c>
      <c r="D6" s="26">
        <v>3501252000</v>
      </c>
      <c r="E6" s="26">
        <v>3809425000</v>
      </c>
      <c r="F6" s="27">
        <v>3652346000</v>
      </c>
      <c r="G6" s="20"/>
      <c r="H6" s="20"/>
      <c r="I6" s="20"/>
      <c r="J6" s="20"/>
      <c r="K6" s="20"/>
      <c r="L6" s="20"/>
      <c r="M6" s="20"/>
      <c r="N6" s="20"/>
      <c r="O6" s="20"/>
      <c r="P6" s="20"/>
      <c r="Q6" s="20"/>
      <c r="R6" s="20"/>
      <c r="S6" s="20"/>
      <c r="T6" s="20"/>
      <c r="U6" s="20"/>
      <c r="V6" s="20"/>
    </row>
    <row r="7" spans="1:22" ht="19" x14ac:dyDescent="0.25">
      <c r="A7" s="20"/>
      <c r="B7" s="28" t="s">
        <v>171</v>
      </c>
      <c r="C7" s="26">
        <v>659951000</v>
      </c>
      <c r="D7" s="26">
        <v>746263000</v>
      </c>
      <c r="E7" s="26">
        <v>805120000</v>
      </c>
      <c r="F7" s="27">
        <v>700871000</v>
      </c>
      <c r="G7" s="20"/>
      <c r="H7" s="20"/>
      <c r="I7" s="20"/>
      <c r="J7" s="20"/>
      <c r="K7" s="20"/>
      <c r="L7" s="20"/>
      <c r="M7" s="20"/>
      <c r="N7" s="20"/>
      <c r="O7" s="20"/>
      <c r="P7" s="20"/>
      <c r="Q7" s="20"/>
      <c r="R7" s="20"/>
      <c r="S7" s="20"/>
      <c r="T7" s="20"/>
      <c r="U7" s="20"/>
      <c r="V7" s="20"/>
    </row>
    <row r="8" spans="1:22" ht="19" x14ac:dyDescent="0.25">
      <c r="A8" s="20"/>
      <c r="B8" s="28" t="s">
        <v>172</v>
      </c>
      <c r="C8" s="26">
        <v>300976000</v>
      </c>
      <c r="D8" s="26">
        <v>303695000</v>
      </c>
      <c r="E8" s="26">
        <v>440349000</v>
      </c>
      <c r="F8" s="27">
        <v>740670000</v>
      </c>
      <c r="G8" s="20"/>
      <c r="H8" s="20"/>
      <c r="I8" s="20"/>
      <c r="J8" s="20"/>
      <c r="K8" s="20"/>
      <c r="L8" s="20"/>
      <c r="M8" s="20"/>
      <c r="N8" s="20"/>
      <c r="O8" s="20"/>
      <c r="P8" s="20"/>
      <c r="Q8" s="20"/>
      <c r="R8" s="20"/>
      <c r="S8" s="20"/>
      <c r="T8" s="20"/>
      <c r="U8" s="20"/>
      <c r="V8" s="20"/>
    </row>
    <row r="9" spans="1:22" ht="19" x14ac:dyDescent="0.25">
      <c r="A9" s="20"/>
      <c r="B9" s="28" t="s">
        <v>173</v>
      </c>
      <c r="C9" s="26">
        <v>960927000</v>
      </c>
      <c r="D9" s="26">
        <v>1049958000</v>
      </c>
      <c r="E9" s="26">
        <v>1245469000</v>
      </c>
      <c r="F9" s="27">
        <v>1441541000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706514000</v>
      </c>
      <c r="D12" s="26">
        <v>725729000</v>
      </c>
      <c r="E12" s="26">
        <v>736566000</v>
      </c>
      <c r="F12" s="27">
        <v>387414000</v>
      </c>
      <c r="G12" s="20"/>
      <c r="H12" s="20"/>
      <c r="I12" s="20"/>
      <c r="J12" s="20"/>
      <c r="K12" s="20"/>
      <c r="L12" s="20"/>
      <c r="M12" s="20"/>
      <c r="N12" s="20"/>
      <c r="O12" s="20"/>
      <c r="P12" s="20"/>
      <c r="Q12" s="20"/>
      <c r="R12" s="20"/>
      <c r="S12" s="20"/>
      <c r="T12" s="20"/>
      <c r="U12" s="20"/>
      <c r="V12" s="20"/>
    </row>
    <row r="13" spans="1:22" ht="19" x14ac:dyDescent="0.25">
      <c r="A13" s="20"/>
      <c r="B13" s="28" t="s">
        <v>177</v>
      </c>
      <c r="C13" s="26">
        <v>2525897000</v>
      </c>
      <c r="D13" s="26">
        <v>2451294000</v>
      </c>
      <c r="E13" s="26">
        <v>2563956000</v>
      </c>
      <c r="F13" s="27">
        <v>2210805000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418089000</v>
      </c>
      <c r="D15" s="26">
        <v>440591000</v>
      </c>
      <c r="E15" s="26">
        <v>427609000</v>
      </c>
      <c r="F15" s="27">
        <v>374964000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585231000</v>
      </c>
      <c r="D17" s="33">
        <v>577923000</v>
      </c>
      <c r="E17" s="33">
        <v>1098366000</v>
      </c>
      <c r="F17" s="34">
        <v>868935000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Pass</v>
      </c>
      <c r="F23" s="48" t="str">
        <f>IF(F17&gt;F7, "Pass", "Fail")</f>
        <v>Pass</v>
      </c>
      <c r="G23" s="45">
        <f>(COUNTIF(C23:F23, "Pass") * 100) + (COUNTIF(C23:F23, "Fail") * 0)</f>
        <v>200</v>
      </c>
      <c r="H23" s="46" t="s">
        <v>192</v>
      </c>
      <c r="I23" s="20"/>
      <c r="J23" s="20"/>
      <c r="K23" s="20"/>
      <c r="L23" s="20"/>
      <c r="M23" s="20"/>
      <c r="N23" s="20"/>
      <c r="O23" s="20"/>
      <c r="P23" s="20"/>
      <c r="Q23" s="20"/>
      <c r="R23" s="20"/>
      <c r="S23" s="20"/>
      <c r="T23" s="20"/>
      <c r="U23" s="20"/>
      <c r="V23" s="20"/>
    </row>
    <row r="24" spans="1:22" x14ac:dyDescent="0.2">
      <c r="A24" s="20"/>
      <c r="B24" s="38" t="s">
        <v>122</v>
      </c>
      <c r="C24" s="49">
        <f>C17/(C4)</f>
        <v>1.127810463877096</v>
      </c>
      <c r="D24" s="49">
        <f>D17/(D4)</f>
        <v>1.1736455077708527</v>
      </c>
      <c r="E24" s="49">
        <f>E17/(E4)</f>
        <v>2.4084491291467764</v>
      </c>
      <c r="F24" s="50">
        <f>F17/(F4)</f>
        <v>1.9336781130874627</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0.16784070546721028</v>
      </c>
      <c r="D25" s="49">
        <f>D17/D6</f>
        <v>0.16506181217461641</v>
      </c>
      <c r="E25" s="49">
        <f>E17/E6</f>
        <v>0.28832855352185699</v>
      </c>
      <c r="F25" s="50">
        <f>F17/F6</f>
        <v>0.23791146840961946</v>
      </c>
      <c r="G25" s="45">
        <f>(IF(C25 &gt; 0.17, 100, IF(C25 &gt;= 0.1, 50, 0))) +
  (IF(D25 &gt; 0.17, 100, IF(D25 &gt;= 0.1, 50, 0))) +
  (IF(E25 &gt; 0.17, 100, IF(E25 &gt;= 0.1, 50, 0))) +
  (IF(F25 &gt; 0.17, 100, IF(F25 &gt;= 0.1, 50, 0)))</f>
        <v>300</v>
      </c>
      <c r="H25" s="46" t="s">
        <v>194</v>
      </c>
      <c r="I25" s="20"/>
      <c r="J25" s="20"/>
      <c r="K25" s="20"/>
      <c r="L25" s="20"/>
      <c r="M25" s="20"/>
      <c r="N25" s="20"/>
      <c r="O25" s="20"/>
      <c r="P25" s="20"/>
      <c r="Q25" s="20"/>
      <c r="R25" s="20"/>
      <c r="S25" s="20"/>
      <c r="T25" s="20"/>
      <c r="U25" s="20"/>
      <c r="V25" s="20"/>
    </row>
    <row r="26" spans="1:22" x14ac:dyDescent="0.2">
      <c r="A26" s="20"/>
      <c r="B26" s="38" t="s">
        <v>112</v>
      </c>
      <c r="C26" s="49">
        <f>C8/C6</f>
        <v>8.6318093485647687E-2</v>
      </c>
      <c r="D26" s="49">
        <f>D8/D6</f>
        <v>8.6738972230504974E-2</v>
      </c>
      <c r="E26" s="49">
        <f>E8/E6</f>
        <v>0.11559461073521594</v>
      </c>
      <c r="F26" s="50">
        <f>F8/F6</f>
        <v>0.20279294458958708</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0.38043000169840657</v>
      </c>
      <c r="D27" s="49">
        <f>D9/(D13+D10)</f>
        <v>0.42832805856825007</v>
      </c>
      <c r="E27" s="49">
        <f>E9/(E13+E10)</f>
        <v>0.48576067608024476</v>
      </c>
      <c r="F27" s="50">
        <f>F9/(F13+F10)</f>
        <v>0.65204348642236654</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0.28668258009475961</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0.23169234533316282</v>
      </c>
      <c r="D31" s="49">
        <f>D17/(D13+D10)</f>
        <v>0.23576241772712697</v>
      </c>
      <c r="E31" s="49">
        <f>E17/(E13+E10)</f>
        <v>0.42838722661387324</v>
      </c>
      <c r="F31" s="50">
        <f>F17/(F13+F10)</f>
        <v>0.39304009173129245</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5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205</v>
      </c>
      <c r="D2" s="22" t="s">
        <v>206</v>
      </c>
      <c r="E2" s="22" t="s">
        <v>207</v>
      </c>
      <c r="F2" s="22" t="s">
        <v>208</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0.23499999999999999</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231419000</v>
      </c>
      <c r="D4" s="26">
        <v>235881000</v>
      </c>
      <c r="E4" s="26">
        <v>252574000</v>
      </c>
      <c r="F4" s="27">
        <v>251432000</v>
      </c>
      <c r="G4" s="20"/>
      <c r="H4" s="20"/>
      <c r="I4" s="20"/>
      <c r="J4" s="20"/>
      <c r="K4" s="20"/>
      <c r="L4" s="20"/>
      <c r="M4" s="20"/>
      <c r="N4" s="20"/>
      <c r="O4" s="20"/>
      <c r="P4" s="20"/>
      <c r="Q4" s="20"/>
      <c r="R4" s="20"/>
      <c r="S4" s="20"/>
      <c r="T4" s="20"/>
      <c r="U4" s="20"/>
      <c r="V4" s="20"/>
    </row>
    <row r="5" spans="1:22" ht="19" x14ac:dyDescent="0.25">
      <c r="A5" s="20"/>
      <c r="B5" s="28" t="s">
        <v>169</v>
      </c>
      <c r="C5" s="26">
        <v>3358511000</v>
      </c>
      <c r="D5" s="26">
        <v>2353654000</v>
      </c>
      <c r="E5" s="26">
        <v>2191887000</v>
      </c>
      <c r="F5" s="27">
        <v>1625786000</v>
      </c>
      <c r="G5" s="20"/>
      <c r="H5" s="20"/>
      <c r="I5" s="20"/>
      <c r="J5" s="20"/>
      <c r="K5" s="20"/>
      <c r="L5" s="20"/>
      <c r="M5" s="20"/>
      <c r="N5" s="20"/>
      <c r="O5" s="20"/>
      <c r="P5" s="20"/>
      <c r="Q5" s="20"/>
      <c r="R5" s="20"/>
      <c r="S5" s="20"/>
      <c r="T5" s="20"/>
      <c r="U5" s="20"/>
      <c r="V5" s="20"/>
    </row>
    <row r="6" spans="1:22" ht="19" x14ac:dyDescent="0.25">
      <c r="A6" s="20"/>
      <c r="B6" s="28" t="s">
        <v>170</v>
      </c>
      <c r="C6" s="26">
        <v>6288842000</v>
      </c>
      <c r="D6" s="26">
        <v>4687268000</v>
      </c>
      <c r="E6" s="26">
        <v>4507560000</v>
      </c>
      <c r="F6" s="27">
        <v>3382738000</v>
      </c>
      <c r="G6" s="20"/>
      <c r="H6" s="20"/>
      <c r="I6" s="20"/>
      <c r="J6" s="20"/>
      <c r="K6" s="20"/>
      <c r="L6" s="20"/>
      <c r="M6" s="20"/>
      <c r="N6" s="20"/>
      <c r="O6" s="20"/>
      <c r="P6" s="20"/>
      <c r="Q6" s="20"/>
      <c r="R6" s="20"/>
      <c r="S6" s="20"/>
      <c r="T6" s="20"/>
      <c r="U6" s="20"/>
      <c r="V6" s="20"/>
    </row>
    <row r="7" spans="1:22" ht="19" x14ac:dyDescent="0.25">
      <c r="A7" s="20"/>
      <c r="B7" s="28" t="s">
        <v>171</v>
      </c>
      <c r="C7" s="26">
        <v>1671185000</v>
      </c>
      <c r="D7" s="26">
        <v>792258000</v>
      </c>
      <c r="E7" s="26">
        <v>779282000</v>
      </c>
      <c r="F7" s="27">
        <v>680760000</v>
      </c>
      <c r="G7" s="20"/>
      <c r="H7" s="20"/>
      <c r="I7" s="20"/>
      <c r="J7" s="20"/>
      <c r="K7" s="20"/>
      <c r="L7" s="20"/>
      <c r="M7" s="20"/>
      <c r="N7" s="20"/>
      <c r="O7" s="20"/>
      <c r="P7" s="20"/>
      <c r="Q7" s="20"/>
      <c r="R7" s="20"/>
      <c r="S7" s="20"/>
      <c r="T7" s="20"/>
      <c r="U7" s="20"/>
      <c r="V7" s="20"/>
    </row>
    <row r="8" spans="1:22" ht="19" x14ac:dyDescent="0.25">
      <c r="A8" s="20"/>
      <c r="B8" s="28" t="s">
        <v>172</v>
      </c>
      <c r="C8" s="26">
        <v>1940367000</v>
      </c>
      <c r="D8" s="26">
        <v>1598976000</v>
      </c>
      <c r="E8" s="26">
        <v>1689810000</v>
      </c>
      <c r="F8" s="27">
        <v>1263730000</v>
      </c>
      <c r="G8" s="20"/>
      <c r="H8" s="20"/>
      <c r="I8" s="20"/>
      <c r="J8" s="20"/>
      <c r="K8" s="20"/>
      <c r="L8" s="20"/>
      <c r="M8" s="20"/>
      <c r="N8" s="20"/>
      <c r="O8" s="20"/>
      <c r="P8" s="20"/>
      <c r="Q8" s="20"/>
      <c r="R8" s="20"/>
      <c r="S8" s="20"/>
      <c r="T8" s="20"/>
      <c r="U8" s="20"/>
      <c r="V8" s="20"/>
    </row>
    <row r="9" spans="1:22" ht="19" x14ac:dyDescent="0.25">
      <c r="A9" s="20"/>
      <c r="B9" s="28" t="s">
        <v>173</v>
      </c>
      <c r="C9" s="26">
        <v>3611552000</v>
      </c>
      <c r="D9" s="26">
        <v>2391234000</v>
      </c>
      <c r="E9" s="26">
        <v>2469092000</v>
      </c>
      <c r="F9" s="27">
        <v>1944490000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973277000</v>
      </c>
      <c r="D12" s="26">
        <v>727737000</v>
      </c>
      <c r="E12" s="26">
        <v>414656000</v>
      </c>
      <c r="F12" s="27">
        <v>-62267000</v>
      </c>
      <c r="G12" s="20"/>
      <c r="H12" s="20"/>
      <c r="I12" s="20"/>
      <c r="J12" s="20"/>
      <c r="K12" s="20"/>
      <c r="L12" s="20"/>
      <c r="M12" s="20"/>
      <c r="N12" s="20"/>
      <c r="O12" s="20"/>
      <c r="P12" s="20"/>
      <c r="Q12" s="20"/>
      <c r="R12" s="20"/>
      <c r="S12" s="20"/>
      <c r="T12" s="20"/>
      <c r="U12" s="20"/>
      <c r="V12" s="20"/>
    </row>
    <row r="13" spans="1:22" ht="19" x14ac:dyDescent="0.25">
      <c r="A13" s="20"/>
      <c r="B13" s="28" t="s">
        <v>177</v>
      </c>
      <c r="C13" s="26">
        <v>2677290000</v>
      </c>
      <c r="D13" s="26">
        <v>2296034000</v>
      </c>
      <c r="E13" s="26">
        <v>2038468000</v>
      </c>
      <c r="F13" s="27">
        <v>1438248000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394370000</v>
      </c>
      <c r="D15" s="26">
        <v>338822000</v>
      </c>
      <c r="E15" s="26">
        <v>299917000</v>
      </c>
      <c r="F15" s="27">
        <v>256575000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610861000</v>
      </c>
      <c r="D17" s="33">
        <v>435326000</v>
      </c>
      <c r="E17" s="33">
        <v>368809000</v>
      </c>
      <c r="F17" s="34">
        <v>233808000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2.6396320094719967</v>
      </c>
      <c r="D24" s="49">
        <f>D17/(D4)</f>
        <v>1.8455322811078467</v>
      </c>
      <c r="E24" s="49">
        <f>E17/(E4)</f>
        <v>1.4602017626517376</v>
      </c>
      <c r="F24" s="50">
        <f>F17/(F4)</f>
        <v>0.92990550128861882</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9.7134098773669297E-2</v>
      </c>
      <c r="D25" s="49">
        <f>D17/D6</f>
        <v>9.2874143317599939E-2</v>
      </c>
      <c r="E25" s="49">
        <f>E17/E6</f>
        <v>8.1820097791266228E-2</v>
      </c>
      <c r="F25" s="50">
        <f>F17/F6</f>
        <v>6.9117974847593869E-2</v>
      </c>
      <c r="G25" s="45">
        <f>(IF(C25 &gt; 0.17, 100, IF(C25 &gt;= 0.1, 50, 0))) +
  (IF(D25 &gt; 0.17, 100, IF(D25 &gt;= 0.1, 50, 0))) +
  (IF(E25 &gt; 0.17, 100, IF(E25 &gt;= 0.1, 50, 0))) +
  (IF(F25 &gt; 0.17, 100, IF(F25 &gt;= 0.1, 50, 0)))</f>
        <v>0</v>
      </c>
      <c r="H25" s="46" t="s">
        <v>194</v>
      </c>
      <c r="I25" s="20"/>
      <c r="J25" s="20"/>
      <c r="K25" s="20"/>
      <c r="L25" s="20"/>
      <c r="M25" s="20"/>
      <c r="N25" s="20"/>
      <c r="O25" s="20"/>
      <c r="P25" s="20"/>
      <c r="Q25" s="20"/>
      <c r="R25" s="20"/>
      <c r="S25" s="20"/>
      <c r="T25" s="20"/>
      <c r="U25" s="20"/>
      <c r="V25" s="20"/>
    </row>
    <row r="26" spans="1:22" x14ac:dyDescent="0.2">
      <c r="A26" s="20"/>
      <c r="B26" s="38" t="s">
        <v>112</v>
      </c>
      <c r="C26" s="49">
        <f>C8/C6</f>
        <v>0.30854122269250839</v>
      </c>
      <c r="D26" s="49">
        <f>D8/D6</f>
        <v>0.34113176374809379</v>
      </c>
      <c r="E26" s="49">
        <f>E8/E6</f>
        <v>0.37488352900460559</v>
      </c>
      <c r="F26" s="50">
        <f>F8/F6</f>
        <v>0.3735819918657608</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1.3489580882160692</v>
      </c>
      <c r="D27" s="49">
        <f>D9/(D13+D10)</f>
        <v>1.0414628006379696</v>
      </c>
      <c r="E27" s="49">
        <f>E9/(E13+E10)</f>
        <v>1.2112488398149983</v>
      </c>
      <c r="F27" s="50">
        <f>F9/(F13+F10)</f>
        <v>1.3519851930960447</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-2.18896064345582</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0.22816392695598908</v>
      </c>
      <c r="D31" s="49">
        <f>D17/(D13+D10)</f>
        <v>0.18959910872399974</v>
      </c>
      <c r="E31" s="49">
        <f>E17/(E13+E10)</f>
        <v>0.18092459631448715</v>
      </c>
      <c r="F31" s="50">
        <f>F17/(F13+F10)</f>
        <v>0.16256445341832562</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6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0.5195833333333334</v>
      </c>
      <c r="J2" s="20"/>
      <c r="K2" s="20"/>
      <c r="L2" s="20"/>
      <c r="M2" s="20"/>
      <c r="N2" s="20"/>
      <c r="O2" s="20"/>
      <c r="P2" s="20"/>
      <c r="Q2" s="20"/>
      <c r="R2" s="20"/>
      <c r="S2" s="20"/>
      <c r="T2" s="20"/>
      <c r="U2" s="20"/>
      <c r="V2" s="20"/>
    </row>
    <row r="3" spans="1:22" ht="19" x14ac:dyDescent="0.25">
      <c r="A3" s="20"/>
      <c r="B3" s="25" t="s">
        <v>167</v>
      </c>
      <c r="C3" s="26">
        <v>917700000</v>
      </c>
      <c r="D3" s="26">
        <v>890700000</v>
      </c>
      <c r="E3" s="26">
        <v>752900000</v>
      </c>
      <c r="F3" s="27">
        <v>347300000</v>
      </c>
      <c r="G3" s="20"/>
      <c r="H3" s="20"/>
      <c r="I3" s="20"/>
      <c r="J3" s="20"/>
      <c r="K3" s="20"/>
      <c r="L3" s="20"/>
      <c r="M3" s="20"/>
      <c r="N3" s="20"/>
      <c r="O3" s="20"/>
      <c r="P3" s="20"/>
      <c r="Q3" s="20"/>
      <c r="R3" s="20"/>
      <c r="S3" s="20"/>
      <c r="T3" s="20"/>
      <c r="U3" s="20"/>
      <c r="V3" s="20"/>
    </row>
    <row r="4" spans="1:22" ht="19" x14ac:dyDescent="0.25">
      <c r="A4" s="20"/>
      <c r="B4" s="28" t="s">
        <v>168</v>
      </c>
      <c r="C4" s="26">
        <v>777000000</v>
      </c>
      <c r="D4" s="26">
        <v>769800000</v>
      </c>
      <c r="E4" s="26">
        <v>827500000</v>
      </c>
      <c r="F4" s="27">
        <v>489300000</v>
      </c>
      <c r="G4" s="20"/>
      <c r="H4" s="20"/>
      <c r="I4" s="20"/>
      <c r="J4" s="20"/>
      <c r="K4" s="20"/>
      <c r="L4" s="20"/>
      <c r="M4" s="20"/>
      <c r="N4" s="20"/>
      <c r="O4" s="20"/>
      <c r="P4" s="20"/>
      <c r="Q4" s="20"/>
      <c r="R4" s="20"/>
      <c r="S4" s="20"/>
      <c r="T4" s="20"/>
      <c r="U4" s="20"/>
      <c r="V4" s="20"/>
    </row>
    <row r="5" spans="1:22" ht="19" x14ac:dyDescent="0.25">
      <c r="A5" s="20"/>
      <c r="B5" s="28" t="s">
        <v>169</v>
      </c>
      <c r="C5" s="26">
        <v>8002800000</v>
      </c>
      <c r="D5" s="26">
        <v>7873000000</v>
      </c>
      <c r="E5" s="26">
        <v>7986700000</v>
      </c>
      <c r="F5" s="27">
        <v>2150000000</v>
      </c>
      <c r="G5" s="20"/>
      <c r="H5" s="20"/>
      <c r="I5" s="20"/>
      <c r="J5" s="20"/>
      <c r="K5" s="20"/>
      <c r="L5" s="20"/>
      <c r="M5" s="20"/>
      <c r="N5" s="20"/>
      <c r="O5" s="20"/>
      <c r="P5" s="20"/>
      <c r="Q5" s="20"/>
      <c r="R5" s="20"/>
      <c r="S5" s="20"/>
      <c r="T5" s="20"/>
      <c r="U5" s="20"/>
      <c r="V5" s="20"/>
    </row>
    <row r="6" spans="1:22" ht="19" x14ac:dyDescent="0.25">
      <c r="A6" s="20"/>
      <c r="B6" s="28" t="s">
        <v>170</v>
      </c>
      <c r="C6" s="26">
        <v>14527900000</v>
      </c>
      <c r="D6" s="26">
        <v>14354000000</v>
      </c>
      <c r="E6" s="26">
        <v>14430300000</v>
      </c>
      <c r="F6" s="27">
        <v>5084800000</v>
      </c>
      <c r="G6" s="20"/>
      <c r="H6" s="20"/>
      <c r="I6" s="20"/>
      <c r="J6" s="20"/>
      <c r="K6" s="20"/>
      <c r="L6" s="20"/>
      <c r="M6" s="20"/>
      <c r="N6" s="20"/>
      <c r="O6" s="20"/>
      <c r="P6" s="20"/>
      <c r="Q6" s="20"/>
      <c r="R6" s="20"/>
      <c r="S6" s="20"/>
      <c r="T6" s="20"/>
      <c r="U6" s="20"/>
      <c r="V6" s="20"/>
    </row>
    <row r="7" spans="1:22" ht="19" x14ac:dyDescent="0.25">
      <c r="A7" s="20"/>
      <c r="B7" s="28" t="s">
        <v>171</v>
      </c>
      <c r="C7" s="26">
        <v>1766100000</v>
      </c>
      <c r="D7" s="26">
        <v>1523400000</v>
      </c>
      <c r="E7" s="26">
        <v>1498400000</v>
      </c>
      <c r="F7" s="27">
        <v>760900000</v>
      </c>
      <c r="G7" s="20"/>
      <c r="H7" s="20"/>
      <c r="I7" s="20"/>
      <c r="J7" s="20"/>
      <c r="K7" s="20"/>
      <c r="L7" s="20"/>
      <c r="M7" s="20"/>
      <c r="N7" s="20"/>
      <c r="O7" s="20"/>
      <c r="P7" s="20"/>
      <c r="Q7" s="20"/>
      <c r="R7" s="20"/>
      <c r="S7" s="20"/>
      <c r="T7" s="20"/>
      <c r="U7" s="20"/>
      <c r="V7" s="20"/>
    </row>
    <row r="8" spans="1:22" ht="19" x14ac:dyDescent="0.25">
      <c r="A8" s="20"/>
      <c r="B8" s="28" t="s">
        <v>172</v>
      </c>
      <c r="C8" s="26">
        <v>3536000000</v>
      </c>
      <c r="D8" s="26">
        <v>4657700000</v>
      </c>
      <c r="E8" s="26">
        <v>5309900000</v>
      </c>
      <c r="F8" s="27">
        <v>1095300000</v>
      </c>
      <c r="G8" s="20"/>
      <c r="H8" s="20"/>
      <c r="I8" s="20"/>
      <c r="J8" s="20"/>
      <c r="K8" s="20"/>
      <c r="L8" s="20"/>
      <c r="M8" s="20"/>
      <c r="N8" s="20"/>
      <c r="O8" s="20"/>
      <c r="P8" s="20"/>
      <c r="Q8" s="20"/>
      <c r="R8" s="20"/>
      <c r="S8" s="20"/>
      <c r="T8" s="20"/>
      <c r="U8" s="20"/>
      <c r="V8" s="20"/>
    </row>
    <row r="9" spans="1:22" ht="19" x14ac:dyDescent="0.25">
      <c r="A9" s="20"/>
      <c r="B9" s="28" t="s">
        <v>173</v>
      </c>
      <c r="C9" s="26">
        <v>5302100000</v>
      </c>
      <c r="D9" s="26">
        <v>6181100000</v>
      </c>
      <c r="E9" s="26">
        <v>6808300000</v>
      </c>
      <c r="F9" s="27">
        <v>1856200000</v>
      </c>
      <c r="G9" s="20"/>
      <c r="H9" s="20"/>
      <c r="I9" s="20"/>
      <c r="J9" s="20"/>
      <c r="K9" s="20"/>
      <c r="L9" s="20"/>
      <c r="M9" s="20"/>
      <c r="N9" s="20"/>
      <c r="O9" s="20"/>
      <c r="P9" s="20"/>
      <c r="Q9" s="20"/>
      <c r="R9" s="20"/>
      <c r="S9" s="20"/>
      <c r="T9" s="20"/>
      <c r="U9" s="20"/>
      <c r="V9" s="20"/>
    </row>
    <row r="10" spans="1:22" ht="19" x14ac:dyDescent="0.25">
      <c r="A10" s="20"/>
      <c r="B10" s="28" t="s">
        <v>174</v>
      </c>
      <c r="C10" s="26">
        <v>0</v>
      </c>
      <c r="D10" s="26">
        <v>20000000</v>
      </c>
      <c r="E10" s="26">
        <v>38800000</v>
      </c>
      <c r="F10" s="27">
        <v>59500000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5447500000</v>
      </c>
      <c r="D12" s="26">
        <v>4561800000</v>
      </c>
      <c r="E12" s="26">
        <v>3773200000</v>
      </c>
      <c r="F12" s="27">
        <v>3327900000</v>
      </c>
      <c r="G12" s="20"/>
      <c r="H12" s="20"/>
      <c r="I12" s="20"/>
      <c r="J12" s="20"/>
      <c r="K12" s="20"/>
      <c r="L12" s="20"/>
      <c r="M12" s="20"/>
      <c r="N12" s="20"/>
      <c r="O12" s="20"/>
      <c r="P12" s="20"/>
      <c r="Q12" s="20"/>
      <c r="R12" s="20"/>
      <c r="S12" s="20"/>
      <c r="T12" s="20"/>
      <c r="U12" s="20"/>
      <c r="V12" s="20"/>
    </row>
    <row r="13" spans="1:22" ht="19" x14ac:dyDescent="0.25">
      <c r="A13" s="20"/>
      <c r="B13" s="28" t="s">
        <v>177</v>
      </c>
      <c r="C13" s="26">
        <v>9225800000</v>
      </c>
      <c r="D13" s="26">
        <v>8172900000</v>
      </c>
      <c r="E13" s="26">
        <v>7622000000</v>
      </c>
      <c r="F13" s="27">
        <v>3228600000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0</v>
      </c>
      <c r="D15" s="26">
        <v>0</v>
      </c>
      <c r="E15" s="26">
        <v>0</v>
      </c>
      <c r="F15" s="27">
        <v>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836100000</v>
      </c>
      <c r="D17" s="33">
        <v>486800000</v>
      </c>
      <c r="E17" s="33">
        <v>824600000</v>
      </c>
      <c r="F17" s="34">
        <v>618900000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Pass</v>
      </c>
      <c r="E21" s="43" t="str">
        <f>IF(E3&gt;F3, "Pass", "Fail")</f>
        <v>Pass</v>
      </c>
      <c r="F21" s="44"/>
      <c r="G21" s="45">
        <f>(((COUNTIF(C21:E21, "Pass") * 100) + (COUNTIF(C21:E21, "Fail") * 0)) * (400/300)) / 2</f>
        <v>200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1.0760617760617761</v>
      </c>
      <c r="D24" s="49">
        <f>D17/(D4)</f>
        <v>0.63237204468693164</v>
      </c>
      <c r="E24" s="49">
        <f>E17/(E4)</f>
        <v>0.99649546827794566</v>
      </c>
      <c r="F24" s="50">
        <f>F17/(F4)</f>
        <v>1.2648681790312692</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5.7551332264126266E-2</v>
      </c>
      <c r="D25" s="49">
        <f>D17/D6</f>
        <v>3.3913891598160793E-2</v>
      </c>
      <c r="E25" s="49">
        <f>E17/E6</f>
        <v>5.7143649127183775E-2</v>
      </c>
      <c r="F25" s="50">
        <f>F17/F6</f>
        <v>0.12171570169918187</v>
      </c>
      <c r="G25" s="45">
        <f>(IF(C25 &gt; 0.17, 100, IF(C25 &gt;= 0.1, 50, 0))) +
  (IF(D25 &gt; 0.17, 100, IF(D25 &gt;= 0.1, 50, 0))) +
  (IF(E25 &gt; 0.17, 100, IF(E25 &gt;= 0.1, 50, 0))) +
  (IF(F25 &gt; 0.17, 100, IF(F25 &gt;= 0.1, 50, 0)))</f>
        <v>50</v>
      </c>
      <c r="H25" s="46" t="s">
        <v>194</v>
      </c>
      <c r="I25" s="20"/>
      <c r="J25" s="20"/>
      <c r="K25" s="20"/>
      <c r="L25" s="20"/>
      <c r="M25" s="20"/>
      <c r="N25" s="20"/>
      <c r="O25" s="20"/>
      <c r="P25" s="20"/>
      <c r="Q25" s="20"/>
      <c r="R25" s="20"/>
      <c r="S25" s="20"/>
      <c r="T25" s="20"/>
      <c r="U25" s="20"/>
      <c r="V25" s="20"/>
    </row>
    <row r="26" spans="1:22" x14ac:dyDescent="0.2">
      <c r="A26" s="20"/>
      <c r="B26" s="38" t="s">
        <v>112</v>
      </c>
      <c r="C26" s="49">
        <f>C8/C6</f>
        <v>0.24339374582699497</v>
      </c>
      <c r="D26" s="49">
        <f>D8/D6</f>
        <v>0.32448794761042216</v>
      </c>
      <c r="E26" s="49">
        <f>E8/E6</f>
        <v>0.3679687878976875</v>
      </c>
      <c r="F26" s="50">
        <f>F8/F6</f>
        <v>0.2154067023285085</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0.57470354874374041</v>
      </c>
      <c r="D27" s="49">
        <f>D9/(D13+D10)</f>
        <v>0.75444592268915767</v>
      </c>
      <c r="E27" s="49">
        <f>E9/(E13+E10)</f>
        <v>0.88871919381787801</v>
      </c>
      <c r="F27" s="50">
        <f>F9/(F13+F10)</f>
        <v>0.56452054377908212</v>
      </c>
      <c r="G27" s="45">
        <f>(IF(C27 &lt; 0.8, 100, IF(C27 &lt; 1, 50, 0))) +
  (IF(D27 &lt; 0.8, 100, IF(D27 &lt; 1, 50, 0))) +
  (IF(E27 &lt; 0.8, 100, IF(E27 &lt; 1, 50, 0))) +
  (IF(F27 &lt; 0.8, 100, IF(F27 &lt; 1, 50, 0)))</f>
        <v>350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0.17898808031132987</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Pass</v>
      </c>
      <c r="E30" s="56" t="str">
        <f>IF(E10&lt;&gt;0,"Pass","Fail")</f>
        <v>Pass</v>
      </c>
      <c r="F30" s="57" t="str">
        <f>IF(F10&lt;&gt;0,"Pass","Fail")</f>
        <v>Pass</v>
      </c>
      <c r="G30" s="45">
        <f>(COUNTIF(C30:F30, "Pass") * 100) + (COUNTIF(C30:F30, "Fail") * 0)</f>
        <v>300</v>
      </c>
      <c r="H30" s="46" t="s">
        <v>201</v>
      </c>
      <c r="I30" s="20"/>
      <c r="J30" s="20"/>
      <c r="K30" s="20"/>
      <c r="L30" s="20"/>
      <c r="M30" s="20"/>
      <c r="N30" s="20"/>
      <c r="O30" s="20"/>
      <c r="P30" s="20"/>
      <c r="Q30" s="20"/>
      <c r="R30" s="20"/>
      <c r="S30" s="20"/>
      <c r="T30" s="20"/>
      <c r="U30" s="20"/>
      <c r="V30" s="20"/>
    </row>
    <row r="31" spans="1:22" x14ac:dyDescent="0.2">
      <c r="A31" s="20"/>
      <c r="B31" s="38" t="s">
        <v>202</v>
      </c>
      <c r="C31" s="49">
        <f>C17/(C13+C10)</f>
        <v>9.0626287151249763E-2</v>
      </c>
      <c r="D31" s="49">
        <f>D17/(D13+D10)</f>
        <v>5.9417300345421038E-2</v>
      </c>
      <c r="E31" s="49">
        <f>E17/(E13+E10)</f>
        <v>0.1076388888888889</v>
      </c>
      <c r="F31" s="50">
        <f>F17/(F13+F10)</f>
        <v>0.1882242024269335</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7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0.36499999999999999</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240600000</v>
      </c>
      <c r="D4" s="26">
        <v>239200000</v>
      </c>
      <c r="E4" s="26">
        <v>259600000</v>
      </c>
      <c r="F4" s="27">
        <v>256848000</v>
      </c>
      <c r="G4" s="20"/>
      <c r="H4" s="20"/>
      <c r="I4" s="20"/>
      <c r="J4" s="20"/>
      <c r="K4" s="20"/>
      <c r="L4" s="20"/>
      <c r="M4" s="20"/>
      <c r="N4" s="20"/>
      <c r="O4" s="20"/>
      <c r="P4" s="20"/>
      <c r="Q4" s="20"/>
      <c r="R4" s="20"/>
      <c r="S4" s="20"/>
      <c r="T4" s="20"/>
      <c r="U4" s="20"/>
      <c r="V4" s="20"/>
    </row>
    <row r="5" spans="1:22" ht="19" x14ac:dyDescent="0.25">
      <c r="A5" s="20"/>
      <c r="B5" s="28" t="s">
        <v>169</v>
      </c>
      <c r="C5" s="26">
        <v>52500000</v>
      </c>
      <c r="D5" s="26">
        <v>52500000</v>
      </c>
      <c r="E5" s="26">
        <v>52500000</v>
      </c>
      <c r="F5" s="27">
        <v>52527000</v>
      </c>
      <c r="G5" s="20"/>
      <c r="H5" s="20"/>
      <c r="I5" s="20"/>
      <c r="J5" s="20"/>
      <c r="K5" s="20"/>
      <c r="L5" s="20"/>
      <c r="M5" s="20"/>
      <c r="N5" s="20"/>
      <c r="O5" s="20"/>
      <c r="P5" s="20"/>
      <c r="Q5" s="20"/>
      <c r="R5" s="20"/>
      <c r="S5" s="20"/>
      <c r="T5" s="20"/>
      <c r="U5" s="20"/>
      <c r="V5" s="20"/>
    </row>
    <row r="6" spans="1:22" ht="19" x14ac:dyDescent="0.25">
      <c r="A6" s="20"/>
      <c r="B6" s="28" t="s">
        <v>170</v>
      </c>
      <c r="C6" s="26">
        <v>1749000000</v>
      </c>
      <c r="D6" s="26">
        <v>1733400000</v>
      </c>
      <c r="E6" s="26">
        <v>1983800000</v>
      </c>
      <c r="F6" s="27">
        <v>1766910000</v>
      </c>
      <c r="G6" s="20"/>
      <c r="H6" s="20"/>
      <c r="I6" s="20"/>
      <c r="J6" s="20"/>
      <c r="K6" s="20"/>
      <c r="L6" s="20"/>
      <c r="M6" s="20"/>
      <c r="N6" s="20"/>
      <c r="O6" s="20"/>
      <c r="P6" s="20"/>
      <c r="Q6" s="20"/>
      <c r="R6" s="20"/>
      <c r="S6" s="20"/>
      <c r="T6" s="20"/>
      <c r="U6" s="20"/>
      <c r="V6" s="20"/>
    </row>
    <row r="7" spans="1:22" ht="19" x14ac:dyDescent="0.25">
      <c r="A7" s="20"/>
      <c r="B7" s="28" t="s">
        <v>171</v>
      </c>
      <c r="C7" s="26">
        <v>1188500000</v>
      </c>
      <c r="D7" s="26">
        <v>1116900000</v>
      </c>
      <c r="E7" s="26">
        <v>1074000000</v>
      </c>
      <c r="F7" s="27">
        <v>988693000</v>
      </c>
      <c r="G7" s="20"/>
      <c r="H7" s="20"/>
      <c r="I7" s="20"/>
      <c r="J7" s="20"/>
      <c r="K7" s="20"/>
      <c r="L7" s="20"/>
      <c r="M7" s="20"/>
      <c r="N7" s="20"/>
      <c r="O7" s="20"/>
      <c r="P7" s="20"/>
      <c r="Q7" s="20"/>
      <c r="R7" s="20"/>
      <c r="S7" s="20"/>
      <c r="T7" s="20"/>
      <c r="U7" s="20"/>
      <c r="V7" s="20"/>
    </row>
    <row r="8" spans="1:22" ht="19" x14ac:dyDescent="0.25">
      <c r="A8" s="20"/>
      <c r="B8" s="28" t="s">
        <v>172</v>
      </c>
      <c r="C8" s="26">
        <v>2141500000</v>
      </c>
      <c r="D8" s="26">
        <v>2178700000</v>
      </c>
      <c r="E8" s="26">
        <v>2170300000</v>
      </c>
      <c r="F8" s="27">
        <v>2168415000</v>
      </c>
      <c r="G8" s="20"/>
      <c r="H8" s="20"/>
      <c r="I8" s="20"/>
      <c r="J8" s="20"/>
      <c r="K8" s="20"/>
      <c r="L8" s="20"/>
      <c r="M8" s="20"/>
      <c r="N8" s="20"/>
      <c r="O8" s="20"/>
      <c r="P8" s="20"/>
      <c r="Q8" s="20"/>
      <c r="R8" s="20"/>
      <c r="S8" s="20"/>
      <c r="T8" s="20"/>
      <c r="U8" s="20"/>
      <c r="V8" s="20"/>
    </row>
    <row r="9" spans="1:22" ht="19" x14ac:dyDescent="0.25">
      <c r="A9" s="20"/>
      <c r="B9" s="28" t="s">
        <v>173</v>
      </c>
      <c r="C9" s="26">
        <v>3330000000</v>
      </c>
      <c r="D9" s="26">
        <v>3295600000</v>
      </c>
      <c r="E9" s="26">
        <v>3244300000</v>
      </c>
      <c r="F9" s="27">
        <v>3157108000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-13386400000</v>
      </c>
      <c r="D12" s="26">
        <v>-14204000000</v>
      </c>
      <c r="E12" s="26">
        <v>-14877800000</v>
      </c>
      <c r="F12" s="27">
        <v>-15662602000</v>
      </c>
      <c r="G12" s="20"/>
      <c r="H12" s="20"/>
      <c r="I12" s="20"/>
      <c r="J12" s="20"/>
      <c r="K12" s="20"/>
      <c r="L12" s="20"/>
      <c r="M12" s="20"/>
      <c r="N12" s="20"/>
      <c r="O12" s="20"/>
      <c r="P12" s="20"/>
      <c r="Q12" s="20"/>
      <c r="R12" s="20"/>
      <c r="S12" s="20"/>
      <c r="T12" s="20"/>
      <c r="U12" s="20"/>
      <c r="V12" s="20"/>
    </row>
    <row r="13" spans="1:22" ht="19" x14ac:dyDescent="0.25">
      <c r="A13" s="20"/>
      <c r="B13" s="28" t="s">
        <v>177</v>
      </c>
      <c r="C13" s="26">
        <v>-1581000000</v>
      </c>
      <c r="D13" s="26">
        <v>-1562200000</v>
      </c>
      <c r="E13" s="26">
        <v>-1260500000</v>
      </c>
      <c r="F13" s="27">
        <v>-1390198000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91000000</v>
      </c>
      <c r="D15" s="26">
        <v>85700000</v>
      </c>
      <c r="E15" s="26">
        <v>80500000</v>
      </c>
      <c r="F15" s="27">
        <v>74671000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853800000</v>
      </c>
      <c r="D17" s="33">
        <v>831100000</v>
      </c>
      <c r="E17" s="33">
        <v>807200000</v>
      </c>
      <c r="F17" s="34">
        <v>730183000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3.5486284289276808</v>
      </c>
      <c r="D24" s="49">
        <f>D17/(D4)</f>
        <v>3.4744983277591972</v>
      </c>
      <c r="E24" s="49">
        <f>E17/(E4)</f>
        <v>3.1093990755007703</v>
      </c>
      <c r="F24" s="50">
        <f>F17/(F4)</f>
        <v>2.8428603687784215</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0.48816466552315607</v>
      </c>
      <c r="D25" s="49">
        <f>D17/D6</f>
        <v>0.47946232837198571</v>
      </c>
      <c r="E25" s="49">
        <f>E17/E6</f>
        <v>0.40689585643714082</v>
      </c>
      <c r="F25" s="50">
        <f>F17/F6</f>
        <v>0.4132542121556842</v>
      </c>
      <c r="G25" s="45">
        <f>(IF(C25 &gt; 0.17, 100, IF(C25 &gt;= 0.1, 50, 0))) +
  (IF(D25 &gt; 0.17, 100, IF(D25 &gt;= 0.1, 50, 0))) +
  (IF(E25 &gt; 0.17, 100, IF(E25 &gt;= 0.1, 50, 0))) +
  (IF(F25 &gt; 0.17, 100, IF(F25 &gt;= 0.1, 50, 0)))</f>
        <v>400</v>
      </c>
      <c r="H25" s="46" t="s">
        <v>194</v>
      </c>
      <c r="I25" s="20"/>
      <c r="J25" s="20"/>
      <c r="K25" s="20"/>
      <c r="L25" s="20"/>
      <c r="M25" s="20"/>
      <c r="N25" s="20"/>
      <c r="O25" s="20"/>
      <c r="P25" s="20"/>
      <c r="Q25" s="20"/>
      <c r="R25" s="20"/>
      <c r="S25" s="20"/>
      <c r="T25" s="20"/>
      <c r="U25" s="20"/>
      <c r="V25" s="20"/>
    </row>
    <row r="26" spans="1:22" x14ac:dyDescent="0.2">
      <c r="A26" s="20"/>
      <c r="B26" s="38" t="s">
        <v>112</v>
      </c>
      <c r="C26" s="49">
        <f>C8/C6</f>
        <v>1.2244139508290453</v>
      </c>
      <c r="D26" s="49">
        <f>D8/D6</f>
        <v>1.2568939656167071</v>
      </c>
      <c r="E26" s="49">
        <f>E8/E6</f>
        <v>1.0940114930940619</v>
      </c>
      <c r="F26" s="50">
        <f>F8/F6</f>
        <v>1.2272356826323922</v>
      </c>
      <c r="G26" s="45">
        <f>(IF(C26 &lt; 0.5, 100, 0)) +
  (IF(D26 &lt; 0.5, 100, 0)) +
  (IF(E26 &lt; 0.5, 100, 0)) +
  (IF(F26 &lt; 0.5, 100, 0))</f>
        <v>0</v>
      </c>
      <c r="H26" s="46" t="s">
        <v>195</v>
      </c>
      <c r="I26" s="20"/>
      <c r="J26" s="20"/>
      <c r="K26" s="20"/>
      <c r="L26" s="20"/>
      <c r="M26" s="20"/>
      <c r="N26" s="20"/>
      <c r="O26" s="20"/>
      <c r="P26" s="20"/>
      <c r="Q26" s="20"/>
      <c r="R26" s="20"/>
      <c r="S26" s="20"/>
      <c r="T26" s="20"/>
      <c r="U26" s="20"/>
      <c r="V26" s="20"/>
    </row>
    <row r="27" spans="1:22" x14ac:dyDescent="0.2">
      <c r="A27" s="20"/>
      <c r="B27" s="38" t="s">
        <v>196</v>
      </c>
      <c r="C27" s="49">
        <f>C9/(C13+C10)</f>
        <v>-2.1062618595825429</v>
      </c>
      <c r="D27" s="49">
        <f>D9/(D13+D10)</f>
        <v>-2.1095890410958904</v>
      </c>
      <c r="E27" s="49">
        <f>E9/(E13+E10)</f>
        <v>-2.5738199127330423</v>
      </c>
      <c r="F27" s="50">
        <f>F9/(F13+F10)</f>
        <v>-2.2709772277042553</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-5.0985649693294617E-2</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-0.54003795066413662</v>
      </c>
      <c r="D31" s="49">
        <f>D17/(D13+D10)</f>
        <v>-0.53200614517987455</v>
      </c>
      <c r="E31" s="49">
        <f>E17/(E13+E10)</f>
        <v>-0.64038080126933761</v>
      </c>
      <c r="F31" s="50">
        <f>F17/(F13+F10)</f>
        <v>-0.52523669290273756</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8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0.32833333333333331</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536700000</v>
      </c>
      <c r="D4" s="26">
        <v>604500000</v>
      </c>
      <c r="E4" s="26">
        <v>673200000</v>
      </c>
      <c r="F4" s="27">
        <v>763600000</v>
      </c>
      <c r="G4" s="20"/>
      <c r="H4" s="20"/>
      <c r="I4" s="20"/>
      <c r="J4" s="20"/>
      <c r="K4" s="20"/>
      <c r="L4" s="20"/>
      <c r="M4" s="20"/>
      <c r="N4" s="20"/>
      <c r="O4" s="20"/>
      <c r="P4" s="20"/>
      <c r="Q4" s="20"/>
      <c r="R4" s="20"/>
      <c r="S4" s="20"/>
      <c r="T4" s="20"/>
      <c r="U4" s="20"/>
      <c r="V4" s="20"/>
    </row>
    <row r="5" spans="1:22" ht="19" x14ac:dyDescent="0.25">
      <c r="A5" s="20"/>
      <c r="B5" s="28" t="s">
        <v>169</v>
      </c>
      <c r="C5" s="26">
        <v>8969500000</v>
      </c>
      <c r="D5" s="26">
        <v>8863000000</v>
      </c>
      <c r="E5" s="26">
        <v>8045500000</v>
      </c>
      <c r="F5" s="27">
        <v>8078700000</v>
      </c>
      <c r="G5" s="20"/>
      <c r="H5" s="20"/>
      <c r="I5" s="20"/>
      <c r="J5" s="20"/>
      <c r="K5" s="20"/>
      <c r="L5" s="20"/>
      <c r="M5" s="20"/>
      <c r="N5" s="20"/>
      <c r="O5" s="20"/>
      <c r="P5" s="20"/>
      <c r="Q5" s="20"/>
      <c r="R5" s="20"/>
      <c r="S5" s="20"/>
      <c r="T5" s="20"/>
      <c r="U5" s="20"/>
      <c r="V5" s="20"/>
    </row>
    <row r="6" spans="1:22" ht="19" x14ac:dyDescent="0.25">
      <c r="A6" s="20"/>
      <c r="B6" s="28" t="s">
        <v>170</v>
      </c>
      <c r="C6" s="26">
        <v>18102500000</v>
      </c>
      <c r="D6" s="26">
        <v>16653300000</v>
      </c>
      <c r="E6" s="26">
        <v>17333000000</v>
      </c>
      <c r="F6" s="27">
        <v>15923600000</v>
      </c>
      <c r="G6" s="20"/>
      <c r="H6" s="20"/>
      <c r="I6" s="20"/>
      <c r="J6" s="20"/>
      <c r="K6" s="20"/>
      <c r="L6" s="20"/>
      <c r="M6" s="20"/>
      <c r="N6" s="20"/>
      <c r="O6" s="20"/>
      <c r="P6" s="20"/>
      <c r="Q6" s="20"/>
      <c r="R6" s="20"/>
      <c r="S6" s="20"/>
      <c r="T6" s="20"/>
      <c r="U6" s="20"/>
      <c r="V6" s="20"/>
    </row>
    <row r="7" spans="1:22" ht="19" x14ac:dyDescent="0.25">
      <c r="A7" s="20"/>
      <c r="B7" s="28" t="s">
        <v>171</v>
      </c>
      <c r="C7" s="26">
        <v>3771900000</v>
      </c>
      <c r="D7" s="26">
        <v>2190800000</v>
      </c>
      <c r="E7" s="26">
        <v>3851100000</v>
      </c>
      <c r="F7" s="27">
        <v>2283300000</v>
      </c>
      <c r="G7" s="20"/>
      <c r="H7" s="20"/>
      <c r="I7" s="20"/>
      <c r="J7" s="20"/>
      <c r="K7" s="20"/>
      <c r="L7" s="20"/>
      <c r="M7" s="20"/>
      <c r="N7" s="20"/>
      <c r="O7" s="20"/>
      <c r="P7" s="20"/>
      <c r="Q7" s="20"/>
      <c r="R7" s="20"/>
      <c r="S7" s="20"/>
      <c r="T7" s="20"/>
      <c r="U7" s="20"/>
      <c r="V7" s="20"/>
    </row>
    <row r="8" spans="1:22" ht="19" x14ac:dyDescent="0.25">
      <c r="A8" s="20"/>
      <c r="B8" s="28" t="s">
        <v>172</v>
      </c>
      <c r="C8" s="26">
        <v>7932900000</v>
      </c>
      <c r="D8" s="26">
        <v>8359600000</v>
      </c>
      <c r="E8" s="26">
        <v>7258700000</v>
      </c>
      <c r="F8" s="27">
        <v>7923800000</v>
      </c>
      <c r="G8" s="20"/>
      <c r="H8" s="20"/>
      <c r="I8" s="20"/>
      <c r="J8" s="20"/>
      <c r="K8" s="20"/>
      <c r="L8" s="20"/>
      <c r="M8" s="20"/>
      <c r="N8" s="20"/>
      <c r="O8" s="20"/>
      <c r="P8" s="20"/>
      <c r="Q8" s="20"/>
      <c r="R8" s="20"/>
      <c r="S8" s="20"/>
      <c r="T8" s="20"/>
      <c r="U8" s="20"/>
      <c r="V8" s="20"/>
    </row>
    <row r="9" spans="1:22" ht="19" x14ac:dyDescent="0.25">
      <c r="A9" s="20"/>
      <c r="B9" s="28" t="s">
        <v>173</v>
      </c>
      <c r="C9" s="26">
        <v>11704800000</v>
      </c>
      <c r="D9" s="26">
        <v>10550400000</v>
      </c>
      <c r="E9" s="26">
        <v>11109800000</v>
      </c>
      <c r="F9" s="27">
        <v>10207100000</v>
      </c>
      <c r="G9" s="20"/>
      <c r="H9" s="20"/>
      <c r="I9" s="20"/>
      <c r="J9" s="20"/>
      <c r="K9" s="20"/>
      <c r="L9" s="20"/>
      <c r="M9" s="20"/>
      <c r="N9" s="20"/>
      <c r="O9" s="20"/>
      <c r="P9" s="20"/>
      <c r="Q9" s="20"/>
      <c r="R9" s="20"/>
      <c r="S9" s="20"/>
      <c r="T9" s="20"/>
      <c r="U9" s="20"/>
      <c r="V9" s="20"/>
    </row>
    <row r="10" spans="1:22" ht="19" x14ac:dyDescent="0.25">
      <c r="A10" s="20"/>
      <c r="B10" s="28" t="s">
        <v>174</v>
      </c>
      <c r="C10" s="26">
        <v>1734200000</v>
      </c>
      <c r="D10" s="26">
        <v>1260100000</v>
      </c>
      <c r="E10" s="26">
        <v>784000000</v>
      </c>
      <c r="F10" s="27">
        <v>296100000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3126300000</v>
      </c>
      <c r="D12" s="26">
        <v>2740100000</v>
      </c>
      <c r="E12" s="26">
        <v>2293000000</v>
      </c>
      <c r="F12" s="27">
        <v>1667000000</v>
      </c>
      <c r="G12" s="20"/>
      <c r="H12" s="20"/>
      <c r="I12" s="20"/>
      <c r="J12" s="20"/>
      <c r="K12" s="20"/>
      <c r="L12" s="20"/>
      <c r="M12" s="20"/>
      <c r="N12" s="20"/>
      <c r="O12" s="20"/>
      <c r="P12" s="20"/>
      <c r="Q12" s="20"/>
      <c r="R12" s="20"/>
      <c r="S12" s="20"/>
      <c r="T12" s="20"/>
      <c r="U12" s="20"/>
      <c r="V12" s="20"/>
    </row>
    <row r="13" spans="1:22" ht="19" x14ac:dyDescent="0.25">
      <c r="A13" s="20"/>
      <c r="B13" s="28" t="s">
        <v>177</v>
      </c>
      <c r="C13" s="26">
        <v>6397700000</v>
      </c>
      <c r="D13" s="26">
        <v>6102900000</v>
      </c>
      <c r="E13" s="26">
        <v>6223200000</v>
      </c>
      <c r="F13" s="27">
        <v>5716500000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473800000</v>
      </c>
      <c r="D15" s="26">
        <v>447300000</v>
      </c>
      <c r="E15" s="26">
        <v>414900000</v>
      </c>
      <c r="F15" s="27">
        <v>399400000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1215100000</v>
      </c>
      <c r="D17" s="33">
        <v>1134300000</v>
      </c>
      <c r="E17" s="33">
        <v>1429000000</v>
      </c>
      <c r="F17" s="34">
        <v>1184700000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2.2640208682690517</v>
      </c>
      <c r="D24" s="49">
        <f>D17/(D4)</f>
        <v>1.8764267990074441</v>
      </c>
      <c r="E24" s="49">
        <f>E17/(E4)</f>
        <v>2.1226975638740346</v>
      </c>
      <c r="F24" s="50">
        <f>F17/(F4)</f>
        <v>1.5514667365112624</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6.7123325507526588E-2</v>
      </c>
      <c r="D25" s="49">
        <f>D17/D6</f>
        <v>6.8112626326313708E-2</v>
      </c>
      <c r="E25" s="49">
        <f>E17/E6</f>
        <v>8.2443893151791375E-2</v>
      </c>
      <c r="F25" s="50">
        <f>F17/F6</f>
        <v>7.4399005250069081E-2</v>
      </c>
      <c r="G25" s="45">
        <f>(IF(C25 &gt; 0.17, 100, IF(C25 &gt;= 0.1, 50, 0))) +
  (IF(D25 &gt; 0.17, 100, IF(D25 &gt;= 0.1, 50, 0))) +
  (IF(E25 &gt; 0.17, 100, IF(E25 &gt;= 0.1, 50, 0))) +
  (IF(F25 &gt; 0.17, 100, IF(F25 &gt;= 0.1, 50, 0)))</f>
        <v>0</v>
      </c>
      <c r="H25" s="46" t="s">
        <v>194</v>
      </c>
      <c r="I25" s="20"/>
      <c r="J25" s="20"/>
      <c r="K25" s="20"/>
      <c r="L25" s="20"/>
      <c r="M25" s="20"/>
      <c r="N25" s="20"/>
      <c r="O25" s="20"/>
      <c r="P25" s="20"/>
      <c r="Q25" s="20"/>
      <c r="R25" s="20"/>
      <c r="S25" s="20"/>
      <c r="T25" s="20"/>
      <c r="U25" s="20"/>
      <c r="V25" s="20"/>
    </row>
    <row r="26" spans="1:22" x14ac:dyDescent="0.2">
      <c r="A26" s="20"/>
      <c r="B26" s="38" t="s">
        <v>112</v>
      </c>
      <c r="C26" s="49">
        <f>C8/C6</f>
        <v>0.43822124016019887</v>
      </c>
      <c r="D26" s="49">
        <f>D8/D6</f>
        <v>0.50197858682663499</v>
      </c>
      <c r="E26" s="49">
        <f>E8/E6</f>
        <v>0.41877920729244794</v>
      </c>
      <c r="F26" s="50">
        <f>F8/F6</f>
        <v>0.49761360496370166</v>
      </c>
      <c r="G26" s="45">
        <f>(IF(C26 &lt; 0.5, 100, 0)) +
  (IF(D26 &lt; 0.5, 100, 0)) +
  (IF(E26 &lt; 0.5, 100, 0)) +
  (IF(F26 &lt; 0.5, 100, 0))</f>
        <v>300</v>
      </c>
      <c r="H26" s="46" t="s">
        <v>195</v>
      </c>
      <c r="I26" s="20"/>
      <c r="J26" s="20"/>
      <c r="K26" s="20"/>
      <c r="L26" s="20"/>
      <c r="M26" s="20"/>
      <c r="N26" s="20"/>
      <c r="O26" s="20"/>
      <c r="P26" s="20"/>
      <c r="Q26" s="20"/>
      <c r="R26" s="20"/>
      <c r="S26" s="20"/>
      <c r="T26" s="20"/>
      <c r="U26" s="20"/>
      <c r="V26" s="20"/>
    </row>
    <row r="27" spans="1:22" x14ac:dyDescent="0.2">
      <c r="A27" s="20"/>
      <c r="B27" s="38" t="s">
        <v>196</v>
      </c>
      <c r="C27" s="49">
        <f>C9/(C13+C10)</f>
        <v>1.4393684132859479</v>
      </c>
      <c r="D27" s="49">
        <f>D9/(D13+D10)</f>
        <v>1.4328942007333967</v>
      </c>
      <c r="E27" s="49">
        <f>E9/(E13+E10)</f>
        <v>1.5854835026829546</v>
      </c>
      <c r="F27" s="50">
        <f>F9/(F13+F10)</f>
        <v>1.6976183348301899</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0.23715113078370198</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0.14942387387941317</v>
      </c>
      <c r="D31" s="49">
        <f>D17/(D13+D10)</f>
        <v>0.15405405405405406</v>
      </c>
      <c r="E31" s="49">
        <f>E17/(E13+E10)</f>
        <v>0.2039330973855463</v>
      </c>
      <c r="F31" s="50">
        <f>F17/(F13+F10)</f>
        <v>0.19703622392974754</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225</v>
      </c>
      <c r="D2" s="22" t="s">
        <v>226</v>
      </c>
      <c r="E2" s="22" t="s">
        <v>227</v>
      </c>
      <c r="F2" s="22" t="s">
        <v>228</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0.70333333333333325</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2388000000</v>
      </c>
      <c r="D4" s="26">
        <v>2315000000</v>
      </c>
      <c r="E4" s="26">
        <v>2116000000</v>
      </c>
      <c r="F4" s="27">
        <v>2004000000</v>
      </c>
      <c r="G4" s="20"/>
      <c r="H4" s="20"/>
      <c r="I4" s="20"/>
      <c r="J4" s="20"/>
      <c r="K4" s="20"/>
      <c r="L4" s="20"/>
      <c r="M4" s="20"/>
      <c r="N4" s="20"/>
      <c r="O4" s="20"/>
      <c r="P4" s="20"/>
      <c r="Q4" s="20"/>
      <c r="R4" s="20"/>
      <c r="S4" s="20"/>
      <c r="T4" s="20"/>
      <c r="U4" s="20"/>
      <c r="V4" s="20"/>
    </row>
    <row r="5" spans="1:22" ht="19" x14ac:dyDescent="0.25">
      <c r="A5" s="20"/>
      <c r="B5" s="28" t="s">
        <v>169</v>
      </c>
      <c r="C5" s="26">
        <v>12805000000</v>
      </c>
      <c r="D5" s="26">
        <v>12787000000</v>
      </c>
      <c r="E5" s="26">
        <v>12668000000</v>
      </c>
      <c r="F5" s="27">
        <v>10742000000</v>
      </c>
      <c r="G5" s="20"/>
      <c r="H5" s="20"/>
      <c r="I5" s="20"/>
      <c r="J5" s="20"/>
      <c r="K5" s="20"/>
      <c r="L5" s="20"/>
      <c r="M5" s="20"/>
      <c r="N5" s="20"/>
      <c r="O5" s="20"/>
      <c r="P5" s="20"/>
      <c r="Q5" s="20"/>
      <c r="R5" s="20"/>
      <c r="S5" s="20"/>
      <c r="T5" s="20"/>
      <c r="U5" s="20"/>
      <c r="V5" s="20"/>
    </row>
    <row r="6" spans="1:22" ht="19" x14ac:dyDescent="0.25">
      <c r="A6" s="20"/>
      <c r="B6" s="28" t="s">
        <v>170</v>
      </c>
      <c r="C6" s="26">
        <v>29779000000</v>
      </c>
      <c r="D6" s="26">
        <v>27165000000</v>
      </c>
      <c r="E6" s="26">
        <v>27241000000</v>
      </c>
      <c r="F6" s="27">
        <v>24284000000</v>
      </c>
      <c r="G6" s="20"/>
      <c r="H6" s="20"/>
      <c r="I6" s="20"/>
      <c r="J6" s="20"/>
      <c r="K6" s="20"/>
      <c r="L6" s="20"/>
      <c r="M6" s="20"/>
      <c r="N6" s="20"/>
      <c r="O6" s="20"/>
      <c r="P6" s="20"/>
      <c r="Q6" s="20"/>
      <c r="R6" s="20"/>
      <c r="S6" s="20"/>
      <c r="T6" s="20"/>
      <c r="U6" s="20"/>
      <c r="V6" s="20"/>
    </row>
    <row r="7" spans="1:22" ht="19" x14ac:dyDescent="0.25">
      <c r="A7" s="20"/>
      <c r="B7" s="28" t="s">
        <v>171</v>
      </c>
      <c r="C7" s="26">
        <v>8251000000</v>
      </c>
      <c r="D7" s="26">
        <v>8128000000</v>
      </c>
      <c r="E7" s="26">
        <v>6932000000</v>
      </c>
      <c r="F7" s="27">
        <v>5512000000</v>
      </c>
      <c r="G7" s="20"/>
      <c r="H7" s="20"/>
      <c r="I7" s="20"/>
      <c r="J7" s="20"/>
      <c r="K7" s="20"/>
      <c r="L7" s="20"/>
      <c r="M7" s="20"/>
      <c r="N7" s="20"/>
      <c r="O7" s="20"/>
      <c r="P7" s="20"/>
      <c r="Q7" s="20"/>
      <c r="R7" s="20"/>
      <c r="S7" s="20"/>
      <c r="T7" s="20"/>
      <c r="U7" s="20"/>
      <c r="V7" s="20"/>
    </row>
    <row r="8" spans="1:22" ht="19" x14ac:dyDescent="0.25">
      <c r="A8" s="20"/>
      <c r="B8" s="28" t="s">
        <v>172</v>
      </c>
      <c r="C8" s="26">
        <v>5010000000</v>
      </c>
      <c r="D8" s="26">
        <v>4986000000</v>
      </c>
      <c r="E8" s="26">
        <v>5512000000</v>
      </c>
      <c r="F8" s="27">
        <v>5508000000</v>
      </c>
      <c r="G8" s="20"/>
      <c r="H8" s="20"/>
      <c r="I8" s="20"/>
      <c r="J8" s="20"/>
      <c r="K8" s="20"/>
      <c r="L8" s="20"/>
      <c r="M8" s="20"/>
      <c r="N8" s="20"/>
      <c r="O8" s="20"/>
      <c r="P8" s="20"/>
      <c r="Q8" s="20"/>
      <c r="R8" s="20"/>
      <c r="S8" s="20"/>
      <c r="T8" s="20"/>
      <c r="U8" s="20"/>
      <c r="V8" s="20"/>
    </row>
    <row r="9" spans="1:22" ht="19" x14ac:dyDescent="0.25">
      <c r="A9" s="20"/>
      <c r="B9" s="28" t="s">
        <v>173</v>
      </c>
      <c r="C9" s="26">
        <v>13261000000</v>
      </c>
      <c r="D9" s="26">
        <v>13114000000</v>
      </c>
      <c r="E9" s="26">
        <v>12444000000</v>
      </c>
      <c r="F9" s="27">
        <v>11020000000</v>
      </c>
      <c r="G9" s="20"/>
      <c r="H9" s="20"/>
      <c r="I9" s="20"/>
      <c r="J9" s="20"/>
      <c r="K9" s="20"/>
      <c r="L9" s="20"/>
      <c r="M9" s="20"/>
      <c r="N9" s="20"/>
      <c r="O9" s="20"/>
      <c r="P9" s="20"/>
      <c r="Q9" s="20"/>
      <c r="R9" s="20"/>
      <c r="S9" s="20"/>
      <c r="T9" s="20"/>
      <c r="U9" s="20"/>
      <c r="V9" s="20"/>
    </row>
    <row r="10" spans="1:22" ht="19" x14ac:dyDescent="0.25">
      <c r="A10" s="20"/>
      <c r="B10" s="28" t="s">
        <v>174</v>
      </c>
      <c r="C10" s="26">
        <v>28129000000</v>
      </c>
      <c r="D10" s="26">
        <v>23843000000</v>
      </c>
      <c r="E10" s="26">
        <v>17399000000</v>
      </c>
      <c r="F10" s="27">
        <v>13546000000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33346000000</v>
      </c>
      <c r="D12" s="26">
        <v>28319000000</v>
      </c>
      <c r="E12" s="26">
        <v>23905000000</v>
      </c>
      <c r="F12" s="27">
        <v>19611000000</v>
      </c>
      <c r="G12" s="20"/>
      <c r="H12" s="20"/>
      <c r="I12" s="20"/>
      <c r="J12" s="20"/>
      <c r="K12" s="20"/>
      <c r="L12" s="20"/>
      <c r="M12" s="20"/>
      <c r="N12" s="20"/>
      <c r="O12" s="20"/>
      <c r="P12" s="20"/>
      <c r="Q12" s="20"/>
      <c r="R12" s="20"/>
      <c r="S12" s="20"/>
      <c r="T12" s="20"/>
      <c r="U12" s="20"/>
      <c r="V12" s="20"/>
    </row>
    <row r="13" spans="1:22" ht="19" x14ac:dyDescent="0.25">
      <c r="A13" s="20"/>
      <c r="B13" s="28" t="s">
        <v>177</v>
      </c>
      <c r="C13" s="26">
        <v>16518000000</v>
      </c>
      <c r="D13" s="26">
        <v>14051000000</v>
      </c>
      <c r="E13" s="26">
        <v>14797000000</v>
      </c>
      <c r="F13" s="27">
        <v>13264000000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3473000000</v>
      </c>
      <c r="D15" s="26">
        <v>2987000000</v>
      </c>
      <c r="E15" s="26">
        <v>2540000000</v>
      </c>
      <c r="F15" s="27">
        <v>2188000000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7302000000</v>
      </c>
      <c r="D17" s="33">
        <v>7838000000</v>
      </c>
      <c r="E17" s="33">
        <v>7230000000</v>
      </c>
      <c r="F17" s="34">
        <v>5727000000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Pass</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Pass</v>
      </c>
      <c r="F23" s="48" t="str">
        <f>IF(F17&gt;F7, "Pass", "Fail")</f>
        <v>Pass</v>
      </c>
      <c r="G23" s="45">
        <f>(COUNTIF(C23:F23, "Pass") * 100) + (COUNTIF(C23:F23, "Fail") * 0)</f>
        <v>200</v>
      </c>
      <c r="H23" s="46" t="s">
        <v>192</v>
      </c>
      <c r="I23" s="20"/>
      <c r="J23" s="20"/>
      <c r="K23" s="20"/>
      <c r="L23" s="20"/>
      <c r="M23" s="20"/>
      <c r="N23" s="20"/>
      <c r="O23" s="20"/>
      <c r="P23" s="20"/>
      <c r="Q23" s="20"/>
      <c r="R23" s="20"/>
      <c r="S23" s="20"/>
      <c r="T23" s="20"/>
      <c r="U23" s="20"/>
      <c r="V23" s="20"/>
    </row>
    <row r="24" spans="1:22" x14ac:dyDescent="0.2">
      <c r="A24" s="20"/>
      <c r="B24" s="38" t="s">
        <v>122</v>
      </c>
      <c r="C24" s="49">
        <f>C17/(C4)</f>
        <v>3.057788944723618</v>
      </c>
      <c r="D24" s="49">
        <f>D17/(D4)</f>
        <v>3.3857451403887691</v>
      </c>
      <c r="E24" s="49">
        <f>E17/(E4)</f>
        <v>3.4168241965973536</v>
      </c>
      <c r="F24" s="50">
        <f>F17/(F4)</f>
        <v>2.8577844311377247</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0.24520635347056652</v>
      </c>
      <c r="D25" s="49">
        <f>D17/D6</f>
        <v>0.28853303883673848</v>
      </c>
      <c r="E25" s="49">
        <f>E17/E6</f>
        <v>0.26540875885613596</v>
      </c>
      <c r="F25" s="50">
        <f>F17/F6</f>
        <v>0.23583429418547192</v>
      </c>
      <c r="G25" s="45">
        <f>(IF(C25 &gt; 0.17, 100, IF(C25 &gt;= 0.1, 50, 0))) +
  (IF(D25 &gt; 0.17, 100, IF(D25 &gt;= 0.1, 50, 0))) +
  (IF(E25 &gt; 0.17, 100, IF(E25 &gt;= 0.1, 50, 0))) +
  (IF(F25 &gt; 0.17, 100, IF(F25 &gt;= 0.1, 50, 0)))</f>
        <v>400</v>
      </c>
      <c r="H25" s="46" t="s">
        <v>194</v>
      </c>
      <c r="I25" s="20"/>
      <c r="J25" s="20"/>
      <c r="K25" s="20"/>
      <c r="L25" s="20"/>
      <c r="M25" s="20"/>
      <c r="N25" s="20"/>
      <c r="O25" s="20"/>
      <c r="P25" s="20"/>
      <c r="Q25" s="20"/>
      <c r="R25" s="20"/>
      <c r="S25" s="20"/>
      <c r="T25" s="20"/>
      <c r="U25" s="20"/>
      <c r="V25" s="20"/>
    </row>
    <row r="26" spans="1:22" x14ac:dyDescent="0.2">
      <c r="A26" s="20"/>
      <c r="B26" s="38" t="s">
        <v>112</v>
      </c>
      <c r="C26" s="49">
        <f>C8/C6</f>
        <v>0.1682393633097149</v>
      </c>
      <c r="D26" s="49">
        <f>D8/D6</f>
        <v>0.18354500276090557</v>
      </c>
      <c r="E26" s="49">
        <f>E8/E6</f>
        <v>0.20234205792738885</v>
      </c>
      <c r="F26" s="50">
        <f>F8/F6</f>
        <v>0.2268160105419206</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0.29701883665195872</v>
      </c>
      <c r="D27" s="49">
        <f>D9/(D13+D10)</f>
        <v>0.34607061803979522</v>
      </c>
      <c r="E27" s="49">
        <f>E9/(E13+E10)</f>
        <v>0.38650764070070814</v>
      </c>
      <c r="F27" s="50">
        <f>F9/(F13+F10)</f>
        <v>0.41104065647146587</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0.19370654706195781</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0.16354962259502318</v>
      </c>
      <c r="D31" s="49">
        <f>D17/(D13+D10)</f>
        <v>0.20684013300258616</v>
      </c>
      <c r="E31" s="49">
        <f>E17/(E13+E10)</f>
        <v>0.2245620573984346</v>
      </c>
      <c r="F31" s="50">
        <f>F17/(F13+F10)</f>
        <v>0.21361432301380082</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9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0.57625000000000004</v>
      </c>
      <c r="J2" s="20"/>
      <c r="K2" s="20"/>
      <c r="L2" s="20"/>
      <c r="M2" s="20"/>
      <c r="N2" s="20"/>
      <c r="O2" s="20"/>
      <c r="P2" s="20"/>
      <c r="Q2" s="20"/>
      <c r="R2" s="20"/>
      <c r="S2" s="20"/>
      <c r="T2" s="20"/>
      <c r="U2" s="20"/>
      <c r="V2" s="20"/>
    </row>
    <row r="3" spans="1:22" ht="19" x14ac:dyDescent="0.25">
      <c r="A3" s="20"/>
      <c r="B3" s="25" t="s">
        <v>167</v>
      </c>
      <c r="C3" s="26">
        <v>607051000</v>
      </c>
      <c r="D3" s="26">
        <v>812815000</v>
      </c>
      <c r="E3" s="26">
        <v>475213000</v>
      </c>
      <c r="F3" s="27">
        <v>323944000</v>
      </c>
      <c r="G3" s="20"/>
      <c r="H3" s="20"/>
      <c r="I3" s="20"/>
      <c r="J3" s="20"/>
      <c r="K3" s="20"/>
      <c r="L3" s="20"/>
      <c r="M3" s="20"/>
      <c r="N3" s="20"/>
      <c r="O3" s="20"/>
      <c r="P3" s="20"/>
      <c r="Q3" s="20"/>
      <c r="R3" s="20"/>
      <c r="S3" s="20"/>
      <c r="T3" s="20"/>
      <c r="U3" s="20"/>
      <c r="V3" s="20"/>
    </row>
    <row r="4" spans="1:22" ht="19" x14ac:dyDescent="0.25">
      <c r="A4" s="20"/>
      <c r="B4" s="28" t="s">
        <v>168</v>
      </c>
      <c r="C4" s="26">
        <v>1548442000</v>
      </c>
      <c r="D4" s="26">
        <v>1488277000</v>
      </c>
      <c r="E4" s="26">
        <v>720661000</v>
      </c>
      <c r="F4" s="27">
        <v>571291000</v>
      </c>
      <c r="G4" s="20"/>
      <c r="H4" s="20"/>
      <c r="I4" s="20"/>
      <c r="J4" s="20"/>
      <c r="K4" s="20"/>
      <c r="L4" s="20"/>
      <c r="M4" s="20"/>
      <c r="N4" s="20"/>
      <c r="O4" s="20"/>
      <c r="P4" s="20"/>
      <c r="Q4" s="20"/>
      <c r="R4" s="20"/>
      <c r="S4" s="20"/>
      <c r="T4" s="20"/>
      <c r="U4" s="20"/>
      <c r="V4" s="20"/>
    </row>
    <row r="5" spans="1:22" ht="19" x14ac:dyDescent="0.25">
      <c r="A5" s="20"/>
      <c r="B5" s="28" t="s">
        <v>169</v>
      </c>
      <c r="C5" s="26">
        <v>3945860000</v>
      </c>
      <c r="D5" s="26">
        <v>4408331000</v>
      </c>
      <c r="E5" s="26">
        <v>793702000</v>
      </c>
      <c r="F5" s="27">
        <v>748037000</v>
      </c>
      <c r="G5" s="20"/>
      <c r="H5" s="20"/>
      <c r="I5" s="20"/>
      <c r="J5" s="20"/>
      <c r="K5" s="20"/>
      <c r="L5" s="20"/>
      <c r="M5" s="20"/>
      <c r="N5" s="20"/>
      <c r="O5" s="20"/>
      <c r="P5" s="20"/>
      <c r="Q5" s="20"/>
      <c r="R5" s="20"/>
      <c r="S5" s="20"/>
      <c r="T5" s="20"/>
      <c r="U5" s="20"/>
      <c r="V5" s="20"/>
    </row>
    <row r="6" spans="1:22" ht="19" x14ac:dyDescent="0.25">
      <c r="A6" s="20"/>
      <c r="B6" s="28" t="s">
        <v>170</v>
      </c>
      <c r="C6" s="26">
        <v>8812591000</v>
      </c>
      <c r="D6" s="26">
        <v>10138857000</v>
      </c>
      <c r="E6" s="26">
        <v>3191896000</v>
      </c>
      <c r="F6" s="27">
        <v>2917696000</v>
      </c>
      <c r="G6" s="20"/>
      <c r="H6" s="20"/>
      <c r="I6" s="20"/>
      <c r="J6" s="20"/>
      <c r="K6" s="20"/>
      <c r="L6" s="20"/>
      <c r="M6" s="20"/>
      <c r="N6" s="20"/>
      <c r="O6" s="20"/>
      <c r="P6" s="20"/>
      <c r="Q6" s="20"/>
      <c r="R6" s="20"/>
      <c r="S6" s="20"/>
      <c r="T6" s="20"/>
      <c r="U6" s="20"/>
      <c r="V6" s="20"/>
    </row>
    <row r="7" spans="1:22" ht="19" x14ac:dyDescent="0.25">
      <c r="A7" s="20"/>
      <c r="B7" s="28" t="s">
        <v>171</v>
      </c>
      <c r="C7" s="26">
        <v>513995000</v>
      </c>
      <c r="D7" s="26">
        <v>761931000</v>
      </c>
      <c r="E7" s="26">
        <v>379001000</v>
      </c>
      <c r="F7" s="27">
        <v>302626000</v>
      </c>
      <c r="G7" s="20"/>
      <c r="H7" s="20"/>
      <c r="I7" s="20"/>
      <c r="J7" s="20"/>
      <c r="K7" s="20"/>
      <c r="L7" s="20"/>
      <c r="M7" s="20"/>
      <c r="N7" s="20"/>
      <c r="O7" s="20"/>
      <c r="P7" s="20"/>
      <c r="Q7" s="20"/>
      <c r="R7" s="20"/>
      <c r="S7" s="20"/>
      <c r="T7" s="20"/>
      <c r="U7" s="20"/>
      <c r="V7" s="20"/>
    </row>
    <row r="8" spans="1:22" ht="19" x14ac:dyDescent="0.25">
      <c r="A8" s="20"/>
      <c r="B8" s="28" t="s">
        <v>172</v>
      </c>
      <c r="C8" s="26">
        <v>4890002000</v>
      </c>
      <c r="D8" s="26">
        <v>6158926000</v>
      </c>
      <c r="E8" s="26">
        <v>1099114000</v>
      </c>
      <c r="F8" s="27">
        <v>1235576000</v>
      </c>
      <c r="G8" s="20"/>
      <c r="H8" s="20"/>
      <c r="I8" s="20"/>
      <c r="J8" s="20"/>
      <c r="K8" s="20"/>
      <c r="L8" s="20"/>
      <c r="M8" s="20"/>
      <c r="N8" s="20"/>
      <c r="O8" s="20"/>
      <c r="P8" s="20"/>
      <c r="Q8" s="20"/>
      <c r="R8" s="20"/>
      <c r="S8" s="20"/>
      <c r="T8" s="20"/>
      <c r="U8" s="20"/>
      <c r="V8" s="20"/>
    </row>
    <row r="9" spans="1:22" ht="19" x14ac:dyDescent="0.25">
      <c r="A9" s="20"/>
      <c r="B9" s="28" t="s">
        <v>173</v>
      </c>
      <c r="C9" s="26">
        <v>5403997000</v>
      </c>
      <c r="D9" s="26">
        <v>6920857000</v>
      </c>
      <c r="E9" s="26">
        <v>1478115000</v>
      </c>
      <c r="F9" s="27">
        <v>1538202000</v>
      </c>
      <c r="G9" s="20"/>
      <c r="H9" s="20"/>
      <c r="I9" s="20"/>
      <c r="J9" s="20"/>
      <c r="K9" s="20"/>
      <c r="L9" s="20"/>
      <c r="M9" s="20"/>
      <c r="N9" s="20"/>
      <c r="O9" s="20"/>
      <c r="P9" s="20"/>
      <c r="Q9" s="20"/>
      <c r="R9" s="20"/>
      <c r="S9" s="20"/>
      <c r="T9" s="20"/>
      <c r="U9" s="20"/>
      <c r="V9" s="20"/>
    </row>
    <row r="10" spans="1:22" ht="19" x14ac:dyDescent="0.25">
      <c r="A10" s="20"/>
      <c r="B10" s="28" t="s">
        <v>174</v>
      </c>
      <c r="C10" s="26">
        <v>7112000</v>
      </c>
      <c r="D10" s="26">
        <v>7112000</v>
      </c>
      <c r="E10" s="26">
        <v>7112000</v>
      </c>
      <c r="F10" s="27">
        <v>7112000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1151765000</v>
      </c>
      <c r="D12" s="26">
        <v>1031391000</v>
      </c>
      <c r="E12" s="26">
        <v>879776000</v>
      </c>
      <c r="F12" s="27">
        <v>577833000</v>
      </c>
      <c r="G12" s="20"/>
      <c r="H12" s="20"/>
      <c r="I12" s="20"/>
      <c r="J12" s="20"/>
      <c r="K12" s="20"/>
      <c r="L12" s="20"/>
      <c r="M12" s="20"/>
      <c r="N12" s="20"/>
      <c r="O12" s="20"/>
      <c r="P12" s="20"/>
      <c r="Q12" s="20"/>
      <c r="R12" s="20"/>
      <c r="S12" s="20"/>
      <c r="T12" s="20"/>
      <c r="U12" s="20"/>
      <c r="V12" s="20"/>
    </row>
    <row r="13" spans="1:22" ht="19" x14ac:dyDescent="0.25">
      <c r="A13" s="20"/>
      <c r="B13" s="28" t="s">
        <v>177</v>
      </c>
      <c r="C13" s="26">
        <v>3408594000</v>
      </c>
      <c r="D13" s="26">
        <v>3218000000</v>
      </c>
      <c r="E13" s="26">
        <v>1713781000</v>
      </c>
      <c r="F13" s="27">
        <v>1379494000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277313000</v>
      </c>
      <c r="D15" s="26">
        <v>228994000</v>
      </c>
      <c r="E15" s="26">
        <v>167632000</v>
      </c>
      <c r="F15" s="27">
        <v>136057000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629562000</v>
      </c>
      <c r="D17" s="33">
        <v>352283000</v>
      </c>
      <c r="E17" s="33">
        <v>400454000</v>
      </c>
      <c r="F17" s="34">
        <v>446674000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Fail</v>
      </c>
      <c r="F22" s="39"/>
      <c r="G22" s="45">
        <f>(((COUNTIF(C22:F22, "Pass") * 100) + (COUNTIF(C22:F22, "Fail") * 0)) * (400/300)) / 2</f>
        <v>66.666666666666657</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Pass</v>
      </c>
      <c r="D23" s="43" t="str">
        <f>IF(D17&gt;D7, "Pass", "Fail")</f>
        <v>Fail</v>
      </c>
      <c r="E23" s="43" t="str">
        <f>IF(E17&gt;E7, "Pass", "Fail")</f>
        <v>Pass</v>
      </c>
      <c r="F23" s="48" t="str">
        <f>IF(F17&gt;F7, "Pass", "Fail")</f>
        <v>Pass</v>
      </c>
      <c r="G23" s="45">
        <f>(COUNTIF(C23:F23, "Pass") * 100) + (COUNTIF(C23:F23, "Fail") * 0)</f>
        <v>300</v>
      </c>
      <c r="H23" s="46" t="s">
        <v>192</v>
      </c>
      <c r="I23" s="20"/>
      <c r="J23" s="20"/>
      <c r="K23" s="20"/>
      <c r="L23" s="20"/>
      <c r="M23" s="20"/>
      <c r="N23" s="20"/>
      <c r="O23" s="20"/>
      <c r="P23" s="20"/>
      <c r="Q23" s="20"/>
      <c r="R23" s="20"/>
      <c r="S23" s="20"/>
      <c r="T23" s="20"/>
      <c r="U23" s="20"/>
      <c r="V23" s="20"/>
    </row>
    <row r="24" spans="1:22" x14ac:dyDescent="0.2">
      <c r="A24" s="20"/>
      <c r="B24" s="38" t="s">
        <v>122</v>
      </c>
      <c r="C24" s="49">
        <f>C17/(C4)</f>
        <v>0.40657770843208851</v>
      </c>
      <c r="D24" s="49">
        <f>D17/(D4)</f>
        <v>0.23670526387224958</v>
      </c>
      <c r="E24" s="49">
        <f>E17/(E4)</f>
        <v>0.5556759697000393</v>
      </c>
      <c r="F24" s="50">
        <f>F17/(F4)</f>
        <v>0.78186773465711867</v>
      </c>
      <c r="G24" s="45">
        <f>(IF(C24 &gt; 0.5, 100, IF(C24 &gt;= 0.2, 50, 0))) +
  (IF(D24 &gt; 0.5, 100, IF(D24 &gt;= 0.2, 50, 0))) +
  (IF(E24 &gt; 0.5, 100, IF(E24 &gt;= 0.2, 50, 0))) +
  (IF(F24 &gt; 0.5, 100, IF(F24 &gt;= 0.2, 50, 0)))</f>
        <v>300</v>
      </c>
      <c r="H24" s="46" t="s">
        <v>193</v>
      </c>
      <c r="I24" s="20"/>
      <c r="J24" s="20"/>
      <c r="K24" s="20"/>
      <c r="L24" s="20"/>
      <c r="M24" s="20"/>
      <c r="N24" s="20"/>
      <c r="O24" s="20"/>
      <c r="P24" s="20"/>
      <c r="Q24" s="20"/>
      <c r="R24" s="20"/>
      <c r="S24" s="20"/>
      <c r="T24" s="20"/>
      <c r="U24" s="20"/>
      <c r="V24" s="20"/>
    </row>
    <row r="25" spans="1:22" x14ac:dyDescent="0.2">
      <c r="A25" s="20"/>
      <c r="B25" s="38" t="s">
        <v>110</v>
      </c>
      <c r="C25" s="49">
        <f>C17/C6</f>
        <v>7.1438921878934358E-2</v>
      </c>
      <c r="D25" s="49">
        <f>D17/D6</f>
        <v>3.4745829830719575E-2</v>
      </c>
      <c r="E25" s="49">
        <f>E17/E6</f>
        <v>0.12545960144064844</v>
      </c>
      <c r="F25" s="50">
        <f>F17/F6</f>
        <v>0.15309134330649937</v>
      </c>
      <c r="G25" s="45">
        <f>(IF(C25 &gt; 0.17, 100, IF(C25 &gt;= 0.1, 50, 0))) +
  (IF(D25 &gt; 0.17, 100, IF(D25 &gt;= 0.1, 50, 0))) +
  (IF(E25 &gt; 0.17, 100, IF(E25 &gt;= 0.1, 50, 0))) +
  (IF(F25 &gt; 0.17, 100, IF(F25 &gt;= 0.1, 50, 0)))</f>
        <v>100</v>
      </c>
      <c r="H25" s="46" t="s">
        <v>194</v>
      </c>
      <c r="I25" s="20"/>
      <c r="J25" s="20"/>
      <c r="K25" s="20"/>
      <c r="L25" s="20"/>
      <c r="M25" s="20"/>
      <c r="N25" s="20"/>
      <c r="O25" s="20"/>
      <c r="P25" s="20"/>
      <c r="Q25" s="20"/>
      <c r="R25" s="20"/>
      <c r="S25" s="20"/>
      <c r="T25" s="20"/>
      <c r="U25" s="20"/>
      <c r="V25" s="20"/>
    </row>
    <row r="26" spans="1:22" x14ac:dyDescent="0.2">
      <c r="A26" s="20"/>
      <c r="B26" s="38" t="s">
        <v>112</v>
      </c>
      <c r="C26" s="49">
        <f>C8/C6</f>
        <v>0.55488811406316263</v>
      </c>
      <c r="D26" s="49">
        <f>D8/D6</f>
        <v>0.60745762564754591</v>
      </c>
      <c r="E26" s="49">
        <f>E8/E6</f>
        <v>0.34434517916623852</v>
      </c>
      <c r="F26" s="50">
        <f>F8/F6</f>
        <v>0.42347660619886374</v>
      </c>
      <c r="G26" s="45">
        <f>(IF(C26 &lt; 0.5, 100, 0)) +
  (IF(D26 &lt; 0.5, 100, 0)) +
  (IF(E26 &lt; 0.5, 100, 0)) +
  (IF(F26 &lt; 0.5, 100, 0))</f>
        <v>200</v>
      </c>
      <c r="H26" s="46" t="s">
        <v>195</v>
      </c>
      <c r="I26" s="20"/>
      <c r="J26" s="20"/>
      <c r="K26" s="20"/>
      <c r="L26" s="20"/>
      <c r="M26" s="20"/>
      <c r="N26" s="20"/>
      <c r="O26" s="20"/>
      <c r="P26" s="20"/>
      <c r="Q26" s="20"/>
      <c r="R26" s="20"/>
      <c r="S26" s="20"/>
      <c r="T26" s="20"/>
      <c r="U26" s="20"/>
      <c r="V26" s="20"/>
    </row>
    <row r="27" spans="1:22" x14ac:dyDescent="0.2">
      <c r="A27" s="20"/>
      <c r="B27" s="38" t="s">
        <v>196</v>
      </c>
      <c r="C27" s="49">
        <f>C9/(C13+C10)</f>
        <v>1.5821024994539927</v>
      </c>
      <c r="D27" s="49">
        <f>D9/(D13+D10)</f>
        <v>2.1459276453034808</v>
      </c>
      <c r="E27" s="49">
        <f>E9/(E13+E10)</f>
        <v>0.85892324508264029</v>
      </c>
      <c r="F27" s="50">
        <f>F9/(F13+F10)</f>
        <v>1.1093288215974833</v>
      </c>
      <c r="G27" s="45">
        <f>(IF(C27 &lt; 0.8, 100, IF(C27 &lt; 1, 50, 0))) +
  (IF(D27 &lt; 0.8, 100, IF(D27 &lt; 1, 50, 0))) +
  (IF(E27 &lt; 0.8, 100, IF(E27 &lt; 1, 50, 0))) +
  (IF(F27 &lt; 0.8, 100, IF(F27 &lt; 1, 50, 0)))</f>
        <v>50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0.27052923191367767</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0.1843138724468675</v>
      </c>
      <c r="D31" s="49">
        <f>D17/(D13+D10)</f>
        <v>0.10923124530248872</v>
      </c>
      <c r="E31" s="49">
        <f>E17/(E13+E10)</f>
        <v>0.23270127776683386</v>
      </c>
      <c r="F31" s="50">
        <f>F17/(F13+F10)</f>
        <v>0.32213476647295625</v>
      </c>
      <c r="G31" s="45">
        <f>(IF(C31 &gt; 0.23, 100, 0)) +
  (IF(D31 &gt; 0.23, 100, 0)) +
  (IF(E31 &gt; 0.23, 100, 0)) +
  (IF(F31 &gt; 0.23, 100, 0))</f>
        <v>200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A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0.46833333333333327</v>
      </c>
      <c r="J2" s="20"/>
      <c r="K2" s="20"/>
      <c r="L2" s="20"/>
      <c r="M2" s="20"/>
      <c r="N2" s="20"/>
      <c r="O2" s="20"/>
      <c r="P2" s="20"/>
      <c r="Q2" s="20"/>
      <c r="R2" s="20"/>
      <c r="S2" s="20"/>
      <c r="T2" s="20"/>
      <c r="U2" s="20"/>
      <c r="V2" s="20"/>
    </row>
    <row r="3" spans="1:22" ht="19" x14ac:dyDescent="0.25">
      <c r="A3" s="20"/>
      <c r="B3" s="25" t="s">
        <v>167</v>
      </c>
      <c r="C3" s="26">
        <v>804000000</v>
      </c>
      <c r="D3" s="26">
        <v>860000000</v>
      </c>
      <c r="E3" s="26">
        <v>491000000</v>
      </c>
      <c r="F3" s="27">
        <v>511000000</v>
      </c>
      <c r="G3" s="20"/>
      <c r="H3" s="20"/>
      <c r="I3" s="20"/>
      <c r="J3" s="20"/>
      <c r="K3" s="20"/>
      <c r="L3" s="20"/>
      <c r="M3" s="20"/>
      <c r="N3" s="20"/>
      <c r="O3" s="20"/>
      <c r="P3" s="20"/>
      <c r="Q3" s="20"/>
      <c r="R3" s="20"/>
      <c r="S3" s="20"/>
      <c r="T3" s="20"/>
      <c r="U3" s="20"/>
      <c r="V3" s="20"/>
    </row>
    <row r="4" spans="1:22" ht="19" x14ac:dyDescent="0.25">
      <c r="A4" s="20"/>
      <c r="B4" s="28" t="s">
        <v>168</v>
      </c>
      <c r="C4" s="26">
        <v>478000000</v>
      </c>
      <c r="D4" s="26">
        <v>434000000</v>
      </c>
      <c r="E4" s="26">
        <v>403000000</v>
      </c>
      <c r="F4" s="27">
        <v>409000000</v>
      </c>
      <c r="G4" s="20"/>
      <c r="H4" s="20"/>
      <c r="I4" s="20"/>
      <c r="J4" s="20"/>
      <c r="K4" s="20"/>
      <c r="L4" s="20"/>
      <c r="M4" s="20"/>
      <c r="N4" s="20"/>
      <c r="O4" s="20"/>
      <c r="P4" s="20"/>
      <c r="Q4" s="20"/>
      <c r="R4" s="20"/>
      <c r="S4" s="20"/>
      <c r="T4" s="20"/>
      <c r="U4" s="20"/>
      <c r="V4" s="20"/>
    </row>
    <row r="5" spans="1:22" ht="19" x14ac:dyDescent="0.25">
      <c r="A5" s="20"/>
      <c r="B5" s="28" t="s">
        <v>169</v>
      </c>
      <c r="C5" s="26">
        <v>3895000000</v>
      </c>
      <c r="D5" s="26">
        <v>3899000000</v>
      </c>
      <c r="E5" s="26">
        <v>3265000000</v>
      </c>
      <c r="F5" s="27">
        <v>2988000000</v>
      </c>
      <c r="G5" s="20"/>
      <c r="H5" s="20"/>
      <c r="I5" s="20"/>
      <c r="J5" s="20"/>
      <c r="K5" s="20"/>
      <c r="L5" s="20"/>
      <c r="M5" s="20"/>
      <c r="N5" s="20"/>
      <c r="O5" s="20"/>
      <c r="P5" s="20"/>
      <c r="Q5" s="20"/>
      <c r="R5" s="20"/>
      <c r="S5" s="20"/>
      <c r="T5" s="20"/>
      <c r="U5" s="20"/>
      <c r="V5" s="20"/>
    </row>
    <row r="6" spans="1:22" ht="19" x14ac:dyDescent="0.25">
      <c r="A6" s="20"/>
      <c r="B6" s="28" t="s">
        <v>170</v>
      </c>
      <c r="C6" s="26">
        <v>7306000000</v>
      </c>
      <c r="D6" s="26">
        <v>7529000000</v>
      </c>
      <c r="E6" s="26">
        <v>6215000000</v>
      </c>
      <c r="F6" s="27">
        <v>5375000000</v>
      </c>
      <c r="G6" s="20"/>
      <c r="H6" s="20"/>
      <c r="I6" s="20"/>
      <c r="J6" s="20"/>
      <c r="K6" s="20"/>
      <c r="L6" s="20"/>
      <c r="M6" s="20"/>
      <c r="N6" s="20"/>
      <c r="O6" s="20"/>
      <c r="P6" s="20"/>
      <c r="Q6" s="20"/>
      <c r="R6" s="20"/>
      <c r="S6" s="20"/>
      <c r="T6" s="20"/>
      <c r="U6" s="20"/>
      <c r="V6" s="20"/>
    </row>
    <row r="7" spans="1:22" ht="19" x14ac:dyDescent="0.25">
      <c r="A7" s="20"/>
      <c r="B7" s="28" t="s">
        <v>171</v>
      </c>
      <c r="C7" s="26">
        <v>1598000000</v>
      </c>
      <c r="D7" s="26">
        <v>2332000000</v>
      </c>
      <c r="E7" s="26">
        <v>1800000000</v>
      </c>
      <c r="F7" s="27">
        <v>1851000000</v>
      </c>
      <c r="G7" s="20"/>
      <c r="H7" s="20"/>
      <c r="I7" s="20"/>
      <c r="J7" s="20"/>
      <c r="K7" s="20"/>
      <c r="L7" s="20"/>
      <c r="M7" s="20"/>
      <c r="N7" s="20"/>
      <c r="O7" s="20"/>
      <c r="P7" s="20"/>
      <c r="Q7" s="20"/>
      <c r="R7" s="20"/>
      <c r="S7" s="20"/>
      <c r="T7" s="20"/>
      <c r="U7" s="20"/>
      <c r="V7" s="20"/>
    </row>
    <row r="8" spans="1:22" ht="19" x14ac:dyDescent="0.25">
      <c r="A8" s="20"/>
      <c r="B8" s="28" t="s">
        <v>172</v>
      </c>
      <c r="C8" s="26">
        <v>2672000000</v>
      </c>
      <c r="D8" s="26">
        <v>2464000000</v>
      </c>
      <c r="E8" s="26">
        <v>1431000000</v>
      </c>
      <c r="F8" s="27">
        <v>1380000000</v>
      </c>
      <c r="G8" s="20"/>
      <c r="H8" s="20"/>
      <c r="I8" s="20"/>
      <c r="J8" s="20"/>
      <c r="K8" s="20"/>
      <c r="L8" s="20"/>
      <c r="M8" s="20"/>
      <c r="N8" s="20"/>
      <c r="O8" s="20"/>
      <c r="P8" s="20"/>
      <c r="Q8" s="20"/>
      <c r="R8" s="20"/>
      <c r="S8" s="20"/>
      <c r="T8" s="20"/>
      <c r="U8" s="20"/>
      <c r="V8" s="20"/>
    </row>
    <row r="9" spans="1:22" ht="19" x14ac:dyDescent="0.25">
      <c r="A9" s="20"/>
      <c r="B9" s="28" t="s">
        <v>173</v>
      </c>
      <c r="C9" s="26">
        <v>4270000000</v>
      </c>
      <c r="D9" s="26">
        <v>4796000000</v>
      </c>
      <c r="E9" s="26">
        <v>3231000000</v>
      </c>
      <c r="F9" s="27">
        <v>3231000000</v>
      </c>
      <c r="G9" s="20"/>
      <c r="H9" s="20"/>
      <c r="I9" s="20"/>
      <c r="J9" s="20"/>
      <c r="K9" s="20"/>
      <c r="L9" s="20"/>
      <c r="M9" s="20"/>
      <c r="N9" s="20"/>
      <c r="O9" s="20"/>
      <c r="P9" s="20"/>
      <c r="Q9" s="20"/>
      <c r="R9" s="20"/>
      <c r="S9" s="20"/>
      <c r="T9" s="20"/>
      <c r="U9" s="20"/>
      <c r="V9" s="20"/>
    </row>
    <row r="10" spans="1:22" ht="19" x14ac:dyDescent="0.25">
      <c r="A10" s="20"/>
      <c r="B10" s="28" t="s">
        <v>174</v>
      </c>
      <c r="C10" s="26">
        <v>1858000000</v>
      </c>
      <c r="D10" s="26">
        <v>1799000000</v>
      </c>
      <c r="E10" s="26">
        <v>1023000000</v>
      </c>
      <c r="F10" s="27">
        <v>919000000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4332000000</v>
      </c>
      <c r="D12" s="26">
        <v>4036000000</v>
      </c>
      <c r="E12" s="26">
        <v>3573000000</v>
      </c>
      <c r="F12" s="27">
        <v>2736000000</v>
      </c>
      <c r="G12" s="20"/>
      <c r="H12" s="20"/>
      <c r="I12" s="20"/>
      <c r="J12" s="20"/>
      <c r="K12" s="20"/>
      <c r="L12" s="20"/>
      <c r="M12" s="20"/>
      <c r="N12" s="20"/>
      <c r="O12" s="20"/>
      <c r="P12" s="20"/>
      <c r="Q12" s="20"/>
      <c r="R12" s="20"/>
      <c r="S12" s="20"/>
      <c r="T12" s="20"/>
      <c r="U12" s="20"/>
      <c r="V12" s="20"/>
    </row>
    <row r="13" spans="1:22" ht="19" x14ac:dyDescent="0.25">
      <c r="A13" s="20"/>
      <c r="B13" s="28" t="s">
        <v>177</v>
      </c>
      <c r="C13" s="26">
        <v>3036000000</v>
      </c>
      <c r="D13" s="26">
        <v>2733000000</v>
      </c>
      <c r="E13" s="26">
        <v>2984000000</v>
      </c>
      <c r="F13" s="27">
        <v>2144000000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519000000</v>
      </c>
      <c r="D15" s="26">
        <v>570000000</v>
      </c>
      <c r="E15" s="26">
        <v>567000000</v>
      </c>
      <c r="F15" s="27">
        <v>453000000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-4000000</v>
      </c>
      <c r="D17" s="33">
        <v>488000000</v>
      </c>
      <c r="E17" s="33">
        <v>1069000000</v>
      </c>
      <c r="F17" s="34">
        <v>962000000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Fail</v>
      </c>
      <c r="F21" s="44"/>
      <c r="G21" s="45">
        <f>(((COUNTIF(C21:E21, "Pass") * 100) + (COUNTIF(C21:E21, "Fail") * 0)) * (400/300)) / 2</f>
        <v>66.666666666666657</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Fail</v>
      </c>
      <c r="E22" s="43" t="str">
        <f>IF(E17&gt;F17, "Pass", "Fail")</f>
        <v>Pass</v>
      </c>
      <c r="F22" s="39"/>
      <c r="G22" s="45">
        <f>(((COUNTIF(C22:F22, "Pass") * 100) + (COUNTIF(C22:F22, "Fail") * 0)) * (400/300)) / 2</f>
        <v>66.666666666666657</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-8.368200836820083E-3</v>
      </c>
      <c r="D24" s="49">
        <f>D17/(D4)</f>
        <v>1.1244239631336406</v>
      </c>
      <c r="E24" s="49">
        <f>E17/(E4)</f>
        <v>2.6526054590570718</v>
      </c>
      <c r="F24" s="50">
        <f>F17/(F4)</f>
        <v>2.3520782396088018</v>
      </c>
      <c r="G24" s="45">
        <f>(IF(C24 &gt; 0.5, 100, IF(C24 &gt;= 0.2, 50, 0))) +
  (IF(D24 &gt; 0.5, 100, IF(D24 &gt;= 0.2, 50, 0))) +
  (IF(E24 &gt; 0.5, 100, IF(E24 &gt;= 0.2, 50, 0))) +
  (IF(F24 &gt; 0.5, 100, IF(F24 &gt;= 0.2, 50, 0)))</f>
        <v>300</v>
      </c>
      <c r="H24" s="46" t="s">
        <v>193</v>
      </c>
      <c r="I24" s="20"/>
      <c r="J24" s="20"/>
      <c r="K24" s="20"/>
      <c r="L24" s="20"/>
      <c r="M24" s="20"/>
      <c r="N24" s="20"/>
      <c r="O24" s="20"/>
      <c r="P24" s="20"/>
      <c r="Q24" s="20"/>
      <c r="R24" s="20"/>
      <c r="S24" s="20"/>
      <c r="T24" s="20"/>
      <c r="U24" s="20"/>
      <c r="V24" s="20"/>
    </row>
    <row r="25" spans="1:22" x14ac:dyDescent="0.2">
      <c r="A25" s="20"/>
      <c r="B25" s="38" t="s">
        <v>110</v>
      </c>
      <c r="C25" s="49">
        <f>C17/C6</f>
        <v>-5.4749520941691757E-4</v>
      </c>
      <c r="D25" s="49">
        <f>D17/D6</f>
        <v>6.4816044627440561E-2</v>
      </c>
      <c r="E25" s="49">
        <f>E17/E6</f>
        <v>0.17200321802091714</v>
      </c>
      <c r="F25" s="50">
        <f>F17/F6</f>
        <v>0.1789767441860465</v>
      </c>
      <c r="G25" s="45">
        <f>(IF(C25 &gt; 0.17, 100, IF(C25 &gt;= 0.1, 50, 0))) +
  (IF(D25 &gt; 0.17, 100, IF(D25 &gt;= 0.1, 50, 0))) +
  (IF(E25 &gt; 0.17, 100, IF(E25 &gt;= 0.1, 50, 0))) +
  (IF(F25 &gt; 0.17, 100, IF(F25 &gt;= 0.1, 50, 0)))</f>
        <v>200</v>
      </c>
      <c r="H25" s="46" t="s">
        <v>194</v>
      </c>
      <c r="I25" s="20"/>
      <c r="J25" s="20"/>
      <c r="K25" s="20"/>
      <c r="L25" s="20"/>
      <c r="M25" s="20"/>
      <c r="N25" s="20"/>
      <c r="O25" s="20"/>
      <c r="P25" s="20"/>
      <c r="Q25" s="20"/>
      <c r="R25" s="20"/>
      <c r="S25" s="20"/>
      <c r="T25" s="20"/>
      <c r="U25" s="20"/>
      <c r="V25" s="20"/>
    </row>
    <row r="26" spans="1:22" x14ac:dyDescent="0.2">
      <c r="A26" s="20"/>
      <c r="B26" s="38" t="s">
        <v>112</v>
      </c>
      <c r="C26" s="49">
        <f>C8/C6</f>
        <v>0.36572679989050094</v>
      </c>
      <c r="D26" s="49">
        <f>D8/D6</f>
        <v>0.3272678974631425</v>
      </c>
      <c r="E26" s="49">
        <f>E8/E6</f>
        <v>0.23024939662107805</v>
      </c>
      <c r="F26" s="50">
        <f>F8/F6</f>
        <v>0.25674418604651161</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0.87249693502247649</v>
      </c>
      <c r="D27" s="49">
        <f>D9/(D13+D10)</f>
        <v>1.058252427184466</v>
      </c>
      <c r="E27" s="49">
        <f>E9/(E13+E10)</f>
        <v>0.80633890691290244</v>
      </c>
      <c r="F27" s="50">
        <f>F9/(F13+F10)</f>
        <v>1.0548481880509304</v>
      </c>
      <c r="G27" s="45">
        <f>(IF(C27 &lt; 0.8, 100, IF(C27 &lt; 1, 50, 0))) +
  (IF(D27 &lt; 0.8, 100, IF(D27 &lt; 1, 50, 0))) +
  (IF(E27 &lt; 0.8, 100, IF(E27 &lt; 1, 50, 0))) +
  (IF(F27 &lt; 0.8, 100, IF(F27 &lt; 1, 50, 0)))</f>
        <v>100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0.16961465888467595</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Pass</v>
      </c>
      <c r="D30" s="56" t="str">
        <f>IF(D10&lt;&gt;0,"Pass","Fail")</f>
        <v>Pass</v>
      </c>
      <c r="E30" s="56" t="str">
        <f>IF(E10&lt;&gt;0,"Pass","Fail")</f>
        <v>Pass</v>
      </c>
      <c r="F30" s="57" t="str">
        <f>IF(F10&lt;&gt;0,"Pass","Fail")</f>
        <v>Pass</v>
      </c>
      <c r="G30" s="45">
        <f>(COUNTIF(C30:F30, "Pass") * 100) + (COUNTIF(C30:F30, "Fail") * 0)</f>
        <v>400</v>
      </c>
      <c r="H30" s="46" t="s">
        <v>201</v>
      </c>
      <c r="I30" s="20"/>
      <c r="J30" s="20"/>
      <c r="K30" s="20"/>
      <c r="L30" s="20"/>
      <c r="M30" s="20"/>
      <c r="N30" s="20"/>
      <c r="O30" s="20"/>
      <c r="P30" s="20"/>
      <c r="Q30" s="20"/>
      <c r="R30" s="20"/>
      <c r="S30" s="20"/>
      <c r="T30" s="20"/>
      <c r="U30" s="20"/>
      <c r="V30" s="20"/>
    </row>
    <row r="31" spans="1:22" x14ac:dyDescent="0.2">
      <c r="A31" s="20"/>
      <c r="B31" s="38" t="s">
        <v>202</v>
      </c>
      <c r="C31" s="49">
        <f>C17/(C13+C10)</f>
        <v>-8.1732733959950961E-4</v>
      </c>
      <c r="D31" s="49">
        <f>D17/(D13+D10)</f>
        <v>0.10767872903795234</v>
      </c>
      <c r="E31" s="49">
        <f>E17/(E13+E10)</f>
        <v>0.26678312952333416</v>
      </c>
      <c r="F31" s="50">
        <f>F17/(F13+F10)</f>
        <v>0.31407117205354229</v>
      </c>
      <c r="G31" s="45">
        <f>(IF(C31 &gt; 0.23, 100, 0)) +
  (IF(D31 &gt; 0.23, 100, 0)) +
  (IF(E31 &gt; 0.23, 100, 0)) +
  (IF(F31 &gt; 0.23, 100, 0))</f>
        <v>200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B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205</v>
      </c>
      <c r="D2" s="22" t="s">
        <v>206</v>
      </c>
      <c r="E2" s="22" t="s">
        <v>207</v>
      </c>
      <c r="F2" s="22" t="s">
        <v>208</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0.86166666666666658</v>
      </c>
      <c r="J2" s="20"/>
      <c r="K2" s="20"/>
      <c r="L2" s="20"/>
      <c r="M2" s="20"/>
      <c r="N2" s="20"/>
      <c r="O2" s="20"/>
      <c r="P2" s="20"/>
      <c r="Q2" s="20"/>
      <c r="R2" s="20"/>
      <c r="S2" s="20"/>
      <c r="T2" s="20"/>
      <c r="U2" s="20"/>
      <c r="V2" s="20"/>
    </row>
    <row r="3" spans="1:22" ht="19" x14ac:dyDescent="0.25">
      <c r="A3" s="20"/>
      <c r="B3" s="25" t="s">
        <v>167</v>
      </c>
      <c r="C3" s="26">
        <v>1119700000</v>
      </c>
      <c r="D3" s="26">
        <v>1212100000</v>
      </c>
      <c r="E3" s="26">
        <v>885000000</v>
      </c>
      <c r="F3" s="27">
        <v>806000000</v>
      </c>
      <c r="G3" s="20"/>
      <c r="H3" s="20"/>
      <c r="I3" s="20"/>
      <c r="J3" s="20"/>
      <c r="K3" s="20"/>
      <c r="L3" s="20"/>
      <c r="M3" s="20"/>
      <c r="N3" s="20"/>
      <c r="O3" s="20"/>
      <c r="P3" s="20"/>
      <c r="Q3" s="20"/>
      <c r="R3" s="20"/>
      <c r="S3" s="20"/>
      <c r="T3" s="20"/>
      <c r="U3" s="20"/>
      <c r="V3" s="20"/>
    </row>
    <row r="4" spans="1:22" ht="19" x14ac:dyDescent="0.25">
      <c r="A4" s="20"/>
      <c r="B4" s="28" t="s">
        <v>168</v>
      </c>
      <c r="C4" s="26">
        <v>1595500000</v>
      </c>
      <c r="D4" s="26">
        <v>1827800000</v>
      </c>
      <c r="E4" s="26">
        <v>1667700000</v>
      </c>
      <c r="F4" s="27">
        <v>1417400000</v>
      </c>
      <c r="G4" s="20"/>
      <c r="H4" s="20"/>
      <c r="I4" s="20"/>
      <c r="J4" s="20"/>
      <c r="K4" s="20"/>
      <c r="L4" s="20"/>
      <c r="M4" s="20"/>
      <c r="N4" s="20"/>
      <c r="O4" s="20"/>
      <c r="P4" s="20"/>
      <c r="Q4" s="20"/>
      <c r="R4" s="20"/>
      <c r="S4" s="20"/>
      <c r="T4" s="20"/>
      <c r="U4" s="20"/>
      <c r="V4" s="20"/>
    </row>
    <row r="5" spans="1:22" ht="19" x14ac:dyDescent="0.25">
      <c r="A5" s="20"/>
      <c r="B5" s="28" t="s">
        <v>169</v>
      </c>
      <c r="C5" s="26">
        <v>2176700000</v>
      </c>
      <c r="D5" s="26">
        <v>2176700000</v>
      </c>
      <c r="E5" s="26">
        <v>2176700000</v>
      </c>
      <c r="F5" s="27">
        <v>1189800000</v>
      </c>
      <c r="G5" s="20"/>
      <c r="H5" s="20"/>
      <c r="I5" s="20"/>
      <c r="J5" s="20"/>
      <c r="K5" s="20"/>
      <c r="L5" s="20"/>
      <c r="M5" s="20"/>
      <c r="N5" s="20"/>
      <c r="O5" s="20"/>
      <c r="P5" s="20"/>
      <c r="Q5" s="20"/>
      <c r="R5" s="20"/>
      <c r="S5" s="20"/>
      <c r="T5" s="20"/>
      <c r="U5" s="20"/>
      <c r="V5" s="20"/>
    </row>
    <row r="6" spans="1:22" ht="19" x14ac:dyDescent="0.25">
      <c r="A6" s="20"/>
      <c r="B6" s="28" t="s">
        <v>170</v>
      </c>
      <c r="C6" s="26">
        <v>8426700000</v>
      </c>
      <c r="D6" s="26">
        <v>8873800000</v>
      </c>
      <c r="E6" s="26">
        <v>8590700000</v>
      </c>
      <c r="F6" s="27">
        <v>5106700000</v>
      </c>
      <c r="G6" s="20"/>
      <c r="H6" s="20"/>
      <c r="I6" s="20"/>
      <c r="J6" s="20"/>
      <c r="K6" s="20"/>
      <c r="L6" s="20"/>
      <c r="M6" s="20"/>
      <c r="N6" s="20"/>
      <c r="O6" s="20"/>
      <c r="P6" s="20"/>
      <c r="Q6" s="20"/>
      <c r="R6" s="20"/>
      <c r="S6" s="20"/>
      <c r="T6" s="20"/>
      <c r="U6" s="20"/>
      <c r="V6" s="20"/>
    </row>
    <row r="7" spans="1:22" ht="19" x14ac:dyDescent="0.25">
      <c r="A7" s="20"/>
      <c r="B7" s="28" t="s">
        <v>171</v>
      </c>
      <c r="C7" s="26">
        <v>955700000</v>
      </c>
      <c r="D7" s="26">
        <v>1226900000</v>
      </c>
      <c r="E7" s="26">
        <v>658500000</v>
      </c>
      <c r="F7" s="27">
        <v>448400000</v>
      </c>
      <c r="G7" s="20"/>
      <c r="H7" s="20"/>
      <c r="I7" s="20"/>
      <c r="J7" s="20"/>
      <c r="K7" s="20"/>
      <c r="L7" s="20"/>
      <c r="M7" s="20"/>
      <c r="N7" s="20"/>
      <c r="O7" s="20"/>
      <c r="P7" s="20"/>
      <c r="Q7" s="20"/>
      <c r="R7" s="20"/>
      <c r="S7" s="20"/>
      <c r="T7" s="20"/>
      <c r="U7" s="20"/>
      <c r="V7" s="20"/>
    </row>
    <row r="8" spans="1:22" ht="19" x14ac:dyDescent="0.25">
      <c r="A8" s="20"/>
      <c r="B8" s="28" t="s">
        <v>172</v>
      </c>
      <c r="C8" s="26">
        <v>1388300000</v>
      </c>
      <c r="D8" s="26">
        <v>2177900000</v>
      </c>
      <c r="E8" s="26">
        <v>2635100000</v>
      </c>
      <c r="F8" s="27">
        <v>494100000</v>
      </c>
      <c r="G8" s="20"/>
      <c r="H8" s="20"/>
      <c r="I8" s="20"/>
      <c r="J8" s="20"/>
      <c r="K8" s="20"/>
      <c r="L8" s="20"/>
      <c r="M8" s="20"/>
      <c r="N8" s="20"/>
      <c r="O8" s="20"/>
      <c r="P8" s="20"/>
      <c r="Q8" s="20"/>
      <c r="R8" s="20"/>
      <c r="S8" s="20"/>
      <c r="T8" s="20"/>
      <c r="U8" s="20"/>
      <c r="V8" s="20"/>
    </row>
    <row r="9" spans="1:22" ht="19" x14ac:dyDescent="0.25">
      <c r="A9" s="20"/>
      <c r="B9" s="28" t="s">
        <v>173</v>
      </c>
      <c r="C9" s="26">
        <v>2344000000</v>
      </c>
      <c r="D9" s="26">
        <v>3404800000</v>
      </c>
      <c r="E9" s="26">
        <v>3293600000</v>
      </c>
      <c r="F9" s="27">
        <v>942500000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1700000</v>
      </c>
      <c r="F10" s="27">
        <v>4093500000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5876000000</v>
      </c>
      <c r="D12" s="26">
        <v>5421900000</v>
      </c>
      <c r="E12" s="26">
        <v>5185800000</v>
      </c>
      <c r="F12" s="27">
        <v>4820400000</v>
      </c>
      <c r="G12" s="20"/>
      <c r="H12" s="20"/>
      <c r="I12" s="20"/>
      <c r="J12" s="20"/>
      <c r="K12" s="20"/>
      <c r="L12" s="20"/>
      <c r="M12" s="20"/>
      <c r="N12" s="20"/>
      <c r="O12" s="20"/>
      <c r="P12" s="20"/>
      <c r="Q12" s="20"/>
      <c r="R12" s="20"/>
      <c r="S12" s="20"/>
      <c r="T12" s="20"/>
      <c r="U12" s="20"/>
      <c r="V12" s="20"/>
    </row>
    <row r="13" spans="1:22" ht="19" x14ac:dyDescent="0.25">
      <c r="A13" s="20"/>
      <c r="B13" s="28" t="s">
        <v>177</v>
      </c>
      <c r="C13" s="26">
        <v>6082700000</v>
      </c>
      <c r="D13" s="26">
        <v>5469000000</v>
      </c>
      <c r="E13" s="26">
        <v>5297100000</v>
      </c>
      <c r="F13" s="27">
        <v>4164200000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606800000</v>
      </c>
      <c r="D15" s="26">
        <v>617900000</v>
      </c>
      <c r="E15" s="26">
        <v>532300000</v>
      </c>
      <c r="F15" s="27">
        <v>464100000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1856400000</v>
      </c>
      <c r="D17" s="33">
        <v>1424600000</v>
      </c>
      <c r="E17" s="33">
        <v>1772000000</v>
      </c>
      <c r="F17" s="34">
        <v>1204500000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Pass</v>
      </c>
      <c r="F21" s="44"/>
      <c r="G21" s="45">
        <f>(((COUNTIF(C21:E21, "Pass") * 100) + (COUNTIF(C21:E21, "Fail") * 0)) * (400/300)) / 2</f>
        <v>133.33333333333331</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Pass</v>
      </c>
      <c r="D23" s="43" t="str">
        <f>IF(D17&gt;D7, "Pass", "Fail")</f>
        <v>Pass</v>
      </c>
      <c r="E23" s="43" t="str">
        <f>IF(E17&gt;E7, "Pass", "Fail")</f>
        <v>Pass</v>
      </c>
      <c r="F23" s="48" t="str">
        <f>IF(F17&gt;F7, "Pass", "Fail")</f>
        <v>Pass</v>
      </c>
      <c r="G23" s="45">
        <f>(COUNTIF(C23:F23, "Pass") * 100) + (COUNTIF(C23:F23, "Fail") * 0)</f>
        <v>400</v>
      </c>
      <c r="H23" s="46" t="s">
        <v>192</v>
      </c>
      <c r="I23" s="20"/>
      <c r="J23" s="20"/>
      <c r="K23" s="20"/>
      <c r="L23" s="20"/>
      <c r="M23" s="20"/>
      <c r="N23" s="20"/>
      <c r="O23" s="20"/>
      <c r="P23" s="20"/>
      <c r="Q23" s="20"/>
      <c r="R23" s="20"/>
      <c r="S23" s="20"/>
      <c r="T23" s="20"/>
      <c r="U23" s="20"/>
      <c r="V23" s="20"/>
    </row>
    <row r="24" spans="1:22" x14ac:dyDescent="0.2">
      <c r="A24" s="20"/>
      <c r="B24" s="38" t="s">
        <v>122</v>
      </c>
      <c r="C24" s="49">
        <f>C17/(C4)</f>
        <v>1.163522406769038</v>
      </c>
      <c r="D24" s="49">
        <f>D17/(D4)</f>
        <v>0.7794069373016741</v>
      </c>
      <c r="E24" s="49">
        <f>E17/(E4)</f>
        <v>1.0625412244408468</v>
      </c>
      <c r="F24" s="50">
        <f>F17/(F4)</f>
        <v>0.84979540002822074</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0.22029976147246252</v>
      </c>
      <c r="D25" s="49">
        <f>D17/D6</f>
        <v>0.16054001667831144</v>
      </c>
      <c r="E25" s="49">
        <f>E17/E6</f>
        <v>0.20626957058214115</v>
      </c>
      <c r="F25" s="50">
        <f>F17/F6</f>
        <v>0.23586660661483932</v>
      </c>
      <c r="G25" s="45">
        <f>(IF(C25 &gt; 0.17, 100, IF(C25 &gt;= 0.1, 50, 0))) +
  (IF(D25 &gt; 0.17, 100, IF(D25 &gt;= 0.1, 50, 0))) +
  (IF(E25 &gt; 0.17, 100, IF(E25 &gt;= 0.1, 50, 0))) +
  (IF(F25 &gt; 0.17, 100, IF(F25 &gt;= 0.1, 50, 0)))</f>
        <v>350</v>
      </c>
      <c r="H25" s="46" t="s">
        <v>194</v>
      </c>
      <c r="I25" s="20"/>
      <c r="J25" s="20"/>
      <c r="K25" s="20"/>
      <c r="L25" s="20"/>
      <c r="M25" s="20"/>
      <c r="N25" s="20"/>
      <c r="O25" s="20"/>
      <c r="P25" s="20"/>
      <c r="Q25" s="20"/>
      <c r="R25" s="20"/>
      <c r="S25" s="20"/>
      <c r="T25" s="20"/>
      <c r="U25" s="20"/>
      <c r="V25" s="20"/>
    </row>
    <row r="26" spans="1:22" x14ac:dyDescent="0.2">
      <c r="A26" s="20"/>
      <c r="B26" s="38" t="s">
        <v>112</v>
      </c>
      <c r="C26" s="49">
        <f>C8/C6</f>
        <v>0.16475013943773956</v>
      </c>
      <c r="D26" s="49">
        <f>D8/D6</f>
        <v>0.24543036804976448</v>
      </c>
      <c r="E26" s="49">
        <f>E8/E6</f>
        <v>0.30673868252878111</v>
      </c>
      <c r="F26" s="50">
        <f>F8/F6</f>
        <v>9.675524311199013E-2</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0.38535518766337318</v>
      </c>
      <c r="D27" s="49">
        <f>D9/(D13+D10)</f>
        <v>0.62256353995245928</v>
      </c>
      <c r="E27" s="49">
        <f>E9/(E13+E10)</f>
        <v>0.62157469615762062</v>
      </c>
      <c r="F27" s="50">
        <f>F9/(F13+F10)</f>
        <v>0.11413589740484639</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6.83613129890661E-2</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Pass</v>
      </c>
      <c r="F30" s="57" t="str">
        <f>IF(F10&lt;&gt;0,"Pass","Fail")</f>
        <v>Pass</v>
      </c>
      <c r="G30" s="45">
        <f>(COUNTIF(C30:F30, "Pass") * 100) + (COUNTIF(C30:F30, "Fail") * 0)</f>
        <v>200</v>
      </c>
      <c r="H30" s="46" t="s">
        <v>201</v>
      </c>
      <c r="I30" s="20"/>
      <c r="J30" s="20"/>
      <c r="K30" s="20"/>
      <c r="L30" s="20"/>
      <c r="M30" s="20"/>
      <c r="N30" s="20"/>
      <c r="O30" s="20"/>
      <c r="P30" s="20"/>
      <c r="Q30" s="20"/>
      <c r="R30" s="20"/>
      <c r="S30" s="20"/>
      <c r="T30" s="20"/>
      <c r="U30" s="20"/>
      <c r="V30" s="20"/>
    </row>
    <row r="31" spans="1:22" x14ac:dyDescent="0.2">
      <c r="A31" s="20"/>
      <c r="B31" s="38" t="s">
        <v>202</v>
      </c>
      <c r="C31" s="49">
        <f>C17/(C13+C10)</f>
        <v>0.30519341739687966</v>
      </c>
      <c r="D31" s="49">
        <f>D17/(D13+D10)</f>
        <v>0.26048637776558786</v>
      </c>
      <c r="E31" s="49">
        <f>E17/(E13+E10)</f>
        <v>0.33441533932211065</v>
      </c>
      <c r="F31" s="50">
        <f>F17/(F13+F10)</f>
        <v>0.14586386039696284</v>
      </c>
      <c r="G31" s="45">
        <f>(IF(C31 &gt; 0.23, 100, 0)) +
  (IF(D31 &gt; 0.23, 100, 0)) +
  (IF(E31 &gt; 0.23, 100, 0)) +
  (IF(F31 &gt; 0.23, 100, 0))</f>
        <v>300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C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243</v>
      </c>
      <c r="D2" s="22" t="s">
        <v>244</v>
      </c>
      <c r="E2" s="22" t="s">
        <v>245</v>
      </c>
      <c r="F2" s="22" t="s">
        <v>246</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0.31083333333333329</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117000000</v>
      </c>
      <c r="D4" s="26">
        <v>119000000</v>
      </c>
      <c r="E4" s="26">
        <v>134000000</v>
      </c>
      <c r="F4" s="27">
        <v>154000000</v>
      </c>
      <c r="G4" s="20"/>
      <c r="H4" s="20"/>
      <c r="I4" s="20"/>
      <c r="J4" s="20"/>
      <c r="K4" s="20"/>
      <c r="L4" s="20"/>
      <c r="M4" s="20"/>
      <c r="N4" s="20"/>
      <c r="O4" s="20"/>
      <c r="P4" s="20"/>
      <c r="Q4" s="20"/>
      <c r="R4" s="20"/>
      <c r="S4" s="20"/>
      <c r="T4" s="20"/>
      <c r="U4" s="20"/>
      <c r="V4" s="20"/>
    </row>
    <row r="5" spans="1:22" ht="19" x14ac:dyDescent="0.25">
      <c r="A5" s="20"/>
      <c r="B5" s="28" t="s">
        <v>169</v>
      </c>
      <c r="C5" s="26">
        <v>10210000000</v>
      </c>
      <c r="D5" s="26">
        <v>10217000000</v>
      </c>
      <c r="E5" s="26">
        <v>2873000000</v>
      </c>
      <c r="F5" s="27">
        <v>2867000000</v>
      </c>
      <c r="G5" s="20"/>
      <c r="H5" s="20"/>
      <c r="I5" s="20"/>
      <c r="J5" s="20"/>
      <c r="K5" s="20"/>
      <c r="L5" s="20"/>
      <c r="M5" s="20"/>
      <c r="N5" s="20"/>
      <c r="O5" s="20"/>
      <c r="P5" s="20"/>
      <c r="Q5" s="20"/>
      <c r="R5" s="20"/>
      <c r="S5" s="20"/>
      <c r="T5" s="20"/>
      <c r="U5" s="20"/>
      <c r="V5" s="20"/>
    </row>
    <row r="6" spans="1:22" ht="19" x14ac:dyDescent="0.25">
      <c r="A6" s="20"/>
      <c r="B6" s="28" t="s">
        <v>170</v>
      </c>
      <c r="C6" s="26">
        <v>15772000000</v>
      </c>
      <c r="D6" s="26">
        <v>15947000000</v>
      </c>
      <c r="E6" s="26">
        <v>6943000000</v>
      </c>
      <c r="F6" s="27">
        <v>6361000000</v>
      </c>
      <c r="G6" s="20"/>
      <c r="H6" s="20"/>
      <c r="I6" s="20"/>
      <c r="J6" s="20"/>
      <c r="K6" s="20"/>
      <c r="L6" s="20"/>
      <c r="M6" s="20"/>
      <c r="N6" s="20"/>
      <c r="O6" s="20"/>
      <c r="P6" s="20"/>
      <c r="Q6" s="20"/>
      <c r="R6" s="20"/>
      <c r="S6" s="20"/>
      <c r="T6" s="20"/>
      <c r="U6" s="20"/>
      <c r="V6" s="20"/>
    </row>
    <row r="7" spans="1:22" ht="19" x14ac:dyDescent="0.25">
      <c r="A7" s="20"/>
      <c r="B7" s="28" t="s">
        <v>171</v>
      </c>
      <c r="C7" s="26">
        <v>2648000000</v>
      </c>
      <c r="D7" s="26">
        <v>2849000000</v>
      </c>
      <c r="E7" s="26">
        <v>3065000000</v>
      </c>
      <c r="F7" s="27">
        <v>2136000000</v>
      </c>
      <c r="G7" s="20"/>
      <c r="H7" s="20"/>
      <c r="I7" s="20"/>
      <c r="J7" s="20"/>
      <c r="K7" s="20"/>
      <c r="L7" s="20"/>
      <c r="M7" s="20"/>
      <c r="N7" s="20"/>
      <c r="O7" s="20"/>
      <c r="P7" s="20"/>
      <c r="Q7" s="20"/>
      <c r="R7" s="20"/>
      <c r="S7" s="20"/>
      <c r="T7" s="20"/>
      <c r="U7" s="20"/>
      <c r="V7" s="20"/>
    </row>
    <row r="8" spans="1:22" ht="19" x14ac:dyDescent="0.25">
      <c r="A8" s="20"/>
      <c r="B8" s="28" t="s">
        <v>172</v>
      </c>
      <c r="C8" s="26">
        <v>10927000000</v>
      </c>
      <c r="D8" s="26">
        <v>10898000000</v>
      </c>
      <c r="E8" s="26">
        <v>3971000000</v>
      </c>
      <c r="F8" s="27">
        <v>4725000000</v>
      </c>
      <c r="G8" s="20"/>
      <c r="H8" s="20"/>
      <c r="I8" s="20"/>
      <c r="J8" s="20"/>
      <c r="K8" s="20"/>
      <c r="L8" s="20"/>
      <c r="M8" s="20"/>
      <c r="N8" s="20"/>
      <c r="O8" s="20"/>
      <c r="P8" s="20"/>
      <c r="Q8" s="20"/>
      <c r="R8" s="20"/>
      <c r="S8" s="20"/>
      <c r="T8" s="20"/>
      <c r="U8" s="20"/>
      <c r="V8" s="20"/>
    </row>
    <row r="9" spans="1:22" ht="19" x14ac:dyDescent="0.25">
      <c r="A9" s="20"/>
      <c r="B9" s="28" t="s">
        <v>173</v>
      </c>
      <c r="C9" s="26">
        <v>13575000000</v>
      </c>
      <c r="D9" s="26">
        <v>13747000000</v>
      </c>
      <c r="E9" s="26">
        <v>7036000000</v>
      </c>
      <c r="F9" s="27">
        <v>6861000000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-41000000</v>
      </c>
      <c r="D12" s="26">
        <v>-585000000</v>
      </c>
      <c r="E12" s="26">
        <v>-1940000000</v>
      </c>
      <c r="F12" s="27">
        <v>-2776000000</v>
      </c>
      <c r="G12" s="20"/>
      <c r="H12" s="20"/>
      <c r="I12" s="20"/>
      <c r="J12" s="20"/>
      <c r="K12" s="20"/>
      <c r="L12" s="20"/>
      <c r="M12" s="20"/>
      <c r="N12" s="20"/>
      <c r="O12" s="20"/>
      <c r="P12" s="20"/>
      <c r="Q12" s="20"/>
      <c r="R12" s="20"/>
      <c r="S12" s="20"/>
      <c r="T12" s="20"/>
      <c r="U12" s="20"/>
      <c r="V12" s="20"/>
    </row>
    <row r="13" spans="1:22" ht="19" x14ac:dyDescent="0.25">
      <c r="A13" s="20"/>
      <c r="B13" s="28" t="s">
        <v>177</v>
      </c>
      <c r="C13" s="26">
        <v>2197000000</v>
      </c>
      <c r="D13" s="26">
        <v>2200000000</v>
      </c>
      <c r="E13" s="26">
        <v>-93000000</v>
      </c>
      <c r="F13" s="27">
        <v>-500000000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332000000</v>
      </c>
      <c r="D15" s="26">
        <v>313000000</v>
      </c>
      <c r="E15" s="26">
        <v>253000000</v>
      </c>
      <c r="F15" s="27">
        <v>267000000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2064000000</v>
      </c>
      <c r="D17" s="33">
        <v>757000000</v>
      </c>
      <c r="E17" s="33">
        <v>974000000</v>
      </c>
      <c r="F17" s="34">
        <v>706000000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17.641025641025642</v>
      </c>
      <c r="D24" s="49">
        <f>D17/(D4)</f>
        <v>6.3613445378151257</v>
      </c>
      <c r="E24" s="49">
        <f>E17/(E4)</f>
        <v>7.2686567164179108</v>
      </c>
      <c r="F24" s="50">
        <f>F17/(F4)</f>
        <v>4.5844155844155843</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0.13086482373827035</v>
      </c>
      <c r="D25" s="49">
        <f>D17/D6</f>
        <v>4.7469743525427981E-2</v>
      </c>
      <c r="E25" s="49">
        <f>E17/E6</f>
        <v>0.140285179317298</v>
      </c>
      <c r="F25" s="50">
        <f>F17/F6</f>
        <v>0.11098883823298224</v>
      </c>
      <c r="G25" s="45">
        <f>(IF(C25 &gt; 0.17, 100, IF(C25 &gt;= 0.1, 50, 0))) +
  (IF(D25 &gt; 0.17, 100, IF(D25 &gt;= 0.1, 50, 0))) +
  (IF(E25 &gt; 0.17, 100, IF(E25 &gt;= 0.1, 50, 0))) +
  (IF(F25 &gt; 0.17, 100, IF(F25 &gt;= 0.1, 50, 0)))</f>
        <v>150</v>
      </c>
      <c r="H25" s="46" t="s">
        <v>194</v>
      </c>
      <c r="I25" s="20"/>
      <c r="J25" s="20"/>
      <c r="K25" s="20"/>
      <c r="L25" s="20"/>
      <c r="M25" s="20"/>
      <c r="N25" s="20"/>
      <c r="O25" s="20"/>
      <c r="P25" s="20"/>
      <c r="Q25" s="20"/>
      <c r="R25" s="20"/>
      <c r="S25" s="20"/>
      <c r="T25" s="20"/>
      <c r="U25" s="20"/>
      <c r="V25" s="20"/>
    </row>
    <row r="26" spans="1:22" x14ac:dyDescent="0.2">
      <c r="A26" s="20"/>
      <c r="B26" s="38" t="s">
        <v>112</v>
      </c>
      <c r="C26" s="49">
        <f>C8/C6</f>
        <v>0.69281004311437988</v>
      </c>
      <c r="D26" s="49">
        <f>D8/D6</f>
        <v>0.68338872515206617</v>
      </c>
      <c r="E26" s="49">
        <f>E8/E6</f>
        <v>0.57194296413654044</v>
      </c>
      <c r="F26" s="50">
        <f>F8/F6</f>
        <v>0.74280773463291938</v>
      </c>
      <c r="G26" s="45">
        <f>(IF(C26 &lt; 0.5, 100, 0)) +
  (IF(D26 &lt; 0.5, 100, 0)) +
  (IF(E26 &lt; 0.5, 100, 0)) +
  (IF(F26 &lt; 0.5, 100, 0))</f>
        <v>0</v>
      </c>
      <c r="H26" s="46" t="s">
        <v>195</v>
      </c>
      <c r="I26" s="20"/>
      <c r="J26" s="20"/>
      <c r="K26" s="20"/>
      <c r="L26" s="20"/>
      <c r="M26" s="20"/>
      <c r="N26" s="20"/>
      <c r="O26" s="20"/>
      <c r="P26" s="20"/>
      <c r="Q26" s="20"/>
      <c r="R26" s="20"/>
      <c r="S26" s="20"/>
      <c r="T26" s="20"/>
      <c r="U26" s="20"/>
      <c r="V26" s="20"/>
    </row>
    <row r="27" spans="1:22" x14ac:dyDescent="0.2">
      <c r="A27" s="20"/>
      <c r="B27" s="38" t="s">
        <v>196</v>
      </c>
      <c r="C27" s="49">
        <f>C9/(C13+C10)</f>
        <v>6.178880291306327</v>
      </c>
      <c r="D27" s="49">
        <f>D9/(D13+D10)</f>
        <v>6.248636363636364</v>
      </c>
      <c r="E27" s="49">
        <f>E9/(E13+E10)</f>
        <v>-75.655913978494624</v>
      </c>
      <c r="F27" s="50">
        <f>F9/(F13+F10)</f>
        <v>-13.722</v>
      </c>
      <c r="G27" s="45">
        <f>(IF(C27 &lt; 0.8, 100, IF(C27 &lt; 1, 50, 0))) +
  (IF(D27 &lt; 0.8, 100, IF(D27 &lt; 1, 50, 0))) +
  (IF(E27 &lt; 0.8, 100, IF(E27 &lt; 1, 50, 0))) +
  (IF(F27 &lt; 0.8, 100, IF(F27 &lt; 1, 50, 0)))</f>
        <v>200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-0.64317362530470468</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0.93946290395994536</v>
      </c>
      <c r="D31" s="49">
        <f>D17/(D13+D10)</f>
        <v>0.34409090909090911</v>
      </c>
      <c r="E31" s="49">
        <f>E17/(E13+E10)</f>
        <v>-10.473118279569892</v>
      </c>
      <c r="F31" s="50">
        <f>F17/(F13+F10)</f>
        <v>-1.4119999999999999</v>
      </c>
      <c r="G31" s="45">
        <f>(IF(C31 &gt; 0.23, 100, 0)) +
  (IF(D31 &gt; 0.23, 100, 0)) +
  (IF(E31 &gt; 0.23, 100, 0)) +
  (IF(F31 &gt; 0.23, 100, 0))</f>
        <v>200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D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238</v>
      </c>
      <c r="D2" s="22" t="s">
        <v>239</v>
      </c>
      <c r="E2" s="22" t="s">
        <v>240</v>
      </c>
      <c r="F2" s="22" t="s">
        <v>241</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0.37624999999999997</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205419000</v>
      </c>
      <c r="D4" s="26">
        <v>232180000</v>
      </c>
      <c r="E4" s="26">
        <v>237524000</v>
      </c>
      <c r="F4" s="27">
        <v>270498000</v>
      </c>
      <c r="G4" s="20"/>
      <c r="H4" s="20"/>
      <c r="I4" s="20"/>
      <c r="J4" s="20"/>
      <c r="K4" s="20"/>
      <c r="L4" s="20"/>
      <c r="M4" s="20"/>
      <c r="N4" s="20"/>
      <c r="O4" s="20"/>
      <c r="P4" s="20"/>
      <c r="Q4" s="20"/>
      <c r="R4" s="20"/>
      <c r="S4" s="20"/>
      <c r="T4" s="20"/>
      <c r="U4" s="20"/>
      <c r="V4" s="20"/>
    </row>
    <row r="5" spans="1:22" ht="19" x14ac:dyDescent="0.25">
      <c r="A5" s="20"/>
      <c r="B5" s="28" t="s">
        <v>169</v>
      </c>
      <c r="C5" s="26">
        <v>184938000</v>
      </c>
      <c r="D5" s="26">
        <v>185260000</v>
      </c>
      <c r="E5" s="26">
        <v>185260000</v>
      </c>
      <c r="F5" s="27">
        <v>185260000</v>
      </c>
      <c r="G5" s="20"/>
      <c r="H5" s="20"/>
      <c r="I5" s="20"/>
      <c r="J5" s="20"/>
      <c r="K5" s="20"/>
      <c r="L5" s="20"/>
      <c r="M5" s="20"/>
      <c r="N5" s="20"/>
      <c r="O5" s="20"/>
      <c r="P5" s="20"/>
      <c r="Q5" s="20"/>
      <c r="R5" s="20"/>
      <c r="S5" s="20"/>
      <c r="T5" s="20"/>
      <c r="U5" s="20"/>
      <c r="V5" s="20"/>
    </row>
    <row r="6" spans="1:22" ht="19" x14ac:dyDescent="0.25">
      <c r="A6" s="20"/>
      <c r="B6" s="28" t="s">
        <v>170</v>
      </c>
      <c r="C6" s="26">
        <v>2526915000</v>
      </c>
      <c r="D6" s="26">
        <v>2365749000</v>
      </c>
      <c r="E6" s="26">
        <v>2277496000</v>
      </c>
      <c r="F6" s="27">
        <v>1768547000</v>
      </c>
      <c r="G6" s="20"/>
      <c r="H6" s="20"/>
      <c r="I6" s="20"/>
      <c r="J6" s="20"/>
      <c r="K6" s="20"/>
      <c r="L6" s="20"/>
      <c r="M6" s="20"/>
      <c r="N6" s="20"/>
      <c r="O6" s="20"/>
      <c r="P6" s="20"/>
      <c r="Q6" s="20"/>
      <c r="R6" s="20"/>
      <c r="S6" s="20"/>
      <c r="T6" s="20"/>
      <c r="U6" s="20"/>
      <c r="V6" s="20"/>
    </row>
    <row r="7" spans="1:22" ht="19" x14ac:dyDescent="0.25">
      <c r="A7" s="20"/>
      <c r="B7" s="28" t="s">
        <v>171</v>
      </c>
      <c r="C7" s="26">
        <v>1136108000</v>
      </c>
      <c r="D7" s="26">
        <v>1160560000</v>
      </c>
      <c r="E7" s="26">
        <v>927888000</v>
      </c>
      <c r="F7" s="27">
        <v>760203000</v>
      </c>
      <c r="G7" s="20"/>
      <c r="H7" s="20"/>
      <c r="I7" s="20"/>
      <c r="J7" s="20"/>
      <c r="K7" s="20"/>
      <c r="L7" s="20"/>
      <c r="M7" s="20"/>
      <c r="N7" s="20"/>
      <c r="O7" s="20"/>
      <c r="P7" s="20"/>
      <c r="Q7" s="20"/>
      <c r="R7" s="20"/>
      <c r="S7" s="20"/>
      <c r="T7" s="20"/>
      <c r="U7" s="20"/>
      <c r="V7" s="20"/>
    </row>
    <row r="8" spans="1:22" ht="19" x14ac:dyDescent="0.25">
      <c r="A8" s="20"/>
      <c r="B8" s="28" t="s">
        <v>172</v>
      </c>
      <c r="C8" s="26">
        <v>2098226000</v>
      </c>
      <c r="D8" s="26">
        <v>2005693000</v>
      </c>
      <c r="E8" s="26">
        <v>2361649000</v>
      </c>
      <c r="F8" s="27">
        <v>1283321000</v>
      </c>
      <c r="G8" s="20"/>
      <c r="H8" s="20"/>
      <c r="I8" s="20"/>
      <c r="J8" s="20"/>
      <c r="K8" s="20"/>
      <c r="L8" s="20"/>
      <c r="M8" s="20"/>
      <c r="N8" s="20"/>
      <c r="O8" s="20"/>
      <c r="P8" s="20"/>
      <c r="Q8" s="20"/>
      <c r="R8" s="20"/>
      <c r="S8" s="20"/>
      <c r="T8" s="20"/>
      <c r="U8" s="20"/>
      <c r="V8" s="20"/>
    </row>
    <row r="9" spans="1:22" ht="19" x14ac:dyDescent="0.25">
      <c r="A9" s="20"/>
      <c r="B9" s="28" t="s">
        <v>173</v>
      </c>
      <c r="C9" s="26">
        <v>3234334000</v>
      </c>
      <c r="D9" s="26">
        <v>3166253000</v>
      </c>
      <c r="E9" s="26">
        <v>3289537000</v>
      </c>
      <c r="F9" s="27">
        <v>2043524000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-4632922000</v>
      </c>
      <c r="D12" s="26">
        <v>-4378362000</v>
      </c>
      <c r="E12" s="26">
        <v>-3627355000</v>
      </c>
      <c r="F12" s="27">
        <v>-2522192000</v>
      </c>
      <c r="G12" s="20"/>
      <c r="H12" s="20"/>
      <c r="I12" s="20"/>
      <c r="J12" s="20"/>
      <c r="K12" s="20"/>
      <c r="L12" s="20"/>
      <c r="M12" s="20"/>
      <c r="N12" s="20"/>
      <c r="O12" s="20"/>
      <c r="P12" s="20"/>
      <c r="Q12" s="20"/>
      <c r="R12" s="20"/>
      <c r="S12" s="20"/>
      <c r="T12" s="20"/>
      <c r="U12" s="20"/>
      <c r="V12" s="20"/>
    </row>
    <row r="13" spans="1:22" ht="19" x14ac:dyDescent="0.25">
      <c r="A13" s="20"/>
      <c r="B13" s="28" t="s">
        <v>177</v>
      </c>
      <c r="C13" s="26">
        <v>-707419000</v>
      </c>
      <c r="D13" s="26">
        <v>-800504000</v>
      </c>
      <c r="E13" s="26">
        <v>-1012041000</v>
      </c>
      <c r="F13" s="27">
        <v>-274977000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580961000</v>
      </c>
      <c r="D15" s="26">
        <v>572999000</v>
      </c>
      <c r="E15" s="26">
        <v>558008000</v>
      </c>
      <c r="F15" s="27">
        <v>553978000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272403000</v>
      </c>
      <c r="D17" s="33">
        <v>67543000</v>
      </c>
      <c r="E17" s="33">
        <v>-99810000</v>
      </c>
      <c r="F17" s="34">
        <v>-159885000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1.3260847341287807</v>
      </c>
      <c r="D24" s="49">
        <f>D17/(D4)</f>
        <v>0.29090791627185802</v>
      </c>
      <c r="E24" s="49">
        <f>E17/(E4)</f>
        <v>-0.4202101682356309</v>
      </c>
      <c r="F24" s="50">
        <f>F17/(F4)</f>
        <v>-0.59107645897566707</v>
      </c>
      <c r="G24" s="45">
        <f>(IF(C24 &gt; 0.5, 100, IF(C24 &gt;= 0.2, 50, 0))) +
  (IF(D24 &gt; 0.5, 100, IF(D24 &gt;= 0.2, 50, 0))) +
  (IF(E24 &gt; 0.5, 100, IF(E24 &gt;= 0.2, 50, 0))) +
  (IF(F24 &gt; 0.5, 100, IF(F24 &gt;= 0.2, 50, 0)))</f>
        <v>150</v>
      </c>
      <c r="H24" s="46" t="s">
        <v>193</v>
      </c>
      <c r="I24" s="20"/>
      <c r="J24" s="20"/>
      <c r="K24" s="20"/>
      <c r="L24" s="20"/>
      <c r="M24" s="20"/>
      <c r="N24" s="20"/>
      <c r="O24" s="20"/>
      <c r="P24" s="20"/>
      <c r="Q24" s="20"/>
      <c r="R24" s="20"/>
      <c r="S24" s="20"/>
      <c r="T24" s="20"/>
      <c r="U24" s="20"/>
      <c r="V24" s="20"/>
    </row>
    <row r="25" spans="1:22" x14ac:dyDescent="0.2">
      <c r="A25" s="20"/>
      <c r="B25" s="38" t="s">
        <v>110</v>
      </c>
      <c r="C25" s="49">
        <f>C17/C6</f>
        <v>0.10780061854078986</v>
      </c>
      <c r="D25" s="49">
        <f>D17/D6</f>
        <v>2.8550366078565394E-2</v>
      </c>
      <c r="E25" s="49">
        <f>E17/E6</f>
        <v>-4.38244457948554E-2</v>
      </c>
      <c r="F25" s="50">
        <f>F17/F6</f>
        <v>-9.0404722068455068E-2</v>
      </c>
      <c r="G25" s="45">
        <f>(IF(C25 &gt; 0.17, 100, IF(C25 &gt;= 0.1, 50, 0))) +
  (IF(D25 &gt; 0.17, 100, IF(D25 &gt;= 0.1, 50, 0))) +
  (IF(E25 &gt; 0.17, 100, IF(E25 &gt;= 0.1, 50, 0))) +
  (IF(F25 &gt; 0.17, 100, IF(F25 &gt;= 0.1, 50, 0)))</f>
        <v>50</v>
      </c>
      <c r="H25" s="46" t="s">
        <v>194</v>
      </c>
      <c r="I25" s="20"/>
      <c r="J25" s="20"/>
      <c r="K25" s="20"/>
      <c r="L25" s="20"/>
      <c r="M25" s="20"/>
      <c r="N25" s="20"/>
      <c r="O25" s="20"/>
      <c r="P25" s="20"/>
      <c r="Q25" s="20"/>
      <c r="R25" s="20"/>
      <c r="S25" s="20"/>
      <c r="T25" s="20"/>
      <c r="U25" s="20"/>
      <c r="V25" s="20"/>
    </row>
    <row r="26" spans="1:22" x14ac:dyDescent="0.2">
      <c r="A26" s="20"/>
      <c r="B26" s="38" t="s">
        <v>112</v>
      </c>
      <c r="C26" s="49">
        <f>C8/C6</f>
        <v>0.83035084282613381</v>
      </c>
      <c r="D26" s="49">
        <f>D8/D6</f>
        <v>0.84780464876028694</v>
      </c>
      <c r="E26" s="49">
        <f>E8/E6</f>
        <v>1.0369497904716407</v>
      </c>
      <c r="F26" s="50">
        <f>F8/F6</f>
        <v>0.72563579028434078</v>
      </c>
      <c r="G26" s="45">
        <f>(IF(C26 &lt; 0.5, 100, 0)) +
  (IF(D26 &lt; 0.5, 100, 0)) +
  (IF(E26 &lt; 0.5, 100, 0)) +
  (IF(F26 &lt; 0.5, 100, 0))</f>
        <v>0</v>
      </c>
      <c r="H26" s="46" t="s">
        <v>195</v>
      </c>
      <c r="I26" s="20"/>
      <c r="J26" s="20"/>
      <c r="K26" s="20"/>
      <c r="L26" s="20"/>
      <c r="M26" s="20"/>
      <c r="N26" s="20"/>
      <c r="O26" s="20"/>
      <c r="P26" s="20"/>
      <c r="Q26" s="20"/>
      <c r="R26" s="20"/>
      <c r="S26" s="20"/>
      <c r="T26" s="20"/>
      <c r="U26" s="20"/>
      <c r="V26" s="20"/>
    </row>
    <row r="27" spans="1:22" x14ac:dyDescent="0.2">
      <c r="A27" s="20"/>
      <c r="B27" s="38" t="s">
        <v>196</v>
      </c>
      <c r="C27" s="49">
        <f>C9/(C13+C10)</f>
        <v>-4.5720202595632857</v>
      </c>
      <c r="D27" s="49">
        <f>D9/(D13+D10)</f>
        <v>-3.9553243956307527</v>
      </c>
      <c r="E27" s="49">
        <f>E9/(E13+E10)</f>
        <v>-3.2503989462877492</v>
      </c>
      <c r="F27" s="50">
        <f>F9/(F13+F10)</f>
        <v>-7.4316179171348873</v>
      </c>
      <c r="G27" s="45">
        <f>(IF(C27 &lt; 0.8, 100, IF(C27 &lt; 1, 50, 0))) +
  (IF(D27 &lt; 0.8, 100, IF(D27 &lt; 1, 50, 0))) +
  (IF(E27 &lt; 0.8, 100, IF(E27 &lt; 1, 50, 0))) +
  (IF(F27 &lt; 0.8, 100, IF(F27 &lt; 1, 50, 0)))</f>
        <v>400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0.23445196917846434</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-0.38506599342115494</v>
      </c>
      <c r="D31" s="49">
        <f>D17/(D13+D10)</f>
        <v>-8.4375593376173008E-2</v>
      </c>
      <c r="E31" s="49">
        <f>E17/(E13+E10)</f>
        <v>9.8622486638387186E-2</v>
      </c>
      <c r="F31" s="50">
        <f>F17/(F13+F10)</f>
        <v>0.58144863024907534</v>
      </c>
      <c r="G31" s="45">
        <f>(IF(C31 &gt; 0.23, 100, 0)) +
  (IF(D31 &gt; 0.23, 100, 0)) +
  (IF(E31 &gt; 0.23, 100, 0)) +
  (IF(F31 &gt; 0.23, 100, 0))</f>
        <v>100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E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0.49333333333333329</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33440000</v>
      </c>
      <c r="D4" s="26">
        <v>30597000</v>
      </c>
      <c r="E4" s="26">
        <v>41161000</v>
      </c>
      <c r="F4" s="27">
        <v>49373000</v>
      </c>
      <c r="G4" s="20"/>
      <c r="H4" s="20"/>
      <c r="I4" s="20"/>
      <c r="J4" s="20"/>
      <c r="K4" s="20"/>
      <c r="L4" s="20"/>
      <c r="M4" s="20"/>
      <c r="N4" s="20"/>
      <c r="O4" s="20"/>
      <c r="P4" s="20"/>
      <c r="Q4" s="20"/>
      <c r="R4" s="20"/>
      <c r="S4" s="20"/>
      <c r="T4" s="20"/>
      <c r="U4" s="20"/>
      <c r="V4" s="20"/>
    </row>
    <row r="5" spans="1:22" ht="19" x14ac:dyDescent="0.25">
      <c r="A5" s="20"/>
      <c r="B5" s="28" t="s">
        <v>169</v>
      </c>
      <c r="C5" s="26">
        <v>62235000</v>
      </c>
      <c r="D5" s="26">
        <v>62230000</v>
      </c>
      <c r="E5" s="26">
        <v>62239000</v>
      </c>
      <c r="F5" s="27">
        <v>62252000</v>
      </c>
      <c r="G5" s="20"/>
      <c r="H5" s="20"/>
      <c r="I5" s="20"/>
      <c r="J5" s="20"/>
      <c r="K5" s="20"/>
      <c r="L5" s="20"/>
      <c r="M5" s="20"/>
      <c r="N5" s="20"/>
      <c r="O5" s="20"/>
      <c r="P5" s="20"/>
      <c r="Q5" s="20"/>
      <c r="R5" s="20"/>
      <c r="S5" s="20"/>
      <c r="T5" s="20"/>
      <c r="U5" s="20"/>
      <c r="V5" s="20"/>
    </row>
    <row r="6" spans="1:22" ht="19" x14ac:dyDescent="0.25">
      <c r="A6" s="20"/>
      <c r="B6" s="28" t="s">
        <v>170</v>
      </c>
      <c r="C6" s="26">
        <v>673353000</v>
      </c>
      <c r="D6" s="26">
        <v>570178000</v>
      </c>
      <c r="E6" s="26">
        <v>539708000</v>
      </c>
      <c r="F6" s="27">
        <v>465412000</v>
      </c>
      <c r="G6" s="20"/>
      <c r="H6" s="20"/>
      <c r="I6" s="20"/>
      <c r="J6" s="20"/>
      <c r="K6" s="20"/>
      <c r="L6" s="20"/>
      <c r="M6" s="20"/>
      <c r="N6" s="20"/>
      <c r="O6" s="20"/>
      <c r="P6" s="20"/>
      <c r="Q6" s="20"/>
      <c r="R6" s="20"/>
      <c r="S6" s="20"/>
      <c r="T6" s="20"/>
      <c r="U6" s="20"/>
      <c r="V6" s="20"/>
    </row>
    <row r="7" spans="1:22" ht="19" x14ac:dyDescent="0.25">
      <c r="A7" s="20"/>
      <c r="B7" s="28" t="s">
        <v>171</v>
      </c>
      <c r="C7" s="26">
        <v>365915000</v>
      </c>
      <c r="D7" s="26">
        <v>315595000</v>
      </c>
      <c r="E7" s="26">
        <v>249042000</v>
      </c>
      <c r="F7" s="27">
        <v>196986000</v>
      </c>
      <c r="G7" s="20"/>
      <c r="H7" s="20"/>
      <c r="I7" s="20"/>
      <c r="J7" s="20"/>
      <c r="K7" s="20"/>
      <c r="L7" s="20"/>
      <c r="M7" s="20"/>
      <c r="N7" s="20"/>
      <c r="O7" s="20"/>
      <c r="P7" s="20"/>
      <c r="Q7" s="20"/>
      <c r="R7" s="20"/>
      <c r="S7" s="20"/>
      <c r="T7" s="20"/>
      <c r="U7" s="20"/>
      <c r="V7" s="20"/>
    </row>
    <row r="8" spans="1:22" ht="19" x14ac:dyDescent="0.25">
      <c r="A8" s="20"/>
      <c r="B8" s="28" t="s">
        <v>172</v>
      </c>
      <c r="C8" s="26">
        <v>29160000</v>
      </c>
      <c r="D8" s="26">
        <v>27783000</v>
      </c>
      <c r="E8" s="26">
        <v>40022000</v>
      </c>
      <c r="F8" s="27">
        <v>49529000</v>
      </c>
      <c r="G8" s="20"/>
      <c r="H8" s="20"/>
      <c r="I8" s="20"/>
      <c r="J8" s="20"/>
      <c r="K8" s="20"/>
      <c r="L8" s="20"/>
      <c r="M8" s="20"/>
      <c r="N8" s="20"/>
      <c r="O8" s="20"/>
      <c r="P8" s="20"/>
      <c r="Q8" s="20"/>
      <c r="R8" s="20"/>
      <c r="S8" s="20"/>
      <c r="T8" s="20"/>
      <c r="U8" s="20"/>
      <c r="V8" s="20"/>
    </row>
    <row r="9" spans="1:22" ht="19" x14ac:dyDescent="0.25">
      <c r="A9" s="20"/>
      <c r="B9" s="28" t="s">
        <v>173</v>
      </c>
      <c r="C9" s="26">
        <v>395075000</v>
      </c>
      <c r="D9" s="26">
        <v>343378000</v>
      </c>
      <c r="E9" s="26">
        <v>289064000</v>
      </c>
      <c r="F9" s="27">
        <v>246515000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304701000</v>
      </c>
      <c r="D12" s="26">
        <v>253711000</v>
      </c>
      <c r="E12" s="26">
        <v>269841000</v>
      </c>
      <c r="F12" s="27">
        <v>236524000</v>
      </c>
      <c r="G12" s="20"/>
      <c r="H12" s="20"/>
      <c r="I12" s="20"/>
      <c r="J12" s="20"/>
      <c r="K12" s="20"/>
      <c r="L12" s="20"/>
      <c r="M12" s="20"/>
      <c r="N12" s="20"/>
      <c r="O12" s="20"/>
      <c r="P12" s="20"/>
      <c r="Q12" s="20"/>
      <c r="R12" s="20"/>
      <c r="S12" s="20"/>
      <c r="T12" s="20"/>
      <c r="U12" s="20"/>
      <c r="V12" s="20"/>
    </row>
    <row r="13" spans="1:22" ht="19" x14ac:dyDescent="0.25">
      <c r="A13" s="20"/>
      <c r="B13" s="28" t="s">
        <v>177</v>
      </c>
      <c r="C13" s="26">
        <v>278278000</v>
      </c>
      <c r="D13" s="26">
        <v>226800000</v>
      </c>
      <c r="E13" s="26">
        <v>250644000</v>
      </c>
      <c r="F13" s="27">
        <v>218897000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126814000</v>
      </c>
      <c r="D15" s="26">
        <v>111877000</v>
      </c>
      <c r="E15" s="26">
        <v>97628000</v>
      </c>
      <c r="F15" s="27">
        <v>84276000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246218000</v>
      </c>
      <c r="D17" s="33">
        <v>179630000</v>
      </c>
      <c r="E17" s="33">
        <v>185183000</v>
      </c>
      <c r="F17" s="34">
        <v>140885000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7.3629784688995219</v>
      </c>
      <c r="D24" s="49">
        <f>D17/(D4)</f>
        <v>5.8708370101643954</v>
      </c>
      <c r="E24" s="49">
        <f>E17/(E4)</f>
        <v>4.4989917640484922</v>
      </c>
      <c r="F24" s="50">
        <f>F17/(F4)</f>
        <v>2.8534826727158569</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0.36565961687257648</v>
      </c>
      <c r="D25" s="49">
        <f>D17/D6</f>
        <v>0.31504196934992229</v>
      </c>
      <c r="E25" s="49">
        <f>E17/E6</f>
        <v>0.3431170188324057</v>
      </c>
      <c r="F25" s="50">
        <f>F17/F6</f>
        <v>0.30271028679965278</v>
      </c>
      <c r="G25" s="45">
        <f>(IF(C25 &gt; 0.17, 100, IF(C25 &gt;= 0.1, 50, 0))) +
  (IF(D25 &gt; 0.17, 100, IF(D25 &gt;= 0.1, 50, 0))) +
  (IF(E25 &gt; 0.17, 100, IF(E25 &gt;= 0.1, 50, 0))) +
  (IF(F25 &gt; 0.17, 100, IF(F25 &gt;= 0.1, 50, 0)))</f>
        <v>400</v>
      </c>
      <c r="H25" s="46" t="s">
        <v>194</v>
      </c>
      <c r="I25" s="20"/>
      <c r="J25" s="20"/>
      <c r="K25" s="20"/>
      <c r="L25" s="20"/>
      <c r="M25" s="20"/>
      <c r="N25" s="20"/>
      <c r="O25" s="20"/>
      <c r="P25" s="20"/>
      <c r="Q25" s="20"/>
      <c r="R25" s="20"/>
      <c r="S25" s="20"/>
      <c r="T25" s="20"/>
      <c r="U25" s="20"/>
      <c r="V25" s="20"/>
    </row>
    <row r="26" spans="1:22" x14ac:dyDescent="0.2">
      <c r="A26" s="20"/>
      <c r="B26" s="38" t="s">
        <v>112</v>
      </c>
      <c r="C26" s="49">
        <f>C8/C6</f>
        <v>4.3305665824612052E-2</v>
      </c>
      <c r="D26" s="49">
        <f>D8/D6</f>
        <v>4.8726888796130331E-2</v>
      </c>
      <c r="E26" s="49">
        <f>E8/E6</f>
        <v>7.4154913397615013E-2</v>
      </c>
      <c r="F26" s="50">
        <f>F8/F6</f>
        <v>0.10641968836213936</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1.4197133801450348</v>
      </c>
      <c r="D27" s="49">
        <f>D9/(D13+D10)</f>
        <v>1.5140123456790124</v>
      </c>
      <c r="E27" s="49">
        <f>E9/(E13+E10)</f>
        <v>1.1532851374858364</v>
      </c>
      <c r="F27" s="50">
        <f>F9/(F13+F10)</f>
        <v>1.1261689287655838</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9.402057647345119E-2</v>
      </c>
      <c r="D29" s="53"/>
      <c r="E29" s="54"/>
      <c r="F29" s="55"/>
      <c r="G29" s="45">
        <f>(IF(C29 &gt;= 0.17, 100, IF(C29 &gt;= 0, 50, 0))) * (400/100)</f>
        <v>200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0.88479146752528048</v>
      </c>
      <c r="D31" s="49">
        <f>D17/(D13+D10)</f>
        <v>0.79201940035273366</v>
      </c>
      <c r="E31" s="49">
        <f>E17/(E13+E10)</f>
        <v>0.73882877707026695</v>
      </c>
      <c r="F31" s="50">
        <f>F17/(F13+F10)</f>
        <v>0.64361320621114038</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Fail</v>
      </c>
      <c r="D32" s="60"/>
      <c r="E32" s="61"/>
      <c r="F32" s="61"/>
      <c r="G32" s="62">
        <f>((COUNTIF(C32, "Pass") * 100) + (COUNTIF(C32, "Fail") * 0)) * (400/100)</f>
        <v>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5F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0.78708333333333325</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2734578000</v>
      </c>
      <c r="D4" s="26">
        <v>2353554000</v>
      </c>
      <c r="E4" s="26">
        <v>2497248000</v>
      </c>
      <c r="F4" s="27">
        <v>2272217000</v>
      </c>
      <c r="G4" s="20"/>
      <c r="H4" s="20"/>
      <c r="I4" s="20"/>
      <c r="J4" s="20"/>
      <c r="K4" s="20"/>
      <c r="L4" s="20"/>
      <c r="M4" s="20"/>
      <c r="N4" s="20"/>
      <c r="O4" s="20"/>
      <c r="P4" s="20"/>
      <c r="Q4" s="20"/>
      <c r="R4" s="20"/>
      <c r="S4" s="20"/>
      <c r="T4" s="20"/>
      <c r="U4" s="20"/>
      <c r="V4" s="20"/>
    </row>
    <row r="5" spans="1:22" ht="19" x14ac:dyDescent="0.25">
      <c r="A5" s="20"/>
      <c r="B5" s="28" t="s">
        <v>169</v>
      </c>
      <c r="C5" s="26">
        <v>2850470000</v>
      </c>
      <c r="D5" s="26">
        <v>2763838000</v>
      </c>
      <c r="E5" s="26">
        <v>2156254000</v>
      </c>
      <c r="F5" s="27">
        <v>1674371000</v>
      </c>
      <c r="G5" s="20"/>
      <c r="H5" s="20"/>
      <c r="I5" s="20"/>
      <c r="J5" s="20"/>
      <c r="K5" s="20"/>
      <c r="L5" s="20"/>
      <c r="M5" s="20"/>
      <c r="N5" s="20"/>
      <c r="O5" s="20"/>
      <c r="P5" s="20"/>
      <c r="Q5" s="20"/>
      <c r="R5" s="20"/>
      <c r="S5" s="20"/>
      <c r="T5" s="20"/>
      <c r="U5" s="20"/>
      <c r="V5" s="20"/>
    </row>
    <row r="6" spans="1:22" ht="19" x14ac:dyDescent="0.25">
      <c r="A6" s="20"/>
      <c r="B6" s="28" t="s">
        <v>170</v>
      </c>
      <c r="C6" s="26">
        <v>9900037000</v>
      </c>
      <c r="D6" s="26">
        <v>8303400000</v>
      </c>
      <c r="E6" s="26">
        <v>8138673000</v>
      </c>
      <c r="F6" s="27">
        <v>7764130000</v>
      </c>
      <c r="G6" s="20"/>
      <c r="H6" s="20"/>
      <c r="I6" s="20"/>
      <c r="J6" s="20"/>
      <c r="K6" s="20"/>
      <c r="L6" s="20"/>
      <c r="M6" s="20"/>
      <c r="N6" s="20"/>
      <c r="O6" s="20"/>
      <c r="P6" s="20"/>
      <c r="Q6" s="20"/>
      <c r="R6" s="20"/>
      <c r="S6" s="20"/>
      <c r="T6" s="20"/>
      <c r="U6" s="20"/>
      <c r="V6" s="20"/>
    </row>
    <row r="7" spans="1:22" ht="19" x14ac:dyDescent="0.25">
      <c r="A7" s="20"/>
      <c r="B7" s="28" t="s">
        <v>171</v>
      </c>
      <c r="C7" s="26">
        <v>836038000</v>
      </c>
      <c r="D7" s="26">
        <v>818868000</v>
      </c>
      <c r="E7" s="26">
        <v>790341000</v>
      </c>
      <c r="F7" s="27">
        <v>758170000</v>
      </c>
      <c r="G7" s="20"/>
      <c r="H7" s="20"/>
      <c r="I7" s="20"/>
      <c r="J7" s="20"/>
      <c r="K7" s="20"/>
      <c r="L7" s="20"/>
      <c r="M7" s="20"/>
      <c r="N7" s="20"/>
      <c r="O7" s="20"/>
      <c r="P7" s="20"/>
      <c r="Q7" s="20"/>
      <c r="R7" s="20"/>
      <c r="S7" s="20"/>
      <c r="T7" s="20"/>
      <c r="U7" s="20"/>
      <c r="V7" s="20"/>
    </row>
    <row r="8" spans="1:22" ht="19" x14ac:dyDescent="0.25">
      <c r="A8" s="20"/>
      <c r="B8" s="28" t="s">
        <v>172</v>
      </c>
      <c r="C8" s="26">
        <v>4466844000</v>
      </c>
      <c r="D8" s="26">
        <v>3124345000</v>
      </c>
      <c r="E8" s="26">
        <v>2818318000</v>
      </c>
      <c r="F8" s="27">
        <v>2754664000</v>
      </c>
      <c r="G8" s="20"/>
      <c r="H8" s="20"/>
      <c r="I8" s="20"/>
      <c r="J8" s="20"/>
      <c r="K8" s="20"/>
      <c r="L8" s="20"/>
      <c r="M8" s="20"/>
      <c r="N8" s="20"/>
      <c r="O8" s="20"/>
      <c r="P8" s="20"/>
      <c r="Q8" s="20"/>
      <c r="R8" s="20"/>
      <c r="S8" s="20"/>
      <c r="T8" s="20"/>
      <c r="U8" s="20"/>
      <c r="V8" s="20"/>
    </row>
    <row r="9" spans="1:22" ht="19" x14ac:dyDescent="0.25">
      <c r="A9" s="20"/>
      <c r="B9" s="28" t="s">
        <v>173</v>
      </c>
      <c r="C9" s="26">
        <v>5302882000</v>
      </c>
      <c r="D9" s="26">
        <v>3943213000</v>
      </c>
      <c r="E9" s="26">
        <v>3608659000</v>
      </c>
      <c r="F9" s="27">
        <v>3512834000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2467980000</v>
      </c>
      <c r="D12" s="26">
        <v>1920351000</v>
      </c>
      <c r="E12" s="26">
        <v>1256692000</v>
      </c>
      <c r="F12" s="27">
        <v>605050000</v>
      </c>
      <c r="G12" s="20"/>
      <c r="H12" s="20"/>
      <c r="I12" s="20"/>
      <c r="J12" s="20"/>
      <c r="K12" s="20"/>
      <c r="L12" s="20"/>
      <c r="M12" s="20"/>
      <c r="N12" s="20"/>
      <c r="O12" s="20"/>
      <c r="P12" s="20"/>
      <c r="Q12" s="20"/>
      <c r="R12" s="20"/>
      <c r="S12" s="20"/>
      <c r="T12" s="20"/>
      <c r="U12" s="20"/>
      <c r="V12" s="20"/>
    </row>
    <row r="13" spans="1:22" ht="19" x14ac:dyDescent="0.25">
      <c r="A13" s="20"/>
      <c r="B13" s="28" t="s">
        <v>177</v>
      </c>
      <c r="C13" s="26">
        <v>4597155000</v>
      </c>
      <c r="D13" s="26">
        <v>4360187000</v>
      </c>
      <c r="E13" s="26">
        <v>4530014000</v>
      </c>
      <c r="F13" s="27">
        <v>4251296000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406048000</v>
      </c>
      <c r="D15" s="26">
        <v>391434000</v>
      </c>
      <c r="E15" s="26">
        <v>335372000</v>
      </c>
      <c r="F15" s="27">
        <v>269315000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1348439000</v>
      </c>
      <c r="D17" s="33">
        <v>1274676000</v>
      </c>
      <c r="E17" s="33">
        <v>1404563000</v>
      </c>
      <c r="F17" s="34">
        <v>1215000000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Fail</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Pass</v>
      </c>
      <c r="D23" s="43" t="str">
        <f>IF(D17&gt;D7, "Pass", "Fail")</f>
        <v>Pass</v>
      </c>
      <c r="E23" s="43" t="str">
        <f>IF(E17&gt;E7, "Pass", "Fail")</f>
        <v>Pass</v>
      </c>
      <c r="F23" s="48" t="str">
        <f>IF(F17&gt;F7, "Pass", "Fail")</f>
        <v>Pass</v>
      </c>
      <c r="G23" s="45">
        <f>(COUNTIF(C23:F23, "Pass") * 100) + (COUNTIF(C23:F23, "Fail") * 0)</f>
        <v>400</v>
      </c>
      <c r="H23" s="46" t="s">
        <v>192</v>
      </c>
      <c r="I23" s="20"/>
      <c r="J23" s="20"/>
      <c r="K23" s="20"/>
      <c r="L23" s="20"/>
      <c r="M23" s="20"/>
      <c r="N23" s="20"/>
      <c r="O23" s="20"/>
      <c r="P23" s="20"/>
      <c r="Q23" s="20"/>
      <c r="R23" s="20"/>
      <c r="S23" s="20"/>
      <c r="T23" s="20"/>
      <c r="U23" s="20"/>
      <c r="V23" s="20"/>
    </row>
    <row r="24" spans="1:22" x14ac:dyDescent="0.2">
      <c r="A24" s="20"/>
      <c r="B24" s="38" t="s">
        <v>122</v>
      </c>
      <c r="C24" s="49">
        <f>C17/(C4)</f>
        <v>0.49310679746564184</v>
      </c>
      <c r="D24" s="49">
        <f>D17/(D4)</f>
        <v>0.54159624125896411</v>
      </c>
      <c r="E24" s="49">
        <f>E17/(E4)</f>
        <v>0.56244433872807187</v>
      </c>
      <c r="F24" s="50">
        <f>F17/(F4)</f>
        <v>0.53472005534682643</v>
      </c>
      <c r="G24" s="45">
        <f>(IF(C24 &gt; 0.5, 100, IF(C24 &gt;= 0.2, 50, 0))) +
  (IF(D24 &gt; 0.5, 100, IF(D24 &gt;= 0.2, 50, 0))) +
  (IF(E24 &gt; 0.5, 100, IF(E24 &gt;= 0.2, 50, 0))) +
  (IF(F24 &gt; 0.5, 100, IF(F24 &gt;= 0.2, 50, 0)))</f>
        <v>350</v>
      </c>
      <c r="H24" s="46" t="s">
        <v>193</v>
      </c>
      <c r="I24" s="20"/>
      <c r="J24" s="20"/>
      <c r="K24" s="20"/>
      <c r="L24" s="20"/>
      <c r="M24" s="20"/>
      <c r="N24" s="20"/>
      <c r="O24" s="20"/>
      <c r="P24" s="20"/>
      <c r="Q24" s="20"/>
      <c r="R24" s="20"/>
      <c r="S24" s="20"/>
      <c r="T24" s="20"/>
      <c r="U24" s="20"/>
      <c r="V24" s="20"/>
    </row>
    <row r="25" spans="1:22" x14ac:dyDescent="0.2">
      <c r="A25" s="20"/>
      <c r="B25" s="38" t="s">
        <v>110</v>
      </c>
      <c r="C25" s="49">
        <f>C17/C6</f>
        <v>0.13620545054528585</v>
      </c>
      <c r="D25" s="49">
        <f>D17/D6</f>
        <v>0.15351253703302262</v>
      </c>
      <c r="E25" s="49">
        <f>E17/E6</f>
        <v>0.17257887127299498</v>
      </c>
      <c r="F25" s="50">
        <f>F17/F6</f>
        <v>0.1564888789857975</v>
      </c>
      <c r="G25" s="45">
        <f>(IF(C25 &gt; 0.17, 100, IF(C25 &gt;= 0.1, 50, 0))) +
  (IF(D25 &gt; 0.17, 100, IF(D25 &gt;= 0.1, 50, 0))) +
  (IF(E25 &gt; 0.17, 100, IF(E25 &gt;= 0.1, 50, 0))) +
  (IF(F25 &gt; 0.17, 100, IF(F25 &gt;= 0.1, 50, 0)))</f>
        <v>250</v>
      </c>
      <c r="H25" s="46" t="s">
        <v>194</v>
      </c>
      <c r="I25" s="20"/>
      <c r="J25" s="20"/>
      <c r="K25" s="20"/>
      <c r="L25" s="20"/>
      <c r="M25" s="20"/>
      <c r="N25" s="20"/>
      <c r="O25" s="20"/>
      <c r="P25" s="20"/>
      <c r="Q25" s="20"/>
      <c r="R25" s="20"/>
      <c r="S25" s="20"/>
      <c r="T25" s="20"/>
      <c r="U25" s="20"/>
      <c r="V25" s="20"/>
    </row>
    <row r="26" spans="1:22" x14ac:dyDescent="0.2">
      <c r="A26" s="20"/>
      <c r="B26" s="38" t="s">
        <v>112</v>
      </c>
      <c r="C26" s="49">
        <f>C8/C6</f>
        <v>0.45119467735322605</v>
      </c>
      <c r="D26" s="49">
        <f>D8/D6</f>
        <v>0.37627297251728209</v>
      </c>
      <c r="E26" s="49">
        <f>E8/E6</f>
        <v>0.3462871649960626</v>
      </c>
      <c r="F26" s="50">
        <f>F8/F6</f>
        <v>0.35479364719550033</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1.1535138580274105</v>
      </c>
      <c r="D27" s="49">
        <f>D9/(D13+D10)</f>
        <v>0.904367863121467</v>
      </c>
      <c r="E27" s="49">
        <f>E9/(E13+E10)</f>
        <v>0.7966110038512022</v>
      </c>
      <c r="F27" s="50">
        <f>F9/(F13+F10)</f>
        <v>0.82629720442895527</v>
      </c>
      <c r="G27" s="45">
        <f>(IF(C27 &lt; 0.8, 100, IF(C27 &lt; 1, 50, 0))) +
  (IF(D27 &lt; 0.8, 100, IF(D27 &lt; 1, 50, 0))) +
  (IF(E27 &lt; 0.8, 100, IF(E27 &lt; 1, 50, 0))) +
  (IF(F27 &lt; 0.8, 100, IF(F27 &lt; 1, 50, 0)))</f>
        <v>200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0.63009215827824561</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0.29332032528814017</v>
      </c>
      <c r="D31" s="49">
        <f>D17/(D13+D10)</f>
        <v>0.29234434211193233</v>
      </c>
      <c r="E31" s="49">
        <f>E17/(E13+E10)</f>
        <v>0.31005709916128293</v>
      </c>
      <c r="F31" s="50">
        <f>F17/(F13+F10)</f>
        <v>0.28579520221598309</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0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243</v>
      </c>
      <c r="D2" s="22" t="s">
        <v>244</v>
      </c>
      <c r="E2" s="22" t="s">
        <v>245</v>
      </c>
      <c r="F2" s="22" t="s">
        <v>246</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0.35375000000000001</v>
      </c>
      <c r="J2" s="20"/>
      <c r="K2" s="20"/>
      <c r="L2" s="20"/>
      <c r="M2" s="20"/>
      <c r="N2" s="20"/>
      <c r="O2" s="20"/>
      <c r="P2" s="20"/>
      <c r="Q2" s="20"/>
      <c r="R2" s="20"/>
      <c r="S2" s="20"/>
      <c r="T2" s="20"/>
      <c r="U2" s="20"/>
      <c r="V2" s="20"/>
    </row>
    <row r="3" spans="1:22" ht="19" x14ac:dyDescent="0.25">
      <c r="A3" s="20"/>
      <c r="B3" s="25" t="s">
        <v>167</v>
      </c>
      <c r="C3" s="26">
        <v>0</v>
      </c>
      <c r="D3" s="26">
        <v>0</v>
      </c>
      <c r="E3" s="26">
        <v>0</v>
      </c>
      <c r="F3" s="27">
        <v>0</v>
      </c>
      <c r="G3" s="20"/>
      <c r="H3" s="20"/>
      <c r="I3" s="20"/>
      <c r="J3" s="20"/>
      <c r="K3" s="20"/>
      <c r="L3" s="20"/>
      <c r="M3" s="20"/>
      <c r="N3" s="20"/>
      <c r="O3" s="20"/>
      <c r="P3" s="20"/>
      <c r="Q3" s="20"/>
      <c r="R3" s="20"/>
      <c r="S3" s="20"/>
      <c r="T3" s="20"/>
      <c r="U3" s="20"/>
      <c r="V3" s="20"/>
    </row>
    <row r="4" spans="1:22" ht="19" x14ac:dyDescent="0.25">
      <c r="A4" s="20"/>
      <c r="B4" s="28" t="s">
        <v>168</v>
      </c>
      <c r="C4" s="26">
        <v>114715000</v>
      </c>
      <c r="D4" s="26">
        <v>121650000</v>
      </c>
      <c r="E4" s="26">
        <v>104120000</v>
      </c>
      <c r="F4" s="27">
        <v>79875000</v>
      </c>
      <c r="G4" s="20"/>
      <c r="H4" s="20"/>
      <c r="I4" s="20"/>
      <c r="J4" s="20"/>
      <c r="K4" s="20"/>
      <c r="L4" s="20"/>
      <c r="M4" s="20"/>
      <c r="N4" s="20"/>
      <c r="O4" s="20"/>
      <c r="P4" s="20"/>
      <c r="Q4" s="20"/>
      <c r="R4" s="20"/>
      <c r="S4" s="20"/>
      <c r="T4" s="20"/>
      <c r="U4" s="20"/>
      <c r="V4" s="20"/>
    </row>
    <row r="5" spans="1:22" ht="19" x14ac:dyDescent="0.25">
      <c r="A5" s="20"/>
      <c r="B5" s="28" t="s">
        <v>169</v>
      </c>
      <c r="C5" s="26">
        <v>1335494000</v>
      </c>
      <c r="D5" s="26">
        <v>1281812000</v>
      </c>
      <c r="E5" s="26">
        <v>1281876000</v>
      </c>
      <c r="F5" s="27">
        <v>1271195000</v>
      </c>
      <c r="G5" s="20"/>
      <c r="H5" s="20"/>
      <c r="I5" s="20"/>
      <c r="J5" s="20"/>
      <c r="K5" s="20"/>
      <c r="L5" s="20"/>
      <c r="M5" s="20"/>
      <c r="N5" s="20"/>
      <c r="O5" s="20"/>
      <c r="P5" s="20"/>
      <c r="Q5" s="20"/>
      <c r="R5" s="20"/>
      <c r="S5" s="20"/>
      <c r="T5" s="20"/>
      <c r="U5" s="20"/>
      <c r="V5" s="20"/>
    </row>
    <row r="6" spans="1:22" ht="19" x14ac:dyDescent="0.25">
      <c r="A6" s="20"/>
      <c r="B6" s="28" t="s">
        <v>170</v>
      </c>
      <c r="C6" s="26">
        <v>3409779000</v>
      </c>
      <c r="D6" s="26">
        <v>2765347000</v>
      </c>
      <c r="E6" s="26">
        <v>2541310000</v>
      </c>
      <c r="F6" s="27">
        <v>2256218000</v>
      </c>
      <c r="G6" s="20"/>
      <c r="H6" s="20"/>
      <c r="I6" s="20"/>
      <c r="J6" s="20"/>
      <c r="K6" s="20"/>
      <c r="L6" s="20"/>
      <c r="M6" s="20"/>
      <c r="N6" s="20"/>
      <c r="O6" s="20"/>
      <c r="P6" s="20"/>
      <c r="Q6" s="20"/>
      <c r="R6" s="20"/>
      <c r="S6" s="20"/>
      <c r="T6" s="20"/>
      <c r="U6" s="20"/>
      <c r="V6" s="20"/>
    </row>
    <row r="7" spans="1:22" ht="19" x14ac:dyDescent="0.25">
      <c r="A7" s="20"/>
      <c r="B7" s="28" t="s">
        <v>171</v>
      </c>
      <c r="C7" s="26">
        <v>1258551000</v>
      </c>
      <c r="D7" s="26">
        <v>1037043000</v>
      </c>
      <c r="E7" s="26">
        <v>865599000</v>
      </c>
      <c r="F7" s="27">
        <v>647911000</v>
      </c>
      <c r="G7" s="20"/>
      <c r="H7" s="20"/>
      <c r="I7" s="20"/>
      <c r="J7" s="20"/>
      <c r="K7" s="20"/>
      <c r="L7" s="20"/>
      <c r="M7" s="20"/>
      <c r="N7" s="20"/>
      <c r="O7" s="20"/>
      <c r="P7" s="20"/>
      <c r="Q7" s="20"/>
      <c r="R7" s="20"/>
      <c r="S7" s="20"/>
      <c r="T7" s="20"/>
      <c r="U7" s="20"/>
      <c r="V7" s="20"/>
    </row>
    <row r="8" spans="1:22" ht="19" x14ac:dyDescent="0.25">
      <c r="A8" s="20"/>
      <c r="B8" s="28" t="s">
        <v>172</v>
      </c>
      <c r="C8" s="26">
        <v>135738000</v>
      </c>
      <c r="D8" s="26">
        <v>123435000</v>
      </c>
      <c r="E8" s="26">
        <v>371265000</v>
      </c>
      <c r="F8" s="27">
        <v>494706000</v>
      </c>
      <c r="G8" s="20"/>
      <c r="H8" s="20"/>
      <c r="I8" s="20"/>
      <c r="J8" s="20"/>
      <c r="K8" s="20"/>
      <c r="L8" s="20"/>
      <c r="M8" s="20"/>
      <c r="N8" s="20"/>
      <c r="O8" s="20"/>
      <c r="P8" s="20"/>
      <c r="Q8" s="20"/>
      <c r="R8" s="20"/>
      <c r="S8" s="20"/>
      <c r="T8" s="20"/>
      <c r="U8" s="20"/>
      <c r="V8" s="20"/>
    </row>
    <row r="9" spans="1:22" ht="19" x14ac:dyDescent="0.25">
      <c r="A9" s="20"/>
      <c r="B9" s="28" t="s">
        <v>173</v>
      </c>
      <c r="C9" s="26">
        <v>1394289000</v>
      </c>
      <c r="D9" s="26">
        <v>1160478000</v>
      </c>
      <c r="E9" s="26">
        <v>1236864000</v>
      </c>
      <c r="F9" s="27">
        <v>1142617000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-198757000</v>
      </c>
      <c r="D12" s="26">
        <v>-353389000</v>
      </c>
      <c r="E12" s="26">
        <v>-461348000</v>
      </c>
      <c r="F12" s="27">
        <v>-513799000</v>
      </c>
      <c r="G12" s="20"/>
      <c r="H12" s="20"/>
      <c r="I12" s="20"/>
      <c r="J12" s="20"/>
      <c r="K12" s="20"/>
      <c r="L12" s="20"/>
      <c r="M12" s="20"/>
      <c r="N12" s="20"/>
      <c r="O12" s="20"/>
      <c r="P12" s="20"/>
      <c r="Q12" s="20"/>
      <c r="R12" s="20"/>
      <c r="S12" s="20"/>
      <c r="T12" s="20"/>
      <c r="U12" s="20"/>
      <c r="V12" s="20"/>
    </row>
    <row r="13" spans="1:22" ht="19" x14ac:dyDescent="0.25">
      <c r="A13" s="20"/>
      <c r="B13" s="28" t="s">
        <v>177</v>
      </c>
      <c r="C13" s="26">
        <v>2015490000</v>
      </c>
      <c r="D13" s="26">
        <v>1604869000</v>
      </c>
      <c r="E13" s="26">
        <v>1304446000</v>
      </c>
      <c r="F13" s="27">
        <v>1113601000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304739000</v>
      </c>
      <c r="D15" s="26">
        <v>218349000</v>
      </c>
      <c r="E15" s="26">
        <v>156342000</v>
      </c>
      <c r="F15" s="27">
        <v>111415000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378109000</v>
      </c>
      <c r="D17" s="33">
        <v>354885000</v>
      </c>
      <c r="E17" s="33">
        <v>250917000</v>
      </c>
      <c r="F17" s="34">
        <v>220436000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Fail</v>
      </c>
      <c r="E21" s="43" t="str">
        <f>IF(E3&gt;F3, "Pass", "Fail")</f>
        <v>Fail</v>
      </c>
      <c r="F21" s="44"/>
      <c r="G21" s="45">
        <f>(((COUNTIF(C21:E21, "Pass") * 100) + (COUNTIF(C21:E21, "Fail") * 0)) * (400/300)) / 2</f>
        <v>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Pass</v>
      </c>
      <c r="D22" s="43" t="str">
        <f>IF(D17&gt;E17, "Pass", "Fail")</f>
        <v>Pass</v>
      </c>
      <c r="E22" s="43" t="str">
        <f>IF(E17&gt;F17, "Pass", "Fail")</f>
        <v>Pass</v>
      </c>
      <c r="F22" s="39"/>
      <c r="G22" s="45">
        <f>(((COUNTIF(C22:F22, "Pass") * 100) + (COUNTIF(C22:F22, "Fail") * 0)) * (400/300)) / 2</f>
        <v>200</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3.2960728762585538</v>
      </c>
      <c r="D24" s="49">
        <f>D17/(D4)</f>
        <v>2.9172626387176326</v>
      </c>
      <c r="E24" s="49">
        <f>E17/(E4)</f>
        <v>2.4098828275067232</v>
      </c>
      <c r="F24" s="50">
        <f>F17/(F4)</f>
        <v>2.7597621283255087</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0.11088959137820956</v>
      </c>
      <c r="D25" s="49">
        <f>D17/D6</f>
        <v>0.12833289999410563</v>
      </c>
      <c r="E25" s="49">
        <f>E17/E6</f>
        <v>9.8735297936890815E-2</v>
      </c>
      <c r="F25" s="50">
        <f>F17/F6</f>
        <v>9.7701551889046181E-2</v>
      </c>
      <c r="G25" s="45">
        <f>(IF(C25 &gt; 0.17, 100, IF(C25 &gt;= 0.1, 50, 0))) +
  (IF(D25 &gt; 0.17, 100, IF(D25 &gt;= 0.1, 50, 0))) +
  (IF(E25 &gt; 0.17, 100, IF(E25 &gt;= 0.1, 50, 0))) +
  (IF(F25 &gt; 0.17, 100, IF(F25 &gt;= 0.1, 50, 0)))</f>
        <v>100</v>
      </c>
      <c r="H25" s="46" t="s">
        <v>194</v>
      </c>
      <c r="I25" s="20"/>
      <c r="J25" s="20"/>
      <c r="K25" s="20"/>
      <c r="L25" s="20"/>
      <c r="M25" s="20"/>
      <c r="N25" s="20"/>
      <c r="O25" s="20"/>
      <c r="P25" s="20"/>
      <c r="Q25" s="20"/>
      <c r="R25" s="20"/>
      <c r="S25" s="20"/>
      <c r="T25" s="20"/>
      <c r="U25" s="20"/>
      <c r="V25" s="20"/>
    </row>
    <row r="26" spans="1:22" x14ac:dyDescent="0.2">
      <c r="A26" s="20"/>
      <c r="B26" s="38" t="s">
        <v>112</v>
      </c>
      <c r="C26" s="49">
        <f>C8/C6</f>
        <v>3.980844506344839E-2</v>
      </c>
      <c r="D26" s="49">
        <f>D8/D6</f>
        <v>4.4636351242719266E-2</v>
      </c>
      <c r="E26" s="49">
        <f>E8/E6</f>
        <v>0.14609197618551062</v>
      </c>
      <c r="F26" s="50">
        <f>F8/F6</f>
        <v>0.21926338678266019</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0.69178661268475661</v>
      </c>
      <c r="D27" s="49">
        <f>D9/(D13+D10)</f>
        <v>0.72309827157232143</v>
      </c>
      <c r="E27" s="49">
        <f>E9/(E13+E10)</f>
        <v>0.94819103282159634</v>
      </c>
      <c r="F27" s="50">
        <f>F9/(F13+F10)</f>
        <v>1.0260560110847601</v>
      </c>
      <c r="G27" s="45">
        <f>(IF(C27 &lt; 0.8, 100, IF(C27 &lt; 1, 50, 0))) +
  (IF(D27 &lt; 0.8, 100, IF(D27 &lt; 1, 50, 0))) +
  (IF(E27 &lt; 0.8, 100, IF(E27 &lt; 1, 50, 0))) +
  (IF(F27 &lt; 0.8, 100, IF(F27 &lt; 1, 50, 0)))</f>
        <v>250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-0.2578870664439829</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0.18760152617973794</v>
      </c>
      <c r="D31" s="49">
        <f>D17/(D13+D10)</f>
        <v>0.22113019816570698</v>
      </c>
      <c r="E31" s="49">
        <f>E17/(E13+E10)</f>
        <v>0.19235522206361935</v>
      </c>
      <c r="F31" s="50">
        <f>F17/(F13+F10)</f>
        <v>0.19794881649711163</v>
      </c>
      <c r="G31" s="45">
        <f>(IF(C31 &gt; 0.23, 100, 0)) +
  (IF(D31 &gt; 0.23, 100, 0)) +
  (IF(E31 &gt; 0.23, 100, 0)) +
  (IF(F31 &gt; 0.23, 100, 0))</f>
        <v>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1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213</v>
      </c>
      <c r="D2" s="22" t="s">
        <v>214</v>
      </c>
      <c r="E2" s="22" t="s">
        <v>215</v>
      </c>
      <c r="F2" s="22" t="s">
        <v>216</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0.44750000000000001</v>
      </c>
      <c r="J2" s="20"/>
      <c r="K2" s="20"/>
      <c r="L2" s="20"/>
      <c r="M2" s="20"/>
      <c r="N2" s="20"/>
      <c r="O2" s="20"/>
      <c r="P2" s="20"/>
      <c r="Q2" s="20"/>
      <c r="R2" s="20"/>
      <c r="S2" s="20"/>
      <c r="T2" s="20"/>
      <c r="U2" s="20"/>
      <c r="V2" s="20"/>
    </row>
    <row r="3" spans="1:22" ht="19" x14ac:dyDescent="0.25">
      <c r="A3" s="20"/>
      <c r="B3" s="25" t="s">
        <v>167</v>
      </c>
      <c r="C3" s="26">
        <v>42663000</v>
      </c>
      <c r="D3" s="26">
        <v>50152000</v>
      </c>
      <c r="E3" s="26">
        <v>38942000</v>
      </c>
      <c r="F3" s="27">
        <v>46733000</v>
      </c>
      <c r="G3" s="20"/>
      <c r="H3" s="20"/>
      <c r="I3" s="20"/>
      <c r="J3" s="20"/>
      <c r="K3" s="20"/>
      <c r="L3" s="20"/>
      <c r="M3" s="20"/>
      <c r="N3" s="20"/>
      <c r="O3" s="20"/>
      <c r="P3" s="20"/>
      <c r="Q3" s="20"/>
      <c r="R3" s="20"/>
      <c r="S3" s="20"/>
      <c r="T3" s="20"/>
      <c r="U3" s="20"/>
      <c r="V3" s="20"/>
    </row>
    <row r="4" spans="1:22" ht="19" x14ac:dyDescent="0.25">
      <c r="A4" s="20"/>
      <c r="B4" s="28" t="s">
        <v>168</v>
      </c>
      <c r="C4" s="26">
        <v>482546000</v>
      </c>
      <c r="D4" s="26">
        <v>431357000</v>
      </c>
      <c r="E4" s="26">
        <v>307045000</v>
      </c>
      <c r="F4" s="27">
        <v>297709000</v>
      </c>
      <c r="G4" s="20"/>
      <c r="H4" s="20"/>
      <c r="I4" s="20"/>
      <c r="J4" s="20"/>
      <c r="K4" s="20"/>
      <c r="L4" s="20"/>
      <c r="M4" s="20"/>
      <c r="N4" s="20"/>
      <c r="O4" s="20"/>
      <c r="P4" s="20"/>
      <c r="Q4" s="20"/>
      <c r="R4" s="20"/>
      <c r="S4" s="20"/>
      <c r="T4" s="20"/>
      <c r="U4" s="20"/>
      <c r="V4" s="20"/>
    </row>
    <row r="5" spans="1:22" ht="19" x14ac:dyDescent="0.25">
      <c r="A5" s="20"/>
      <c r="B5" s="28" t="s">
        <v>169</v>
      </c>
      <c r="C5" s="26">
        <v>361427000</v>
      </c>
      <c r="D5" s="26">
        <v>361427000</v>
      </c>
      <c r="E5" s="26">
        <v>358736000</v>
      </c>
      <c r="F5" s="27">
        <v>358736000</v>
      </c>
      <c r="G5" s="20"/>
      <c r="H5" s="20"/>
      <c r="I5" s="20"/>
      <c r="J5" s="20"/>
      <c r="K5" s="20"/>
      <c r="L5" s="20"/>
      <c r="M5" s="20"/>
      <c r="N5" s="20"/>
      <c r="O5" s="20"/>
      <c r="P5" s="20"/>
      <c r="Q5" s="20"/>
      <c r="R5" s="20"/>
      <c r="S5" s="20"/>
      <c r="T5" s="20"/>
      <c r="U5" s="20"/>
      <c r="V5" s="20"/>
    </row>
    <row r="6" spans="1:22" ht="19" x14ac:dyDescent="0.25">
      <c r="A6" s="20"/>
      <c r="B6" s="28" t="s">
        <v>170</v>
      </c>
      <c r="C6" s="26">
        <v>3655760000</v>
      </c>
      <c r="D6" s="26">
        <v>3543460000</v>
      </c>
      <c r="E6" s="26">
        <v>3135315000</v>
      </c>
      <c r="F6" s="27">
        <v>2819440000</v>
      </c>
      <c r="G6" s="20"/>
      <c r="H6" s="20"/>
      <c r="I6" s="20"/>
      <c r="J6" s="20"/>
      <c r="K6" s="20"/>
      <c r="L6" s="20"/>
      <c r="M6" s="20"/>
      <c r="N6" s="20"/>
      <c r="O6" s="20"/>
      <c r="P6" s="20"/>
      <c r="Q6" s="20"/>
      <c r="R6" s="20"/>
      <c r="S6" s="20"/>
      <c r="T6" s="20"/>
      <c r="U6" s="20"/>
      <c r="V6" s="20"/>
    </row>
    <row r="7" spans="1:22" ht="19" x14ac:dyDescent="0.25">
      <c r="A7" s="20"/>
      <c r="B7" s="28" t="s">
        <v>171</v>
      </c>
      <c r="C7" s="26">
        <v>1365684000</v>
      </c>
      <c r="D7" s="26">
        <v>1749868000</v>
      </c>
      <c r="E7" s="26">
        <v>952320000</v>
      </c>
      <c r="F7" s="27">
        <v>760653000</v>
      </c>
      <c r="G7" s="20"/>
      <c r="H7" s="20"/>
      <c r="I7" s="20"/>
      <c r="J7" s="20"/>
      <c r="K7" s="20"/>
      <c r="L7" s="20"/>
      <c r="M7" s="20"/>
      <c r="N7" s="20"/>
      <c r="O7" s="20"/>
      <c r="P7" s="20"/>
      <c r="Q7" s="20"/>
      <c r="R7" s="20"/>
      <c r="S7" s="20"/>
      <c r="T7" s="20"/>
      <c r="U7" s="20"/>
      <c r="V7" s="20"/>
    </row>
    <row r="8" spans="1:22" ht="19" x14ac:dyDescent="0.25">
      <c r="A8" s="20"/>
      <c r="B8" s="28" t="s">
        <v>172</v>
      </c>
      <c r="C8" s="26">
        <v>1019982000</v>
      </c>
      <c r="D8" s="26">
        <v>852359000</v>
      </c>
      <c r="E8" s="26">
        <v>1428659000</v>
      </c>
      <c r="F8" s="27">
        <v>1308781000</v>
      </c>
      <c r="G8" s="20"/>
      <c r="H8" s="20"/>
      <c r="I8" s="20"/>
      <c r="J8" s="20"/>
      <c r="K8" s="20"/>
      <c r="L8" s="20"/>
      <c r="M8" s="20"/>
      <c r="N8" s="20"/>
      <c r="O8" s="20"/>
      <c r="P8" s="20"/>
      <c r="Q8" s="20"/>
      <c r="R8" s="20"/>
      <c r="S8" s="20"/>
      <c r="T8" s="20"/>
      <c r="U8" s="20"/>
      <c r="V8" s="20"/>
    </row>
    <row r="9" spans="1:22" ht="19" x14ac:dyDescent="0.25">
      <c r="A9" s="20"/>
      <c r="B9" s="28" t="s">
        <v>173</v>
      </c>
      <c r="C9" s="26">
        <v>2385666000</v>
      </c>
      <c r="D9" s="26">
        <v>2602227000</v>
      </c>
      <c r="E9" s="26">
        <v>2380979000</v>
      </c>
      <c r="F9" s="27">
        <v>2069434000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-1475751000</v>
      </c>
      <c r="D12" s="26">
        <v>-1537062000</v>
      </c>
      <c r="E12" s="26">
        <v>-1708271000</v>
      </c>
      <c r="F12" s="27">
        <v>-1565012000</v>
      </c>
      <c r="G12" s="20"/>
      <c r="H12" s="20"/>
      <c r="I12" s="20"/>
      <c r="J12" s="20"/>
      <c r="K12" s="20"/>
      <c r="L12" s="20"/>
      <c r="M12" s="20"/>
      <c r="N12" s="20"/>
      <c r="O12" s="20"/>
      <c r="P12" s="20"/>
      <c r="Q12" s="20"/>
      <c r="R12" s="20"/>
      <c r="S12" s="20"/>
      <c r="T12" s="20"/>
      <c r="U12" s="20"/>
      <c r="V12" s="20"/>
    </row>
    <row r="13" spans="1:22" ht="19" x14ac:dyDescent="0.25">
      <c r="A13" s="20"/>
      <c r="B13" s="28" t="s">
        <v>177</v>
      </c>
      <c r="C13" s="26">
        <v>1270094000</v>
      </c>
      <c r="D13" s="26">
        <v>941233000</v>
      </c>
      <c r="E13" s="26">
        <v>754336000</v>
      </c>
      <c r="F13" s="27">
        <v>750006000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736764000</v>
      </c>
      <c r="D15" s="26">
        <v>692528000</v>
      </c>
      <c r="E15" s="26">
        <v>581935000</v>
      </c>
      <c r="F15" s="27">
        <v>480467000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677722000</v>
      </c>
      <c r="D17" s="33">
        <v>767234000</v>
      </c>
      <c r="E17" s="33">
        <v>410127000</v>
      </c>
      <c r="F17" s="34">
        <v>187641000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Fail</v>
      </c>
      <c r="D21" s="43" t="str">
        <f>IF(D3&gt;E3, "Pass", "Fail")</f>
        <v>Pass</v>
      </c>
      <c r="E21" s="43" t="str">
        <f>IF(E3&gt;F3, "Pass", "Fail")</f>
        <v>Fail</v>
      </c>
      <c r="F21" s="44"/>
      <c r="G21" s="45">
        <f>(((COUNTIF(C21:E21, "Pass") * 100) + (COUNTIF(C21:E21, "Fail") * 0)) * (400/300)) / 2</f>
        <v>66.666666666666657</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Pass</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Fail</v>
      </c>
      <c r="D23" s="43" t="str">
        <f>IF(D17&gt;D7, "Pass", "Fail")</f>
        <v>Fail</v>
      </c>
      <c r="E23" s="43" t="str">
        <f>IF(E17&gt;E7, "Pass", "Fail")</f>
        <v>Fail</v>
      </c>
      <c r="F23" s="48" t="str">
        <f>IF(F17&gt;F7, "Pass", "Fail")</f>
        <v>Fail</v>
      </c>
      <c r="G23" s="45">
        <f>(COUNTIF(C23:F23, "Pass") * 100) + (COUNTIF(C23:F23, "Fail") * 0)</f>
        <v>0</v>
      </c>
      <c r="H23" s="46" t="s">
        <v>192</v>
      </c>
      <c r="I23" s="20"/>
      <c r="J23" s="20"/>
      <c r="K23" s="20"/>
      <c r="L23" s="20"/>
      <c r="M23" s="20"/>
      <c r="N23" s="20"/>
      <c r="O23" s="20"/>
      <c r="P23" s="20"/>
      <c r="Q23" s="20"/>
      <c r="R23" s="20"/>
      <c r="S23" s="20"/>
      <c r="T23" s="20"/>
      <c r="U23" s="20"/>
      <c r="V23" s="20"/>
    </row>
    <row r="24" spans="1:22" x14ac:dyDescent="0.2">
      <c r="A24" s="20"/>
      <c r="B24" s="38" t="s">
        <v>122</v>
      </c>
      <c r="C24" s="49">
        <f>C17/(C4)</f>
        <v>1.4044712835667481</v>
      </c>
      <c r="D24" s="49">
        <f>D17/(D4)</f>
        <v>1.7786520214114991</v>
      </c>
      <c r="E24" s="49">
        <f>E17/(E4)</f>
        <v>1.3357227767916755</v>
      </c>
      <c r="F24" s="50">
        <f>F17/(F4)</f>
        <v>0.63028326318653449</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0.18538470796770029</v>
      </c>
      <c r="D25" s="49">
        <f>D17/D6</f>
        <v>0.21652114035434292</v>
      </c>
      <c r="E25" s="49">
        <f>E17/E6</f>
        <v>0.13080886609479431</v>
      </c>
      <c r="F25" s="50">
        <f>F17/F6</f>
        <v>6.6552577816871433E-2</v>
      </c>
      <c r="G25" s="45">
        <f>(IF(C25 &gt; 0.17, 100, IF(C25 &gt;= 0.1, 50, 0))) +
  (IF(D25 &gt; 0.17, 100, IF(D25 &gt;= 0.1, 50, 0))) +
  (IF(E25 &gt; 0.17, 100, IF(E25 &gt;= 0.1, 50, 0))) +
  (IF(F25 &gt; 0.17, 100, IF(F25 &gt;= 0.1, 50, 0)))</f>
        <v>250</v>
      </c>
      <c r="H25" s="46" t="s">
        <v>194</v>
      </c>
      <c r="I25" s="20"/>
      <c r="J25" s="20"/>
      <c r="K25" s="20"/>
      <c r="L25" s="20"/>
      <c r="M25" s="20"/>
      <c r="N25" s="20"/>
      <c r="O25" s="20"/>
      <c r="P25" s="20"/>
      <c r="Q25" s="20"/>
      <c r="R25" s="20"/>
      <c r="S25" s="20"/>
      <c r="T25" s="20"/>
      <c r="U25" s="20"/>
      <c r="V25" s="20"/>
    </row>
    <row r="26" spans="1:22" x14ac:dyDescent="0.2">
      <c r="A26" s="20"/>
      <c r="B26" s="38" t="s">
        <v>112</v>
      </c>
      <c r="C26" s="49">
        <f>C8/C6</f>
        <v>0.27900682758167933</v>
      </c>
      <c r="D26" s="49">
        <f>D8/D6</f>
        <v>0.24054427028949107</v>
      </c>
      <c r="E26" s="49">
        <f>E8/E6</f>
        <v>0.45566681497712352</v>
      </c>
      <c r="F26" s="50">
        <f>F8/F6</f>
        <v>0.46419891893425647</v>
      </c>
      <c r="G26" s="45">
        <f>(IF(C26 &lt; 0.5, 100, 0)) +
  (IF(D26 &lt; 0.5, 100, 0)) +
  (IF(E26 &lt; 0.5, 100, 0)) +
  (IF(F26 &lt; 0.5, 100, 0))</f>
        <v>400</v>
      </c>
      <c r="H26" s="46" t="s">
        <v>195</v>
      </c>
      <c r="I26" s="20"/>
      <c r="J26" s="20"/>
      <c r="K26" s="20"/>
      <c r="L26" s="20"/>
      <c r="M26" s="20"/>
      <c r="N26" s="20"/>
      <c r="O26" s="20"/>
      <c r="P26" s="20"/>
      <c r="Q26" s="20"/>
      <c r="R26" s="20"/>
      <c r="S26" s="20"/>
      <c r="T26" s="20"/>
      <c r="U26" s="20"/>
      <c r="V26" s="20"/>
    </row>
    <row r="27" spans="1:22" x14ac:dyDescent="0.2">
      <c r="A27" s="20"/>
      <c r="B27" s="38" t="s">
        <v>196</v>
      </c>
      <c r="C27" s="49">
        <f>C9/(C13+C10)</f>
        <v>1.8783381387519349</v>
      </c>
      <c r="D27" s="49">
        <f>D9/(D13+D10)</f>
        <v>2.7647001326982799</v>
      </c>
      <c r="E27" s="49">
        <f>E9/(E13+E10)</f>
        <v>3.1563905209349681</v>
      </c>
      <c r="F27" s="50">
        <f>F9/(F13+F10)</f>
        <v>2.759223259547257</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-1.6191133552059409E-2</v>
      </c>
      <c r="D29" s="53"/>
      <c r="E29" s="54"/>
      <c r="F29" s="55"/>
      <c r="G29" s="45">
        <f>(IF(C29 &gt;= 0.17, 100, IF(C29 &gt;= 0, 50, 0))) * (400/100)</f>
        <v>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0.53359987528482145</v>
      </c>
      <c r="D31" s="49">
        <f>D17/(D13+D10)</f>
        <v>0.81513716582397766</v>
      </c>
      <c r="E31" s="49">
        <f>E17/(E13+E10)</f>
        <v>0.54369273109065452</v>
      </c>
      <c r="F31" s="50">
        <f>F17/(F13+F10)</f>
        <v>0.2501859985120119</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6200-000000000000}">
  <sheetPr>
    <tabColor rgb="FF00FF00"/>
  </sheetPr>
  <dimension ref="A2:V32"/>
  <sheetViews>
    <sheetView zoomScale="200" workbookViewId="0"/>
  </sheetViews>
  <sheetFormatPr baseColWidth="10" defaultColWidth="8.83203125" defaultRowHeight="15" x14ac:dyDescent="0.2"/>
  <cols>
    <col min="1" max="1" width="19" customWidth="1"/>
    <col min="2" max="2" width="42" customWidth="1"/>
    <col min="3" max="7" width="20" customWidth="1"/>
    <col min="8" max="8" width="177" customWidth="1"/>
    <col min="9" max="9" width="20" customWidth="1"/>
    <col min="10" max="22" width="19" customWidth="1"/>
  </cols>
  <sheetData>
    <row r="2" spans="1:22" x14ac:dyDescent="0.2">
      <c r="A2" s="20"/>
      <c r="B2" s="21" t="s">
        <v>161</v>
      </c>
      <c r="C2" s="22" t="s">
        <v>229</v>
      </c>
      <c r="D2" s="22" t="s">
        <v>230</v>
      </c>
      <c r="E2" s="22" t="s">
        <v>231</v>
      </c>
      <c r="F2" s="22" t="s">
        <v>232</v>
      </c>
      <c r="G2" s="20"/>
      <c r="H2" s="23" t="s">
        <v>166</v>
      </c>
      <c r="I2" s="24">
        <f>((G21 * ('scoring theory'!B8)) + (G22 * ('scoring theory'!B8)) + (G23 * 'scoring theory'!B2) + (G24 * 'scoring theory'!B11) + (G25 * 'scoring theory'!B5) + (G26 * 'scoring theory'!B6) + (G27 * 'scoring theory'!B4) + (G28 * 'scoring theory'!B10) + (G29 * 'scoring theory'!B7) + (G30 * 'scoring theory'!B9) + (G31 * 'scoring theory'!B3) + (G32 * 'scoring theory'!B12)) / 400</f>
        <v>0.60083333333333333</v>
      </c>
      <c r="J2" s="20"/>
      <c r="K2" s="20"/>
      <c r="L2" s="20"/>
      <c r="M2" s="20"/>
      <c r="N2" s="20"/>
      <c r="O2" s="20"/>
      <c r="P2" s="20"/>
      <c r="Q2" s="20"/>
      <c r="R2" s="20"/>
      <c r="S2" s="20"/>
      <c r="T2" s="20"/>
      <c r="U2" s="20"/>
      <c r="V2" s="20"/>
    </row>
    <row r="3" spans="1:22" ht="19" x14ac:dyDescent="0.25">
      <c r="A3" s="20"/>
      <c r="B3" s="25" t="s">
        <v>167</v>
      </c>
      <c r="C3" s="26">
        <v>213595000</v>
      </c>
      <c r="D3" s="26">
        <v>149708000</v>
      </c>
      <c r="E3" s="26">
        <v>74400000</v>
      </c>
      <c r="F3" s="27">
        <v>41764000</v>
      </c>
      <c r="G3" s="20"/>
      <c r="H3" s="20"/>
      <c r="I3" s="20"/>
      <c r="J3" s="20"/>
      <c r="K3" s="20"/>
      <c r="L3" s="20"/>
      <c r="M3" s="20"/>
      <c r="N3" s="20"/>
      <c r="O3" s="20"/>
      <c r="P3" s="20"/>
      <c r="Q3" s="20"/>
      <c r="R3" s="20"/>
      <c r="S3" s="20"/>
      <c r="T3" s="20"/>
      <c r="U3" s="20"/>
      <c r="V3" s="20"/>
    </row>
    <row r="4" spans="1:22" ht="19" x14ac:dyDescent="0.25">
      <c r="A4" s="20"/>
      <c r="B4" s="28" t="s">
        <v>168</v>
      </c>
      <c r="C4" s="26">
        <v>188131000</v>
      </c>
      <c r="D4" s="26">
        <v>132746000</v>
      </c>
      <c r="E4" s="26">
        <v>96587000</v>
      </c>
      <c r="F4" s="27">
        <v>60668000</v>
      </c>
      <c r="G4" s="20"/>
      <c r="H4" s="20"/>
      <c r="I4" s="20"/>
      <c r="J4" s="20"/>
      <c r="K4" s="20"/>
      <c r="L4" s="20"/>
      <c r="M4" s="20"/>
      <c r="N4" s="20"/>
      <c r="O4" s="20"/>
      <c r="P4" s="20"/>
      <c r="Q4" s="20"/>
      <c r="R4" s="20"/>
      <c r="S4" s="20"/>
      <c r="T4" s="20"/>
      <c r="U4" s="20"/>
      <c r="V4" s="20"/>
    </row>
    <row r="5" spans="1:22" ht="19" x14ac:dyDescent="0.25">
      <c r="A5" s="20"/>
      <c r="B5" s="28" t="s">
        <v>169</v>
      </c>
      <c r="C5" s="26">
        <v>214562000</v>
      </c>
      <c r="D5" s="26">
        <v>213559000</v>
      </c>
      <c r="E5" s="26">
        <v>181254000</v>
      </c>
      <c r="F5" s="27">
        <v>24783000</v>
      </c>
      <c r="G5" s="20"/>
      <c r="H5" s="20"/>
      <c r="I5" s="20"/>
      <c r="J5" s="20"/>
      <c r="K5" s="20"/>
      <c r="L5" s="20"/>
      <c r="M5" s="20"/>
      <c r="N5" s="20"/>
      <c r="O5" s="20"/>
      <c r="P5" s="20"/>
      <c r="Q5" s="20"/>
      <c r="R5" s="20"/>
      <c r="S5" s="20"/>
      <c r="T5" s="20"/>
      <c r="U5" s="20"/>
      <c r="V5" s="20"/>
    </row>
    <row r="6" spans="1:22" ht="19" x14ac:dyDescent="0.25">
      <c r="A6" s="20"/>
      <c r="B6" s="28" t="s">
        <v>170</v>
      </c>
      <c r="C6" s="26">
        <v>3383012000</v>
      </c>
      <c r="D6" s="26">
        <v>3084280000</v>
      </c>
      <c r="E6" s="26">
        <v>2079256000</v>
      </c>
      <c r="F6" s="27">
        <v>1200102000</v>
      </c>
      <c r="G6" s="20"/>
      <c r="H6" s="20"/>
      <c r="I6" s="20"/>
      <c r="J6" s="20"/>
      <c r="K6" s="20"/>
      <c r="L6" s="20"/>
      <c r="M6" s="20"/>
      <c r="N6" s="20"/>
      <c r="O6" s="20"/>
      <c r="P6" s="20"/>
      <c r="Q6" s="20"/>
      <c r="R6" s="20"/>
      <c r="S6" s="20"/>
      <c r="T6" s="20"/>
      <c r="U6" s="20"/>
      <c r="V6" s="20"/>
    </row>
    <row r="7" spans="1:22" ht="19" x14ac:dyDescent="0.25">
      <c r="A7" s="20"/>
      <c r="B7" s="28" t="s">
        <v>171</v>
      </c>
      <c r="C7" s="26">
        <v>532449000</v>
      </c>
      <c r="D7" s="26">
        <v>638219000</v>
      </c>
      <c r="E7" s="26">
        <v>439796000</v>
      </c>
      <c r="F7" s="27">
        <v>534043000</v>
      </c>
      <c r="G7" s="20"/>
      <c r="H7" s="20"/>
      <c r="I7" s="20"/>
      <c r="J7" s="20"/>
      <c r="K7" s="20"/>
      <c r="L7" s="20"/>
      <c r="M7" s="20"/>
      <c r="N7" s="20"/>
      <c r="O7" s="20"/>
      <c r="P7" s="20"/>
      <c r="Q7" s="20"/>
      <c r="R7" s="20"/>
      <c r="S7" s="20"/>
      <c r="T7" s="20"/>
      <c r="U7" s="20"/>
      <c r="V7" s="20"/>
    </row>
    <row r="8" spans="1:22" ht="19" x14ac:dyDescent="0.25">
      <c r="A8" s="20"/>
      <c r="B8" s="28" t="s">
        <v>172</v>
      </c>
      <c r="C8" s="26">
        <v>1866939000</v>
      </c>
      <c r="D8" s="26">
        <v>1620488000</v>
      </c>
      <c r="E8" s="26">
        <v>1209292000</v>
      </c>
      <c r="F8" s="27">
        <v>182066000</v>
      </c>
      <c r="G8" s="20"/>
      <c r="H8" s="20"/>
      <c r="I8" s="20"/>
      <c r="J8" s="20"/>
      <c r="K8" s="20"/>
      <c r="L8" s="20"/>
      <c r="M8" s="20"/>
      <c r="N8" s="20"/>
      <c r="O8" s="20"/>
      <c r="P8" s="20"/>
      <c r="Q8" s="20"/>
      <c r="R8" s="20"/>
      <c r="S8" s="20"/>
      <c r="T8" s="20"/>
      <c r="U8" s="20"/>
      <c r="V8" s="20"/>
    </row>
    <row r="9" spans="1:22" ht="19" x14ac:dyDescent="0.25">
      <c r="A9" s="20"/>
      <c r="B9" s="28" t="s">
        <v>173</v>
      </c>
      <c r="C9" s="26">
        <v>2399388000</v>
      </c>
      <c r="D9" s="26">
        <v>2258707000</v>
      </c>
      <c r="E9" s="26">
        <v>1649088000</v>
      </c>
      <c r="F9" s="27">
        <v>716109000</v>
      </c>
      <c r="G9" s="20"/>
      <c r="H9" s="20"/>
      <c r="I9" s="20"/>
      <c r="J9" s="20"/>
      <c r="K9" s="20"/>
      <c r="L9" s="20"/>
      <c r="M9" s="20"/>
      <c r="N9" s="20"/>
      <c r="O9" s="20"/>
      <c r="P9" s="20"/>
      <c r="Q9" s="20"/>
      <c r="R9" s="20"/>
      <c r="S9" s="20"/>
      <c r="T9" s="20"/>
      <c r="U9" s="20"/>
      <c r="V9" s="20"/>
    </row>
    <row r="10" spans="1:22" ht="19" x14ac:dyDescent="0.25">
      <c r="A10" s="20"/>
      <c r="B10" s="28" t="s">
        <v>174</v>
      </c>
      <c r="C10" s="26">
        <v>0</v>
      </c>
      <c r="D10" s="26">
        <v>0</v>
      </c>
      <c r="E10" s="26">
        <v>0</v>
      </c>
      <c r="F10" s="27">
        <v>0</v>
      </c>
      <c r="G10" s="20"/>
      <c r="H10" s="20"/>
      <c r="I10" s="20"/>
      <c r="J10" s="20"/>
      <c r="K10" s="20"/>
      <c r="L10" s="20"/>
      <c r="M10" s="20"/>
      <c r="N10" s="20"/>
      <c r="O10" s="20"/>
      <c r="P10" s="20"/>
      <c r="Q10" s="20"/>
      <c r="R10" s="20"/>
      <c r="S10" s="20"/>
      <c r="T10" s="20"/>
      <c r="U10" s="20"/>
      <c r="V10" s="20"/>
    </row>
    <row r="11" spans="1:22" ht="19" x14ac:dyDescent="0.25">
      <c r="A11" s="20"/>
      <c r="B11" s="28" t="s">
        <v>175</v>
      </c>
      <c r="C11" s="26">
        <v>0</v>
      </c>
      <c r="D11" s="26">
        <v>0</v>
      </c>
      <c r="E11" s="26">
        <v>0</v>
      </c>
      <c r="F11" s="27">
        <v>0</v>
      </c>
      <c r="G11" s="20"/>
      <c r="H11" s="20"/>
      <c r="I11" s="20"/>
      <c r="J11" s="20"/>
      <c r="K11" s="20"/>
      <c r="L11" s="20"/>
      <c r="M11" s="20"/>
      <c r="N11" s="20"/>
      <c r="O11" s="20"/>
      <c r="P11" s="20"/>
      <c r="Q11" s="20"/>
      <c r="R11" s="20"/>
      <c r="S11" s="20"/>
      <c r="T11" s="20"/>
      <c r="U11" s="20"/>
      <c r="V11" s="20"/>
    </row>
    <row r="12" spans="1:22" ht="19" x14ac:dyDescent="0.25">
      <c r="A12" s="20"/>
      <c r="B12" s="28" t="s">
        <v>176</v>
      </c>
      <c r="C12" s="26">
        <v>46273000</v>
      </c>
      <c r="D12" s="26">
        <v>17335000</v>
      </c>
      <c r="E12" s="26">
        <v>-405737000</v>
      </c>
      <c r="F12" s="27">
        <v>-51186000</v>
      </c>
      <c r="G12" s="20"/>
      <c r="H12" s="20"/>
      <c r="I12" s="20"/>
      <c r="J12" s="20"/>
      <c r="K12" s="20"/>
      <c r="L12" s="20"/>
      <c r="M12" s="20"/>
      <c r="N12" s="20"/>
      <c r="O12" s="20"/>
      <c r="P12" s="20"/>
      <c r="Q12" s="20"/>
      <c r="R12" s="20"/>
      <c r="S12" s="20"/>
      <c r="T12" s="20"/>
      <c r="U12" s="20"/>
      <c r="V12" s="20"/>
    </row>
    <row r="13" spans="1:22" ht="19" x14ac:dyDescent="0.25">
      <c r="A13" s="20"/>
      <c r="B13" s="28" t="s">
        <v>177</v>
      </c>
      <c r="C13" s="26">
        <v>983624000</v>
      </c>
      <c r="D13" s="26">
        <v>825573000</v>
      </c>
      <c r="E13" s="26">
        <v>430168000</v>
      </c>
      <c r="F13" s="27">
        <v>483993000</v>
      </c>
      <c r="G13" s="20"/>
      <c r="H13" s="20"/>
      <c r="I13" s="20"/>
      <c r="J13" s="20"/>
      <c r="K13" s="20"/>
      <c r="L13" s="20"/>
      <c r="M13" s="20"/>
      <c r="N13" s="20"/>
      <c r="O13" s="20"/>
      <c r="P13" s="20"/>
      <c r="Q13" s="20"/>
      <c r="R13" s="20"/>
      <c r="S13" s="20"/>
      <c r="T13" s="20"/>
      <c r="U13" s="20"/>
      <c r="V13" s="20"/>
    </row>
    <row r="14" spans="1:22" ht="19" x14ac:dyDescent="0.25">
      <c r="A14" s="20"/>
      <c r="B14" s="29" t="s">
        <v>178</v>
      </c>
      <c r="C14" s="30"/>
      <c r="D14" s="30"/>
      <c r="E14" s="30"/>
      <c r="F14" s="31"/>
      <c r="G14" s="20"/>
      <c r="H14" s="20"/>
      <c r="I14" s="20"/>
      <c r="J14" s="20"/>
      <c r="K14" s="20"/>
      <c r="L14" s="20"/>
      <c r="M14" s="20"/>
      <c r="N14" s="20"/>
      <c r="O14" s="20"/>
      <c r="P14" s="20"/>
      <c r="Q14" s="20"/>
      <c r="R14" s="20"/>
      <c r="S14" s="20"/>
      <c r="T14" s="20"/>
      <c r="U14" s="20"/>
      <c r="V14" s="20"/>
    </row>
    <row r="15" spans="1:22" ht="19" x14ac:dyDescent="0.25">
      <c r="A15" s="20"/>
      <c r="B15" s="25" t="s">
        <v>179</v>
      </c>
      <c r="C15" s="26">
        <v>227336000</v>
      </c>
      <c r="D15" s="26">
        <v>168846000</v>
      </c>
      <c r="E15" s="26">
        <v>105526000</v>
      </c>
      <c r="F15" s="27">
        <v>55921000</v>
      </c>
      <c r="G15" s="20"/>
      <c r="H15" s="20"/>
      <c r="I15" s="20"/>
      <c r="J15" s="20"/>
      <c r="K15" s="20"/>
      <c r="L15" s="20"/>
      <c r="M15" s="20"/>
      <c r="N15" s="20"/>
      <c r="O15" s="20"/>
      <c r="P15" s="20"/>
      <c r="Q15" s="20"/>
      <c r="R15" s="20"/>
      <c r="S15" s="20"/>
      <c r="T15" s="20"/>
      <c r="U15" s="20"/>
      <c r="V15" s="20"/>
    </row>
    <row r="16" spans="1:22" ht="19" x14ac:dyDescent="0.25">
      <c r="A16" s="20"/>
      <c r="B16" s="29" t="s">
        <v>180</v>
      </c>
      <c r="C16" s="30"/>
      <c r="D16" s="30"/>
      <c r="E16" s="30"/>
      <c r="F16" s="31"/>
      <c r="G16" s="20"/>
      <c r="H16" s="20"/>
      <c r="I16" s="20"/>
      <c r="J16" s="20"/>
      <c r="K16" s="20"/>
      <c r="L16" s="20"/>
      <c r="M16" s="20"/>
      <c r="N16" s="20"/>
      <c r="O16" s="20"/>
      <c r="P16" s="20"/>
      <c r="Q16" s="20"/>
      <c r="R16" s="20"/>
      <c r="S16" s="20"/>
      <c r="T16" s="20"/>
      <c r="U16" s="20"/>
      <c r="V16" s="20"/>
    </row>
    <row r="17" spans="1:22" ht="19" x14ac:dyDescent="0.25">
      <c r="A17" s="20"/>
      <c r="B17" s="32" t="s">
        <v>181</v>
      </c>
      <c r="C17" s="33">
        <v>696780000</v>
      </c>
      <c r="D17" s="33">
        <v>744817000</v>
      </c>
      <c r="E17" s="33">
        <v>352028000</v>
      </c>
      <c r="F17" s="34">
        <v>216334000</v>
      </c>
      <c r="G17" s="20"/>
      <c r="H17" s="20"/>
      <c r="I17" s="20"/>
      <c r="J17" s="20"/>
      <c r="K17" s="20"/>
      <c r="L17" s="20"/>
      <c r="M17" s="20"/>
      <c r="N17" s="20"/>
      <c r="O17" s="20"/>
      <c r="P17" s="20"/>
      <c r="Q17" s="20"/>
      <c r="R17" s="20"/>
      <c r="S17" s="20"/>
      <c r="T17" s="20"/>
      <c r="U17" s="20"/>
      <c r="V17" s="20"/>
    </row>
    <row r="19" spans="1:22" x14ac:dyDescent="0.2">
      <c r="A19" s="20"/>
      <c r="B19" s="35" t="s">
        <v>101</v>
      </c>
      <c r="C19" s="36" t="s">
        <v>182</v>
      </c>
      <c r="D19" s="36" t="s">
        <v>183</v>
      </c>
      <c r="E19" s="36" t="s">
        <v>184</v>
      </c>
      <c r="F19" s="36" t="s">
        <v>185</v>
      </c>
      <c r="G19" s="37" t="s">
        <v>186</v>
      </c>
      <c r="H19" s="20"/>
      <c r="I19" s="20"/>
      <c r="J19" s="20"/>
      <c r="K19" s="20"/>
      <c r="L19" s="20"/>
      <c r="M19" s="20"/>
      <c r="N19" s="20"/>
      <c r="O19" s="20"/>
      <c r="P19" s="20"/>
      <c r="Q19" s="20"/>
      <c r="R19" s="20"/>
      <c r="S19" s="20"/>
      <c r="T19" s="20"/>
      <c r="U19" s="20"/>
      <c r="V19" s="20"/>
    </row>
    <row r="20" spans="1:22" x14ac:dyDescent="0.2">
      <c r="A20" s="20"/>
      <c r="B20" s="38" t="s">
        <v>116</v>
      </c>
      <c r="C20" s="39"/>
      <c r="D20" s="39"/>
      <c r="E20" s="39"/>
      <c r="F20" s="39"/>
      <c r="G20" s="40"/>
      <c r="H20" s="41" t="s">
        <v>187</v>
      </c>
      <c r="I20" s="20"/>
      <c r="J20" s="20"/>
      <c r="K20" s="20"/>
      <c r="L20" s="20"/>
      <c r="M20" s="20"/>
      <c r="N20" s="20"/>
      <c r="O20" s="20"/>
      <c r="P20" s="20"/>
      <c r="Q20" s="20"/>
      <c r="R20" s="20"/>
      <c r="S20" s="20"/>
      <c r="T20" s="20"/>
      <c r="U20" s="20"/>
      <c r="V20" s="20"/>
    </row>
    <row r="21" spans="1:22" x14ac:dyDescent="0.2">
      <c r="A21" s="20"/>
      <c r="B21" s="42" t="s">
        <v>188</v>
      </c>
      <c r="C21" s="43" t="str">
        <f>IF(C3&gt;D3, "Pass", "Fail")</f>
        <v>Pass</v>
      </c>
      <c r="D21" s="43" t="str">
        <f>IF(D3&gt;E3, "Pass", "Fail")</f>
        <v>Pass</v>
      </c>
      <c r="E21" s="43" t="str">
        <f>IF(E3&gt;F3, "Pass", "Fail")</f>
        <v>Pass</v>
      </c>
      <c r="F21" s="44"/>
      <c r="G21" s="45">
        <f>(((COUNTIF(C21:E21, "Pass") * 100) + (COUNTIF(C21:E21, "Fail") * 0)) * (400/300)) / 2</f>
        <v>200</v>
      </c>
      <c r="H21" s="46" t="s">
        <v>189</v>
      </c>
      <c r="I21" s="47"/>
      <c r="J21" s="20"/>
      <c r="K21" s="20"/>
      <c r="L21" s="20"/>
      <c r="M21" s="20"/>
      <c r="N21" s="20"/>
      <c r="O21" s="20"/>
      <c r="P21" s="20"/>
      <c r="Q21" s="20"/>
      <c r="R21" s="20"/>
      <c r="S21" s="20"/>
      <c r="T21" s="20"/>
      <c r="U21" s="20"/>
      <c r="V21" s="20"/>
    </row>
    <row r="22" spans="1:22" x14ac:dyDescent="0.2">
      <c r="A22" s="20"/>
      <c r="B22" s="42" t="s">
        <v>190</v>
      </c>
      <c r="C22" s="43" t="str">
        <f>IF(C17&gt;D17, "Pass", "Fail")</f>
        <v>Fail</v>
      </c>
      <c r="D22" s="43" t="str">
        <f>IF(D17&gt;E17, "Pass", "Fail")</f>
        <v>Pass</v>
      </c>
      <c r="E22" s="43" t="str">
        <f>IF(E17&gt;F17, "Pass", "Fail")</f>
        <v>Pass</v>
      </c>
      <c r="F22" s="39"/>
      <c r="G22" s="45">
        <f>(((COUNTIF(C22:F22, "Pass") * 100) + (COUNTIF(C22:F22, "Fail") * 0)) * (400/300)) / 2</f>
        <v>133.33333333333331</v>
      </c>
      <c r="H22" s="46" t="s">
        <v>191</v>
      </c>
      <c r="I22" s="20"/>
      <c r="J22" s="20"/>
      <c r="K22" s="20"/>
      <c r="L22" s="20"/>
      <c r="M22" s="20"/>
      <c r="N22" s="20"/>
      <c r="O22" s="20"/>
      <c r="P22" s="20"/>
      <c r="Q22" s="20"/>
      <c r="R22" s="20"/>
      <c r="S22" s="20"/>
      <c r="T22" s="20"/>
      <c r="U22" s="20"/>
      <c r="V22" s="20"/>
    </row>
    <row r="23" spans="1:22" x14ac:dyDescent="0.2">
      <c r="A23" s="20"/>
      <c r="B23" s="38" t="s">
        <v>104</v>
      </c>
      <c r="C23" s="43" t="str">
        <f>IF(C17&gt;C7, "Pass", "Fail")</f>
        <v>Pass</v>
      </c>
      <c r="D23" s="43" t="str">
        <f>IF(D17&gt;D7, "Pass", "Fail")</f>
        <v>Pass</v>
      </c>
      <c r="E23" s="43" t="str">
        <f>IF(E17&gt;E7, "Pass", "Fail")</f>
        <v>Fail</v>
      </c>
      <c r="F23" s="48" t="str">
        <f>IF(F17&gt;F7, "Pass", "Fail")</f>
        <v>Fail</v>
      </c>
      <c r="G23" s="45">
        <f>(COUNTIF(C23:F23, "Pass") * 100) + (COUNTIF(C23:F23, "Fail") * 0)</f>
        <v>200</v>
      </c>
      <c r="H23" s="46" t="s">
        <v>192</v>
      </c>
      <c r="I23" s="20"/>
      <c r="J23" s="20"/>
      <c r="K23" s="20"/>
      <c r="L23" s="20"/>
      <c r="M23" s="20"/>
      <c r="N23" s="20"/>
      <c r="O23" s="20"/>
      <c r="P23" s="20"/>
      <c r="Q23" s="20"/>
      <c r="R23" s="20"/>
      <c r="S23" s="20"/>
      <c r="T23" s="20"/>
      <c r="U23" s="20"/>
      <c r="V23" s="20"/>
    </row>
    <row r="24" spans="1:22" x14ac:dyDescent="0.2">
      <c r="A24" s="20"/>
      <c r="B24" s="38" t="s">
        <v>122</v>
      </c>
      <c r="C24" s="49">
        <f>C17/(C4)</f>
        <v>3.7036958289702389</v>
      </c>
      <c r="D24" s="49">
        <f>D17/(D4)</f>
        <v>5.6108432645804767</v>
      </c>
      <c r="E24" s="49">
        <f>E17/(E4)</f>
        <v>3.644672678517813</v>
      </c>
      <c r="F24" s="50">
        <f>F17/(F4)</f>
        <v>3.5658666842486979</v>
      </c>
      <c r="G24" s="45">
        <f>(IF(C24 &gt; 0.5, 100, IF(C24 &gt;= 0.2, 50, 0))) +
  (IF(D24 &gt; 0.5, 100, IF(D24 &gt;= 0.2, 50, 0))) +
  (IF(E24 &gt; 0.5, 100, IF(E24 &gt;= 0.2, 50, 0))) +
  (IF(F24 &gt; 0.5, 100, IF(F24 &gt;= 0.2, 50, 0)))</f>
        <v>400</v>
      </c>
      <c r="H24" s="46" t="s">
        <v>193</v>
      </c>
      <c r="I24" s="20"/>
      <c r="J24" s="20"/>
      <c r="K24" s="20"/>
      <c r="L24" s="20"/>
      <c r="M24" s="20"/>
      <c r="N24" s="20"/>
      <c r="O24" s="20"/>
      <c r="P24" s="20"/>
      <c r="Q24" s="20"/>
      <c r="R24" s="20"/>
      <c r="S24" s="20"/>
      <c r="T24" s="20"/>
      <c r="U24" s="20"/>
      <c r="V24" s="20"/>
    </row>
    <row r="25" spans="1:22" x14ac:dyDescent="0.2">
      <c r="A25" s="20"/>
      <c r="B25" s="38" t="s">
        <v>110</v>
      </c>
      <c r="C25" s="49">
        <f>C17/C6</f>
        <v>0.20596438913015974</v>
      </c>
      <c r="D25" s="49">
        <f>D17/D6</f>
        <v>0.24148812688860932</v>
      </c>
      <c r="E25" s="49">
        <f>E17/E6</f>
        <v>0.16930478979019417</v>
      </c>
      <c r="F25" s="50">
        <f>F17/F6</f>
        <v>0.18026301097740025</v>
      </c>
      <c r="G25" s="45">
        <f>(IF(C25 &gt; 0.17, 100, IF(C25 &gt;= 0.1, 50, 0))) +
  (IF(D25 &gt; 0.17, 100, IF(D25 &gt;= 0.1, 50, 0))) +
  (IF(E25 &gt; 0.17, 100, IF(E25 &gt;= 0.1, 50, 0))) +
  (IF(F25 &gt; 0.17, 100, IF(F25 &gt;= 0.1, 50, 0)))</f>
        <v>350</v>
      </c>
      <c r="H25" s="46" t="s">
        <v>194</v>
      </c>
      <c r="I25" s="20"/>
      <c r="J25" s="20"/>
      <c r="K25" s="20"/>
      <c r="L25" s="20"/>
      <c r="M25" s="20"/>
      <c r="N25" s="20"/>
      <c r="O25" s="20"/>
      <c r="P25" s="20"/>
      <c r="Q25" s="20"/>
      <c r="R25" s="20"/>
      <c r="S25" s="20"/>
      <c r="T25" s="20"/>
      <c r="U25" s="20"/>
      <c r="V25" s="20"/>
    </row>
    <row r="26" spans="1:22" x14ac:dyDescent="0.2">
      <c r="A26" s="20"/>
      <c r="B26" s="38" t="s">
        <v>112</v>
      </c>
      <c r="C26" s="49">
        <f>C8/C6</f>
        <v>0.55185704336845387</v>
      </c>
      <c r="D26" s="49">
        <f>D8/D6</f>
        <v>0.52540236295018605</v>
      </c>
      <c r="E26" s="49">
        <f>E8/E6</f>
        <v>0.58159841789563194</v>
      </c>
      <c r="F26" s="50">
        <f>F8/F6</f>
        <v>0.15170877142109587</v>
      </c>
      <c r="G26" s="45">
        <f>(IF(C26 &lt; 0.5, 100, 0)) +
  (IF(D26 &lt; 0.5, 100, 0)) +
  (IF(E26 &lt; 0.5, 100, 0)) +
  (IF(F26 &lt; 0.5, 100, 0))</f>
        <v>100</v>
      </c>
      <c r="H26" s="46" t="s">
        <v>195</v>
      </c>
      <c r="I26" s="20"/>
      <c r="J26" s="20"/>
      <c r="K26" s="20"/>
      <c r="L26" s="20"/>
      <c r="M26" s="20"/>
      <c r="N26" s="20"/>
      <c r="O26" s="20"/>
      <c r="P26" s="20"/>
      <c r="Q26" s="20"/>
      <c r="R26" s="20"/>
      <c r="S26" s="20"/>
      <c r="T26" s="20"/>
      <c r="U26" s="20"/>
      <c r="V26" s="20"/>
    </row>
    <row r="27" spans="1:22" x14ac:dyDescent="0.2">
      <c r="A27" s="20"/>
      <c r="B27" s="38" t="s">
        <v>196</v>
      </c>
      <c r="C27" s="49">
        <f>C9/(C13+C10)</f>
        <v>2.4393345424674471</v>
      </c>
      <c r="D27" s="49">
        <f>D9/(D13+D10)</f>
        <v>2.7359264413928264</v>
      </c>
      <c r="E27" s="49">
        <f>E9/(E13+E10)</f>
        <v>3.833590597162039</v>
      </c>
      <c r="F27" s="50">
        <f>F9/(F13+F10)</f>
        <v>1.4795854485498756</v>
      </c>
      <c r="G27" s="45">
        <f>(IF(C27 &lt; 0.8, 100, IF(C27 &lt; 1, 50, 0))) +
  (IF(D27 &lt; 0.8, 100, IF(D27 &lt; 1, 50, 0))) +
  (IF(E27 &lt; 0.8, 100, IF(E27 &lt; 1, 50, 0))) +
  (IF(F27 &lt; 0.8, 100, IF(F27 &lt; 1, 50, 0)))</f>
        <v>0</v>
      </c>
      <c r="H27" s="46" t="s">
        <v>197</v>
      </c>
      <c r="I27" s="20"/>
      <c r="J27" s="20"/>
      <c r="K27" s="20"/>
      <c r="L27" s="20"/>
      <c r="M27" s="20"/>
      <c r="N27" s="20"/>
      <c r="O27" s="20"/>
      <c r="P27" s="20"/>
      <c r="Q27" s="20"/>
      <c r="R27" s="20"/>
      <c r="S27" s="20"/>
      <c r="T27" s="20"/>
      <c r="U27" s="20"/>
      <c r="V27" s="20"/>
    </row>
    <row r="28" spans="1:22" x14ac:dyDescent="0.2">
      <c r="A28" s="20"/>
      <c r="B28" s="38" t="s">
        <v>198</v>
      </c>
      <c r="C28" s="43" t="str">
        <f>IF(C11=0, "Pass", "Fail")</f>
        <v>Pass</v>
      </c>
      <c r="D28" s="51" t="str">
        <f>IF(D11=0, "Pass", "Fail")</f>
        <v>Pass</v>
      </c>
      <c r="E28" s="51" t="str">
        <f>IF(E11=0, "Pass", "Fail")</f>
        <v>Pass</v>
      </c>
      <c r="F28" s="52" t="str">
        <f>IF(F11=0, "Pass", "Fail")</f>
        <v>Pass</v>
      </c>
      <c r="G28" s="45">
        <f>(COUNTIF(C28:F28, "Pass") * 100) + (COUNTIF(C28:F28, "Fail") * 0)</f>
        <v>400</v>
      </c>
      <c r="H28" s="46" t="s">
        <v>199</v>
      </c>
      <c r="I28" s="20"/>
      <c r="J28" s="20"/>
      <c r="K28" s="20"/>
      <c r="L28" s="20"/>
      <c r="M28" s="20"/>
      <c r="N28" s="20"/>
      <c r="O28" s="20"/>
      <c r="P28" s="20"/>
      <c r="Q28" s="20"/>
      <c r="R28" s="20"/>
      <c r="S28" s="20"/>
      <c r="T28" s="20"/>
      <c r="U28" s="20"/>
      <c r="V28" s="20"/>
    </row>
    <row r="29" spans="1:22" x14ac:dyDescent="0.2">
      <c r="A29" s="20"/>
      <c r="B29" s="38" t="s">
        <v>114</v>
      </c>
      <c r="C29" s="50">
        <f>(((C12-D12)/D12)+((D12-E12)/E12)+((E12-F12)/F12))/3</f>
        <v>2.517777669721339</v>
      </c>
      <c r="D29" s="53"/>
      <c r="E29" s="54"/>
      <c r="F29" s="55"/>
      <c r="G29" s="45">
        <f>(IF(C29 &gt;= 0.17, 100, IF(C29 &gt;= 0, 50, 0))) * (400/100)</f>
        <v>400</v>
      </c>
      <c r="H29" s="46" t="s">
        <v>200</v>
      </c>
      <c r="I29" s="20"/>
      <c r="J29" s="20"/>
      <c r="K29" s="20"/>
      <c r="L29" s="20"/>
      <c r="M29" s="20"/>
      <c r="N29" s="20"/>
      <c r="O29" s="20"/>
      <c r="P29" s="20"/>
      <c r="Q29" s="20"/>
      <c r="R29" s="20"/>
      <c r="S29" s="20"/>
      <c r="T29" s="20"/>
      <c r="U29" s="20"/>
      <c r="V29" s="20"/>
    </row>
    <row r="30" spans="1:22" x14ac:dyDescent="0.2">
      <c r="A30" s="20"/>
      <c r="B30" s="38" t="s">
        <v>118</v>
      </c>
      <c r="C30" s="43" t="str">
        <f>IF(C10&lt;&gt;0,"Pass","Fail")</f>
        <v>Fail</v>
      </c>
      <c r="D30" s="56" t="str">
        <f>IF(D10&lt;&gt;0,"Pass","Fail")</f>
        <v>Fail</v>
      </c>
      <c r="E30" s="56" t="str">
        <f>IF(E10&lt;&gt;0,"Pass","Fail")</f>
        <v>Fail</v>
      </c>
      <c r="F30" s="57" t="str">
        <f>IF(F10&lt;&gt;0,"Pass","Fail")</f>
        <v>Fail</v>
      </c>
      <c r="G30" s="45">
        <f>(COUNTIF(C30:F30, "Pass") * 100) + (COUNTIF(C30:F30, "Fail") * 0)</f>
        <v>0</v>
      </c>
      <c r="H30" s="46" t="s">
        <v>201</v>
      </c>
      <c r="I30" s="20"/>
      <c r="J30" s="20"/>
      <c r="K30" s="20"/>
      <c r="L30" s="20"/>
      <c r="M30" s="20"/>
      <c r="N30" s="20"/>
      <c r="O30" s="20"/>
      <c r="P30" s="20"/>
      <c r="Q30" s="20"/>
      <c r="R30" s="20"/>
      <c r="S30" s="20"/>
      <c r="T30" s="20"/>
      <c r="U30" s="20"/>
      <c r="V30" s="20"/>
    </row>
    <row r="31" spans="1:22" x14ac:dyDescent="0.2">
      <c r="A31" s="20"/>
      <c r="B31" s="38" t="s">
        <v>202</v>
      </c>
      <c r="C31" s="49">
        <f>C17/(C13+C10)</f>
        <v>0.70838043805356521</v>
      </c>
      <c r="D31" s="49">
        <f>D17/(D13+D10)</f>
        <v>0.90218187852558163</v>
      </c>
      <c r="E31" s="49">
        <f>E17/(E13+E10)</f>
        <v>0.81835003998437816</v>
      </c>
      <c r="F31" s="50">
        <f>F17/(F13+F10)</f>
        <v>0.44697753893134817</v>
      </c>
      <c r="G31" s="45">
        <f>(IF(C31 &gt; 0.23, 100, 0)) +
  (IF(D31 &gt; 0.23, 100, 0)) +
  (IF(E31 &gt; 0.23, 100, 0)) +
  (IF(F31 &gt; 0.23, 100, 0))</f>
        <v>400</v>
      </c>
      <c r="H31" s="46" t="s">
        <v>203</v>
      </c>
      <c r="I31" s="20"/>
      <c r="J31" s="20"/>
      <c r="K31" s="20"/>
      <c r="L31" s="20"/>
      <c r="M31" s="20"/>
      <c r="N31" s="20"/>
      <c r="O31" s="20"/>
      <c r="P31" s="20"/>
      <c r="Q31" s="20"/>
      <c r="R31" s="20"/>
      <c r="S31" s="20"/>
      <c r="T31" s="20"/>
      <c r="U31" s="20"/>
      <c r="V31" s="20"/>
    </row>
    <row r="32" spans="1:22" x14ac:dyDescent="0.2">
      <c r="A32" s="20"/>
      <c r="B32" s="58" t="s">
        <v>124</v>
      </c>
      <c r="C32" s="59" t="str">
        <f>IF(C5&gt;F5, "Pass", "Fail")</f>
        <v>Pass</v>
      </c>
      <c r="D32" s="60"/>
      <c r="E32" s="61"/>
      <c r="F32" s="61"/>
      <c r="G32" s="62">
        <f>((COUNTIF(C32, "Pass") * 100) + (COUNTIF(C32, "Fail") * 0)) * (400/100)</f>
        <v>400</v>
      </c>
      <c r="H32" s="63" t="s">
        <v>204</v>
      </c>
      <c r="I32" s="20"/>
      <c r="J32" s="20"/>
      <c r="K32" s="20"/>
      <c r="L32" s="20"/>
      <c r="M32" s="20"/>
      <c r="N32" s="20"/>
      <c r="O32" s="20"/>
      <c r="P32" s="20"/>
      <c r="Q32" s="20"/>
      <c r="R32" s="20"/>
      <c r="S32" s="20"/>
      <c r="T32" s="20"/>
      <c r="U32" s="20"/>
      <c r="V32" s="20"/>
    </row>
  </sheetData>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103</vt:i4>
      </vt:variant>
    </vt:vector>
  </HeadingPairs>
  <TitlesOfParts>
    <vt:vector size="103" baseType="lpstr">
      <vt:lpstr>Summary</vt:lpstr>
      <vt:lpstr>scoring theory</vt:lpstr>
      <vt:lpstr>&lt;TICKER&gt; Results</vt:lpstr>
      <vt:lpstr>AAPL Results</vt:lpstr>
      <vt:lpstr>MSFT Results</vt:lpstr>
      <vt:lpstr>NVDA Results</vt:lpstr>
      <vt:lpstr>AVGO Results</vt:lpstr>
      <vt:lpstr>ORCL Results</vt:lpstr>
      <vt:lpstr>ADBE Results</vt:lpstr>
      <vt:lpstr>CRM Results</vt:lpstr>
      <vt:lpstr>AMD Results</vt:lpstr>
      <vt:lpstr>ACN Results</vt:lpstr>
      <vt:lpstr>CSCO Results</vt:lpstr>
      <vt:lpstr>IBM Results</vt:lpstr>
      <vt:lpstr>TXN Results</vt:lpstr>
      <vt:lpstr>QCOM Results</vt:lpstr>
      <vt:lpstr>INTU Results</vt:lpstr>
      <vt:lpstr>NOW Results</vt:lpstr>
      <vt:lpstr>UBER Results</vt:lpstr>
      <vt:lpstr>AMAT Results</vt:lpstr>
      <vt:lpstr>ADP Results</vt:lpstr>
      <vt:lpstr>PANW Results</vt:lpstr>
      <vt:lpstr>ADI Results</vt:lpstr>
      <vt:lpstr>ANET Results</vt:lpstr>
      <vt:lpstr>FI Results</vt:lpstr>
      <vt:lpstr>MU Results</vt:lpstr>
      <vt:lpstr>LRCX Results</vt:lpstr>
      <vt:lpstr>KLAC Results</vt:lpstr>
      <vt:lpstr>INTC Results</vt:lpstr>
      <vt:lpstr>DELL Results</vt:lpstr>
      <vt:lpstr>APH Results</vt:lpstr>
      <vt:lpstr>MSI Results</vt:lpstr>
      <vt:lpstr>SNPS Results</vt:lpstr>
      <vt:lpstr>PLTR Results</vt:lpstr>
      <vt:lpstr>CDNS Results</vt:lpstr>
      <vt:lpstr>WDAY Results</vt:lpstr>
      <vt:lpstr>MRVL Results</vt:lpstr>
      <vt:lpstr>CRWD Results</vt:lpstr>
      <vt:lpstr>ROP Results</vt:lpstr>
      <vt:lpstr>NXPI Results</vt:lpstr>
      <vt:lpstr>FTNT Results</vt:lpstr>
      <vt:lpstr>ADSK Results</vt:lpstr>
      <vt:lpstr>TTD Results</vt:lpstr>
      <vt:lpstr>PAYX Results</vt:lpstr>
      <vt:lpstr>FIS Results</vt:lpstr>
      <vt:lpstr>TEL Results</vt:lpstr>
      <vt:lpstr>FICO Results</vt:lpstr>
      <vt:lpstr>TEAM Results</vt:lpstr>
      <vt:lpstr>MCHP Results</vt:lpstr>
      <vt:lpstr>MPWR Results</vt:lpstr>
      <vt:lpstr>SQ Results</vt:lpstr>
      <vt:lpstr>CTSH Results</vt:lpstr>
      <vt:lpstr>IT Results</vt:lpstr>
      <vt:lpstr>SNOW Results</vt:lpstr>
      <vt:lpstr>DDOG Results</vt:lpstr>
      <vt:lpstr>GLW Results</vt:lpstr>
      <vt:lpstr>GRMN Results</vt:lpstr>
      <vt:lpstr>HPQ Results</vt:lpstr>
      <vt:lpstr>ON Results</vt:lpstr>
      <vt:lpstr>CDW Results</vt:lpstr>
      <vt:lpstr>APP Results</vt:lpstr>
      <vt:lpstr>ANSS Results</vt:lpstr>
      <vt:lpstr>NET Results</vt:lpstr>
      <vt:lpstr>HUBS Results</vt:lpstr>
      <vt:lpstr>KEYS Results</vt:lpstr>
      <vt:lpstr>TYL Results</vt:lpstr>
      <vt:lpstr>FTV Results</vt:lpstr>
      <vt:lpstr>IOT Results</vt:lpstr>
      <vt:lpstr>BR Results</vt:lpstr>
      <vt:lpstr>ZS Results</vt:lpstr>
      <vt:lpstr>NTAP Results</vt:lpstr>
      <vt:lpstr>SMCI Results</vt:lpstr>
      <vt:lpstr>HPE Results</vt:lpstr>
      <vt:lpstr>GFS Results</vt:lpstr>
      <vt:lpstr>FSLR Results</vt:lpstr>
      <vt:lpstr>MSTR Results</vt:lpstr>
      <vt:lpstr>GDDY Results</vt:lpstr>
      <vt:lpstr>CPAY Results</vt:lpstr>
      <vt:lpstr>LDOS Results</vt:lpstr>
      <vt:lpstr>CHKP Results</vt:lpstr>
      <vt:lpstr>WDC Results</vt:lpstr>
      <vt:lpstr>MDB Results</vt:lpstr>
      <vt:lpstr>ZM Results</vt:lpstr>
      <vt:lpstr>STX Results</vt:lpstr>
      <vt:lpstr>TER Results</vt:lpstr>
      <vt:lpstr>PTC Results</vt:lpstr>
      <vt:lpstr>TDY Results</vt:lpstr>
      <vt:lpstr>VRSN Results</vt:lpstr>
      <vt:lpstr>SSNC Results</vt:lpstr>
      <vt:lpstr>ENTG Results</vt:lpstr>
      <vt:lpstr>ZBRA Results</vt:lpstr>
      <vt:lpstr>SWKS Results</vt:lpstr>
      <vt:lpstr>GEN Results</vt:lpstr>
      <vt:lpstr>NTNX Results</vt:lpstr>
      <vt:lpstr>MANH Results</vt:lpstr>
      <vt:lpstr>AKAM Results</vt:lpstr>
      <vt:lpstr>DT Results</vt:lpstr>
      <vt:lpstr>PSTG Results</vt:lpstr>
      <vt:lpstr>ENPH Results</vt:lpstr>
      <vt:lpstr>BSY Results</vt:lpstr>
      <vt:lpstr>AZPN Results</vt:lpstr>
      <vt:lpstr>GWRE Results</vt:lpstr>
      <vt:lpstr>TRMB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2024-09-06T03:05:02Z</dcterms:created>
  <dcterms:modified xsi:type="dcterms:W3CDTF">2024-09-08T07:10:01Z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b465995-1e16-4d2c-8aa3-df99c5336b9f_Enabled">
    <vt:lpwstr>true</vt:lpwstr>
  </property>
  <property fmtid="{D5CDD505-2E9C-101B-9397-08002B2CF9AE}" pid="3" name="MSIP_Label_eb465995-1e16-4d2c-8aa3-df99c5336b9f_SetDate">
    <vt:lpwstr>2024-09-08T07:10:01Z</vt:lpwstr>
  </property>
  <property fmtid="{D5CDD505-2E9C-101B-9397-08002B2CF9AE}" pid="4" name="MSIP_Label_eb465995-1e16-4d2c-8aa3-df99c5336b9f_Method">
    <vt:lpwstr>Standard</vt:lpwstr>
  </property>
  <property fmtid="{D5CDD505-2E9C-101B-9397-08002B2CF9AE}" pid="5" name="MSIP_Label_eb465995-1e16-4d2c-8aa3-df99c5336b9f_Name">
    <vt:lpwstr>defa4170-0d19-0005-0004-bc88714345d2</vt:lpwstr>
  </property>
  <property fmtid="{D5CDD505-2E9C-101B-9397-08002B2CF9AE}" pid="6" name="MSIP_Label_eb465995-1e16-4d2c-8aa3-df99c5336b9f_SiteId">
    <vt:lpwstr>6bf58b3e-f2b0-4446-ba92-b4e32750787c</vt:lpwstr>
  </property>
  <property fmtid="{D5CDD505-2E9C-101B-9397-08002B2CF9AE}" pid="7" name="MSIP_Label_eb465995-1e16-4d2c-8aa3-df99c5336b9f_ActionId">
    <vt:lpwstr>f96aa092-f488-46eb-858b-a50614bf556e</vt:lpwstr>
  </property>
  <property fmtid="{D5CDD505-2E9C-101B-9397-08002B2CF9AE}" pid="8" name="MSIP_Label_eb465995-1e16-4d2c-8aa3-df99c5336b9f_ContentBits">
    <vt:lpwstr>0</vt:lpwstr>
  </property>
</Properties>
</file>