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811"/>
  <workbookPr filterPrivacy="1"/>
  <xr:revisionPtr revIDLastSave="0" documentId="13_ncr:1_{92172971-921A-A442-A946-D0613138CEBF}" xr6:coauthVersionLast="47" xr6:coauthVersionMax="47" xr10:uidLastSave="{00000000-0000-0000-0000-000000000000}"/>
  <bookViews>
    <workbookView xWindow="7620" yWindow="500" windowWidth="40860" windowHeight="28300" xr2:uid="{00000000-000D-0000-FFFF-FFFF00000000}"/>
  </bookViews>
  <sheets>
    <sheet name="Summary" sheetId="13" r:id="rId1"/>
    <sheet name="scoring theory" sheetId="4" r:id="rId2"/>
    <sheet name="&lt;TICKER&gt; Results" sheetId="12" r:id="rId3"/>
    <sheet name="NEE Results" sheetId="1" r:id="rId4"/>
    <sheet name="SO Results" sheetId="2" r:id="rId5"/>
    <sheet name="DUK Results" sheetId="3" r:id="rId6"/>
    <sheet name="GEV Results" sheetId="5" r:id="rId7"/>
    <sheet name="AEP Results" sheetId="6" r:id="rId8"/>
    <sheet name="CEG Results" sheetId="7" r:id="rId9"/>
    <sheet name="PCG Results" sheetId="8" r:id="rId10"/>
    <sheet name="SRE Results" sheetId="9" r:id="rId11"/>
    <sheet name="D Results" sheetId="10" r:id="rId12"/>
    <sheet name="PEG Results" sheetId="11" r:id="rId13"/>
    <sheet name="EXC Results" sheetId="14" r:id="rId14"/>
    <sheet name="ED Results" sheetId="15" r:id="rId15"/>
    <sheet name="XEL Results" sheetId="16" r:id="rId16"/>
    <sheet name="EIX Results" sheetId="17" r:id="rId17"/>
    <sheet name="WEC Results" sheetId="18" r:id="rId18"/>
    <sheet name="AWK Results" sheetId="19" r:id="rId19"/>
    <sheet name="ETR Results" sheetId="20" r:id="rId20"/>
    <sheet name="DTE Results" sheetId="21" r:id="rId21"/>
    <sheet name="FE Results" sheetId="22" r:id="rId22"/>
    <sheet name="VST Results" sheetId="23" r:id="rId23"/>
    <sheet name="ES Results" sheetId="24" r:id="rId24"/>
    <sheet name="PPL Results" sheetId="25" r:id="rId25"/>
    <sheet name="AEE Results" sheetId="26" r:id="rId26"/>
    <sheet name="CMS Results" sheetId="27" r:id="rId27"/>
    <sheet name="ATO Results" sheetId="28" r:id="rId28"/>
    <sheet name="CNP Results" sheetId="29" r:id="rId29"/>
    <sheet name="NRG Results" sheetId="30" r:id="rId30"/>
    <sheet name="LNT Results" sheetId="31" r:id="rId31"/>
    <sheet name="NI Results" sheetId="32" r:id="rId32"/>
    <sheet name="EVRG Results" sheetId="33" r:id="rId33"/>
    <sheet name="AGR Results" sheetId="34" r:id="rId34"/>
    <sheet name="AES Results" sheetId="35" r:id="rId35"/>
    <sheet name="WTRG Results" sheetId="36" r:id="rId36"/>
    <sheet name="PNW Results" sheetId="37" r:id="rId37"/>
    <sheet name="OGE Results" sheetId="38" r:id="rId38"/>
    <sheet name="TLN Results" sheetId="39" r:id="rId39"/>
    <sheet name="IDA Results" sheetId="40" r:id="rId40"/>
    <sheet name="CWEN-A Results" sheetId="41" r:id="rId41"/>
    <sheet name="UGI Results" sheetId="42" r:id="rId42"/>
    <sheet name="POR Results" sheetId="43" r:id="rId43"/>
    <sheet name="SWX Results" sheetId="44" r:id="rId44"/>
    <sheet name="NJR Results" sheetId="45" r:id="rId45"/>
    <sheet name="ORA Results" sheetId="46" r:id="rId46"/>
    <sheet name="BKH Results" sheetId="47" r:id="rId47"/>
    <sheet name="OGS Results" sheetId="48" r:id="rId48"/>
    <sheet name="SR Results" sheetId="49" r:id="rId49"/>
    <sheet name="TXNM Results" sheetId="50" r:id="rId50"/>
    <sheet name="ALE Results" sheetId="51" r:id="rId51"/>
    <sheet name="NWE Results" sheetId="52" r:id="rId52"/>
    <sheet name="FLNC Results" sheetId="53" r:id="rId53"/>
    <sheet name="OTTR Results" sheetId="54" r:id="rId54"/>
    <sheet name="CWT Results" sheetId="55" r:id="rId55"/>
    <sheet name="MGEE Results" sheetId="56" r:id="rId56"/>
    <sheet name="AWR Results" sheetId="57" r:id="rId57"/>
    <sheet name="AVA Results" sheetId="58" r:id="rId58"/>
    <sheet name="CPK Results" sheetId="59" r:id="rId59"/>
    <sheet name="AY Results" sheetId="60" r:id="rId60"/>
    <sheet name="NFE Results" sheetId="61" r:id="rId61"/>
    <sheet name="NEP Results" sheetId="62" r:id="rId62"/>
    <sheet name="RNW Results" sheetId="63" r:id="rId63"/>
    <sheet name="SJW Results" sheetId="64" r:id="rId64"/>
    <sheet name="NWN Results" sheetId="65" r:id="rId65"/>
    <sheet name="CTRI Results" sheetId="66" r:id="rId66"/>
    <sheet name="KEN Results" sheetId="67" r:id="rId67"/>
    <sheet name="HE Results" sheetId="68" r:id="rId68"/>
    <sheet name="SPH Results" sheetId="69" r:id="rId69"/>
    <sheet name="MSEX Results" sheetId="70" r:id="rId70"/>
    <sheet name="UTL Results" sheetId="71" r:id="rId71"/>
    <sheet name="ARIS Results" sheetId="72" r:id="rId72"/>
    <sheet name="OKLO Results" sheetId="73" r:id="rId73"/>
    <sheet name="YORW Results" sheetId="74" r:id="rId74"/>
    <sheet name="GNE Results" sheetId="75" r:id="rId75"/>
    <sheet name="CWCO Results" sheetId="76" r:id="rId76"/>
    <sheet name="ARTNA Results" sheetId="77" r:id="rId77"/>
    <sheet name="GWRS Results" sheetId="78" r:id="rId78"/>
    <sheet name="PCYO Results" sheetId="79" r:id="rId79"/>
    <sheet name="RGCO Results" sheetId="80" r:id="rId80"/>
    <sheet name="ELLO Results" sheetId="81" r:id="rId81"/>
    <sheet name="MCPB Results" sheetId="82" r:id="rId8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32" i="82" l="1"/>
  <c r="C32" i="82"/>
  <c r="F31" i="82"/>
  <c r="E31" i="82"/>
  <c r="D31" i="82"/>
  <c r="C31" i="82"/>
  <c r="G31" i="82" s="1"/>
  <c r="F30" i="82"/>
  <c r="E30" i="82"/>
  <c r="D30" i="82"/>
  <c r="G30" i="82" s="1"/>
  <c r="C30" i="82"/>
  <c r="G29" i="82"/>
  <c r="C29" i="82"/>
  <c r="G28" i="82"/>
  <c r="F28" i="82"/>
  <c r="E28" i="82"/>
  <c r="D28" i="82"/>
  <c r="C28" i="82"/>
  <c r="F27" i="82"/>
  <c r="E27" i="82"/>
  <c r="D27" i="82"/>
  <c r="G27" i="82" s="1"/>
  <c r="C27" i="82"/>
  <c r="F26" i="82"/>
  <c r="E26" i="82"/>
  <c r="D26" i="82"/>
  <c r="C26" i="82"/>
  <c r="G26" i="82" s="1"/>
  <c r="G25" i="82"/>
  <c r="F25" i="82"/>
  <c r="E25" i="82"/>
  <c r="D25" i="82"/>
  <c r="C25" i="82"/>
  <c r="F24" i="82"/>
  <c r="E24" i="82"/>
  <c r="D24" i="82"/>
  <c r="C24" i="82"/>
  <c r="G24" i="82" s="1"/>
  <c r="F23" i="82"/>
  <c r="E23" i="82"/>
  <c r="D23" i="82"/>
  <c r="C23" i="82"/>
  <c r="G23" i="82" s="1"/>
  <c r="E22" i="82"/>
  <c r="D22" i="82"/>
  <c r="G22" i="82" s="1"/>
  <c r="C22" i="82"/>
  <c r="E21" i="82"/>
  <c r="D21" i="82"/>
  <c r="G21" i="82" s="1"/>
  <c r="C21" i="82"/>
  <c r="G32" i="81"/>
  <c r="C32" i="81"/>
  <c r="F31" i="81"/>
  <c r="E31" i="81"/>
  <c r="G31" i="81" s="1"/>
  <c r="D31" i="81"/>
  <c r="C31" i="81"/>
  <c r="F30" i="81"/>
  <c r="E30" i="81"/>
  <c r="D30" i="81"/>
  <c r="C30" i="81"/>
  <c r="G30" i="81" s="1"/>
  <c r="G29" i="81"/>
  <c r="C29" i="81"/>
  <c r="F28" i="81"/>
  <c r="E28" i="81"/>
  <c r="G28" i="81" s="1"/>
  <c r="D28" i="81"/>
  <c r="C28" i="81"/>
  <c r="F27" i="81"/>
  <c r="E27" i="81"/>
  <c r="D27" i="81"/>
  <c r="C27" i="81"/>
  <c r="G27" i="81" s="1"/>
  <c r="G26" i="81"/>
  <c r="F26" i="81"/>
  <c r="E26" i="81"/>
  <c r="D26" i="81"/>
  <c r="C26" i="81"/>
  <c r="F25" i="81"/>
  <c r="E25" i="81"/>
  <c r="D25" i="81"/>
  <c r="C25" i="81"/>
  <c r="G25" i="81" s="1"/>
  <c r="F24" i="81"/>
  <c r="E24" i="81"/>
  <c r="G24" i="81" s="1"/>
  <c r="D24" i="81"/>
  <c r="C24" i="81"/>
  <c r="F23" i="81"/>
  <c r="E23" i="81"/>
  <c r="D23" i="81"/>
  <c r="C23" i="81"/>
  <c r="G23" i="81" s="1"/>
  <c r="E22" i="81"/>
  <c r="D22" i="81"/>
  <c r="C22" i="81"/>
  <c r="G22" i="81" s="1"/>
  <c r="G21" i="81"/>
  <c r="E21" i="81"/>
  <c r="D21" i="81"/>
  <c r="C21" i="81"/>
  <c r="G32" i="80"/>
  <c r="C32" i="80"/>
  <c r="F31" i="80"/>
  <c r="E31" i="80"/>
  <c r="D31" i="80"/>
  <c r="C31" i="80"/>
  <c r="G31" i="80" s="1"/>
  <c r="F30" i="80"/>
  <c r="E30" i="80"/>
  <c r="G30" i="80" s="1"/>
  <c r="D30" i="80"/>
  <c r="C30" i="80"/>
  <c r="G29" i="80"/>
  <c r="C29" i="80"/>
  <c r="F28" i="80"/>
  <c r="E28" i="80"/>
  <c r="D28" i="80"/>
  <c r="C28" i="80"/>
  <c r="G28" i="80" s="1"/>
  <c r="F27" i="80"/>
  <c r="E27" i="80"/>
  <c r="G27" i="80" s="1"/>
  <c r="D27" i="80"/>
  <c r="C27" i="80"/>
  <c r="G26" i="80"/>
  <c r="F26" i="80"/>
  <c r="E26" i="80"/>
  <c r="D26" i="80"/>
  <c r="C26" i="80"/>
  <c r="F25" i="80"/>
  <c r="E25" i="80"/>
  <c r="D25" i="80"/>
  <c r="C25" i="80"/>
  <c r="G25" i="80" s="1"/>
  <c r="F24" i="80"/>
  <c r="E24" i="80"/>
  <c r="D24" i="80"/>
  <c r="C24" i="80"/>
  <c r="G24" i="80" s="1"/>
  <c r="F23" i="80"/>
  <c r="E23" i="80"/>
  <c r="D23" i="80"/>
  <c r="C23" i="80"/>
  <c r="G23" i="80" s="1"/>
  <c r="E22" i="80"/>
  <c r="D22" i="80"/>
  <c r="C22" i="80"/>
  <c r="G22" i="80" s="1"/>
  <c r="G21" i="80"/>
  <c r="E21" i="80"/>
  <c r="D21" i="80"/>
  <c r="C21" i="80"/>
  <c r="C32" i="79"/>
  <c r="G32" i="79" s="1"/>
  <c r="F31" i="79"/>
  <c r="E31" i="79"/>
  <c r="D31" i="79"/>
  <c r="C31" i="79"/>
  <c r="G31" i="79" s="1"/>
  <c r="G30" i="79"/>
  <c r="F30" i="79"/>
  <c r="E30" i="79"/>
  <c r="D30" i="79"/>
  <c r="C30" i="79"/>
  <c r="C29" i="79"/>
  <c r="G29" i="79" s="1"/>
  <c r="F28" i="79"/>
  <c r="E28" i="79"/>
  <c r="D28" i="79"/>
  <c r="C28" i="79"/>
  <c r="G28" i="79" s="1"/>
  <c r="G27" i="79"/>
  <c r="F27" i="79"/>
  <c r="E27" i="79"/>
  <c r="D27" i="79"/>
  <c r="C27" i="79"/>
  <c r="F26" i="79"/>
  <c r="E26" i="79"/>
  <c r="D26" i="79"/>
  <c r="C26" i="79"/>
  <c r="G26" i="79" s="1"/>
  <c r="F25" i="79"/>
  <c r="E25" i="79"/>
  <c r="D25" i="79"/>
  <c r="C25" i="79"/>
  <c r="G25" i="79" s="1"/>
  <c r="F24" i="79"/>
  <c r="E24" i="79"/>
  <c r="D24" i="79"/>
  <c r="C24" i="79"/>
  <c r="G24" i="79" s="1"/>
  <c r="F23" i="79"/>
  <c r="E23" i="79"/>
  <c r="D23" i="79"/>
  <c r="C23" i="79"/>
  <c r="G23" i="79" s="1"/>
  <c r="E22" i="79"/>
  <c r="D22" i="79"/>
  <c r="C22" i="79"/>
  <c r="G22" i="79" s="1"/>
  <c r="E21" i="79"/>
  <c r="D21" i="79"/>
  <c r="G21" i="79" s="1"/>
  <c r="C21" i="79"/>
  <c r="C32" i="78"/>
  <c r="G32" i="78" s="1"/>
  <c r="G31" i="78"/>
  <c r="F31" i="78"/>
  <c r="E31" i="78"/>
  <c r="D31" i="78"/>
  <c r="C31" i="78"/>
  <c r="F30" i="78"/>
  <c r="E30" i="78"/>
  <c r="D30" i="78"/>
  <c r="C30" i="78"/>
  <c r="G30" i="78" s="1"/>
  <c r="C29" i="78"/>
  <c r="G29" i="78" s="1"/>
  <c r="G28" i="78"/>
  <c r="F28" i="78"/>
  <c r="E28" i="78"/>
  <c r="D28" i="78"/>
  <c r="C28" i="78"/>
  <c r="F27" i="78"/>
  <c r="E27" i="78"/>
  <c r="D27" i="78"/>
  <c r="C27" i="78"/>
  <c r="G27" i="78" s="1"/>
  <c r="F26" i="78"/>
  <c r="E26" i="78"/>
  <c r="D26" i="78"/>
  <c r="C26" i="78"/>
  <c r="G26" i="78" s="1"/>
  <c r="F25" i="78"/>
  <c r="E25" i="78"/>
  <c r="D25" i="78"/>
  <c r="C25" i="78"/>
  <c r="G25" i="78" s="1"/>
  <c r="F24" i="78"/>
  <c r="E24" i="78"/>
  <c r="D24" i="78"/>
  <c r="G24" i="78" s="1"/>
  <c r="C24" i="78"/>
  <c r="F23" i="78"/>
  <c r="E23" i="78"/>
  <c r="D23" i="78"/>
  <c r="C23" i="78"/>
  <c r="G23" i="78" s="1"/>
  <c r="G22" i="78"/>
  <c r="E22" i="78"/>
  <c r="D22" i="78"/>
  <c r="C22" i="78"/>
  <c r="E21" i="78"/>
  <c r="D21" i="78"/>
  <c r="G21" i="78" s="1"/>
  <c r="C21" i="78"/>
  <c r="G32" i="77"/>
  <c r="C32" i="77"/>
  <c r="F31" i="77"/>
  <c r="E31" i="77"/>
  <c r="D31" i="77"/>
  <c r="C31" i="77"/>
  <c r="G31" i="77" s="1"/>
  <c r="F30" i="77"/>
  <c r="E30" i="77"/>
  <c r="D30" i="77"/>
  <c r="C30" i="77"/>
  <c r="G30" i="77" s="1"/>
  <c r="G29" i="77"/>
  <c r="C29" i="77"/>
  <c r="F28" i="77"/>
  <c r="E28" i="77"/>
  <c r="D28" i="77"/>
  <c r="C28" i="77"/>
  <c r="G28" i="77" s="1"/>
  <c r="F27" i="77"/>
  <c r="E27" i="77"/>
  <c r="D27" i="77"/>
  <c r="C27" i="77"/>
  <c r="G27" i="77" s="1"/>
  <c r="F26" i="77"/>
  <c r="E26" i="77"/>
  <c r="D26" i="77"/>
  <c r="C26" i="77"/>
  <c r="G26" i="77" s="1"/>
  <c r="F25" i="77"/>
  <c r="E25" i="77"/>
  <c r="D25" i="77"/>
  <c r="G25" i="77" s="1"/>
  <c r="C25" i="77"/>
  <c r="F24" i="77"/>
  <c r="E24" i="77"/>
  <c r="D24" i="77"/>
  <c r="C24" i="77"/>
  <c r="G24" i="77" s="1"/>
  <c r="G23" i="77"/>
  <c r="F23" i="77"/>
  <c r="E23" i="77"/>
  <c r="D23" i="77"/>
  <c r="C23" i="77"/>
  <c r="G22" i="77"/>
  <c r="E22" i="77"/>
  <c r="D22" i="77"/>
  <c r="C22" i="77"/>
  <c r="E21" i="77"/>
  <c r="D21" i="77"/>
  <c r="C21" i="77"/>
  <c r="G21" i="77" s="1"/>
  <c r="C32" i="76"/>
  <c r="G32" i="76" s="1"/>
  <c r="F31" i="76"/>
  <c r="G31" i="76" s="1"/>
  <c r="E31" i="76"/>
  <c r="D31" i="76"/>
  <c r="C31" i="76"/>
  <c r="F30" i="76"/>
  <c r="E30" i="76"/>
  <c r="D30" i="76"/>
  <c r="C30" i="76"/>
  <c r="G30" i="76" s="1"/>
  <c r="C29" i="76"/>
  <c r="G29" i="76" s="1"/>
  <c r="F28" i="76"/>
  <c r="G28" i="76" s="1"/>
  <c r="E28" i="76"/>
  <c r="D28" i="76"/>
  <c r="C28" i="76"/>
  <c r="F27" i="76"/>
  <c r="E27" i="76"/>
  <c r="D27" i="76"/>
  <c r="C27" i="76"/>
  <c r="G27" i="76" s="1"/>
  <c r="F26" i="76"/>
  <c r="E26" i="76"/>
  <c r="D26" i="76"/>
  <c r="G26" i="76" s="1"/>
  <c r="C26" i="76"/>
  <c r="F25" i="76"/>
  <c r="E25" i="76"/>
  <c r="D25" i="76"/>
  <c r="C25" i="76"/>
  <c r="G25" i="76" s="1"/>
  <c r="F24" i="76"/>
  <c r="E24" i="76"/>
  <c r="D24" i="76"/>
  <c r="G24" i="76" s="1"/>
  <c r="C24" i="76"/>
  <c r="G23" i="76"/>
  <c r="F23" i="76"/>
  <c r="E23" i="76"/>
  <c r="D23" i="76"/>
  <c r="C23" i="76"/>
  <c r="E22" i="76"/>
  <c r="D22" i="76"/>
  <c r="G22" i="76" s="1"/>
  <c r="C22" i="76"/>
  <c r="E21" i="76"/>
  <c r="D21" i="76"/>
  <c r="C21" i="76"/>
  <c r="G21" i="76" s="1"/>
  <c r="C32" i="75"/>
  <c r="G32" i="75" s="1"/>
  <c r="G31" i="75"/>
  <c r="F31" i="75"/>
  <c r="E31" i="75"/>
  <c r="D31" i="75"/>
  <c r="C31" i="75"/>
  <c r="F30" i="75"/>
  <c r="E30" i="75"/>
  <c r="D30" i="75"/>
  <c r="G30" i="75" s="1"/>
  <c r="C30" i="75"/>
  <c r="C29" i="75"/>
  <c r="G29" i="75" s="1"/>
  <c r="G28" i="75"/>
  <c r="F28" i="75"/>
  <c r="E28" i="75"/>
  <c r="D28" i="75"/>
  <c r="C28" i="75"/>
  <c r="F27" i="75"/>
  <c r="E27" i="75"/>
  <c r="D27" i="75"/>
  <c r="G27" i="75" s="1"/>
  <c r="C27" i="75"/>
  <c r="F26" i="75"/>
  <c r="E26" i="75"/>
  <c r="D26" i="75"/>
  <c r="C26" i="75"/>
  <c r="G26" i="75" s="1"/>
  <c r="F25" i="75"/>
  <c r="E25" i="75"/>
  <c r="D25" i="75"/>
  <c r="G25" i="75" s="1"/>
  <c r="C25" i="75"/>
  <c r="G24" i="75"/>
  <c r="F24" i="75"/>
  <c r="E24" i="75"/>
  <c r="D24" i="75"/>
  <c r="C24" i="75"/>
  <c r="F23" i="75"/>
  <c r="E23" i="75"/>
  <c r="G23" i="75" s="1"/>
  <c r="D23" i="75"/>
  <c r="C23" i="75"/>
  <c r="E22" i="75"/>
  <c r="D22" i="75"/>
  <c r="G22" i="75" s="1"/>
  <c r="C22" i="75"/>
  <c r="E21" i="75"/>
  <c r="D21" i="75"/>
  <c r="C21" i="75"/>
  <c r="G21" i="75" s="1"/>
  <c r="G32" i="74"/>
  <c r="C32" i="74"/>
  <c r="F31" i="74"/>
  <c r="E31" i="74"/>
  <c r="D31" i="74"/>
  <c r="G31" i="74" s="1"/>
  <c r="C31" i="74"/>
  <c r="F30" i="74"/>
  <c r="E30" i="74"/>
  <c r="D30" i="74"/>
  <c r="C30" i="74"/>
  <c r="G30" i="74" s="1"/>
  <c r="G29" i="74"/>
  <c r="C29" i="74"/>
  <c r="F28" i="74"/>
  <c r="E28" i="74"/>
  <c r="D28" i="74"/>
  <c r="G28" i="74" s="1"/>
  <c r="C28" i="74"/>
  <c r="F27" i="74"/>
  <c r="E27" i="74"/>
  <c r="D27" i="74"/>
  <c r="C27" i="74"/>
  <c r="G27" i="74" s="1"/>
  <c r="F26" i="74"/>
  <c r="E26" i="74"/>
  <c r="D26" i="74"/>
  <c r="G26" i="74" s="1"/>
  <c r="C26" i="74"/>
  <c r="G25" i="74"/>
  <c r="F25" i="74"/>
  <c r="E25" i="74"/>
  <c r="D25" i="74"/>
  <c r="C25" i="74"/>
  <c r="F24" i="74"/>
  <c r="E24" i="74"/>
  <c r="G24" i="74" s="1"/>
  <c r="D24" i="74"/>
  <c r="C24" i="74"/>
  <c r="F23" i="74"/>
  <c r="E23" i="74"/>
  <c r="G23" i="74" s="1"/>
  <c r="D23" i="74"/>
  <c r="C23" i="74"/>
  <c r="E22" i="74"/>
  <c r="G22" i="74" s="1"/>
  <c r="D22" i="74"/>
  <c r="C22" i="74"/>
  <c r="E21" i="74"/>
  <c r="D21" i="74"/>
  <c r="C21" i="74"/>
  <c r="G21" i="74" s="1"/>
  <c r="I2" i="74" s="1"/>
  <c r="G32" i="73"/>
  <c r="C32" i="73"/>
  <c r="F31" i="73"/>
  <c r="E31" i="73"/>
  <c r="D31" i="73"/>
  <c r="C31" i="73"/>
  <c r="G31" i="73" s="1"/>
  <c r="F30" i="73"/>
  <c r="E30" i="73"/>
  <c r="D30" i="73"/>
  <c r="G30" i="73" s="1"/>
  <c r="C30" i="73"/>
  <c r="G29" i="73"/>
  <c r="C29" i="73"/>
  <c r="F28" i="73"/>
  <c r="E28" i="73"/>
  <c r="D28" i="73"/>
  <c r="C28" i="73"/>
  <c r="G28" i="73" s="1"/>
  <c r="F27" i="73"/>
  <c r="E27" i="73"/>
  <c r="D27" i="73"/>
  <c r="G27" i="73" s="1"/>
  <c r="C27" i="73"/>
  <c r="G26" i="73"/>
  <c r="F26" i="73"/>
  <c r="E26" i="73"/>
  <c r="D26" i="73"/>
  <c r="C26" i="73"/>
  <c r="F25" i="73"/>
  <c r="E25" i="73"/>
  <c r="G25" i="73" s="1"/>
  <c r="D25" i="73"/>
  <c r="C25" i="73"/>
  <c r="F24" i="73"/>
  <c r="E24" i="73"/>
  <c r="G24" i="73" s="1"/>
  <c r="D24" i="73"/>
  <c r="C24" i="73"/>
  <c r="F23" i="73"/>
  <c r="E23" i="73"/>
  <c r="D23" i="73"/>
  <c r="C23" i="73"/>
  <c r="G23" i="73" s="1"/>
  <c r="E22" i="73"/>
  <c r="D22" i="73"/>
  <c r="G22" i="73" s="1"/>
  <c r="C22" i="73"/>
  <c r="G21" i="73"/>
  <c r="E21" i="73"/>
  <c r="D21" i="73"/>
  <c r="C21" i="73"/>
  <c r="C32" i="72"/>
  <c r="G32" i="72" s="1"/>
  <c r="F31" i="72"/>
  <c r="E31" i="72"/>
  <c r="D31" i="72"/>
  <c r="G31" i="72" s="1"/>
  <c r="C31" i="72"/>
  <c r="G30" i="72"/>
  <c r="F30" i="72"/>
  <c r="E30" i="72"/>
  <c r="D30" i="72"/>
  <c r="C30" i="72"/>
  <c r="C29" i="72"/>
  <c r="G29" i="72" s="1"/>
  <c r="F28" i="72"/>
  <c r="E28" i="72"/>
  <c r="D28" i="72"/>
  <c r="G28" i="72" s="1"/>
  <c r="C28" i="72"/>
  <c r="G27" i="72"/>
  <c r="F27" i="72"/>
  <c r="E27" i="72"/>
  <c r="D27" i="72"/>
  <c r="C27" i="72"/>
  <c r="F26" i="72"/>
  <c r="E26" i="72"/>
  <c r="D26" i="72"/>
  <c r="C26" i="72"/>
  <c r="G26" i="72" s="1"/>
  <c r="F25" i="72"/>
  <c r="E25" i="72"/>
  <c r="G25" i="72" s="1"/>
  <c r="D25" i="72"/>
  <c r="C25" i="72"/>
  <c r="F24" i="72"/>
  <c r="E24" i="72"/>
  <c r="D24" i="72"/>
  <c r="C24" i="72"/>
  <c r="G24" i="72" s="1"/>
  <c r="F23" i="72"/>
  <c r="E23" i="72"/>
  <c r="D23" i="72"/>
  <c r="C23" i="72"/>
  <c r="G23" i="72" s="1"/>
  <c r="E22" i="72"/>
  <c r="D22" i="72"/>
  <c r="C22" i="72"/>
  <c r="G22" i="72" s="1"/>
  <c r="E21" i="72"/>
  <c r="D21" i="72"/>
  <c r="G21" i="72" s="1"/>
  <c r="C21" i="72"/>
  <c r="G32" i="71"/>
  <c r="C32" i="71"/>
  <c r="G31" i="71"/>
  <c r="F31" i="71"/>
  <c r="E31" i="71"/>
  <c r="D31" i="71"/>
  <c r="C31" i="71"/>
  <c r="F30" i="71"/>
  <c r="E30" i="71"/>
  <c r="D30" i="71"/>
  <c r="C30" i="71"/>
  <c r="G30" i="71" s="1"/>
  <c r="G29" i="71"/>
  <c r="C29" i="71"/>
  <c r="G28" i="71"/>
  <c r="F28" i="71"/>
  <c r="E28" i="71"/>
  <c r="D28" i="71"/>
  <c r="C28" i="71"/>
  <c r="F27" i="71"/>
  <c r="E27" i="71"/>
  <c r="D27" i="71"/>
  <c r="C27" i="71"/>
  <c r="G27" i="71" s="1"/>
  <c r="F26" i="71"/>
  <c r="E26" i="71"/>
  <c r="G26" i="71" s="1"/>
  <c r="D26" i="71"/>
  <c r="C26" i="71"/>
  <c r="F25" i="71"/>
  <c r="E25" i="71"/>
  <c r="D25" i="71"/>
  <c r="C25" i="71"/>
  <c r="G25" i="71" s="1"/>
  <c r="F24" i="71"/>
  <c r="E24" i="71"/>
  <c r="D24" i="71"/>
  <c r="C24" i="71"/>
  <c r="G24" i="71" s="1"/>
  <c r="F23" i="71"/>
  <c r="E23" i="71"/>
  <c r="D23" i="71"/>
  <c r="C23" i="71"/>
  <c r="G23" i="71" s="1"/>
  <c r="E22" i="71"/>
  <c r="D22" i="71"/>
  <c r="C22" i="71"/>
  <c r="G22" i="71" s="1"/>
  <c r="E21" i="71"/>
  <c r="D21" i="71"/>
  <c r="G21" i="71" s="1"/>
  <c r="C21" i="71"/>
  <c r="C32" i="70"/>
  <c r="G32" i="70" s="1"/>
  <c r="F31" i="70"/>
  <c r="E31" i="70"/>
  <c r="D31" i="70"/>
  <c r="C31" i="70"/>
  <c r="G31" i="70" s="1"/>
  <c r="F30" i="70"/>
  <c r="E30" i="70"/>
  <c r="G30" i="70" s="1"/>
  <c r="D30" i="70"/>
  <c r="C30" i="70"/>
  <c r="C29" i="70"/>
  <c r="G29" i="70" s="1"/>
  <c r="F28" i="70"/>
  <c r="E28" i="70"/>
  <c r="D28" i="70"/>
  <c r="C28" i="70"/>
  <c r="G28" i="70" s="1"/>
  <c r="F27" i="70"/>
  <c r="E27" i="70"/>
  <c r="G27" i="70" s="1"/>
  <c r="D27" i="70"/>
  <c r="C27" i="70"/>
  <c r="F26" i="70"/>
  <c r="E26" i="70"/>
  <c r="D26" i="70"/>
  <c r="C26" i="70"/>
  <c r="G26" i="70" s="1"/>
  <c r="F25" i="70"/>
  <c r="E25" i="70"/>
  <c r="D25" i="70"/>
  <c r="C25" i="70"/>
  <c r="G25" i="70" s="1"/>
  <c r="F24" i="70"/>
  <c r="E24" i="70"/>
  <c r="D24" i="70"/>
  <c r="C24" i="70"/>
  <c r="G24" i="70" s="1"/>
  <c r="F23" i="70"/>
  <c r="E23" i="70"/>
  <c r="D23" i="70"/>
  <c r="C23" i="70"/>
  <c r="G23" i="70" s="1"/>
  <c r="E22" i="70"/>
  <c r="G22" i="70" s="1"/>
  <c r="D22" i="70"/>
  <c r="C22" i="70"/>
  <c r="E21" i="70"/>
  <c r="G21" i="70" s="1"/>
  <c r="D21" i="70"/>
  <c r="C21" i="70"/>
  <c r="C32" i="69"/>
  <c r="G32" i="69" s="1"/>
  <c r="F31" i="69"/>
  <c r="E31" i="69"/>
  <c r="G31" i="69" s="1"/>
  <c r="D31" i="69"/>
  <c r="C31" i="69"/>
  <c r="F30" i="69"/>
  <c r="E30" i="69"/>
  <c r="D30" i="69"/>
  <c r="C30" i="69"/>
  <c r="G30" i="69" s="1"/>
  <c r="C29" i="69"/>
  <c r="G29" i="69" s="1"/>
  <c r="F28" i="69"/>
  <c r="E28" i="69"/>
  <c r="G28" i="69" s="1"/>
  <c r="D28" i="69"/>
  <c r="C28" i="69"/>
  <c r="F27" i="69"/>
  <c r="E27" i="69"/>
  <c r="D27" i="69"/>
  <c r="C27" i="69"/>
  <c r="G27" i="69" s="1"/>
  <c r="F26" i="69"/>
  <c r="E26" i="69"/>
  <c r="D26" i="69"/>
  <c r="C26" i="69"/>
  <c r="G26" i="69" s="1"/>
  <c r="F25" i="69"/>
  <c r="E25" i="69"/>
  <c r="D25" i="69"/>
  <c r="C25" i="69"/>
  <c r="G25" i="69" s="1"/>
  <c r="F24" i="69"/>
  <c r="E24" i="69"/>
  <c r="D24" i="69"/>
  <c r="C24" i="69"/>
  <c r="G24" i="69" s="1"/>
  <c r="F23" i="69"/>
  <c r="E23" i="69"/>
  <c r="D23" i="69"/>
  <c r="C23" i="69"/>
  <c r="G23" i="69" s="1"/>
  <c r="G22" i="69"/>
  <c r="E22" i="69"/>
  <c r="D22" i="69"/>
  <c r="C22" i="69"/>
  <c r="E21" i="69"/>
  <c r="D21" i="69"/>
  <c r="G21" i="69" s="1"/>
  <c r="C21" i="69"/>
  <c r="C32" i="68"/>
  <c r="G32" i="68" s="1"/>
  <c r="F31" i="68"/>
  <c r="E31" i="68"/>
  <c r="D31" i="68"/>
  <c r="C31" i="68"/>
  <c r="G31" i="68" s="1"/>
  <c r="F30" i="68"/>
  <c r="E30" i="68"/>
  <c r="D30" i="68"/>
  <c r="C30" i="68"/>
  <c r="G30" i="68" s="1"/>
  <c r="C29" i="68"/>
  <c r="G29" i="68" s="1"/>
  <c r="F28" i="68"/>
  <c r="E28" i="68"/>
  <c r="D28" i="68"/>
  <c r="C28" i="68"/>
  <c r="G28" i="68" s="1"/>
  <c r="F27" i="68"/>
  <c r="E27" i="68"/>
  <c r="D27" i="68"/>
  <c r="C27" i="68"/>
  <c r="G27" i="68" s="1"/>
  <c r="F26" i="68"/>
  <c r="E26" i="68"/>
  <c r="D26" i="68"/>
  <c r="C26" i="68"/>
  <c r="G26" i="68" s="1"/>
  <c r="F25" i="68"/>
  <c r="E25" i="68"/>
  <c r="D25" i="68"/>
  <c r="C25" i="68"/>
  <c r="G25" i="68" s="1"/>
  <c r="F24" i="68"/>
  <c r="E24" i="68"/>
  <c r="D24" i="68"/>
  <c r="C24" i="68"/>
  <c r="G24" i="68" s="1"/>
  <c r="G23" i="68"/>
  <c r="F23" i="68"/>
  <c r="E23" i="68"/>
  <c r="D23" i="68"/>
  <c r="C23" i="68"/>
  <c r="E22" i="68"/>
  <c r="D22" i="68"/>
  <c r="C22" i="68"/>
  <c r="G22" i="68" s="1"/>
  <c r="E21" i="68"/>
  <c r="D21" i="68"/>
  <c r="C21" i="68"/>
  <c r="G21" i="68" s="1"/>
  <c r="C32" i="67"/>
  <c r="G32" i="67" s="1"/>
  <c r="F31" i="67"/>
  <c r="E31" i="67"/>
  <c r="D31" i="67"/>
  <c r="C31" i="67"/>
  <c r="G31" i="67" s="1"/>
  <c r="F30" i="67"/>
  <c r="E30" i="67"/>
  <c r="D30" i="67"/>
  <c r="C30" i="67"/>
  <c r="G30" i="67" s="1"/>
  <c r="C29" i="67"/>
  <c r="G29" i="67" s="1"/>
  <c r="F28" i="67"/>
  <c r="E28" i="67"/>
  <c r="D28" i="67"/>
  <c r="C28" i="67"/>
  <c r="G28" i="67" s="1"/>
  <c r="F27" i="67"/>
  <c r="E27" i="67"/>
  <c r="D27" i="67"/>
  <c r="C27" i="67"/>
  <c r="G27" i="67" s="1"/>
  <c r="F26" i="67"/>
  <c r="E26" i="67"/>
  <c r="D26" i="67"/>
  <c r="C26" i="67"/>
  <c r="G26" i="67" s="1"/>
  <c r="F25" i="67"/>
  <c r="E25" i="67"/>
  <c r="D25" i="67"/>
  <c r="C25" i="67"/>
  <c r="G25" i="67" s="1"/>
  <c r="F24" i="67"/>
  <c r="G24" i="67" s="1"/>
  <c r="E24" i="67"/>
  <c r="D24" i="67"/>
  <c r="C24" i="67"/>
  <c r="F23" i="67"/>
  <c r="E23" i="67"/>
  <c r="D23" i="67"/>
  <c r="G23" i="67" s="1"/>
  <c r="C23" i="67"/>
  <c r="E22" i="67"/>
  <c r="D22" i="67"/>
  <c r="C22" i="67"/>
  <c r="G22" i="67" s="1"/>
  <c r="E21" i="67"/>
  <c r="D21" i="67"/>
  <c r="C21" i="67"/>
  <c r="G21" i="67" s="1"/>
  <c r="I2" i="67" s="1"/>
  <c r="C32" i="66"/>
  <c r="G32" i="66" s="1"/>
  <c r="F31" i="66"/>
  <c r="E31" i="66"/>
  <c r="D31" i="66"/>
  <c r="C31" i="66"/>
  <c r="G31" i="66" s="1"/>
  <c r="F30" i="66"/>
  <c r="E30" i="66"/>
  <c r="D30" i="66"/>
  <c r="C30" i="66"/>
  <c r="G30" i="66" s="1"/>
  <c r="C29" i="66"/>
  <c r="G29" i="66" s="1"/>
  <c r="F28" i="66"/>
  <c r="E28" i="66"/>
  <c r="D28" i="66"/>
  <c r="C28" i="66"/>
  <c r="G28" i="66" s="1"/>
  <c r="F27" i="66"/>
  <c r="E27" i="66"/>
  <c r="D27" i="66"/>
  <c r="C27" i="66"/>
  <c r="G27" i="66" s="1"/>
  <c r="F26" i="66"/>
  <c r="E26" i="66"/>
  <c r="D26" i="66"/>
  <c r="C26" i="66"/>
  <c r="G26" i="66" s="1"/>
  <c r="F25" i="66"/>
  <c r="G25" i="66" s="1"/>
  <c r="E25" i="66"/>
  <c r="D25" i="66"/>
  <c r="C25" i="66"/>
  <c r="F24" i="66"/>
  <c r="E24" i="66"/>
  <c r="D24" i="66"/>
  <c r="G24" i="66" s="1"/>
  <c r="C24" i="66"/>
  <c r="F23" i="66"/>
  <c r="E23" i="66"/>
  <c r="D23" i="66"/>
  <c r="G23" i="66" s="1"/>
  <c r="C23" i="66"/>
  <c r="G22" i="66"/>
  <c r="E22" i="66"/>
  <c r="D22" i="66"/>
  <c r="C22" i="66"/>
  <c r="E21" i="66"/>
  <c r="D21" i="66"/>
  <c r="C21" i="66"/>
  <c r="G21" i="66" s="1"/>
  <c r="C32" i="65"/>
  <c r="G32" i="65" s="1"/>
  <c r="F31" i="65"/>
  <c r="E31" i="65"/>
  <c r="D31" i="65"/>
  <c r="C31" i="65"/>
  <c r="G31" i="65" s="1"/>
  <c r="F30" i="65"/>
  <c r="E30" i="65"/>
  <c r="D30" i="65"/>
  <c r="C30" i="65"/>
  <c r="G30" i="65" s="1"/>
  <c r="C29" i="65"/>
  <c r="G29" i="65" s="1"/>
  <c r="F28" i="65"/>
  <c r="E28" i="65"/>
  <c r="D28" i="65"/>
  <c r="C28" i="65"/>
  <c r="G28" i="65" s="1"/>
  <c r="F27" i="65"/>
  <c r="E27" i="65"/>
  <c r="D27" i="65"/>
  <c r="C27" i="65"/>
  <c r="G27" i="65" s="1"/>
  <c r="F26" i="65"/>
  <c r="E26" i="65"/>
  <c r="D26" i="65"/>
  <c r="C26" i="65"/>
  <c r="G26" i="65" s="1"/>
  <c r="F25" i="65"/>
  <c r="E25" i="65"/>
  <c r="D25" i="65"/>
  <c r="G25" i="65" s="1"/>
  <c r="C25" i="65"/>
  <c r="F24" i="65"/>
  <c r="E24" i="65"/>
  <c r="D24" i="65"/>
  <c r="G24" i="65" s="1"/>
  <c r="C24" i="65"/>
  <c r="F23" i="65"/>
  <c r="G23" i="65" s="1"/>
  <c r="E23" i="65"/>
  <c r="D23" i="65"/>
  <c r="C23" i="65"/>
  <c r="G22" i="65"/>
  <c r="E22" i="65"/>
  <c r="D22" i="65"/>
  <c r="C22" i="65"/>
  <c r="E21" i="65"/>
  <c r="G21" i="65" s="1"/>
  <c r="D21" i="65"/>
  <c r="C21" i="65"/>
  <c r="G32" i="64"/>
  <c r="C32" i="64"/>
  <c r="F31" i="64"/>
  <c r="E31" i="64"/>
  <c r="D31" i="64"/>
  <c r="C31" i="64"/>
  <c r="G31" i="64" s="1"/>
  <c r="F30" i="64"/>
  <c r="E30" i="64"/>
  <c r="D30" i="64"/>
  <c r="C30" i="64"/>
  <c r="G30" i="64" s="1"/>
  <c r="G29" i="64"/>
  <c r="C29" i="64"/>
  <c r="F28" i="64"/>
  <c r="E28" i="64"/>
  <c r="D28" i="64"/>
  <c r="C28" i="64"/>
  <c r="G28" i="64" s="1"/>
  <c r="F27" i="64"/>
  <c r="E27" i="64"/>
  <c r="D27" i="64"/>
  <c r="C27" i="64"/>
  <c r="G27" i="64" s="1"/>
  <c r="F26" i="64"/>
  <c r="E26" i="64"/>
  <c r="D26" i="64"/>
  <c r="G26" i="64" s="1"/>
  <c r="C26" i="64"/>
  <c r="F25" i="64"/>
  <c r="E25" i="64"/>
  <c r="D25" i="64"/>
  <c r="G25" i="64" s="1"/>
  <c r="C25" i="64"/>
  <c r="F24" i="64"/>
  <c r="G24" i="64" s="1"/>
  <c r="E24" i="64"/>
  <c r="D24" i="64"/>
  <c r="C24" i="64"/>
  <c r="G23" i="64"/>
  <c r="F23" i="64"/>
  <c r="E23" i="64"/>
  <c r="D23" i="64"/>
  <c r="C23" i="64"/>
  <c r="G22" i="64"/>
  <c r="E22" i="64"/>
  <c r="D22" i="64"/>
  <c r="C22" i="64"/>
  <c r="E21" i="64"/>
  <c r="D21" i="64"/>
  <c r="C21" i="64"/>
  <c r="G21" i="64" s="1"/>
  <c r="C32" i="63"/>
  <c r="G32" i="63" s="1"/>
  <c r="F31" i="63"/>
  <c r="E31" i="63"/>
  <c r="D31" i="63"/>
  <c r="C31" i="63"/>
  <c r="G31" i="63" s="1"/>
  <c r="F30" i="63"/>
  <c r="E30" i="63"/>
  <c r="D30" i="63"/>
  <c r="G30" i="63" s="1"/>
  <c r="C30" i="63"/>
  <c r="C29" i="63"/>
  <c r="G29" i="63" s="1"/>
  <c r="F28" i="63"/>
  <c r="E28" i="63"/>
  <c r="D28" i="63"/>
  <c r="C28" i="63"/>
  <c r="G28" i="63" s="1"/>
  <c r="F27" i="63"/>
  <c r="E27" i="63"/>
  <c r="D27" i="63"/>
  <c r="G27" i="63" s="1"/>
  <c r="C27" i="63"/>
  <c r="F26" i="63"/>
  <c r="E26" i="63"/>
  <c r="D26" i="63"/>
  <c r="G26" i="63" s="1"/>
  <c r="C26" i="63"/>
  <c r="F25" i="63"/>
  <c r="G25" i="63" s="1"/>
  <c r="E25" i="63"/>
  <c r="D25" i="63"/>
  <c r="C25" i="63"/>
  <c r="F24" i="63"/>
  <c r="E24" i="63"/>
  <c r="D24" i="63"/>
  <c r="G24" i="63" s="1"/>
  <c r="C24" i="63"/>
  <c r="G23" i="63"/>
  <c r="F23" i="63"/>
  <c r="E23" i="63"/>
  <c r="D23" i="63"/>
  <c r="C23" i="63"/>
  <c r="E22" i="63"/>
  <c r="D22" i="63"/>
  <c r="C22" i="63"/>
  <c r="G22" i="63" s="1"/>
  <c r="E21" i="63"/>
  <c r="D21" i="63"/>
  <c r="C21" i="63"/>
  <c r="G21" i="63" s="1"/>
  <c r="C32" i="62"/>
  <c r="G32" i="62" s="1"/>
  <c r="F31" i="62"/>
  <c r="E31" i="62"/>
  <c r="D31" i="62"/>
  <c r="G31" i="62" s="1"/>
  <c r="C31" i="62"/>
  <c r="F30" i="62"/>
  <c r="E30" i="62"/>
  <c r="D30" i="62"/>
  <c r="C30" i="62"/>
  <c r="G30" i="62" s="1"/>
  <c r="C29" i="62"/>
  <c r="G29" i="62" s="1"/>
  <c r="F28" i="62"/>
  <c r="E28" i="62"/>
  <c r="D28" i="62"/>
  <c r="G28" i="62" s="1"/>
  <c r="C28" i="62"/>
  <c r="F27" i="62"/>
  <c r="E27" i="62"/>
  <c r="D27" i="62"/>
  <c r="C27" i="62"/>
  <c r="G27" i="62" s="1"/>
  <c r="F26" i="62"/>
  <c r="G26" i="62" s="1"/>
  <c r="E26" i="62"/>
  <c r="D26" i="62"/>
  <c r="C26" i="62"/>
  <c r="F25" i="62"/>
  <c r="E25" i="62"/>
  <c r="D25" i="62"/>
  <c r="G25" i="62" s="1"/>
  <c r="C25" i="62"/>
  <c r="G24" i="62"/>
  <c r="F24" i="62"/>
  <c r="E24" i="62"/>
  <c r="D24" i="62"/>
  <c r="C24" i="62"/>
  <c r="F23" i="62"/>
  <c r="E23" i="62"/>
  <c r="D23" i="62"/>
  <c r="C23" i="62"/>
  <c r="G23" i="62" s="1"/>
  <c r="E22" i="62"/>
  <c r="D22" i="62"/>
  <c r="G22" i="62" s="1"/>
  <c r="C22" i="62"/>
  <c r="E21" i="62"/>
  <c r="G21" i="62" s="1"/>
  <c r="D21" i="62"/>
  <c r="C21" i="62"/>
  <c r="G32" i="61"/>
  <c r="C32" i="61"/>
  <c r="F31" i="61"/>
  <c r="E31" i="61"/>
  <c r="D31" i="61"/>
  <c r="C31" i="61"/>
  <c r="G31" i="61" s="1"/>
  <c r="F30" i="61"/>
  <c r="G30" i="61" s="1"/>
  <c r="E30" i="61"/>
  <c r="D30" i="61"/>
  <c r="C30" i="61"/>
  <c r="G29" i="61"/>
  <c r="C29" i="61"/>
  <c r="F28" i="61"/>
  <c r="E28" i="61"/>
  <c r="D28" i="61"/>
  <c r="C28" i="61"/>
  <c r="G28" i="61" s="1"/>
  <c r="F27" i="61"/>
  <c r="G27" i="61" s="1"/>
  <c r="E27" i="61"/>
  <c r="D27" i="61"/>
  <c r="C27" i="61"/>
  <c r="F26" i="61"/>
  <c r="E26" i="61"/>
  <c r="D26" i="61"/>
  <c r="G26" i="61" s="1"/>
  <c r="C26" i="61"/>
  <c r="G25" i="61"/>
  <c r="F25" i="61"/>
  <c r="E25" i="61"/>
  <c r="D25" i="61"/>
  <c r="C25" i="61"/>
  <c r="F24" i="61"/>
  <c r="E24" i="61"/>
  <c r="D24" i="61"/>
  <c r="C24" i="61"/>
  <c r="G24" i="61" s="1"/>
  <c r="G23" i="61"/>
  <c r="F23" i="61"/>
  <c r="E23" i="61"/>
  <c r="D23" i="61"/>
  <c r="C23" i="61"/>
  <c r="G22" i="61"/>
  <c r="E22" i="61"/>
  <c r="D22" i="61"/>
  <c r="C22" i="61"/>
  <c r="E21" i="61"/>
  <c r="D21" i="61"/>
  <c r="C21" i="61"/>
  <c r="G21" i="61" s="1"/>
  <c r="G32" i="60"/>
  <c r="C32" i="60"/>
  <c r="F31" i="60"/>
  <c r="E31" i="60"/>
  <c r="D31" i="60"/>
  <c r="G31" i="60" s="1"/>
  <c r="C31" i="60"/>
  <c r="F30" i="60"/>
  <c r="E30" i="60"/>
  <c r="D30" i="60"/>
  <c r="G30" i="60" s="1"/>
  <c r="C30" i="60"/>
  <c r="G29" i="60"/>
  <c r="C29" i="60"/>
  <c r="F28" i="60"/>
  <c r="E28" i="60"/>
  <c r="D28" i="60"/>
  <c r="G28" i="60" s="1"/>
  <c r="C28" i="60"/>
  <c r="F27" i="60"/>
  <c r="E27" i="60"/>
  <c r="D27" i="60"/>
  <c r="G27" i="60" s="1"/>
  <c r="C27" i="60"/>
  <c r="G26" i="60"/>
  <c r="F26" i="60"/>
  <c r="E26" i="60"/>
  <c r="D26" i="60"/>
  <c r="C26" i="60"/>
  <c r="F25" i="60"/>
  <c r="E25" i="60"/>
  <c r="G25" i="60" s="1"/>
  <c r="D25" i="60"/>
  <c r="C25" i="60"/>
  <c r="G24" i="60"/>
  <c r="F24" i="60"/>
  <c r="E24" i="60"/>
  <c r="D24" i="60"/>
  <c r="C24" i="60"/>
  <c r="F23" i="60"/>
  <c r="E23" i="60"/>
  <c r="D23" i="60"/>
  <c r="C23" i="60"/>
  <c r="G23" i="60" s="1"/>
  <c r="E22" i="60"/>
  <c r="D22" i="60"/>
  <c r="C22" i="60"/>
  <c r="G22" i="60" s="1"/>
  <c r="G21" i="60"/>
  <c r="E21" i="60"/>
  <c r="D21" i="60"/>
  <c r="C21" i="60"/>
  <c r="G32" i="59"/>
  <c r="C32" i="59"/>
  <c r="F31" i="59"/>
  <c r="E31" i="59"/>
  <c r="D31" i="59"/>
  <c r="G31" i="59" s="1"/>
  <c r="C31" i="59"/>
  <c r="G30" i="59"/>
  <c r="F30" i="59"/>
  <c r="E30" i="59"/>
  <c r="D30" i="59"/>
  <c r="C30" i="59"/>
  <c r="G29" i="59"/>
  <c r="C29" i="59"/>
  <c r="F28" i="59"/>
  <c r="E28" i="59"/>
  <c r="D28" i="59"/>
  <c r="G28" i="59" s="1"/>
  <c r="C28" i="59"/>
  <c r="G27" i="59"/>
  <c r="F27" i="59"/>
  <c r="E27" i="59"/>
  <c r="D27" i="59"/>
  <c r="C27" i="59"/>
  <c r="G26" i="59"/>
  <c r="F26" i="59"/>
  <c r="E26" i="59"/>
  <c r="D26" i="59"/>
  <c r="C26" i="59"/>
  <c r="G25" i="59"/>
  <c r="F25" i="59"/>
  <c r="E25" i="59"/>
  <c r="D25" i="59"/>
  <c r="C25" i="59"/>
  <c r="F24" i="59"/>
  <c r="E24" i="59"/>
  <c r="D24" i="59"/>
  <c r="C24" i="59"/>
  <c r="G24" i="59" s="1"/>
  <c r="F23" i="59"/>
  <c r="E23" i="59"/>
  <c r="D23" i="59"/>
  <c r="C23" i="59"/>
  <c r="G23" i="59" s="1"/>
  <c r="G22" i="59"/>
  <c r="E22" i="59"/>
  <c r="D22" i="59"/>
  <c r="C22" i="59"/>
  <c r="G21" i="59"/>
  <c r="E21" i="59"/>
  <c r="D21" i="59"/>
  <c r="C21" i="59"/>
  <c r="G32" i="58"/>
  <c r="C32" i="58"/>
  <c r="G31" i="58"/>
  <c r="F31" i="58"/>
  <c r="E31" i="58"/>
  <c r="D31" i="58"/>
  <c r="C31" i="58"/>
  <c r="G30" i="58"/>
  <c r="F30" i="58"/>
  <c r="E30" i="58"/>
  <c r="D30" i="58"/>
  <c r="C30" i="58"/>
  <c r="G29" i="58"/>
  <c r="C29" i="58"/>
  <c r="G28" i="58"/>
  <c r="F28" i="58"/>
  <c r="E28" i="58"/>
  <c r="D28" i="58"/>
  <c r="C28" i="58"/>
  <c r="G27" i="58"/>
  <c r="F27" i="58"/>
  <c r="E27" i="58"/>
  <c r="D27" i="58"/>
  <c r="C27" i="58"/>
  <c r="F26" i="58"/>
  <c r="E26" i="58"/>
  <c r="G26" i="58" s="1"/>
  <c r="D26" i="58"/>
  <c r="C26" i="58"/>
  <c r="F25" i="58"/>
  <c r="E25" i="58"/>
  <c r="D25" i="58"/>
  <c r="C25" i="58"/>
  <c r="G25" i="58" s="1"/>
  <c r="F24" i="58"/>
  <c r="E24" i="58"/>
  <c r="D24" i="58"/>
  <c r="C24" i="58"/>
  <c r="G24" i="58" s="1"/>
  <c r="F23" i="58"/>
  <c r="E23" i="58"/>
  <c r="D23" i="58"/>
  <c r="C23" i="58"/>
  <c r="G23" i="58" s="1"/>
  <c r="E22" i="58"/>
  <c r="D22" i="58"/>
  <c r="C22" i="58"/>
  <c r="G22" i="58" s="1"/>
  <c r="E21" i="58"/>
  <c r="D21" i="58"/>
  <c r="G21" i="58" s="1"/>
  <c r="C21" i="58"/>
  <c r="G32" i="57"/>
  <c r="C32" i="57"/>
  <c r="G31" i="57"/>
  <c r="F31" i="57"/>
  <c r="E31" i="57"/>
  <c r="D31" i="57"/>
  <c r="C31" i="57"/>
  <c r="F30" i="57"/>
  <c r="E30" i="57"/>
  <c r="G30" i="57" s="1"/>
  <c r="D30" i="57"/>
  <c r="C30" i="57"/>
  <c r="G29" i="57"/>
  <c r="C29" i="57"/>
  <c r="G28" i="57"/>
  <c r="F28" i="57"/>
  <c r="E28" i="57"/>
  <c r="D28" i="57"/>
  <c r="C28" i="57"/>
  <c r="F27" i="57"/>
  <c r="E27" i="57"/>
  <c r="G27" i="57" s="1"/>
  <c r="D27" i="57"/>
  <c r="C27" i="57"/>
  <c r="F26" i="57"/>
  <c r="E26" i="57"/>
  <c r="D26" i="57"/>
  <c r="C26" i="57"/>
  <c r="G26" i="57" s="1"/>
  <c r="F25" i="57"/>
  <c r="E25" i="57"/>
  <c r="D25" i="57"/>
  <c r="C25" i="57"/>
  <c r="G25" i="57" s="1"/>
  <c r="F24" i="57"/>
  <c r="E24" i="57"/>
  <c r="D24" i="57"/>
  <c r="C24" i="57"/>
  <c r="G24" i="57" s="1"/>
  <c r="F23" i="57"/>
  <c r="E23" i="57"/>
  <c r="D23" i="57"/>
  <c r="C23" i="57"/>
  <c r="G23" i="57" s="1"/>
  <c r="E22" i="57"/>
  <c r="D22" i="57"/>
  <c r="G22" i="57" s="1"/>
  <c r="C22" i="57"/>
  <c r="E21" i="57"/>
  <c r="D21" i="57"/>
  <c r="G21" i="57" s="1"/>
  <c r="C21" i="57"/>
  <c r="G32" i="56"/>
  <c r="C32" i="56"/>
  <c r="F31" i="56"/>
  <c r="E31" i="56"/>
  <c r="G31" i="56" s="1"/>
  <c r="D31" i="56"/>
  <c r="C31" i="56"/>
  <c r="F30" i="56"/>
  <c r="E30" i="56"/>
  <c r="D30" i="56"/>
  <c r="C30" i="56"/>
  <c r="G30" i="56" s="1"/>
  <c r="G29" i="56"/>
  <c r="C29" i="56"/>
  <c r="F28" i="56"/>
  <c r="E28" i="56"/>
  <c r="G28" i="56" s="1"/>
  <c r="D28" i="56"/>
  <c r="C28" i="56"/>
  <c r="F27" i="56"/>
  <c r="E27" i="56"/>
  <c r="D27" i="56"/>
  <c r="C27" i="56"/>
  <c r="G27" i="56" s="1"/>
  <c r="F26" i="56"/>
  <c r="E26" i="56"/>
  <c r="D26" i="56"/>
  <c r="C26" i="56"/>
  <c r="G26" i="56" s="1"/>
  <c r="F25" i="56"/>
  <c r="E25" i="56"/>
  <c r="D25" i="56"/>
  <c r="C25" i="56"/>
  <c r="G25" i="56" s="1"/>
  <c r="F24" i="56"/>
  <c r="E24" i="56"/>
  <c r="D24" i="56"/>
  <c r="C24" i="56"/>
  <c r="G24" i="56" s="1"/>
  <c r="F23" i="56"/>
  <c r="E23" i="56"/>
  <c r="D23" i="56"/>
  <c r="C23" i="56"/>
  <c r="G23" i="56" s="1"/>
  <c r="E22" i="56"/>
  <c r="G22" i="56" s="1"/>
  <c r="D22" i="56"/>
  <c r="C22" i="56"/>
  <c r="E21" i="56"/>
  <c r="D21" i="56"/>
  <c r="C21" i="56"/>
  <c r="G21" i="56" s="1"/>
  <c r="G32" i="55"/>
  <c r="C32" i="55"/>
  <c r="F31" i="55"/>
  <c r="E31" i="55"/>
  <c r="D31" i="55"/>
  <c r="C31" i="55"/>
  <c r="G31" i="55" s="1"/>
  <c r="F30" i="55"/>
  <c r="E30" i="55"/>
  <c r="D30" i="55"/>
  <c r="C30" i="55"/>
  <c r="G30" i="55" s="1"/>
  <c r="G29" i="55"/>
  <c r="C29" i="55"/>
  <c r="F28" i="55"/>
  <c r="E28" i="55"/>
  <c r="D28" i="55"/>
  <c r="C28" i="55"/>
  <c r="G28" i="55" s="1"/>
  <c r="F27" i="55"/>
  <c r="E27" i="55"/>
  <c r="D27" i="55"/>
  <c r="C27" i="55"/>
  <c r="G27" i="55" s="1"/>
  <c r="F26" i="55"/>
  <c r="E26" i="55"/>
  <c r="D26" i="55"/>
  <c r="C26" i="55"/>
  <c r="G26" i="55" s="1"/>
  <c r="F25" i="55"/>
  <c r="E25" i="55"/>
  <c r="D25" i="55"/>
  <c r="C25" i="55"/>
  <c r="G25" i="55" s="1"/>
  <c r="F24" i="55"/>
  <c r="E24" i="55"/>
  <c r="D24" i="55"/>
  <c r="C24" i="55"/>
  <c r="G24" i="55" s="1"/>
  <c r="F23" i="55"/>
  <c r="E23" i="55"/>
  <c r="D23" i="55"/>
  <c r="G23" i="55" s="1"/>
  <c r="C23" i="55"/>
  <c r="E22" i="55"/>
  <c r="D22" i="55"/>
  <c r="C22" i="55"/>
  <c r="G22" i="55" s="1"/>
  <c r="E21" i="55"/>
  <c r="D21" i="55"/>
  <c r="C21" i="55"/>
  <c r="G21" i="55" s="1"/>
  <c r="C32" i="54"/>
  <c r="G32" i="54" s="1"/>
  <c r="F31" i="54"/>
  <c r="E31" i="54"/>
  <c r="D31" i="54"/>
  <c r="C31" i="54"/>
  <c r="G31" i="54" s="1"/>
  <c r="F30" i="54"/>
  <c r="E30" i="54"/>
  <c r="D30" i="54"/>
  <c r="C30" i="54"/>
  <c r="G30" i="54" s="1"/>
  <c r="C29" i="54"/>
  <c r="G29" i="54" s="1"/>
  <c r="F28" i="54"/>
  <c r="E28" i="54"/>
  <c r="D28" i="54"/>
  <c r="C28" i="54"/>
  <c r="G28" i="54" s="1"/>
  <c r="F27" i="54"/>
  <c r="E27" i="54"/>
  <c r="D27" i="54"/>
  <c r="C27" i="54"/>
  <c r="G27" i="54" s="1"/>
  <c r="F26" i="54"/>
  <c r="E26" i="54"/>
  <c r="D26" i="54"/>
  <c r="C26" i="54"/>
  <c r="G26" i="54" s="1"/>
  <c r="F25" i="54"/>
  <c r="E25" i="54"/>
  <c r="D25" i="54"/>
  <c r="C25" i="54"/>
  <c r="G25" i="54" s="1"/>
  <c r="F24" i="54"/>
  <c r="E24" i="54"/>
  <c r="D24" i="54"/>
  <c r="G24" i="54" s="1"/>
  <c r="C24" i="54"/>
  <c r="F23" i="54"/>
  <c r="E23" i="54"/>
  <c r="D23" i="54"/>
  <c r="C23" i="54"/>
  <c r="G23" i="54" s="1"/>
  <c r="E22" i="54"/>
  <c r="D22" i="54"/>
  <c r="C22" i="54"/>
  <c r="G22" i="54" s="1"/>
  <c r="E21" i="54"/>
  <c r="D21" i="54"/>
  <c r="C21" i="54"/>
  <c r="G21" i="54" s="1"/>
  <c r="I2" i="54" s="1"/>
  <c r="C32" i="53"/>
  <c r="G32" i="53" s="1"/>
  <c r="F31" i="53"/>
  <c r="E31" i="53"/>
  <c r="D31" i="53"/>
  <c r="C31" i="53"/>
  <c r="G31" i="53" s="1"/>
  <c r="F30" i="53"/>
  <c r="E30" i="53"/>
  <c r="D30" i="53"/>
  <c r="C30" i="53"/>
  <c r="G30" i="53" s="1"/>
  <c r="C29" i="53"/>
  <c r="G29" i="53" s="1"/>
  <c r="F28" i="53"/>
  <c r="E28" i="53"/>
  <c r="D28" i="53"/>
  <c r="C28" i="53"/>
  <c r="G28" i="53" s="1"/>
  <c r="F27" i="53"/>
  <c r="E27" i="53"/>
  <c r="D27" i="53"/>
  <c r="C27" i="53"/>
  <c r="G27" i="53" s="1"/>
  <c r="F26" i="53"/>
  <c r="E26" i="53"/>
  <c r="D26" i="53"/>
  <c r="C26" i="53"/>
  <c r="G26" i="53" s="1"/>
  <c r="F25" i="53"/>
  <c r="E25" i="53"/>
  <c r="D25" i="53"/>
  <c r="G25" i="53" s="1"/>
  <c r="C25" i="53"/>
  <c r="F24" i="53"/>
  <c r="E24" i="53"/>
  <c r="D24" i="53"/>
  <c r="C24" i="53"/>
  <c r="G24" i="53" s="1"/>
  <c r="F23" i="53"/>
  <c r="E23" i="53"/>
  <c r="D23" i="53"/>
  <c r="G23" i="53" s="1"/>
  <c r="C23" i="53"/>
  <c r="E22" i="53"/>
  <c r="D22" i="53"/>
  <c r="C22" i="53"/>
  <c r="G22" i="53" s="1"/>
  <c r="E21" i="53"/>
  <c r="D21" i="53"/>
  <c r="G21" i="53" s="1"/>
  <c r="C21" i="53"/>
  <c r="C32" i="52"/>
  <c r="G32" i="52" s="1"/>
  <c r="F31" i="52"/>
  <c r="E31" i="52"/>
  <c r="D31" i="52"/>
  <c r="C31" i="52"/>
  <c r="G31" i="52" s="1"/>
  <c r="F30" i="52"/>
  <c r="E30" i="52"/>
  <c r="D30" i="52"/>
  <c r="C30" i="52"/>
  <c r="G30" i="52" s="1"/>
  <c r="C29" i="52"/>
  <c r="G29" i="52" s="1"/>
  <c r="F28" i="52"/>
  <c r="E28" i="52"/>
  <c r="D28" i="52"/>
  <c r="C28" i="52"/>
  <c r="G28" i="52" s="1"/>
  <c r="F27" i="52"/>
  <c r="E27" i="52"/>
  <c r="D27" i="52"/>
  <c r="C27" i="52"/>
  <c r="G27" i="52" s="1"/>
  <c r="F26" i="52"/>
  <c r="E26" i="52"/>
  <c r="D26" i="52"/>
  <c r="G26" i="52" s="1"/>
  <c r="C26" i="52"/>
  <c r="F25" i="52"/>
  <c r="E25" i="52"/>
  <c r="D25" i="52"/>
  <c r="C25" i="52"/>
  <c r="G25" i="52" s="1"/>
  <c r="F24" i="52"/>
  <c r="E24" i="52"/>
  <c r="D24" i="52"/>
  <c r="G24" i="52" s="1"/>
  <c r="C24" i="52"/>
  <c r="G23" i="52"/>
  <c r="F23" i="52"/>
  <c r="E23" i="52"/>
  <c r="D23" i="52"/>
  <c r="C23" i="52"/>
  <c r="G22" i="52"/>
  <c r="E22" i="52"/>
  <c r="D22" i="52"/>
  <c r="C22" i="52"/>
  <c r="E21" i="52"/>
  <c r="D21" i="52"/>
  <c r="C21" i="52"/>
  <c r="G21" i="52" s="1"/>
  <c r="C32" i="51"/>
  <c r="G32" i="51" s="1"/>
  <c r="F31" i="51"/>
  <c r="E31" i="51"/>
  <c r="D31" i="51"/>
  <c r="C31" i="51"/>
  <c r="G31" i="51" s="1"/>
  <c r="F30" i="51"/>
  <c r="E30" i="51"/>
  <c r="D30" i="51"/>
  <c r="G30" i="51" s="1"/>
  <c r="C30" i="51"/>
  <c r="C29" i="51"/>
  <c r="G29" i="51" s="1"/>
  <c r="F28" i="51"/>
  <c r="E28" i="51"/>
  <c r="D28" i="51"/>
  <c r="C28" i="51"/>
  <c r="G28" i="51" s="1"/>
  <c r="F27" i="51"/>
  <c r="E27" i="51"/>
  <c r="D27" i="51"/>
  <c r="G27" i="51" s="1"/>
  <c r="C27" i="51"/>
  <c r="F26" i="51"/>
  <c r="E26" i="51"/>
  <c r="D26" i="51"/>
  <c r="C26" i="51"/>
  <c r="G26" i="51" s="1"/>
  <c r="F25" i="51"/>
  <c r="E25" i="51"/>
  <c r="D25" i="51"/>
  <c r="G25" i="51" s="1"/>
  <c r="C25" i="51"/>
  <c r="G24" i="51"/>
  <c r="F24" i="51"/>
  <c r="E24" i="51"/>
  <c r="D24" i="51"/>
  <c r="C24" i="51"/>
  <c r="G23" i="51"/>
  <c r="F23" i="51"/>
  <c r="E23" i="51"/>
  <c r="D23" i="51"/>
  <c r="C23" i="51"/>
  <c r="G22" i="51"/>
  <c r="E22" i="51"/>
  <c r="D22" i="51"/>
  <c r="C22" i="51"/>
  <c r="E21" i="51"/>
  <c r="D21" i="51"/>
  <c r="C21" i="51"/>
  <c r="G21" i="51" s="1"/>
  <c r="G32" i="50"/>
  <c r="C32" i="50"/>
  <c r="F31" i="50"/>
  <c r="E31" i="50"/>
  <c r="D31" i="50"/>
  <c r="G31" i="50" s="1"/>
  <c r="C31" i="50"/>
  <c r="F30" i="50"/>
  <c r="E30" i="50"/>
  <c r="D30" i="50"/>
  <c r="C30" i="50"/>
  <c r="G30" i="50" s="1"/>
  <c r="G29" i="50"/>
  <c r="C29" i="50"/>
  <c r="F28" i="50"/>
  <c r="E28" i="50"/>
  <c r="D28" i="50"/>
  <c r="G28" i="50" s="1"/>
  <c r="C28" i="50"/>
  <c r="F27" i="50"/>
  <c r="E27" i="50"/>
  <c r="D27" i="50"/>
  <c r="C27" i="50"/>
  <c r="G27" i="50" s="1"/>
  <c r="F26" i="50"/>
  <c r="E26" i="50"/>
  <c r="D26" i="50"/>
  <c r="G26" i="50" s="1"/>
  <c r="C26" i="50"/>
  <c r="G25" i="50"/>
  <c r="F25" i="50"/>
  <c r="E25" i="50"/>
  <c r="D25" i="50"/>
  <c r="C25" i="50"/>
  <c r="G24" i="50"/>
  <c r="F24" i="50"/>
  <c r="E24" i="50"/>
  <c r="D24" i="50"/>
  <c r="C24" i="50"/>
  <c r="G23" i="50"/>
  <c r="F23" i="50"/>
  <c r="E23" i="50"/>
  <c r="D23" i="50"/>
  <c r="C23" i="50"/>
  <c r="E22" i="50"/>
  <c r="D22" i="50"/>
  <c r="G22" i="50" s="1"/>
  <c r="C22" i="50"/>
  <c r="E21" i="50"/>
  <c r="D21" i="50"/>
  <c r="C21" i="50"/>
  <c r="G21" i="50" s="1"/>
  <c r="G32" i="49"/>
  <c r="C32" i="49"/>
  <c r="F31" i="49"/>
  <c r="E31" i="49"/>
  <c r="D31" i="49"/>
  <c r="C31" i="49"/>
  <c r="G31" i="49" s="1"/>
  <c r="F30" i="49"/>
  <c r="E30" i="49"/>
  <c r="D30" i="49"/>
  <c r="G30" i="49" s="1"/>
  <c r="C30" i="49"/>
  <c r="G29" i="49"/>
  <c r="C29" i="49"/>
  <c r="F28" i="49"/>
  <c r="E28" i="49"/>
  <c r="D28" i="49"/>
  <c r="C28" i="49"/>
  <c r="G28" i="49" s="1"/>
  <c r="F27" i="49"/>
  <c r="E27" i="49"/>
  <c r="D27" i="49"/>
  <c r="G27" i="49" s="1"/>
  <c r="C27" i="49"/>
  <c r="G26" i="49"/>
  <c r="F26" i="49"/>
  <c r="E26" i="49"/>
  <c r="D26" i="49"/>
  <c r="C26" i="49"/>
  <c r="G25" i="49"/>
  <c r="F25" i="49"/>
  <c r="E25" i="49"/>
  <c r="D25" i="49"/>
  <c r="C25" i="49"/>
  <c r="G24" i="49"/>
  <c r="F24" i="49"/>
  <c r="E24" i="49"/>
  <c r="D24" i="49"/>
  <c r="C24" i="49"/>
  <c r="F23" i="49"/>
  <c r="E23" i="49"/>
  <c r="G23" i="49" s="1"/>
  <c r="D23" i="49"/>
  <c r="C23" i="49"/>
  <c r="E22" i="49"/>
  <c r="D22" i="49"/>
  <c r="G22" i="49" s="1"/>
  <c r="C22" i="49"/>
  <c r="G21" i="49"/>
  <c r="E21" i="49"/>
  <c r="D21" i="49"/>
  <c r="C21" i="49"/>
  <c r="G32" i="48"/>
  <c r="C32" i="48"/>
  <c r="F31" i="48"/>
  <c r="E31" i="48"/>
  <c r="D31" i="48"/>
  <c r="G31" i="48" s="1"/>
  <c r="C31" i="48"/>
  <c r="G30" i="48"/>
  <c r="F30" i="48"/>
  <c r="E30" i="48"/>
  <c r="D30" i="48"/>
  <c r="C30" i="48"/>
  <c r="G29" i="48"/>
  <c r="C29" i="48"/>
  <c r="F28" i="48"/>
  <c r="E28" i="48"/>
  <c r="D28" i="48"/>
  <c r="G28" i="48" s="1"/>
  <c r="C28" i="48"/>
  <c r="G27" i="48"/>
  <c r="F27" i="48"/>
  <c r="E27" i="48"/>
  <c r="D27" i="48"/>
  <c r="C27" i="48"/>
  <c r="G26" i="48"/>
  <c r="F26" i="48"/>
  <c r="E26" i="48"/>
  <c r="D26" i="48"/>
  <c r="C26" i="48"/>
  <c r="G25" i="48"/>
  <c r="F25" i="48"/>
  <c r="E25" i="48"/>
  <c r="D25" i="48"/>
  <c r="C25" i="48"/>
  <c r="F24" i="48"/>
  <c r="E24" i="48"/>
  <c r="G24" i="48" s="1"/>
  <c r="D24" i="48"/>
  <c r="C24" i="48"/>
  <c r="F23" i="48"/>
  <c r="E23" i="48"/>
  <c r="D23" i="48"/>
  <c r="C23" i="48"/>
  <c r="G23" i="48" s="1"/>
  <c r="E22" i="48"/>
  <c r="D22" i="48"/>
  <c r="G22" i="48" s="1"/>
  <c r="C22" i="48"/>
  <c r="G21" i="48"/>
  <c r="E21" i="48"/>
  <c r="D21" i="48"/>
  <c r="C21" i="48"/>
  <c r="G32" i="47"/>
  <c r="C32" i="47"/>
  <c r="G31" i="47"/>
  <c r="F31" i="47"/>
  <c r="E31" i="47"/>
  <c r="D31" i="47"/>
  <c r="C31" i="47"/>
  <c r="G30" i="47"/>
  <c r="F30" i="47"/>
  <c r="E30" i="47"/>
  <c r="D30" i="47"/>
  <c r="C30" i="47"/>
  <c r="G29" i="47"/>
  <c r="C29" i="47"/>
  <c r="G28" i="47"/>
  <c r="F28" i="47"/>
  <c r="E28" i="47"/>
  <c r="D28" i="47"/>
  <c r="C28" i="47"/>
  <c r="G27" i="47"/>
  <c r="F27" i="47"/>
  <c r="E27" i="47"/>
  <c r="D27" i="47"/>
  <c r="C27" i="47"/>
  <c r="G26" i="47"/>
  <c r="F26" i="47"/>
  <c r="E26" i="47"/>
  <c r="D26" i="47"/>
  <c r="C26" i="47"/>
  <c r="F25" i="47"/>
  <c r="E25" i="47"/>
  <c r="G25" i="47" s="1"/>
  <c r="D25" i="47"/>
  <c r="C25" i="47"/>
  <c r="F24" i="47"/>
  <c r="E24" i="47"/>
  <c r="D24" i="47"/>
  <c r="C24" i="47"/>
  <c r="G24" i="47" s="1"/>
  <c r="F23" i="47"/>
  <c r="E23" i="47"/>
  <c r="D23" i="47"/>
  <c r="C23" i="47"/>
  <c r="G23" i="47" s="1"/>
  <c r="E22" i="47"/>
  <c r="D22" i="47"/>
  <c r="C22" i="47"/>
  <c r="G22" i="47" s="1"/>
  <c r="G21" i="47"/>
  <c r="E21" i="47"/>
  <c r="D21" i="47"/>
  <c r="C21" i="47"/>
  <c r="G32" i="46"/>
  <c r="C32" i="46"/>
  <c r="F31" i="46"/>
  <c r="E31" i="46"/>
  <c r="D31" i="46"/>
  <c r="C31" i="46"/>
  <c r="G31" i="46" s="1"/>
  <c r="G30" i="46"/>
  <c r="F30" i="46"/>
  <c r="E30" i="46"/>
  <c r="D30" i="46"/>
  <c r="C30" i="46"/>
  <c r="G29" i="46"/>
  <c r="C29" i="46"/>
  <c r="F28" i="46"/>
  <c r="E28" i="46"/>
  <c r="D28" i="46"/>
  <c r="C28" i="46"/>
  <c r="G28" i="46" s="1"/>
  <c r="G27" i="46"/>
  <c r="F27" i="46"/>
  <c r="E27" i="46"/>
  <c r="D27" i="46"/>
  <c r="C27" i="46"/>
  <c r="F26" i="46"/>
  <c r="E26" i="46"/>
  <c r="G26" i="46" s="1"/>
  <c r="D26" i="46"/>
  <c r="C26" i="46"/>
  <c r="F25" i="46"/>
  <c r="E25" i="46"/>
  <c r="D25" i="46"/>
  <c r="C25" i="46"/>
  <c r="G25" i="46" s="1"/>
  <c r="F24" i="46"/>
  <c r="E24" i="46"/>
  <c r="D24" i="46"/>
  <c r="C24" i="46"/>
  <c r="G24" i="46" s="1"/>
  <c r="F23" i="46"/>
  <c r="E23" i="46"/>
  <c r="D23" i="46"/>
  <c r="C23" i="46"/>
  <c r="E22" i="46"/>
  <c r="G22" i="46" s="1"/>
  <c r="D22" i="46"/>
  <c r="C22" i="46"/>
  <c r="E21" i="46"/>
  <c r="D21" i="46"/>
  <c r="G21" i="46" s="1"/>
  <c r="C21" i="46"/>
  <c r="C32" i="45"/>
  <c r="G32" i="45" s="1"/>
  <c r="G31" i="45"/>
  <c r="F31" i="45"/>
  <c r="E31" i="45"/>
  <c r="D31" i="45"/>
  <c r="C31" i="45"/>
  <c r="F30" i="45"/>
  <c r="E30" i="45"/>
  <c r="G30" i="45" s="1"/>
  <c r="D30" i="45"/>
  <c r="C30" i="45"/>
  <c r="C29" i="45"/>
  <c r="G29" i="45" s="1"/>
  <c r="G28" i="45"/>
  <c r="F28" i="45"/>
  <c r="E28" i="45"/>
  <c r="D28" i="45"/>
  <c r="C28" i="45"/>
  <c r="F27" i="45"/>
  <c r="E27" i="45"/>
  <c r="G27" i="45" s="1"/>
  <c r="D27" i="45"/>
  <c r="C27" i="45"/>
  <c r="F26" i="45"/>
  <c r="E26" i="45"/>
  <c r="D26" i="45"/>
  <c r="C26" i="45"/>
  <c r="F25" i="45"/>
  <c r="E25" i="45"/>
  <c r="D25" i="45"/>
  <c r="C25" i="45"/>
  <c r="G25" i="45" s="1"/>
  <c r="F24" i="45"/>
  <c r="E24" i="45"/>
  <c r="D24" i="45"/>
  <c r="C24" i="45"/>
  <c r="F23" i="45"/>
  <c r="E23" i="45"/>
  <c r="D23" i="45"/>
  <c r="C23" i="45"/>
  <c r="G23" i="45" s="1"/>
  <c r="E22" i="45"/>
  <c r="D22" i="45"/>
  <c r="C22" i="45"/>
  <c r="G22" i="45" s="1"/>
  <c r="E21" i="45"/>
  <c r="D21" i="45"/>
  <c r="C21" i="45"/>
  <c r="G32" i="44"/>
  <c r="C32" i="44"/>
  <c r="F31" i="44"/>
  <c r="E31" i="44"/>
  <c r="G31" i="44" s="1"/>
  <c r="D31" i="44"/>
  <c r="C31" i="44"/>
  <c r="F30" i="44"/>
  <c r="E30" i="44"/>
  <c r="D30" i="44"/>
  <c r="C30" i="44"/>
  <c r="G29" i="44"/>
  <c r="C29" i="44"/>
  <c r="F28" i="44"/>
  <c r="E28" i="44"/>
  <c r="G28" i="44" s="1"/>
  <c r="D28" i="44"/>
  <c r="C28" i="44"/>
  <c r="F27" i="44"/>
  <c r="E27" i="44"/>
  <c r="D27" i="44"/>
  <c r="C27" i="44"/>
  <c r="F26" i="44"/>
  <c r="E26" i="44"/>
  <c r="D26" i="44"/>
  <c r="C26" i="44"/>
  <c r="G26" i="44" s="1"/>
  <c r="F25" i="44"/>
  <c r="E25" i="44"/>
  <c r="D25" i="44"/>
  <c r="C25" i="44"/>
  <c r="F24" i="44"/>
  <c r="E24" i="44"/>
  <c r="D24" i="44"/>
  <c r="C24" i="44"/>
  <c r="G24" i="44" s="1"/>
  <c r="F23" i="44"/>
  <c r="E23" i="44"/>
  <c r="D23" i="44"/>
  <c r="C23" i="44"/>
  <c r="G23" i="44" s="1"/>
  <c r="G22" i="44"/>
  <c r="E22" i="44"/>
  <c r="D22" i="44"/>
  <c r="C22" i="44"/>
  <c r="E21" i="44"/>
  <c r="D21" i="44"/>
  <c r="G21" i="44" s="1"/>
  <c r="C21" i="44"/>
  <c r="G32" i="43"/>
  <c r="C32" i="43"/>
  <c r="F31" i="43"/>
  <c r="E31" i="43"/>
  <c r="D31" i="43"/>
  <c r="C31" i="43"/>
  <c r="F30" i="43"/>
  <c r="E30" i="43"/>
  <c r="D30" i="43"/>
  <c r="C30" i="43"/>
  <c r="G30" i="43" s="1"/>
  <c r="G29" i="43"/>
  <c r="C29" i="43"/>
  <c r="F28" i="43"/>
  <c r="E28" i="43"/>
  <c r="D28" i="43"/>
  <c r="C28" i="43"/>
  <c r="G28" i="43" s="1"/>
  <c r="F27" i="43"/>
  <c r="E27" i="43"/>
  <c r="D27" i="43"/>
  <c r="C27" i="43"/>
  <c r="G27" i="43" s="1"/>
  <c r="F26" i="43"/>
  <c r="E26" i="43"/>
  <c r="D26" i="43"/>
  <c r="C26" i="43"/>
  <c r="G26" i="43" s="1"/>
  <c r="F25" i="43"/>
  <c r="E25" i="43"/>
  <c r="D25" i="43"/>
  <c r="C25" i="43"/>
  <c r="G25" i="43" s="1"/>
  <c r="F24" i="43"/>
  <c r="E24" i="43"/>
  <c r="D24" i="43"/>
  <c r="G24" i="43" s="1"/>
  <c r="C24" i="43"/>
  <c r="F23" i="43"/>
  <c r="G23" i="43" s="1"/>
  <c r="E23" i="43"/>
  <c r="D23" i="43"/>
  <c r="C23" i="43"/>
  <c r="E22" i="43"/>
  <c r="D22" i="43"/>
  <c r="C22" i="43"/>
  <c r="G22" i="43" s="1"/>
  <c r="E21" i="43"/>
  <c r="D21" i="43"/>
  <c r="C21" i="43"/>
  <c r="G21" i="43" s="1"/>
  <c r="C32" i="42"/>
  <c r="G32" i="42" s="1"/>
  <c r="F31" i="42"/>
  <c r="E31" i="42"/>
  <c r="D31" i="42"/>
  <c r="C31" i="42"/>
  <c r="G31" i="42" s="1"/>
  <c r="F30" i="42"/>
  <c r="E30" i="42"/>
  <c r="D30" i="42"/>
  <c r="C30" i="42"/>
  <c r="C29" i="42"/>
  <c r="G29" i="42" s="1"/>
  <c r="F28" i="42"/>
  <c r="E28" i="42"/>
  <c r="D28" i="42"/>
  <c r="C28" i="42"/>
  <c r="G28" i="42" s="1"/>
  <c r="F27" i="42"/>
  <c r="E27" i="42"/>
  <c r="D27" i="42"/>
  <c r="C27" i="42"/>
  <c r="F26" i="42"/>
  <c r="E26" i="42"/>
  <c r="D26" i="42"/>
  <c r="C26" i="42"/>
  <c r="G26" i="42" s="1"/>
  <c r="F25" i="42"/>
  <c r="E25" i="42"/>
  <c r="D25" i="42"/>
  <c r="C25" i="42"/>
  <c r="F24" i="42"/>
  <c r="G24" i="42" s="1"/>
  <c r="E24" i="42"/>
  <c r="D24" i="42"/>
  <c r="C24" i="42"/>
  <c r="F23" i="42"/>
  <c r="E23" i="42"/>
  <c r="D23" i="42"/>
  <c r="C23" i="42"/>
  <c r="G23" i="42" s="1"/>
  <c r="E22" i="42"/>
  <c r="D22" i="42"/>
  <c r="C22" i="42"/>
  <c r="G22" i="42" s="1"/>
  <c r="E21" i="42"/>
  <c r="G21" i="42" s="1"/>
  <c r="D21" i="42"/>
  <c r="C21" i="42"/>
  <c r="C32" i="41"/>
  <c r="G32" i="41" s="1"/>
  <c r="F31" i="41"/>
  <c r="E31" i="41"/>
  <c r="D31" i="41"/>
  <c r="C31" i="41"/>
  <c r="F30" i="41"/>
  <c r="E30" i="41"/>
  <c r="D30" i="41"/>
  <c r="C30" i="41"/>
  <c r="G30" i="41" s="1"/>
  <c r="C29" i="41"/>
  <c r="G29" i="41" s="1"/>
  <c r="F28" i="41"/>
  <c r="E28" i="41"/>
  <c r="D28" i="41"/>
  <c r="C28" i="41"/>
  <c r="G28" i="41" s="1"/>
  <c r="F27" i="41"/>
  <c r="E27" i="41"/>
  <c r="D27" i="41"/>
  <c r="C27" i="41"/>
  <c r="G27" i="41" s="1"/>
  <c r="F26" i="41"/>
  <c r="E26" i="41"/>
  <c r="D26" i="41"/>
  <c r="G26" i="41" s="1"/>
  <c r="C26" i="41"/>
  <c r="F25" i="41"/>
  <c r="G25" i="41" s="1"/>
  <c r="E25" i="41"/>
  <c r="D25" i="41"/>
  <c r="C25" i="41"/>
  <c r="F24" i="41"/>
  <c r="E24" i="41"/>
  <c r="D24" i="41"/>
  <c r="C24" i="41"/>
  <c r="F23" i="41"/>
  <c r="E23" i="41"/>
  <c r="D23" i="41"/>
  <c r="C23" i="41"/>
  <c r="G22" i="41"/>
  <c r="E22" i="41"/>
  <c r="D22" i="41"/>
  <c r="C22" i="41"/>
  <c r="E21" i="41"/>
  <c r="D21" i="41"/>
  <c r="C21" i="41"/>
  <c r="G21" i="41" s="1"/>
  <c r="C32" i="40"/>
  <c r="G32" i="40" s="1"/>
  <c r="F31" i="40"/>
  <c r="E31" i="40"/>
  <c r="D31" i="40"/>
  <c r="C31" i="40"/>
  <c r="G31" i="40" s="1"/>
  <c r="F30" i="40"/>
  <c r="E30" i="40"/>
  <c r="D30" i="40"/>
  <c r="C30" i="40"/>
  <c r="G30" i="40" s="1"/>
  <c r="C29" i="40"/>
  <c r="G29" i="40" s="1"/>
  <c r="F28" i="40"/>
  <c r="E28" i="40"/>
  <c r="D28" i="40"/>
  <c r="C28" i="40"/>
  <c r="G28" i="40" s="1"/>
  <c r="F27" i="40"/>
  <c r="E27" i="40"/>
  <c r="D27" i="40"/>
  <c r="C27" i="40"/>
  <c r="G27" i="40" s="1"/>
  <c r="G26" i="40"/>
  <c r="F26" i="40"/>
  <c r="E26" i="40"/>
  <c r="D26" i="40"/>
  <c r="C26" i="40"/>
  <c r="F25" i="40"/>
  <c r="E25" i="40"/>
  <c r="D25" i="40"/>
  <c r="C25" i="40"/>
  <c r="G25" i="40" s="1"/>
  <c r="F24" i="40"/>
  <c r="E24" i="40"/>
  <c r="D24" i="40"/>
  <c r="C24" i="40"/>
  <c r="G23" i="40"/>
  <c r="F23" i="40"/>
  <c r="E23" i="40"/>
  <c r="D23" i="40"/>
  <c r="C23" i="40"/>
  <c r="G22" i="40"/>
  <c r="E22" i="40"/>
  <c r="D22" i="40"/>
  <c r="C22" i="40"/>
  <c r="E21" i="40"/>
  <c r="G21" i="40" s="1"/>
  <c r="D21" i="40"/>
  <c r="C21" i="40"/>
  <c r="C32" i="39"/>
  <c r="G32" i="39" s="1"/>
  <c r="F31" i="39"/>
  <c r="E31" i="39"/>
  <c r="D31" i="39"/>
  <c r="C31" i="39"/>
  <c r="F30" i="39"/>
  <c r="G30" i="39" s="1"/>
  <c r="E30" i="39"/>
  <c r="D30" i="39"/>
  <c r="C30" i="39"/>
  <c r="C29" i="39"/>
  <c r="G29" i="39" s="1"/>
  <c r="F28" i="39"/>
  <c r="E28" i="39"/>
  <c r="D28" i="39"/>
  <c r="C28" i="39"/>
  <c r="G28" i="39" s="1"/>
  <c r="F27" i="39"/>
  <c r="G27" i="39" s="1"/>
  <c r="E27" i="39"/>
  <c r="D27" i="39"/>
  <c r="C27" i="39"/>
  <c r="F26" i="39"/>
  <c r="E26" i="39"/>
  <c r="D26" i="39"/>
  <c r="C26" i="39"/>
  <c r="F25" i="39"/>
  <c r="E25" i="39"/>
  <c r="D25" i="39"/>
  <c r="C25" i="39"/>
  <c r="G24" i="39"/>
  <c r="F24" i="39"/>
  <c r="E24" i="39"/>
  <c r="D24" i="39"/>
  <c r="C24" i="39"/>
  <c r="F23" i="39"/>
  <c r="E23" i="39"/>
  <c r="D23" i="39"/>
  <c r="C23" i="39"/>
  <c r="G23" i="39" s="1"/>
  <c r="G22" i="39"/>
  <c r="E22" i="39"/>
  <c r="D22" i="39"/>
  <c r="C22" i="39"/>
  <c r="E21" i="39"/>
  <c r="D21" i="39"/>
  <c r="C21" i="39"/>
  <c r="G21" i="39" s="1"/>
  <c r="C32" i="38"/>
  <c r="G32" i="38" s="1"/>
  <c r="G31" i="38"/>
  <c r="F31" i="38"/>
  <c r="E31" i="38"/>
  <c r="D31" i="38"/>
  <c r="C31" i="38"/>
  <c r="F30" i="38"/>
  <c r="E30" i="38"/>
  <c r="D30" i="38"/>
  <c r="C30" i="38"/>
  <c r="G30" i="38" s="1"/>
  <c r="C29" i="38"/>
  <c r="G29" i="38" s="1"/>
  <c r="F28" i="38"/>
  <c r="G28" i="38" s="1"/>
  <c r="E28" i="38"/>
  <c r="D28" i="38"/>
  <c r="C28" i="38"/>
  <c r="F27" i="38"/>
  <c r="E27" i="38"/>
  <c r="D27" i="38"/>
  <c r="C27" i="38"/>
  <c r="G27" i="38" s="1"/>
  <c r="F26" i="38"/>
  <c r="E26" i="38"/>
  <c r="D26" i="38"/>
  <c r="C26" i="38"/>
  <c r="G25" i="38"/>
  <c r="F25" i="38"/>
  <c r="E25" i="38"/>
  <c r="D25" i="38"/>
  <c r="C25" i="38"/>
  <c r="G24" i="38"/>
  <c r="F24" i="38"/>
  <c r="E24" i="38"/>
  <c r="D24" i="38"/>
  <c r="C24" i="38"/>
  <c r="G23" i="38"/>
  <c r="F23" i="38"/>
  <c r="E23" i="38"/>
  <c r="D23" i="38"/>
  <c r="C23" i="38"/>
  <c r="E22" i="38"/>
  <c r="D22" i="38"/>
  <c r="G22" i="38" s="1"/>
  <c r="C22" i="38"/>
  <c r="E21" i="38"/>
  <c r="D21" i="38"/>
  <c r="C21" i="38"/>
  <c r="G32" i="37"/>
  <c r="C32" i="37"/>
  <c r="F31" i="37"/>
  <c r="E31" i="37"/>
  <c r="D31" i="37"/>
  <c r="C31" i="37"/>
  <c r="F30" i="37"/>
  <c r="E30" i="37"/>
  <c r="D30" i="37"/>
  <c r="C30" i="37"/>
  <c r="G29" i="37"/>
  <c r="C29" i="37"/>
  <c r="F28" i="37"/>
  <c r="E28" i="37"/>
  <c r="D28" i="37"/>
  <c r="C28" i="37"/>
  <c r="G28" i="37" s="1"/>
  <c r="F27" i="37"/>
  <c r="E27" i="37"/>
  <c r="D27" i="37"/>
  <c r="C27" i="37"/>
  <c r="G27" i="37" s="1"/>
  <c r="F26" i="37"/>
  <c r="E26" i="37"/>
  <c r="D26" i="37"/>
  <c r="G26" i="37" s="1"/>
  <c r="C26" i="37"/>
  <c r="F25" i="37"/>
  <c r="E25" i="37"/>
  <c r="D25" i="37"/>
  <c r="C25" i="37"/>
  <c r="G25" i="37" s="1"/>
  <c r="G24" i="37"/>
  <c r="F24" i="37"/>
  <c r="E24" i="37"/>
  <c r="D24" i="37"/>
  <c r="C24" i="37"/>
  <c r="F23" i="37"/>
  <c r="E23" i="37"/>
  <c r="G23" i="37" s="1"/>
  <c r="D23" i="37"/>
  <c r="C23" i="37"/>
  <c r="E22" i="37"/>
  <c r="D22" i="37"/>
  <c r="G22" i="37" s="1"/>
  <c r="C22" i="37"/>
  <c r="E21" i="37"/>
  <c r="D21" i="37"/>
  <c r="C21" i="37"/>
  <c r="G21" i="37" s="1"/>
  <c r="G32" i="36"/>
  <c r="C32" i="36"/>
  <c r="F31" i="36"/>
  <c r="E31" i="36"/>
  <c r="D31" i="36"/>
  <c r="C31" i="36"/>
  <c r="F30" i="36"/>
  <c r="E30" i="36"/>
  <c r="D30" i="36"/>
  <c r="G30" i="36" s="1"/>
  <c r="C30" i="36"/>
  <c r="G29" i="36"/>
  <c r="C29" i="36"/>
  <c r="F28" i="36"/>
  <c r="E28" i="36"/>
  <c r="D28" i="36"/>
  <c r="C28" i="36"/>
  <c r="G27" i="36"/>
  <c r="F27" i="36"/>
  <c r="E27" i="36"/>
  <c r="D27" i="36"/>
  <c r="C27" i="36"/>
  <c r="F26" i="36"/>
  <c r="E26" i="36"/>
  <c r="D26" i="36"/>
  <c r="C26" i="36"/>
  <c r="G26" i="36" s="1"/>
  <c r="G25" i="36"/>
  <c r="F25" i="36"/>
  <c r="E25" i="36"/>
  <c r="D25" i="36"/>
  <c r="C25" i="36"/>
  <c r="F24" i="36"/>
  <c r="E24" i="36"/>
  <c r="G24" i="36" s="1"/>
  <c r="D24" i="36"/>
  <c r="C24" i="36"/>
  <c r="F23" i="36"/>
  <c r="E23" i="36"/>
  <c r="D23" i="36"/>
  <c r="C23" i="36"/>
  <c r="G23" i="36" s="1"/>
  <c r="E22" i="36"/>
  <c r="D22" i="36"/>
  <c r="C22" i="36"/>
  <c r="G22" i="36" s="1"/>
  <c r="G21" i="36"/>
  <c r="E21" i="36"/>
  <c r="D21" i="36"/>
  <c r="C21" i="36"/>
  <c r="G32" i="35"/>
  <c r="C32" i="35"/>
  <c r="F31" i="35"/>
  <c r="E31" i="35"/>
  <c r="D31" i="35"/>
  <c r="G31" i="35" s="1"/>
  <c r="C31" i="35"/>
  <c r="G30" i="35"/>
  <c r="F30" i="35"/>
  <c r="E30" i="35"/>
  <c r="D30" i="35"/>
  <c r="C30" i="35"/>
  <c r="G29" i="35"/>
  <c r="C29" i="35"/>
  <c r="F28" i="35"/>
  <c r="E28" i="35"/>
  <c r="D28" i="35"/>
  <c r="G28" i="35" s="1"/>
  <c r="C28" i="35"/>
  <c r="F27" i="35"/>
  <c r="E27" i="35"/>
  <c r="D27" i="35"/>
  <c r="C27" i="35"/>
  <c r="G27" i="35" s="1"/>
  <c r="G26" i="35"/>
  <c r="F26" i="35"/>
  <c r="E26" i="35"/>
  <c r="D26" i="35"/>
  <c r="C26" i="35"/>
  <c r="F25" i="35"/>
  <c r="E25" i="35"/>
  <c r="G25" i="35" s="1"/>
  <c r="D25" i="35"/>
  <c r="C25" i="35"/>
  <c r="F24" i="35"/>
  <c r="E24" i="35"/>
  <c r="D24" i="35"/>
  <c r="C24" i="35"/>
  <c r="F23" i="35"/>
  <c r="E23" i="35"/>
  <c r="D23" i="35"/>
  <c r="C23" i="35"/>
  <c r="G23" i="35" s="1"/>
  <c r="E22" i="35"/>
  <c r="D22" i="35"/>
  <c r="C22" i="35"/>
  <c r="G22" i="35" s="1"/>
  <c r="G21" i="35"/>
  <c r="E21" i="35"/>
  <c r="D21" i="35"/>
  <c r="C21" i="35"/>
  <c r="G32" i="34"/>
  <c r="C32" i="34"/>
  <c r="G31" i="34"/>
  <c r="F31" i="34"/>
  <c r="E31" i="34"/>
  <c r="D31" i="34"/>
  <c r="C31" i="34"/>
  <c r="G30" i="34"/>
  <c r="F30" i="34"/>
  <c r="E30" i="34"/>
  <c r="D30" i="34"/>
  <c r="C30" i="34"/>
  <c r="G29" i="34"/>
  <c r="C29" i="34"/>
  <c r="G28" i="34"/>
  <c r="F28" i="34"/>
  <c r="E28" i="34"/>
  <c r="D28" i="34"/>
  <c r="C28" i="34"/>
  <c r="G27" i="34"/>
  <c r="F27" i="34"/>
  <c r="E27" i="34"/>
  <c r="D27" i="34"/>
  <c r="C27" i="34"/>
  <c r="F26" i="34"/>
  <c r="E26" i="34"/>
  <c r="G26" i="34" s="1"/>
  <c r="D26" i="34"/>
  <c r="C26" i="34"/>
  <c r="F25" i="34"/>
  <c r="E25" i="34"/>
  <c r="D25" i="34"/>
  <c r="C25" i="34"/>
  <c r="F24" i="34"/>
  <c r="E24" i="34"/>
  <c r="D24" i="34"/>
  <c r="C24" i="34"/>
  <c r="G24" i="34" s="1"/>
  <c r="F23" i="34"/>
  <c r="E23" i="34"/>
  <c r="D23" i="34"/>
  <c r="C23" i="34"/>
  <c r="E22" i="34"/>
  <c r="G22" i="34" s="1"/>
  <c r="D22" i="34"/>
  <c r="C22" i="34"/>
  <c r="E21" i="34"/>
  <c r="D21" i="34"/>
  <c r="G21" i="34" s="1"/>
  <c r="C21" i="34"/>
  <c r="C32" i="33"/>
  <c r="G32" i="33" s="1"/>
  <c r="G31" i="33"/>
  <c r="F31" i="33"/>
  <c r="E31" i="33"/>
  <c r="D31" i="33"/>
  <c r="C31" i="33"/>
  <c r="F30" i="33"/>
  <c r="E30" i="33"/>
  <c r="G30" i="33" s="1"/>
  <c r="D30" i="33"/>
  <c r="C30" i="33"/>
  <c r="C29" i="33"/>
  <c r="G29" i="33" s="1"/>
  <c r="G28" i="33"/>
  <c r="F28" i="33"/>
  <c r="E28" i="33"/>
  <c r="D28" i="33"/>
  <c r="C28" i="33"/>
  <c r="F27" i="33"/>
  <c r="E27" i="33"/>
  <c r="G27" i="33" s="1"/>
  <c r="D27" i="33"/>
  <c r="C27" i="33"/>
  <c r="F26" i="33"/>
  <c r="E26" i="33"/>
  <c r="D26" i="33"/>
  <c r="C26" i="33"/>
  <c r="F25" i="33"/>
  <c r="E25" i="33"/>
  <c r="D25" i="33"/>
  <c r="C25" i="33"/>
  <c r="G25" i="33" s="1"/>
  <c r="F24" i="33"/>
  <c r="E24" i="33"/>
  <c r="D24" i="33"/>
  <c r="C24" i="33"/>
  <c r="G24" i="33" s="1"/>
  <c r="F23" i="33"/>
  <c r="E23" i="33"/>
  <c r="D23" i="33"/>
  <c r="C23" i="33"/>
  <c r="G23" i="33" s="1"/>
  <c r="E22" i="33"/>
  <c r="G22" i="33" s="1"/>
  <c r="D22" i="33"/>
  <c r="C22" i="33"/>
  <c r="E21" i="33"/>
  <c r="D21" i="33"/>
  <c r="G21" i="33" s="1"/>
  <c r="C21" i="33"/>
  <c r="G32" i="32"/>
  <c r="C32" i="32"/>
  <c r="F31" i="32"/>
  <c r="E31" i="32"/>
  <c r="G31" i="32" s="1"/>
  <c r="D31" i="32"/>
  <c r="C31" i="32"/>
  <c r="F30" i="32"/>
  <c r="E30" i="32"/>
  <c r="D30" i="32"/>
  <c r="C30" i="32"/>
  <c r="G29" i="32"/>
  <c r="C29" i="32"/>
  <c r="F28" i="32"/>
  <c r="E28" i="32"/>
  <c r="G28" i="32" s="1"/>
  <c r="D28" i="32"/>
  <c r="C28" i="32"/>
  <c r="F27" i="32"/>
  <c r="E27" i="32"/>
  <c r="D27" i="32"/>
  <c r="C27" i="32"/>
  <c r="G27" i="32" s="1"/>
  <c r="F26" i="32"/>
  <c r="E26" i="32"/>
  <c r="D26" i="32"/>
  <c r="C26" i="32"/>
  <c r="G26" i="32" s="1"/>
  <c r="F25" i="32"/>
  <c r="E25" i="32"/>
  <c r="D25" i="32"/>
  <c r="C25" i="32"/>
  <c r="G25" i="32" s="1"/>
  <c r="F24" i="32"/>
  <c r="E24" i="32"/>
  <c r="D24" i="32"/>
  <c r="C24" i="32"/>
  <c r="G24" i="32" s="1"/>
  <c r="F23" i="32"/>
  <c r="G23" i="32" s="1"/>
  <c r="E23" i="32"/>
  <c r="D23" i="32"/>
  <c r="C23" i="32"/>
  <c r="E22" i="32"/>
  <c r="G22" i="32" s="1"/>
  <c r="D22" i="32"/>
  <c r="C22" i="32"/>
  <c r="E21" i="32"/>
  <c r="D21" i="32"/>
  <c r="C21" i="32"/>
  <c r="G21" i="32" s="1"/>
  <c r="C32" i="31"/>
  <c r="G32" i="31" s="1"/>
  <c r="F31" i="31"/>
  <c r="E31" i="31"/>
  <c r="D31" i="31"/>
  <c r="C31" i="31"/>
  <c r="F30" i="31"/>
  <c r="E30" i="31"/>
  <c r="D30" i="31"/>
  <c r="C30" i="31"/>
  <c r="C29" i="31"/>
  <c r="G29" i="31" s="1"/>
  <c r="F28" i="31"/>
  <c r="E28" i="31"/>
  <c r="D28" i="31"/>
  <c r="C28" i="31"/>
  <c r="F27" i="31"/>
  <c r="E27" i="31"/>
  <c r="D27" i="31"/>
  <c r="C27" i="31"/>
  <c r="G27" i="31" s="1"/>
  <c r="F26" i="31"/>
  <c r="E26" i="31"/>
  <c r="D26" i="31"/>
  <c r="C26" i="31"/>
  <c r="F25" i="31"/>
  <c r="E25" i="31"/>
  <c r="D25" i="31"/>
  <c r="C25" i="31"/>
  <c r="G25" i="31" s="1"/>
  <c r="G24" i="31"/>
  <c r="F24" i="31"/>
  <c r="E24" i="31"/>
  <c r="D24" i="31"/>
  <c r="C24" i="31"/>
  <c r="G23" i="31"/>
  <c r="F23" i="31"/>
  <c r="E23" i="31"/>
  <c r="D23" i="31"/>
  <c r="C23" i="31"/>
  <c r="E22" i="31"/>
  <c r="D22" i="31"/>
  <c r="C22" i="31"/>
  <c r="G22" i="31" s="1"/>
  <c r="E21" i="31"/>
  <c r="D21" i="31"/>
  <c r="C21" i="31"/>
  <c r="G21" i="31" s="1"/>
  <c r="C32" i="30"/>
  <c r="G32" i="30" s="1"/>
  <c r="F31" i="30"/>
  <c r="E31" i="30"/>
  <c r="D31" i="30"/>
  <c r="C31" i="30"/>
  <c r="G31" i="30" s="1"/>
  <c r="F30" i="30"/>
  <c r="E30" i="30"/>
  <c r="D30" i="30"/>
  <c r="C30" i="30"/>
  <c r="C29" i="30"/>
  <c r="G29" i="30" s="1"/>
  <c r="F28" i="30"/>
  <c r="E28" i="30"/>
  <c r="D28" i="30"/>
  <c r="C28" i="30"/>
  <c r="F27" i="30"/>
  <c r="E27" i="30"/>
  <c r="D27" i="30"/>
  <c r="C27" i="30"/>
  <c r="F26" i="30"/>
  <c r="E26" i="30"/>
  <c r="D26" i="30"/>
  <c r="C26" i="30"/>
  <c r="G26" i="30" s="1"/>
  <c r="G25" i="30"/>
  <c r="F25" i="30"/>
  <c r="E25" i="30"/>
  <c r="D25" i="30"/>
  <c r="C25" i="30"/>
  <c r="F24" i="30"/>
  <c r="G24" i="30" s="1"/>
  <c r="E24" i="30"/>
  <c r="D24" i="30"/>
  <c r="C24" i="30"/>
  <c r="F23" i="30"/>
  <c r="E23" i="30"/>
  <c r="D23" i="30"/>
  <c r="C23" i="30"/>
  <c r="E22" i="30"/>
  <c r="D22" i="30"/>
  <c r="C22" i="30"/>
  <c r="E21" i="30"/>
  <c r="G21" i="30" s="1"/>
  <c r="D21" i="30"/>
  <c r="C21" i="30"/>
  <c r="G32" i="29"/>
  <c r="C32" i="29"/>
  <c r="F31" i="29"/>
  <c r="E31" i="29"/>
  <c r="D31" i="29"/>
  <c r="C31" i="29"/>
  <c r="G31" i="29" s="1"/>
  <c r="F30" i="29"/>
  <c r="E30" i="29"/>
  <c r="D30" i="29"/>
  <c r="C30" i="29"/>
  <c r="G30" i="29" s="1"/>
  <c r="C29" i="29"/>
  <c r="G29" i="29" s="1"/>
  <c r="F28" i="29"/>
  <c r="E28" i="29"/>
  <c r="D28" i="29"/>
  <c r="C28" i="29"/>
  <c r="F27" i="29"/>
  <c r="E27" i="29"/>
  <c r="D27" i="29"/>
  <c r="C27" i="29"/>
  <c r="G27" i="29" s="1"/>
  <c r="F26" i="29"/>
  <c r="G26" i="29" s="1"/>
  <c r="E26" i="29"/>
  <c r="D26" i="29"/>
  <c r="C26" i="29"/>
  <c r="F25" i="29"/>
  <c r="G25" i="29" s="1"/>
  <c r="E25" i="29"/>
  <c r="D25" i="29"/>
  <c r="C25" i="29"/>
  <c r="F24" i="29"/>
  <c r="E24" i="29"/>
  <c r="D24" i="29"/>
  <c r="C24" i="29"/>
  <c r="G24" i="29" s="1"/>
  <c r="F23" i="29"/>
  <c r="E23" i="29"/>
  <c r="D23" i="29"/>
  <c r="G23" i="29" s="1"/>
  <c r="C23" i="29"/>
  <c r="E22" i="29"/>
  <c r="D22" i="29"/>
  <c r="C22" i="29"/>
  <c r="G22" i="29" s="1"/>
  <c r="E21" i="29"/>
  <c r="D21" i="29"/>
  <c r="C21" i="29"/>
  <c r="G21" i="29" s="1"/>
  <c r="C32" i="28"/>
  <c r="G32" i="28" s="1"/>
  <c r="F31" i="28"/>
  <c r="E31" i="28"/>
  <c r="D31" i="28"/>
  <c r="C31" i="28"/>
  <c r="G31" i="28" s="1"/>
  <c r="F30" i="28"/>
  <c r="G30" i="28" s="1"/>
  <c r="E30" i="28"/>
  <c r="D30" i="28"/>
  <c r="C30" i="28"/>
  <c r="G29" i="28"/>
  <c r="C29" i="28"/>
  <c r="F28" i="28"/>
  <c r="E28" i="28"/>
  <c r="D28" i="28"/>
  <c r="C28" i="28"/>
  <c r="G28" i="28" s="1"/>
  <c r="G27" i="28"/>
  <c r="F27" i="28"/>
  <c r="E27" i="28"/>
  <c r="D27" i="28"/>
  <c r="C27" i="28"/>
  <c r="F26" i="28"/>
  <c r="G26" i="28" s="1"/>
  <c r="E26" i="28"/>
  <c r="D26" i="28"/>
  <c r="C26" i="28"/>
  <c r="F25" i="28"/>
  <c r="E25" i="28"/>
  <c r="D25" i="28"/>
  <c r="G25" i="28" s="1"/>
  <c r="C25" i="28"/>
  <c r="G24" i="28"/>
  <c r="F24" i="28"/>
  <c r="E24" i="28"/>
  <c r="D24" i="28"/>
  <c r="C24" i="28"/>
  <c r="F23" i="28"/>
  <c r="E23" i="28"/>
  <c r="D23" i="28"/>
  <c r="C23" i="28"/>
  <c r="G22" i="28"/>
  <c r="E22" i="28"/>
  <c r="D22" i="28"/>
  <c r="C22" i="28"/>
  <c r="G21" i="28"/>
  <c r="E21" i="28"/>
  <c r="D21" i="28"/>
  <c r="C21" i="28"/>
  <c r="C32" i="27"/>
  <c r="G32" i="27" s="1"/>
  <c r="F31" i="27"/>
  <c r="E31" i="27"/>
  <c r="D31" i="27"/>
  <c r="G31" i="27" s="1"/>
  <c r="C31" i="27"/>
  <c r="F30" i="27"/>
  <c r="G30" i="27" s="1"/>
  <c r="E30" i="27"/>
  <c r="D30" i="27"/>
  <c r="C30" i="27"/>
  <c r="C29" i="27"/>
  <c r="G29" i="27" s="1"/>
  <c r="F28" i="27"/>
  <c r="E28" i="27"/>
  <c r="D28" i="27"/>
  <c r="G28" i="27" s="1"/>
  <c r="C28" i="27"/>
  <c r="G27" i="27"/>
  <c r="F27" i="27"/>
  <c r="E27" i="27"/>
  <c r="D27" i="27"/>
  <c r="C27" i="27"/>
  <c r="F26" i="27"/>
  <c r="E26" i="27"/>
  <c r="D26" i="27"/>
  <c r="C26" i="27"/>
  <c r="G25" i="27"/>
  <c r="F25" i="27"/>
  <c r="E25" i="27"/>
  <c r="D25" i="27"/>
  <c r="C25" i="27"/>
  <c r="F24" i="27"/>
  <c r="E24" i="27"/>
  <c r="D24" i="27"/>
  <c r="C24" i="27"/>
  <c r="G24" i="27" s="1"/>
  <c r="G23" i="27"/>
  <c r="F23" i="27"/>
  <c r="E23" i="27"/>
  <c r="D23" i="27"/>
  <c r="C23" i="27"/>
  <c r="G22" i="27"/>
  <c r="E22" i="27"/>
  <c r="D22" i="27"/>
  <c r="C22" i="27"/>
  <c r="E21" i="27"/>
  <c r="D21" i="27"/>
  <c r="C21" i="27"/>
  <c r="G21" i="27" s="1"/>
  <c r="G32" i="26"/>
  <c r="C32" i="26"/>
  <c r="F31" i="26"/>
  <c r="G31" i="26" s="1"/>
  <c r="E31" i="26"/>
  <c r="D31" i="26"/>
  <c r="C31" i="26"/>
  <c r="F30" i="26"/>
  <c r="E30" i="26"/>
  <c r="D30" i="26"/>
  <c r="C30" i="26"/>
  <c r="G29" i="26"/>
  <c r="C29" i="26"/>
  <c r="F28" i="26"/>
  <c r="G28" i="26" s="1"/>
  <c r="E28" i="26"/>
  <c r="D28" i="26"/>
  <c r="C28" i="26"/>
  <c r="F27" i="26"/>
  <c r="E27" i="26"/>
  <c r="D27" i="26"/>
  <c r="G27" i="26" s="1"/>
  <c r="C27" i="26"/>
  <c r="F26" i="26"/>
  <c r="E26" i="26"/>
  <c r="D26" i="26"/>
  <c r="G26" i="26" s="1"/>
  <c r="C26" i="26"/>
  <c r="F25" i="26"/>
  <c r="E25" i="26"/>
  <c r="D25" i="26"/>
  <c r="C25" i="26"/>
  <c r="F24" i="26"/>
  <c r="E24" i="26"/>
  <c r="D24" i="26"/>
  <c r="C24" i="26"/>
  <c r="G24" i="26" s="1"/>
  <c r="G23" i="26"/>
  <c r="F23" i="26"/>
  <c r="E23" i="26"/>
  <c r="D23" i="26"/>
  <c r="C23" i="26"/>
  <c r="G22" i="26"/>
  <c r="E22" i="26"/>
  <c r="D22" i="26"/>
  <c r="C22" i="26"/>
  <c r="E21" i="26"/>
  <c r="D21" i="26"/>
  <c r="C21" i="26"/>
  <c r="G21" i="26" s="1"/>
  <c r="G32" i="25"/>
  <c r="C32" i="25"/>
  <c r="F31" i="25"/>
  <c r="E31" i="25"/>
  <c r="D31" i="25"/>
  <c r="G31" i="25" s="1"/>
  <c r="C31" i="25"/>
  <c r="F30" i="25"/>
  <c r="E30" i="25"/>
  <c r="D30" i="25"/>
  <c r="C30" i="25"/>
  <c r="G30" i="25" s="1"/>
  <c r="G29" i="25"/>
  <c r="C29" i="25"/>
  <c r="F28" i="25"/>
  <c r="E28" i="25"/>
  <c r="D28" i="25"/>
  <c r="C28" i="25"/>
  <c r="F27" i="25"/>
  <c r="E27" i="25"/>
  <c r="G27" i="25" s="1"/>
  <c r="D27" i="25"/>
  <c r="C27" i="25"/>
  <c r="F26" i="25"/>
  <c r="E26" i="25"/>
  <c r="D26" i="25"/>
  <c r="C26" i="25"/>
  <c r="G26" i="25" s="1"/>
  <c r="F25" i="25"/>
  <c r="E25" i="25"/>
  <c r="D25" i="25"/>
  <c r="C25" i="25"/>
  <c r="G25" i="25" s="1"/>
  <c r="F24" i="25"/>
  <c r="E24" i="25"/>
  <c r="G24" i="25" s="1"/>
  <c r="D24" i="25"/>
  <c r="C24" i="25"/>
  <c r="F23" i="25"/>
  <c r="E23" i="25"/>
  <c r="D23" i="25"/>
  <c r="C23" i="25"/>
  <c r="G23" i="25" s="1"/>
  <c r="E22" i="25"/>
  <c r="D22" i="25"/>
  <c r="C22" i="25"/>
  <c r="E21" i="25"/>
  <c r="D21" i="25"/>
  <c r="C21" i="25"/>
  <c r="G21" i="25" s="1"/>
  <c r="G32" i="24"/>
  <c r="C32" i="24"/>
  <c r="F31" i="24"/>
  <c r="E31" i="24"/>
  <c r="D31" i="24"/>
  <c r="G31" i="24" s="1"/>
  <c r="C31" i="24"/>
  <c r="F30" i="24"/>
  <c r="E30" i="24"/>
  <c r="D30" i="24"/>
  <c r="C30" i="24"/>
  <c r="G30" i="24" s="1"/>
  <c r="G29" i="24"/>
  <c r="C29" i="24"/>
  <c r="F28" i="24"/>
  <c r="E28" i="24"/>
  <c r="D28" i="24"/>
  <c r="G28" i="24" s="1"/>
  <c r="C28" i="24"/>
  <c r="F27" i="24"/>
  <c r="E27" i="24"/>
  <c r="D27" i="24"/>
  <c r="C27" i="24"/>
  <c r="G27" i="24" s="1"/>
  <c r="F26" i="24"/>
  <c r="E26" i="24"/>
  <c r="G26" i="24" s="1"/>
  <c r="D26" i="24"/>
  <c r="C26" i="24"/>
  <c r="G25" i="24"/>
  <c r="F25" i="24"/>
  <c r="E25" i="24"/>
  <c r="D25" i="24"/>
  <c r="C25" i="24"/>
  <c r="F24" i="24"/>
  <c r="E24" i="24"/>
  <c r="D24" i="24"/>
  <c r="C24" i="24"/>
  <c r="G24" i="24" s="1"/>
  <c r="F23" i="24"/>
  <c r="E23" i="24"/>
  <c r="G23" i="24" s="1"/>
  <c r="D23" i="24"/>
  <c r="C23" i="24"/>
  <c r="E22" i="24"/>
  <c r="D22" i="24"/>
  <c r="C22" i="24"/>
  <c r="E21" i="24"/>
  <c r="D21" i="24"/>
  <c r="C21" i="24"/>
  <c r="G21" i="24" s="1"/>
  <c r="C32" i="23"/>
  <c r="G32" i="23" s="1"/>
  <c r="F31" i="23"/>
  <c r="E31" i="23"/>
  <c r="D31" i="23"/>
  <c r="G31" i="23" s="1"/>
  <c r="C31" i="23"/>
  <c r="F30" i="23"/>
  <c r="E30" i="23"/>
  <c r="D30" i="23"/>
  <c r="C30" i="23"/>
  <c r="G30" i="23" s="1"/>
  <c r="C29" i="23"/>
  <c r="G29" i="23" s="1"/>
  <c r="F28" i="23"/>
  <c r="E28" i="23"/>
  <c r="D28" i="23"/>
  <c r="G28" i="23" s="1"/>
  <c r="C28" i="23"/>
  <c r="F27" i="23"/>
  <c r="E27" i="23"/>
  <c r="D27" i="23"/>
  <c r="C27" i="23"/>
  <c r="G27" i="23" s="1"/>
  <c r="F26" i="23"/>
  <c r="E26" i="23"/>
  <c r="D26" i="23"/>
  <c r="C26" i="23"/>
  <c r="G26" i="23" s="1"/>
  <c r="G25" i="23"/>
  <c r="F25" i="23"/>
  <c r="E25" i="23"/>
  <c r="D25" i="23"/>
  <c r="C25" i="23"/>
  <c r="F24" i="23"/>
  <c r="E24" i="23"/>
  <c r="D24" i="23"/>
  <c r="G24" i="23" s="1"/>
  <c r="C24" i="23"/>
  <c r="F23" i="23"/>
  <c r="E23" i="23"/>
  <c r="D23" i="23"/>
  <c r="C23" i="23"/>
  <c r="E22" i="23"/>
  <c r="D22" i="23"/>
  <c r="C22" i="23"/>
  <c r="G21" i="23"/>
  <c r="E21" i="23"/>
  <c r="D21" i="23"/>
  <c r="C21" i="23"/>
  <c r="C32" i="22"/>
  <c r="G32" i="22" s="1"/>
  <c r="F31" i="22"/>
  <c r="E31" i="22"/>
  <c r="D31" i="22"/>
  <c r="G31" i="22" s="1"/>
  <c r="C31" i="22"/>
  <c r="G30" i="22"/>
  <c r="F30" i="22"/>
  <c r="E30" i="22"/>
  <c r="D30" i="22"/>
  <c r="C30" i="22"/>
  <c r="C29" i="22"/>
  <c r="G29" i="22" s="1"/>
  <c r="F28" i="22"/>
  <c r="E28" i="22"/>
  <c r="D28" i="22"/>
  <c r="G28" i="22" s="1"/>
  <c r="C28" i="22"/>
  <c r="G27" i="22"/>
  <c r="F27" i="22"/>
  <c r="E27" i="22"/>
  <c r="D27" i="22"/>
  <c r="C27" i="22"/>
  <c r="F26" i="22"/>
  <c r="E26" i="22"/>
  <c r="D26" i="22"/>
  <c r="C26" i="22"/>
  <c r="G26" i="22" s="1"/>
  <c r="F25" i="22"/>
  <c r="E25" i="22"/>
  <c r="G25" i="22" s="1"/>
  <c r="D25" i="22"/>
  <c r="C25" i="22"/>
  <c r="F24" i="22"/>
  <c r="E24" i="22"/>
  <c r="D24" i="22"/>
  <c r="C24" i="22"/>
  <c r="F23" i="22"/>
  <c r="E23" i="22"/>
  <c r="D23" i="22"/>
  <c r="C23" i="22"/>
  <c r="G23" i="22" s="1"/>
  <c r="E22" i="22"/>
  <c r="G22" i="22" s="1"/>
  <c r="D22" i="22"/>
  <c r="C22" i="22"/>
  <c r="G21" i="22"/>
  <c r="E21" i="22"/>
  <c r="D21" i="22"/>
  <c r="C21" i="22"/>
  <c r="C32" i="21"/>
  <c r="G32" i="21" s="1"/>
  <c r="F31" i="21"/>
  <c r="E31" i="21"/>
  <c r="G31" i="21" s="1"/>
  <c r="D31" i="21"/>
  <c r="C31" i="21"/>
  <c r="G30" i="21"/>
  <c r="F30" i="21"/>
  <c r="E30" i="21"/>
  <c r="D30" i="21"/>
  <c r="C30" i="21"/>
  <c r="C29" i="21"/>
  <c r="G29" i="21" s="1"/>
  <c r="F28" i="21"/>
  <c r="E28" i="21"/>
  <c r="G28" i="21" s="1"/>
  <c r="D28" i="21"/>
  <c r="C28" i="21"/>
  <c r="G27" i="21"/>
  <c r="F27" i="21"/>
  <c r="E27" i="21"/>
  <c r="D27" i="21"/>
  <c r="C27" i="21"/>
  <c r="F26" i="21"/>
  <c r="E26" i="21"/>
  <c r="D26" i="21"/>
  <c r="C26" i="21"/>
  <c r="G26" i="21" s="1"/>
  <c r="F25" i="21"/>
  <c r="E25" i="21"/>
  <c r="D25" i="21"/>
  <c r="C25" i="21"/>
  <c r="F24" i="21"/>
  <c r="E24" i="21"/>
  <c r="D24" i="21"/>
  <c r="C24" i="21"/>
  <c r="F23" i="21"/>
  <c r="E23" i="21"/>
  <c r="D23" i="21"/>
  <c r="C23" i="21"/>
  <c r="G23" i="21" s="1"/>
  <c r="E22" i="21"/>
  <c r="G22" i="21" s="1"/>
  <c r="D22" i="21"/>
  <c r="C22" i="21"/>
  <c r="E21" i="21"/>
  <c r="G21" i="21" s="1"/>
  <c r="D21" i="21"/>
  <c r="C21" i="21"/>
  <c r="C32" i="20"/>
  <c r="G32" i="20" s="1"/>
  <c r="G31" i="20"/>
  <c r="F31" i="20"/>
  <c r="E31" i="20"/>
  <c r="D31" i="20"/>
  <c r="C31" i="20"/>
  <c r="F30" i="20"/>
  <c r="E30" i="20"/>
  <c r="D30" i="20"/>
  <c r="C30" i="20"/>
  <c r="G30" i="20" s="1"/>
  <c r="C29" i="20"/>
  <c r="G29" i="20" s="1"/>
  <c r="F28" i="20"/>
  <c r="E28" i="20"/>
  <c r="D28" i="20"/>
  <c r="C28" i="20"/>
  <c r="G28" i="20" s="1"/>
  <c r="F27" i="20"/>
  <c r="E27" i="20"/>
  <c r="D27" i="20"/>
  <c r="G27" i="20" s="1"/>
  <c r="C27" i="20"/>
  <c r="F26" i="20"/>
  <c r="E26" i="20"/>
  <c r="D26" i="20"/>
  <c r="C26" i="20"/>
  <c r="G26" i="20" s="1"/>
  <c r="F25" i="20"/>
  <c r="E25" i="20"/>
  <c r="D25" i="20"/>
  <c r="C25" i="20"/>
  <c r="F24" i="20"/>
  <c r="E24" i="20"/>
  <c r="D24" i="20"/>
  <c r="C24" i="20"/>
  <c r="G24" i="20" s="1"/>
  <c r="G23" i="20"/>
  <c r="F23" i="20"/>
  <c r="E23" i="20"/>
  <c r="D23" i="20"/>
  <c r="C23" i="20"/>
  <c r="G22" i="20"/>
  <c r="E22" i="20"/>
  <c r="D22" i="20"/>
  <c r="C22" i="20"/>
  <c r="E21" i="20"/>
  <c r="D21" i="20"/>
  <c r="C21" i="20"/>
  <c r="C32" i="19"/>
  <c r="G32" i="19" s="1"/>
  <c r="F31" i="19"/>
  <c r="E31" i="19"/>
  <c r="D31" i="19"/>
  <c r="G31" i="19" s="1"/>
  <c r="C31" i="19"/>
  <c r="F30" i="19"/>
  <c r="E30" i="19"/>
  <c r="D30" i="19"/>
  <c r="C30" i="19"/>
  <c r="C29" i="19"/>
  <c r="G29" i="19" s="1"/>
  <c r="F28" i="19"/>
  <c r="E28" i="19"/>
  <c r="G28" i="19" s="1"/>
  <c r="D28" i="19"/>
  <c r="C28" i="19"/>
  <c r="F27" i="19"/>
  <c r="E27" i="19"/>
  <c r="D27" i="19"/>
  <c r="C27" i="19"/>
  <c r="F26" i="19"/>
  <c r="E26" i="19"/>
  <c r="D26" i="19"/>
  <c r="C26" i="19"/>
  <c r="G26" i="19" s="1"/>
  <c r="F25" i="19"/>
  <c r="E25" i="19"/>
  <c r="D25" i="19"/>
  <c r="C25" i="19"/>
  <c r="G25" i="19" s="1"/>
  <c r="F24" i="19"/>
  <c r="E24" i="19"/>
  <c r="D24" i="19"/>
  <c r="G24" i="19" s="1"/>
  <c r="C24" i="19"/>
  <c r="F23" i="19"/>
  <c r="E23" i="19"/>
  <c r="D23" i="19"/>
  <c r="G23" i="19" s="1"/>
  <c r="C23" i="19"/>
  <c r="E22" i="19"/>
  <c r="D22" i="19"/>
  <c r="G22" i="19" s="1"/>
  <c r="C22" i="19"/>
  <c r="E21" i="19"/>
  <c r="D21" i="19"/>
  <c r="C21" i="19"/>
  <c r="G32" i="18"/>
  <c r="C32" i="18"/>
  <c r="F31" i="18"/>
  <c r="E31" i="18"/>
  <c r="D31" i="18"/>
  <c r="C31" i="18"/>
  <c r="G31" i="18" s="1"/>
  <c r="F30" i="18"/>
  <c r="E30" i="18"/>
  <c r="D30" i="18"/>
  <c r="C30" i="18"/>
  <c r="G30" i="18" s="1"/>
  <c r="C29" i="18"/>
  <c r="G29" i="18" s="1"/>
  <c r="F28" i="18"/>
  <c r="E28" i="18"/>
  <c r="D28" i="18"/>
  <c r="C28" i="18"/>
  <c r="F27" i="18"/>
  <c r="E27" i="18"/>
  <c r="D27" i="18"/>
  <c r="C27" i="18"/>
  <c r="F26" i="18"/>
  <c r="E26" i="18"/>
  <c r="D26" i="18"/>
  <c r="C26" i="18"/>
  <c r="G26" i="18" s="1"/>
  <c r="F25" i="18"/>
  <c r="E25" i="18"/>
  <c r="D25" i="18"/>
  <c r="C25" i="18"/>
  <c r="G25" i="18" s="1"/>
  <c r="F24" i="18"/>
  <c r="E24" i="18"/>
  <c r="D24" i="18"/>
  <c r="G24" i="18" s="1"/>
  <c r="C24" i="18"/>
  <c r="F23" i="18"/>
  <c r="E23" i="18"/>
  <c r="D23" i="18"/>
  <c r="G23" i="18" s="1"/>
  <c r="C23" i="18"/>
  <c r="E22" i="18"/>
  <c r="D22" i="18"/>
  <c r="G22" i="18" s="1"/>
  <c r="C22" i="18"/>
  <c r="E21" i="18"/>
  <c r="G21" i="18" s="1"/>
  <c r="D21" i="18"/>
  <c r="C21" i="18"/>
  <c r="C32" i="17"/>
  <c r="G32" i="17" s="1"/>
  <c r="F31" i="17"/>
  <c r="E31" i="17"/>
  <c r="D31" i="17"/>
  <c r="C31" i="17"/>
  <c r="F30" i="17"/>
  <c r="E30" i="17"/>
  <c r="D30" i="17"/>
  <c r="C30" i="17"/>
  <c r="G30" i="17" s="1"/>
  <c r="G29" i="17"/>
  <c r="C29" i="17"/>
  <c r="F28" i="17"/>
  <c r="E28" i="17"/>
  <c r="D28" i="17"/>
  <c r="C28" i="17"/>
  <c r="G28" i="17" s="1"/>
  <c r="F27" i="17"/>
  <c r="E27" i="17"/>
  <c r="D27" i="17"/>
  <c r="G27" i="17" s="1"/>
  <c r="C27" i="17"/>
  <c r="F26" i="17"/>
  <c r="E26" i="17"/>
  <c r="D26" i="17"/>
  <c r="C26" i="17"/>
  <c r="G26" i="17" s="1"/>
  <c r="F25" i="17"/>
  <c r="G25" i="17" s="1"/>
  <c r="E25" i="17"/>
  <c r="D25" i="17"/>
  <c r="C25" i="17"/>
  <c r="F24" i="17"/>
  <c r="E24" i="17"/>
  <c r="D24" i="17"/>
  <c r="G24" i="17" s="1"/>
  <c r="C24" i="17"/>
  <c r="F23" i="17"/>
  <c r="E23" i="17"/>
  <c r="D23" i="17"/>
  <c r="G23" i="17" s="1"/>
  <c r="C23" i="17"/>
  <c r="E22" i="17"/>
  <c r="D22" i="17"/>
  <c r="C22" i="17"/>
  <c r="G22" i="17" s="1"/>
  <c r="E21" i="17"/>
  <c r="D21" i="17"/>
  <c r="C21" i="17"/>
  <c r="G21" i="17" s="1"/>
  <c r="C32" i="16"/>
  <c r="G32" i="16" s="1"/>
  <c r="F31" i="16"/>
  <c r="E31" i="16"/>
  <c r="D31" i="16"/>
  <c r="G31" i="16" s="1"/>
  <c r="C31" i="16"/>
  <c r="F30" i="16"/>
  <c r="E30" i="16"/>
  <c r="D30" i="16"/>
  <c r="C30" i="16"/>
  <c r="G30" i="16" s="1"/>
  <c r="C29" i="16"/>
  <c r="G29" i="16" s="1"/>
  <c r="F28" i="16"/>
  <c r="E28" i="16"/>
  <c r="D28" i="16"/>
  <c r="G28" i="16" s="1"/>
  <c r="C28" i="16"/>
  <c r="F27" i="16"/>
  <c r="E27" i="16"/>
  <c r="D27" i="16"/>
  <c r="C27" i="16"/>
  <c r="G27" i="16" s="1"/>
  <c r="F26" i="16"/>
  <c r="G26" i="16" s="1"/>
  <c r="E26" i="16"/>
  <c r="D26" i="16"/>
  <c r="C26" i="16"/>
  <c r="F25" i="16"/>
  <c r="E25" i="16"/>
  <c r="D25" i="16"/>
  <c r="G25" i="16" s="1"/>
  <c r="C25" i="16"/>
  <c r="F24" i="16"/>
  <c r="E24" i="16"/>
  <c r="D24" i="16"/>
  <c r="G24" i="16" s="1"/>
  <c r="C24" i="16"/>
  <c r="F23" i="16"/>
  <c r="E23" i="16"/>
  <c r="D23" i="16"/>
  <c r="C23" i="16"/>
  <c r="G23" i="16" s="1"/>
  <c r="E22" i="16"/>
  <c r="D22" i="16"/>
  <c r="G22" i="16" s="1"/>
  <c r="C22" i="16"/>
  <c r="E21" i="16"/>
  <c r="G21" i="16" s="1"/>
  <c r="D21" i="16"/>
  <c r="C21" i="16"/>
  <c r="C32" i="15"/>
  <c r="G32" i="15" s="1"/>
  <c r="F31" i="15"/>
  <c r="E31" i="15"/>
  <c r="D31" i="15"/>
  <c r="C31" i="15"/>
  <c r="G31" i="15" s="1"/>
  <c r="F30" i="15"/>
  <c r="E30" i="15"/>
  <c r="G30" i="15" s="1"/>
  <c r="D30" i="15"/>
  <c r="C30" i="15"/>
  <c r="C29" i="15"/>
  <c r="G29" i="15" s="1"/>
  <c r="F28" i="15"/>
  <c r="E28" i="15"/>
  <c r="D28" i="15"/>
  <c r="C28" i="15"/>
  <c r="G28" i="15" s="1"/>
  <c r="F27" i="15"/>
  <c r="E27" i="15"/>
  <c r="G27" i="15" s="1"/>
  <c r="D27" i="15"/>
  <c r="C27" i="15"/>
  <c r="F26" i="15"/>
  <c r="G26" i="15" s="1"/>
  <c r="E26" i="15"/>
  <c r="D26" i="15"/>
  <c r="C26" i="15"/>
  <c r="F25" i="15"/>
  <c r="E25" i="15"/>
  <c r="D25" i="15"/>
  <c r="C25" i="15"/>
  <c r="G25" i="15" s="1"/>
  <c r="F24" i="15"/>
  <c r="E24" i="15"/>
  <c r="D24" i="15"/>
  <c r="G24" i="15" s="1"/>
  <c r="C24" i="15"/>
  <c r="F23" i="15"/>
  <c r="E23" i="15"/>
  <c r="D23" i="15"/>
  <c r="C23" i="15"/>
  <c r="G23" i="15" s="1"/>
  <c r="E22" i="15"/>
  <c r="G22" i="15" s="1"/>
  <c r="D22" i="15"/>
  <c r="C22" i="15"/>
  <c r="E21" i="15"/>
  <c r="G21" i="15" s="1"/>
  <c r="D21" i="15"/>
  <c r="C21" i="15"/>
  <c r="G32" i="14"/>
  <c r="C32" i="14"/>
  <c r="F31" i="14"/>
  <c r="E31" i="14"/>
  <c r="D31" i="14"/>
  <c r="G31" i="14" s="1"/>
  <c r="C31" i="14"/>
  <c r="F30" i="14"/>
  <c r="E30" i="14"/>
  <c r="D30" i="14"/>
  <c r="G30" i="14" s="1"/>
  <c r="C30" i="14"/>
  <c r="G29" i="14"/>
  <c r="C29" i="14"/>
  <c r="F28" i="14"/>
  <c r="E28" i="14"/>
  <c r="D28" i="14"/>
  <c r="G28" i="14" s="1"/>
  <c r="C28" i="14"/>
  <c r="F27" i="14"/>
  <c r="E27" i="14"/>
  <c r="D27" i="14"/>
  <c r="G27" i="14" s="1"/>
  <c r="C27" i="14"/>
  <c r="F26" i="14"/>
  <c r="E26" i="14"/>
  <c r="G26" i="14" s="1"/>
  <c r="D26" i="14"/>
  <c r="C26" i="14"/>
  <c r="G25" i="14"/>
  <c r="F25" i="14"/>
  <c r="E25" i="14"/>
  <c r="D25" i="14"/>
  <c r="C25" i="14"/>
  <c r="F24" i="14"/>
  <c r="E24" i="14"/>
  <c r="D24" i="14"/>
  <c r="C24" i="14"/>
  <c r="G24" i="14" s="1"/>
  <c r="F23" i="14"/>
  <c r="E23" i="14"/>
  <c r="G23" i="14" s="1"/>
  <c r="D23" i="14"/>
  <c r="C23" i="14"/>
  <c r="E22" i="14"/>
  <c r="G22" i="14" s="1"/>
  <c r="D22" i="14"/>
  <c r="C22" i="14"/>
  <c r="E21" i="14"/>
  <c r="D21" i="14"/>
  <c r="G21" i="14" s="1"/>
  <c r="C21" i="14"/>
  <c r="G32" i="11"/>
  <c r="C32" i="11"/>
  <c r="F31" i="11"/>
  <c r="E31" i="11"/>
  <c r="D31" i="11"/>
  <c r="G31" i="11" s="1"/>
  <c r="C31" i="11"/>
  <c r="F30" i="11"/>
  <c r="E30" i="11"/>
  <c r="D30" i="11"/>
  <c r="G30" i="11" s="1"/>
  <c r="C30" i="11"/>
  <c r="G29" i="11"/>
  <c r="C29" i="11"/>
  <c r="F28" i="11"/>
  <c r="E28" i="11"/>
  <c r="D28" i="11"/>
  <c r="G28" i="11" s="1"/>
  <c r="C28" i="11"/>
  <c r="F27" i="11"/>
  <c r="E27" i="11"/>
  <c r="D27" i="11"/>
  <c r="G27" i="11" s="1"/>
  <c r="C27" i="11"/>
  <c r="G26" i="11"/>
  <c r="F26" i="11"/>
  <c r="E26" i="11"/>
  <c r="D26" i="11"/>
  <c r="C26" i="11"/>
  <c r="F25" i="11"/>
  <c r="E25" i="11"/>
  <c r="D25" i="11"/>
  <c r="C25" i="11"/>
  <c r="G25" i="11" s="1"/>
  <c r="F24" i="11"/>
  <c r="E24" i="11"/>
  <c r="G24" i="11" s="1"/>
  <c r="D24" i="11"/>
  <c r="C24" i="11"/>
  <c r="F23" i="11"/>
  <c r="E23" i="11"/>
  <c r="D23" i="11"/>
  <c r="C23" i="11"/>
  <c r="G23" i="11" s="1"/>
  <c r="E22" i="11"/>
  <c r="G22" i="11" s="1"/>
  <c r="D22" i="11"/>
  <c r="C22" i="11"/>
  <c r="G21" i="11"/>
  <c r="E21" i="11"/>
  <c r="D21" i="11"/>
  <c r="C21" i="11"/>
  <c r="G32" i="10"/>
  <c r="C32" i="10"/>
  <c r="F31" i="10"/>
  <c r="E31" i="10"/>
  <c r="D31" i="10"/>
  <c r="G31" i="10" s="1"/>
  <c r="C31" i="10"/>
  <c r="G30" i="10"/>
  <c r="F30" i="10"/>
  <c r="E30" i="10"/>
  <c r="D30" i="10"/>
  <c r="C30" i="10"/>
  <c r="G29" i="10"/>
  <c r="C29" i="10"/>
  <c r="F28" i="10"/>
  <c r="E28" i="10"/>
  <c r="D28" i="10"/>
  <c r="G28" i="10" s="1"/>
  <c r="C28" i="10"/>
  <c r="G27" i="10"/>
  <c r="F27" i="10"/>
  <c r="E27" i="10"/>
  <c r="D27" i="10"/>
  <c r="C27" i="10"/>
  <c r="F26" i="10"/>
  <c r="E26" i="10"/>
  <c r="D26" i="10"/>
  <c r="C26" i="10"/>
  <c r="G26" i="10" s="1"/>
  <c r="F25" i="10"/>
  <c r="E25" i="10"/>
  <c r="G25" i="10" s="1"/>
  <c r="D25" i="10"/>
  <c r="C25" i="10"/>
  <c r="F24" i="10"/>
  <c r="E24" i="10"/>
  <c r="D24" i="10"/>
  <c r="C24" i="10"/>
  <c r="G24" i="10" s="1"/>
  <c r="F23" i="10"/>
  <c r="E23" i="10"/>
  <c r="D23" i="10"/>
  <c r="C23" i="10"/>
  <c r="G23" i="10" s="1"/>
  <c r="E22" i="10"/>
  <c r="D22" i="10"/>
  <c r="C22" i="10"/>
  <c r="G22" i="10" s="1"/>
  <c r="E21" i="10"/>
  <c r="D21" i="10"/>
  <c r="C21" i="10"/>
  <c r="G21" i="10" s="1"/>
  <c r="G32" i="9"/>
  <c r="C32" i="9"/>
  <c r="G31" i="9"/>
  <c r="F31" i="9"/>
  <c r="E31" i="9"/>
  <c r="D31" i="9"/>
  <c r="C31" i="9"/>
  <c r="F30" i="9"/>
  <c r="E30" i="9"/>
  <c r="D30" i="9"/>
  <c r="C30" i="9"/>
  <c r="G30" i="9" s="1"/>
  <c r="G29" i="9"/>
  <c r="C29" i="9"/>
  <c r="G28" i="9"/>
  <c r="F28" i="9"/>
  <c r="E28" i="9"/>
  <c r="D28" i="9"/>
  <c r="C28" i="9"/>
  <c r="F27" i="9"/>
  <c r="E27" i="9"/>
  <c r="D27" i="9"/>
  <c r="C27" i="9"/>
  <c r="G27" i="9" s="1"/>
  <c r="F26" i="9"/>
  <c r="E26" i="9"/>
  <c r="G26" i="9" s="1"/>
  <c r="D26" i="9"/>
  <c r="C26" i="9"/>
  <c r="F25" i="9"/>
  <c r="E25" i="9"/>
  <c r="D25" i="9"/>
  <c r="C25" i="9"/>
  <c r="G25" i="9" s="1"/>
  <c r="F24" i="9"/>
  <c r="E24" i="9"/>
  <c r="D24" i="9"/>
  <c r="C24" i="9"/>
  <c r="G24" i="9" s="1"/>
  <c r="F23" i="9"/>
  <c r="E23" i="9"/>
  <c r="D23" i="9"/>
  <c r="C23" i="9"/>
  <c r="G23" i="9" s="1"/>
  <c r="E22" i="9"/>
  <c r="D22" i="9"/>
  <c r="C22" i="9"/>
  <c r="G22" i="9" s="1"/>
  <c r="E21" i="9"/>
  <c r="D21" i="9"/>
  <c r="C21" i="9"/>
  <c r="G21" i="9" s="1"/>
  <c r="C32" i="8"/>
  <c r="G32" i="8" s="1"/>
  <c r="F31" i="8"/>
  <c r="E31" i="8"/>
  <c r="D31" i="8"/>
  <c r="C31" i="8"/>
  <c r="G31" i="8" s="1"/>
  <c r="F30" i="8"/>
  <c r="E30" i="8"/>
  <c r="D30" i="8"/>
  <c r="G30" i="8" s="1"/>
  <c r="C30" i="8"/>
  <c r="C29" i="8"/>
  <c r="G29" i="8" s="1"/>
  <c r="F28" i="8"/>
  <c r="E28" i="8"/>
  <c r="D28" i="8"/>
  <c r="C28" i="8"/>
  <c r="G28" i="8" s="1"/>
  <c r="F27" i="8"/>
  <c r="E27" i="8"/>
  <c r="D27" i="8"/>
  <c r="G27" i="8" s="1"/>
  <c r="C27" i="8"/>
  <c r="F26" i="8"/>
  <c r="E26" i="8"/>
  <c r="D26" i="8"/>
  <c r="C26" i="8"/>
  <c r="G26" i="8" s="1"/>
  <c r="F25" i="8"/>
  <c r="E25" i="8"/>
  <c r="G25" i="8" s="1"/>
  <c r="D25" i="8"/>
  <c r="C25" i="8"/>
  <c r="G24" i="8"/>
  <c r="F24" i="8"/>
  <c r="E24" i="8"/>
  <c r="D24" i="8"/>
  <c r="C24" i="8"/>
  <c r="F23" i="8"/>
  <c r="E23" i="8"/>
  <c r="D23" i="8"/>
  <c r="C23" i="8"/>
  <c r="G23" i="8" s="1"/>
  <c r="E22" i="8"/>
  <c r="D22" i="8"/>
  <c r="C22" i="8"/>
  <c r="G22" i="8" s="1"/>
  <c r="E21" i="8"/>
  <c r="D21" i="8"/>
  <c r="G21" i="8" s="1"/>
  <c r="C21" i="8"/>
  <c r="C32" i="7"/>
  <c r="G32" i="7" s="1"/>
  <c r="F31" i="7"/>
  <c r="E31" i="7"/>
  <c r="D31" i="7"/>
  <c r="C31" i="7"/>
  <c r="G31" i="7" s="1"/>
  <c r="F30" i="7"/>
  <c r="E30" i="7"/>
  <c r="G30" i="7" s="1"/>
  <c r="D30" i="7"/>
  <c r="C30" i="7"/>
  <c r="C29" i="7"/>
  <c r="G29" i="7" s="1"/>
  <c r="F28" i="7"/>
  <c r="E28" i="7"/>
  <c r="D28" i="7"/>
  <c r="C28" i="7"/>
  <c r="G28" i="7" s="1"/>
  <c r="F27" i="7"/>
  <c r="E27" i="7"/>
  <c r="G27" i="7" s="1"/>
  <c r="D27" i="7"/>
  <c r="C27" i="7"/>
  <c r="F26" i="7"/>
  <c r="E26" i="7"/>
  <c r="D26" i="7"/>
  <c r="C26" i="7"/>
  <c r="G26" i="7" s="1"/>
  <c r="F25" i="7"/>
  <c r="E25" i="7"/>
  <c r="D25" i="7"/>
  <c r="C25" i="7"/>
  <c r="G25" i="7" s="1"/>
  <c r="F24" i="7"/>
  <c r="E24" i="7"/>
  <c r="D24" i="7"/>
  <c r="C24" i="7"/>
  <c r="G24" i="7" s="1"/>
  <c r="F23" i="7"/>
  <c r="E23" i="7"/>
  <c r="D23" i="7"/>
  <c r="C23" i="7"/>
  <c r="G23" i="7" s="1"/>
  <c r="E22" i="7"/>
  <c r="D22" i="7"/>
  <c r="C22" i="7"/>
  <c r="G22" i="7" s="1"/>
  <c r="E21" i="7"/>
  <c r="D21" i="7"/>
  <c r="C21" i="7"/>
  <c r="G21" i="7" s="1"/>
  <c r="G32" i="6"/>
  <c r="C32" i="6"/>
  <c r="G31" i="6"/>
  <c r="F31" i="6"/>
  <c r="E31" i="6"/>
  <c r="D31" i="6"/>
  <c r="C31" i="6"/>
  <c r="F30" i="6"/>
  <c r="E30" i="6"/>
  <c r="D30" i="6"/>
  <c r="C30" i="6"/>
  <c r="G30" i="6" s="1"/>
  <c r="G29" i="6"/>
  <c r="C29" i="6"/>
  <c r="G28" i="6"/>
  <c r="F28" i="6"/>
  <c r="E28" i="6"/>
  <c r="D28" i="6"/>
  <c r="C28" i="6"/>
  <c r="F27" i="6"/>
  <c r="E27" i="6"/>
  <c r="D27" i="6"/>
  <c r="C27" i="6"/>
  <c r="G27" i="6" s="1"/>
  <c r="F26" i="6"/>
  <c r="E26" i="6"/>
  <c r="G26" i="6" s="1"/>
  <c r="D26" i="6"/>
  <c r="C26" i="6"/>
  <c r="F25" i="6"/>
  <c r="E25" i="6"/>
  <c r="D25" i="6"/>
  <c r="C25" i="6"/>
  <c r="F24" i="6"/>
  <c r="E24" i="6"/>
  <c r="D24" i="6"/>
  <c r="G24" i="6" s="1"/>
  <c r="C24" i="6"/>
  <c r="G23" i="6"/>
  <c r="F23" i="6"/>
  <c r="E23" i="6"/>
  <c r="D23" i="6"/>
  <c r="C23" i="6"/>
  <c r="E22" i="6"/>
  <c r="D22" i="6"/>
  <c r="C22" i="6"/>
  <c r="G22" i="6" s="1"/>
  <c r="E21" i="6"/>
  <c r="D21" i="6"/>
  <c r="C21" i="6"/>
  <c r="G21" i="6" s="1"/>
  <c r="C32" i="5"/>
  <c r="G32" i="5" s="1"/>
  <c r="F31" i="5"/>
  <c r="E31" i="5"/>
  <c r="D31" i="5"/>
  <c r="C31" i="5"/>
  <c r="G31" i="5" s="1"/>
  <c r="F30" i="5"/>
  <c r="E30" i="5"/>
  <c r="D30" i="5"/>
  <c r="C30" i="5"/>
  <c r="G30" i="5" s="1"/>
  <c r="C29" i="5"/>
  <c r="G29" i="5" s="1"/>
  <c r="F28" i="5"/>
  <c r="E28" i="5"/>
  <c r="D28" i="5"/>
  <c r="C28" i="5"/>
  <c r="G28" i="5" s="1"/>
  <c r="F27" i="5"/>
  <c r="E27" i="5"/>
  <c r="D27" i="5"/>
  <c r="G27" i="5" s="1"/>
  <c r="C27" i="5"/>
  <c r="F26" i="5"/>
  <c r="E26" i="5"/>
  <c r="D26" i="5"/>
  <c r="C26" i="5"/>
  <c r="F25" i="5"/>
  <c r="E25" i="5"/>
  <c r="D25" i="5"/>
  <c r="C25" i="5"/>
  <c r="G25" i="5" s="1"/>
  <c r="F24" i="5"/>
  <c r="E24" i="5"/>
  <c r="D24" i="5"/>
  <c r="G24" i="5" s="1"/>
  <c r="C24" i="5"/>
  <c r="F23" i="5"/>
  <c r="E23" i="5"/>
  <c r="D23" i="5"/>
  <c r="C23" i="5"/>
  <c r="G23" i="5" s="1"/>
  <c r="E22" i="5"/>
  <c r="D22" i="5"/>
  <c r="G22" i="5" s="1"/>
  <c r="C22" i="5"/>
  <c r="E21" i="5"/>
  <c r="D21" i="5"/>
  <c r="C21" i="5"/>
  <c r="C32" i="3"/>
  <c r="G32" i="3" s="1"/>
  <c r="F31" i="3"/>
  <c r="E31" i="3"/>
  <c r="D31" i="3"/>
  <c r="C31" i="3"/>
  <c r="G31" i="3" s="1"/>
  <c r="F30" i="3"/>
  <c r="E30" i="3"/>
  <c r="D30" i="3"/>
  <c r="C30" i="3"/>
  <c r="C29" i="3"/>
  <c r="G29" i="3" s="1"/>
  <c r="F28" i="3"/>
  <c r="E28" i="3"/>
  <c r="D28" i="3"/>
  <c r="C28" i="3"/>
  <c r="G28" i="3" s="1"/>
  <c r="F27" i="3"/>
  <c r="E27" i="3"/>
  <c r="D27" i="3"/>
  <c r="C27" i="3"/>
  <c r="G27" i="3" s="1"/>
  <c r="F26" i="3"/>
  <c r="E26" i="3"/>
  <c r="D26" i="3"/>
  <c r="G26" i="3" s="1"/>
  <c r="C26" i="3"/>
  <c r="F25" i="3"/>
  <c r="E25" i="3"/>
  <c r="D25" i="3"/>
  <c r="C25" i="3"/>
  <c r="G25" i="3" s="1"/>
  <c r="F24" i="3"/>
  <c r="G24" i="3" s="1"/>
  <c r="E24" i="3"/>
  <c r="D24" i="3"/>
  <c r="C24" i="3"/>
  <c r="F23" i="3"/>
  <c r="E23" i="3"/>
  <c r="D23" i="3"/>
  <c r="G23" i="3" s="1"/>
  <c r="C23" i="3"/>
  <c r="E22" i="3"/>
  <c r="D22" i="3"/>
  <c r="C22" i="3"/>
  <c r="G22" i="3" s="1"/>
  <c r="E21" i="3"/>
  <c r="D21" i="3"/>
  <c r="C21" i="3"/>
  <c r="G21" i="3" s="1"/>
  <c r="C32" i="2"/>
  <c r="G32" i="2" s="1"/>
  <c r="F31" i="2"/>
  <c r="E31" i="2"/>
  <c r="D31" i="2"/>
  <c r="C31" i="2"/>
  <c r="G30" i="2"/>
  <c r="F30" i="2"/>
  <c r="E30" i="2"/>
  <c r="D30" i="2"/>
  <c r="C30" i="2"/>
  <c r="C29" i="2"/>
  <c r="G29" i="2" s="1"/>
  <c r="F28" i="2"/>
  <c r="E28" i="2"/>
  <c r="D28" i="2"/>
  <c r="C28" i="2"/>
  <c r="F27" i="2"/>
  <c r="G27" i="2" s="1"/>
  <c r="E27" i="2"/>
  <c r="D27" i="2"/>
  <c r="C27" i="2"/>
  <c r="F26" i="2"/>
  <c r="E26" i="2"/>
  <c r="D26" i="2"/>
  <c r="C26" i="2"/>
  <c r="G26" i="2" s="1"/>
  <c r="F25" i="2"/>
  <c r="E25" i="2"/>
  <c r="D25" i="2"/>
  <c r="G25" i="2" s="1"/>
  <c r="C25" i="2"/>
  <c r="F24" i="2"/>
  <c r="E24" i="2"/>
  <c r="D24" i="2"/>
  <c r="G24" i="2" s="1"/>
  <c r="C24" i="2"/>
  <c r="F23" i="2"/>
  <c r="E23" i="2"/>
  <c r="G23" i="2" s="1"/>
  <c r="D23" i="2"/>
  <c r="C23" i="2"/>
  <c r="G22" i="2"/>
  <c r="E22" i="2"/>
  <c r="D22" i="2"/>
  <c r="C22" i="2"/>
  <c r="E21" i="2"/>
  <c r="D21" i="2"/>
  <c r="C21" i="2"/>
  <c r="G21" i="2" s="1"/>
  <c r="C32" i="1"/>
  <c r="G32" i="1" s="1"/>
  <c r="F31" i="1"/>
  <c r="G31" i="1" s="1"/>
  <c r="E31" i="1"/>
  <c r="D31" i="1"/>
  <c r="C31" i="1"/>
  <c r="F30" i="1"/>
  <c r="E30" i="1"/>
  <c r="D30" i="1"/>
  <c r="C30" i="1"/>
  <c r="G30" i="1" s="1"/>
  <c r="C29" i="1"/>
  <c r="G29" i="1" s="1"/>
  <c r="F28" i="1"/>
  <c r="G28" i="1" s="1"/>
  <c r="E28" i="1"/>
  <c r="D28" i="1"/>
  <c r="C28" i="1"/>
  <c r="F27" i="1"/>
  <c r="E27" i="1"/>
  <c r="D27" i="1"/>
  <c r="C27" i="1"/>
  <c r="G27" i="1" s="1"/>
  <c r="F26" i="1"/>
  <c r="E26" i="1"/>
  <c r="D26" i="1"/>
  <c r="G26" i="1" s="1"/>
  <c r="C26" i="1"/>
  <c r="F25" i="1"/>
  <c r="E25" i="1"/>
  <c r="D25" i="1"/>
  <c r="G25" i="1" s="1"/>
  <c r="C25" i="1"/>
  <c r="F24" i="1"/>
  <c r="E24" i="1"/>
  <c r="D24" i="1"/>
  <c r="G24" i="1" s="1"/>
  <c r="C24" i="1"/>
  <c r="G23" i="1"/>
  <c r="F23" i="1"/>
  <c r="E23" i="1"/>
  <c r="D23" i="1"/>
  <c r="C23" i="1"/>
  <c r="E22" i="1"/>
  <c r="D22" i="1"/>
  <c r="C22" i="1"/>
  <c r="G22" i="1" s="1"/>
  <c r="E21" i="1"/>
  <c r="D21" i="1"/>
  <c r="C21" i="1"/>
  <c r="G21" i="1" s="1"/>
  <c r="C32" i="12"/>
  <c r="G32" i="12" s="1"/>
  <c r="F31" i="12"/>
  <c r="E31" i="12"/>
  <c r="D31" i="12"/>
  <c r="C31" i="12"/>
  <c r="G31" i="12" s="1"/>
  <c r="F30" i="12"/>
  <c r="E30" i="12"/>
  <c r="D30" i="12"/>
  <c r="G30" i="12" s="1"/>
  <c r="C30" i="12"/>
  <c r="C29" i="12"/>
  <c r="G29" i="12" s="1"/>
  <c r="F28" i="12"/>
  <c r="E28" i="12"/>
  <c r="D28" i="12"/>
  <c r="C28" i="12"/>
  <c r="G28" i="12" s="1"/>
  <c r="F27" i="12"/>
  <c r="E27" i="12"/>
  <c r="D27" i="12"/>
  <c r="G27" i="12" s="1"/>
  <c r="C27" i="12"/>
  <c r="F26" i="12"/>
  <c r="E26" i="12"/>
  <c r="D26" i="12"/>
  <c r="G26" i="12" s="1"/>
  <c r="C26" i="12"/>
  <c r="F25" i="12"/>
  <c r="E25" i="12"/>
  <c r="D25" i="12"/>
  <c r="G25" i="12" s="1"/>
  <c r="C25" i="12"/>
  <c r="G24" i="12"/>
  <c r="F24" i="12"/>
  <c r="E24" i="12"/>
  <c r="D24" i="12"/>
  <c r="C24" i="12"/>
  <c r="F23" i="12"/>
  <c r="E23" i="12"/>
  <c r="D23" i="12"/>
  <c r="C23" i="12"/>
  <c r="G23" i="12" s="1"/>
  <c r="E22" i="12"/>
  <c r="D22" i="12"/>
  <c r="G22" i="12" s="1"/>
  <c r="C22" i="12"/>
  <c r="E21" i="12"/>
  <c r="D21" i="12"/>
  <c r="C21" i="12"/>
  <c r="G21" i="12" s="1"/>
  <c r="H27" i="4"/>
  <c r="J26" i="4"/>
  <c r="I26" i="4"/>
  <c r="J25" i="4"/>
  <c r="I25" i="4"/>
  <c r="J24" i="4"/>
  <c r="I24" i="4"/>
  <c r="J23" i="4"/>
  <c r="I23" i="4"/>
  <c r="J22" i="4"/>
  <c r="I22" i="4"/>
  <c r="J21" i="4"/>
  <c r="I21" i="4"/>
  <c r="J20" i="4"/>
  <c r="I20" i="4"/>
  <c r="J19" i="4"/>
  <c r="I19" i="4"/>
  <c r="J18" i="4"/>
  <c r="I18" i="4"/>
  <c r="J17" i="4"/>
  <c r="I17" i="4"/>
  <c r="J16" i="4"/>
  <c r="I16" i="4"/>
  <c r="J15" i="4"/>
  <c r="J27" i="4" s="1"/>
  <c r="I15" i="4"/>
  <c r="I27" i="4" s="1"/>
  <c r="B13" i="4"/>
  <c r="B9" i="13"/>
  <c r="B4" i="13"/>
  <c r="B2" i="13"/>
  <c r="I2" i="14" l="1"/>
  <c r="B61" i="13" s="1"/>
  <c r="I2" i="16"/>
  <c r="B35" i="13" s="1"/>
  <c r="I2" i="9"/>
  <c r="B52" i="13" s="1"/>
  <c r="I2" i="7"/>
  <c r="I2" i="2"/>
  <c r="B48" i="13" s="1"/>
  <c r="I2" i="24"/>
  <c r="B41" i="13" s="1"/>
  <c r="I2" i="12"/>
  <c r="I2" i="11"/>
  <c r="B60" i="13" s="1"/>
  <c r="I2" i="15"/>
  <c r="B39" i="13" s="1"/>
  <c r="I2" i="6"/>
  <c r="B58" i="13" s="1"/>
  <c r="I2" i="8"/>
  <c r="B37" i="13" s="1"/>
  <c r="I2" i="10"/>
  <c r="B67" i="13" s="1"/>
  <c r="I2" i="1"/>
  <c r="B45" i="13" s="1"/>
  <c r="G31" i="2"/>
  <c r="G23" i="30"/>
  <c r="G28" i="36"/>
  <c r="I2" i="36" s="1"/>
  <c r="B25" i="13" s="1"/>
  <c r="G21" i="38"/>
  <c r="I2" i="47"/>
  <c r="B27" i="13" s="1"/>
  <c r="I2" i="48"/>
  <c r="B11" i="13" s="1"/>
  <c r="I2" i="55"/>
  <c r="B46" i="13" s="1"/>
  <c r="I2" i="78"/>
  <c r="G28" i="2"/>
  <c r="G28" i="18"/>
  <c r="G25" i="26"/>
  <c r="I2" i="26" s="1"/>
  <c r="B53" i="13" s="1"/>
  <c r="G28" i="29"/>
  <c r="I2" i="29" s="1"/>
  <c r="B21" i="13" s="1"/>
  <c r="G31" i="39"/>
  <c r="G26" i="45"/>
  <c r="I2" i="57"/>
  <c r="B34" i="13" s="1"/>
  <c r="G31" i="31"/>
  <c r="G30" i="37"/>
  <c r="G25" i="39"/>
  <c r="I2" i="39" s="1"/>
  <c r="G25" i="42"/>
  <c r="I2" i="42" s="1"/>
  <c r="B22" i="13" s="1"/>
  <c r="I2" i="62"/>
  <c r="I2" i="69"/>
  <c r="G22" i="23"/>
  <c r="I2" i="23" s="1"/>
  <c r="B10" i="13" s="1"/>
  <c r="G28" i="25"/>
  <c r="G23" i="28"/>
  <c r="I2" i="28" s="1"/>
  <c r="B8" i="13" s="1"/>
  <c r="G30" i="30"/>
  <c r="G23" i="34"/>
  <c r="G24" i="41"/>
  <c r="G25" i="44"/>
  <c r="I2" i="44" s="1"/>
  <c r="B63" i="13" s="1"/>
  <c r="I2" i="51"/>
  <c r="B17" i="13" s="1"/>
  <c r="I2" i="61"/>
  <c r="B16" i="13" s="1"/>
  <c r="I2" i="73"/>
  <c r="I2" i="75"/>
  <c r="B3" i="13" s="1"/>
  <c r="I2" i="77"/>
  <c r="B29" i="13" s="1"/>
  <c r="I2" i="80"/>
  <c r="B31" i="13" s="1"/>
  <c r="I2" i="33"/>
  <c r="B54" i="13" s="1"/>
  <c r="I2" i="37"/>
  <c r="B38" i="13" s="1"/>
  <c r="G25" i="6"/>
  <c r="G21" i="20"/>
  <c r="G28" i="31"/>
  <c r="G30" i="32"/>
  <c r="I2" i="32" s="1"/>
  <c r="B64" i="13" s="1"/>
  <c r="G31" i="41"/>
  <c r="G31" i="43"/>
  <c r="I2" i="43" s="1"/>
  <c r="B42" i="13" s="1"/>
  <c r="G24" i="45"/>
  <c r="I2" i="53"/>
  <c r="B6" i="13" s="1"/>
  <c r="I2" i="63"/>
  <c r="B14" i="13" s="1"/>
  <c r="I2" i="82"/>
  <c r="G21" i="19"/>
  <c r="G30" i="19"/>
  <c r="G24" i="21"/>
  <c r="I2" i="21" s="1"/>
  <c r="B23" i="13" s="1"/>
  <c r="G23" i="23"/>
  <c r="G22" i="24"/>
  <c r="G26" i="27"/>
  <c r="I2" i="27" s="1"/>
  <c r="B30" i="13" s="1"/>
  <c r="G27" i="30"/>
  <c r="I2" i="30" s="1"/>
  <c r="B24" i="13" s="1"/>
  <c r="G24" i="35"/>
  <c r="G31" i="37"/>
  <c r="G26" i="39"/>
  <c r="G30" i="42"/>
  <c r="I2" i="50"/>
  <c r="B49" i="13" s="1"/>
  <c r="I2" i="56"/>
  <c r="B19" i="13" s="1"/>
  <c r="G24" i="40"/>
  <c r="I2" i="40" s="1"/>
  <c r="B32" i="13" s="1"/>
  <c r="G21" i="45"/>
  <c r="G23" i="46"/>
  <c r="I2" i="46" s="1"/>
  <c r="B13" i="13" s="1"/>
  <c r="I2" i="72"/>
  <c r="I2" i="79"/>
  <c r="B5" i="13" s="1"/>
  <c r="G24" i="22"/>
  <c r="I2" i="22" s="1"/>
  <c r="B50" i="13" s="1"/>
  <c r="I2" i="65"/>
  <c r="B47" i="13" s="1"/>
  <c r="I2" i="68"/>
  <c r="B33" i="13" s="1"/>
  <c r="I2" i="70"/>
  <c r="B66" i="13" s="1"/>
  <c r="G26" i="5"/>
  <c r="G27" i="19"/>
  <c r="G27" i="18"/>
  <c r="I2" i="18" s="1"/>
  <c r="B62" i="13" s="1"/>
  <c r="G22" i="30"/>
  <c r="G26" i="31"/>
  <c r="I2" i="31" s="1"/>
  <c r="B44" i="13" s="1"/>
  <c r="G26" i="33"/>
  <c r="G26" i="38"/>
  <c r="G27" i="42"/>
  <c r="G30" i="44"/>
  <c r="I2" i="58"/>
  <c r="B57" i="13" s="1"/>
  <c r="I2" i="59"/>
  <c r="B18" i="13" s="1"/>
  <c r="I2" i="60"/>
  <c r="G30" i="3"/>
  <c r="I2" i="3" s="1"/>
  <c r="B69" i="13" s="1"/>
  <c r="G21" i="5"/>
  <c r="I2" i="5" s="1"/>
  <c r="G31" i="17"/>
  <c r="I2" i="17" s="1"/>
  <c r="B68" i="13" s="1"/>
  <c r="G25" i="20"/>
  <c r="G25" i="21"/>
  <c r="G22" i="25"/>
  <c r="I2" i="25" s="1"/>
  <c r="B40" i="13" s="1"/>
  <c r="G30" i="26"/>
  <c r="G28" i="30"/>
  <c r="G30" i="31"/>
  <c r="I2" i="34"/>
  <c r="B20" i="13" s="1"/>
  <c r="I2" i="35"/>
  <c r="B12" i="13" s="1"/>
  <c r="G31" i="36"/>
  <c r="I2" i="52"/>
  <c r="B36" i="13" s="1"/>
  <c r="I2" i="64"/>
  <c r="B56" i="13" s="1"/>
  <c r="I2" i="76"/>
  <c r="B7" i="13" s="1"/>
  <c r="G25" i="34"/>
  <c r="G23" i="41"/>
  <c r="I2" i="41" s="1"/>
  <c r="B55" i="13" s="1"/>
  <c r="G27" i="44"/>
  <c r="I2" i="49"/>
  <c r="B65" i="13" s="1"/>
  <c r="I2" i="66"/>
  <c r="I2" i="71"/>
  <c r="B59" i="13" s="1"/>
  <c r="I2" i="81"/>
  <c r="B51" i="13" s="1"/>
  <c r="I2" i="20" l="1"/>
  <c r="B43" i="13" s="1"/>
  <c r="I2" i="45"/>
  <c r="B26" i="13" s="1"/>
  <c r="I2" i="38"/>
  <c r="B15" i="13" s="1"/>
  <c r="I2" i="19"/>
  <c r="B28" i="13" s="1"/>
</calcChain>
</file>

<file path=xl/sharedStrings.xml><?xml version="1.0" encoding="utf-8"?>
<sst xmlns="http://schemas.openxmlformats.org/spreadsheetml/2006/main" count="4451" uniqueCount="191">
  <si>
    <t>Ticker</t>
  </si>
  <si>
    <t>Score (%)</t>
  </si>
  <si>
    <t>NEE</t>
  </si>
  <si>
    <t>SO</t>
  </si>
  <si>
    <t>DUK</t>
  </si>
  <si>
    <t>AEP</t>
  </si>
  <si>
    <t>PCG</t>
  </si>
  <si>
    <t>SRE</t>
  </si>
  <si>
    <t>D</t>
  </si>
  <si>
    <t>PEG</t>
  </si>
  <si>
    <t>EXC</t>
  </si>
  <si>
    <t>ED</t>
  </si>
  <si>
    <t>XEL</t>
  </si>
  <si>
    <t>EIX</t>
  </si>
  <si>
    <t>WEC</t>
  </si>
  <si>
    <t>AWK</t>
  </si>
  <si>
    <t>ETR</t>
  </si>
  <si>
    <t>DTE</t>
  </si>
  <si>
    <t>FE</t>
  </si>
  <si>
    <t>VST</t>
  </si>
  <si>
    <t>ES</t>
  </si>
  <si>
    <t>PPL</t>
  </si>
  <si>
    <t>AEE</t>
  </si>
  <si>
    <t>CMS</t>
  </si>
  <si>
    <t>ATO</t>
  </si>
  <si>
    <t>CNP</t>
  </si>
  <si>
    <t>NRG</t>
  </si>
  <si>
    <t>LNT</t>
  </si>
  <si>
    <t>NI</t>
  </si>
  <si>
    <t>EVRG</t>
  </si>
  <si>
    <t>AGR</t>
  </si>
  <si>
    <t>AES</t>
  </si>
  <si>
    <t>WTRG</t>
  </si>
  <si>
    <t>PNW</t>
  </si>
  <si>
    <t>OGE</t>
  </si>
  <si>
    <t>IDA</t>
  </si>
  <si>
    <t>CWEN-A</t>
  </si>
  <si>
    <t>UGI</t>
  </si>
  <si>
    <t>POR</t>
  </si>
  <si>
    <t>SWX</t>
  </si>
  <si>
    <t>NJR</t>
  </si>
  <si>
    <t>ORA</t>
  </si>
  <si>
    <t>BKH</t>
  </si>
  <si>
    <t>OGS</t>
  </si>
  <si>
    <t>SR</t>
  </si>
  <si>
    <t>TXNM</t>
  </si>
  <si>
    <t>ALE</t>
  </si>
  <si>
    <t>NWE</t>
  </si>
  <si>
    <t>FLNC</t>
  </si>
  <si>
    <t>OTTR</t>
  </si>
  <si>
    <t>CWT</t>
  </si>
  <si>
    <t>MGEE</t>
  </si>
  <si>
    <t>AWR</t>
  </si>
  <si>
    <t>AVA</t>
  </si>
  <si>
    <t>CPK</t>
  </si>
  <si>
    <t>NFE</t>
  </si>
  <si>
    <t>RNW</t>
  </si>
  <si>
    <t>SJW</t>
  </si>
  <si>
    <t>NWN</t>
  </si>
  <si>
    <t>KEN</t>
  </si>
  <si>
    <t>HE</t>
  </si>
  <si>
    <t>MSEX</t>
  </si>
  <si>
    <t>UTL</t>
  </si>
  <si>
    <t>YORW</t>
  </si>
  <si>
    <t>GNE</t>
  </si>
  <si>
    <t>CWCO</t>
  </si>
  <si>
    <t>ARTNA</t>
  </si>
  <si>
    <t>PCYO</t>
  </si>
  <si>
    <t>RGCO</t>
  </si>
  <si>
    <t>ELLO</t>
  </si>
  <si>
    <t>Parameter</t>
  </si>
  <si>
    <t>Weight (%)</t>
  </si>
  <si>
    <t>Reasoning</t>
  </si>
  <si>
    <t>2. Earning Power</t>
  </si>
  <si>
    <t>Warren Buffett places significant importance on a comp's ability to generate cash from its core operations. The comp's cash flow must comfortably cover its liabilities to ensure it can survive through economic times.</t>
  </si>
  <si>
    <t>10. Return on Shr. Equity</t>
  </si>
  <si>
    <r>
      <t xml:space="preserve">Buffett consistently highlights Return on Equity as one of his key metrics. </t>
    </r>
    <r>
      <rPr>
        <b/>
        <sz val="11"/>
        <color theme="1"/>
        <rFont val="Aptos Narrow"/>
        <family val="2"/>
        <scheme val="minor"/>
      </rPr>
      <t>High</t>
    </r>
    <r>
      <rPr>
        <sz val="11"/>
        <color theme="1"/>
        <rFont val="Aptos Narrow"/>
        <family val="2"/>
        <scheme val="minor"/>
      </rPr>
      <t xml:space="preserve"> ROE shows how efficiently a company uses their ownership to generate profits (effective mgmt/ sustainable profitability without excessive leverag</t>
    </r>
  </si>
  <si>
    <t>6. Debt to Shr. Equity Ratio</t>
  </si>
  <si>
    <r>
      <t xml:space="preserve">Buffett strongly dislikes companies with excessive debt. A </t>
    </r>
    <r>
      <rPr>
        <b/>
        <sz val="11"/>
        <color theme="1"/>
        <rFont val="Aptos Narrow"/>
        <family val="2"/>
        <scheme val="minor"/>
      </rPr>
      <t xml:space="preserve">low </t>
    </r>
    <r>
      <rPr>
        <sz val="11"/>
        <color theme="1"/>
        <rFont val="Aptos Narrow"/>
        <family val="2"/>
        <scheme val="minor"/>
      </rPr>
      <t xml:space="preserve">debt to equity ratio ensures a comp isn'y overly relient on borrowing. Buffett prefers comp's with roe's </t>
    </r>
    <r>
      <rPr>
        <b/>
        <sz val="11"/>
        <color theme="1"/>
        <rFont val="Aptos Narrow"/>
        <family val="2"/>
        <scheme val="minor"/>
      </rPr>
      <t>below 0.5</t>
    </r>
  </si>
  <si>
    <t>4. Return on Total Assets</t>
  </si>
  <si>
    <t>Efficient use of assets to generate cash is crucial for a comp's long-term growth. RTA indicates how effectivelty the comp converts assets into cash flow</t>
  </si>
  <si>
    <t>5. Long Term Debt</t>
  </si>
  <si>
    <t>Comp's with a manageable long-term debt are in a better position to grow sustainably. Prefers comps that don't overburden themselves with debt (LT debt should be low relative to assets, ensuring that the comp isn't too leveraged</t>
  </si>
  <si>
    <t>8. Retained Earnings</t>
  </si>
  <si>
    <t>Retained earnings reflect a comp's ability to reinvest and grow it's business without taking on more debt or issuing new shares. Rising RE allows comps to ecpand without diluting equity (through issuing shares) or acquiring additional debt</t>
  </si>
  <si>
    <t>1. Inventory &amp; Net Earnings</t>
  </si>
  <si>
    <t>Consistent and growing profit margins are critical for LT profitability. Spikes in earnings could indicate volatility, and Buffett prefers steady, reliable growth. Comp's with stable, growing, and predictable profit margins are better equipped to navigate economic downturns</t>
  </si>
  <si>
    <t>9. Treasury Stock</t>
  </si>
  <si>
    <t>Treasury stock buybacks indicate that mgmt believes in the company's future growth and can be a good use of cash when the stock is undervalues, however, Buffett is wary of buybacks done at overvalued prices</t>
  </si>
  <si>
    <t>7. Preferred Stock</t>
  </si>
  <si>
    <t>Buffett tends to avoid comp's that heavily rely on preferred stock as it can dilute equity and create expensive obligations. PS is expensive and adds risk to the balance sheet. Important but not a primary factor</t>
  </si>
  <si>
    <t>3. PPE</t>
  </si>
  <si>
    <t>A comp with a dca will be able to finance any new plants and equipment internally, without any debt. A comp without a dca will be forced to turn to debt to finance its ops and retool it's plants to keep up with competition. The company that has a dca doesn't need to constantly upgrade their PPE to stay competitive</t>
  </si>
  <si>
    <t>11. Goodwill</t>
  </si>
  <si>
    <t>Businesses that benefit from some kind of dca almost never sell for below their book value, so companies that show an increase in goodwill possibly indicates the acquisition of a company with a dca</t>
  </si>
  <si>
    <t>Pass/Fail Criteria (Binary Results)</t>
  </si>
  <si>
    <t>Parameter #</t>
  </si>
  <si>
    <t>Max. Points Awarded</t>
  </si>
  <si>
    <t>Max. Points (w/ weight)</t>
  </si>
  <si>
    <t>weight</t>
  </si>
  <si>
    <r>
      <t xml:space="preserve">If a parameter test is </t>
    </r>
    <r>
      <rPr>
        <b/>
        <sz val="11"/>
        <color theme="1"/>
        <rFont val="Aptos Narrow"/>
        <family val="2"/>
        <scheme val="minor"/>
      </rPr>
      <t>binary</t>
    </r>
    <r>
      <rPr>
        <sz val="11"/>
        <color theme="1"/>
        <rFont val="Aptos Narrow"/>
        <family val="2"/>
        <scheme val="minor"/>
      </rPr>
      <t xml:space="preserve"> (Pass/Fail), you can score each year’s result as follows</t>
    </r>
  </si>
  <si>
    <t>1A</t>
  </si>
  <si>
    <r>
      <t>Pass</t>
    </r>
    <r>
      <rPr>
        <sz val="11"/>
        <color theme="1"/>
        <rFont val="Aptos Narrow"/>
        <family val="2"/>
        <scheme val="minor"/>
      </rPr>
      <t>: 100 points</t>
    </r>
  </si>
  <si>
    <t>1B</t>
  </si>
  <si>
    <r>
      <t>Fail</t>
    </r>
    <r>
      <rPr>
        <sz val="11"/>
        <color theme="1"/>
        <rFont val="Aptos Narrow"/>
        <family val="2"/>
        <scheme val="minor"/>
      </rPr>
      <t>: 0 points</t>
    </r>
  </si>
  <si>
    <t>Percentage-Based Results</t>
  </si>
  <si>
    <t>Great: &gt; 0.5</t>
  </si>
  <si>
    <t>100 pts</t>
  </si>
  <si>
    <t>Good: 0.2 -&gt; 0.5</t>
  </si>
  <si>
    <t>50 pts</t>
  </si>
  <si>
    <t>Bad: &lt; 0.2</t>
  </si>
  <si>
    <t>0 pts</t>
  </si>
  <si>
    <t>4. ROA</t>
  </si>
  <si>
    <t>Great: &gt; 0.17</t>
  </si>
  <si>
    <t>Good: 0.1 -&gt; 0.17</t>
  </si>
  <si>
    <t>Bad: &lt; 0.1</t>
  </si>
  <si>
    <t>5. LTD</t>
  </si>
  <si>
    <t>Great: &lt; 0.5</t>
  </si>
  <si>
    <t>Bad: &gt; 0.5</t>
  </si>
  <si>
    <t>6. D-ShrEq</t>
  </si>
  <si>
    <t>Great: &lt; 0.8</t>
  </si>
  <si>
    <t>Good: &lt; 1.0</t>
  </si>
  <si>
    <t>Bad: &gt; 1.0</t>
  </si>
  <si>
    <t>8. RE</t>
  </si>
  <si>
    <t>Great: &gt;= 0.17</t>
  </si>
  <si>
    <t>Good: 0 -&gt; 0.17</t>
  </si>
  <si>
    <t>Bad: &lt; 0</t>
  </si>
  <si>
    <t>10. ROE</t>
  </si>
  <si>
    <t>Great: &gt; 0.23</t>
  </si>
  <si>
    <t>Bad: &lt; 0.23</t>
  </si>
  <si>
    <t>&lt;- Back to Summary Sheet</t>
  </si>
  <si>
    <t>Balance Sheet</t>
  </si>
  <si>
    <t>Date 1</t>
  </si>
  <si>
    <t>Date 2</t>
  </si>
  <si>
    <t>Date 3</t>
  </si>
  <si>
    <t>Date 4</t>
  </si>
  <si>
    <t>Score</t>
  </si>
  <si>
    <t>inventory</t>
  </si>
  <si>
    <t>ppe</t>
  </si>
  <si>
    <t>goodwill</t>
  </si>
  <si>
    <t>total assets</t>
  </si>
  <si>
    <t>current liabilities</t>
  </si>
  <si>
    <t>long term debt</t>
  </si>
  <si>
    <t>total liabilities</t>
  </si>
  <si>
    <t xml:space="preserve">treasury stock </t>
  </si>
  <si>
    <t>preferred stock</t>
  </si>
  <si>
    <t>retained earnings</t>
  </si>
  <si>
    <t>total equity</t>
  </si>
  <si>
    <t>Profit/Loss</t>
  </si>
  <si>
    <t>r&amp;d</t>
  </si>
  <si>
    <t>Cash Flow Statement</t>
  </si>
  <si>
    <t>net operating cash flow</t>
  </si>
  <si>
    <t>2024 result</t>
  </si>
  <si>
    <t>2023 result</t>
  </si>
  <si>
    <t>2022 result</t>
  </si>
  <si>
    <t>2021 result</t>
  </si>
  <si>
    <t>SCORE</t>
  </si>
  <si>
    <t>Explaination:</t>
  </si>
  <si>
    <t>a. Inventory</t>
  </si>
  <si>
    <t>looking for a steady rise (TODO: z score maybe to detect spike)</t>
  </si>
  <si>
    <t>b. Net Op. Cash Flow</t>
  </si>
  <si>
    <t>looking for a steady rise</t>
  </si>
  <si>
    <t>can net op. cash flow cover the same year's current liabilities</t>
  </si>
  <si>
    <t>measures how efficiently the company's net op. cash flow covers its investments in PPE. Higher ratio indicates strong cash generation relative to capital investments needed</t>
  </si>
  <si>
    <t>how much cash Is produced in proportion to the company's total assets at the time. Asset to Cash conversion rate (low 0% - 10%, good 11% - 17%, great 17%+)</t>
  </si>
  <si>
    <t>how much long term debt in proportion to their total assets in a given year (What % of the assets are still being paid off) - 50% or less</t>
  </si>
  <si>
    <t>6. Debt to Shareholder's Equity Ratio</t>
  </si>
  <si>
    <t>what percent of the company's operations is financed through debt (good &lt; 100%, great &lt; 80%)</t>
  </si>
  <si>
    <t>7. Preferred stock</t>
  </si>
  <si>
    <t>preferred stock is super expensive; companies should avoid unless it's in best interest</t>
  </si>
  <si>
    <t>good &gt;= 7%, above avg. &gt;= 13.5%, great &gt;= 17%</t>
  </si>
  <si>
    <t>treasury stock is when a comp. buys their shares back; great indicator that the company has free funds to invest back into the company</t>
  </si>
  <si>
    <t>10. Return on Shareholder's Equity</t>
  </si>
  <si>
    <t>ideal &gt;= 23%; a company that can turn equity into cash has better liquitidy and financial freedom to meet short term obligations/unexpected expenses, new oppurtunities</t>
  </si>
  <si>
    <t>increase indicates the company is making acquisitions for more than the entity's fair value meaning they paid a premium for strategic value or growth potential</t>
  </si>
  <si>
    <t>2023-12-31</t>
  </si>
  <si>
    <t>2022-12-31</t>
  </si>
  <si>
    <t>2021-12-31</t>
  </si>
  <si>
    <t>2020-12-31</t>
  </si>
  <si>
    <t>2023-09-30</t>
  </si>
  <si>
    <t>2022-09-30</t>
  </si>
  <si>
    <t>2021-09-30</t>
  </si>
  <si>
    <t>2020-09-30</t>
  </si>
  <si>
    <t>2024-03-31</t>
  </si>
  <si>
    <t>2023-03-31</t>
  </si>
  <si>
    <t>2022-03-31</t>
  </si>
  <si>
    <t>2021-03-31</t>
  </si>
  <si>
    <t>2023-08-31</t>
  </si>
  <si>
    <t>2022-08-31</t>
  </si>
  <si>
    <t>2021-08-31</t>
  </si>
  <si>
    <t>2020-08-31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</si>
</sst>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1" formatCode="_(* #,##0_);_(* \(#,##0\);_(* &quot;-&quot;_);_(@_)"/>
    <numFmt numFmtId="43" formatCode="_(* #,##0.00_);_(* \(#,##0.00\);_(* &quot;-&quot;??_);_(@_)"/>
    <numFmt numFmtId="164" formatCode="0.0%"/>
  </numFmts>
  <fonts count="11" x14ac:knownFonts="1">
    <font>
      <sz val="11"/>
      <color theme="1"/>
      <name val="Aptos Narrow"/>
      <family val="2"/>
      <scheme val="minor"/>
    </font>
    <font>
      <sz val="11"/>
      <color theme="1"/>
      <name val="Aptos Narrow"/>
      <family val="2"/>
      <scheme val="minor"/>
    </font>
    <font>
      <b/>
      <sz val="11"/>
      <color theme="1"/>
      <name val="Aptos Narrow"/>
      <scheme val="minor"/>
    </font>
    <font>
      <sz val="11"/>
      <color theme="1"/>
      <name val="Aptos Narrow"/>
      <scheme val="minor"/>
    </font>
    <font>
      <u/>
      <sz val="11"/>
      <color theme="1"/>
      <name val="Aptos Narrow"/>
      <family val="2"/>
      <scheme val="minor"/>
    </font>
    <font>
      <b/>
      <sz val="11"/>
      <color theme="1"/>
      <name val="Aptos Narrow"/>
      <family val="2"/>
      <scheme val="minor"/>
    </font>
    <font>
      <b/>
      <i/>
      <sz val="11"/>
      <color theme="1"/>
      <name val="Aptos Narrow"/>
      <family val="2"/>
      <scheme val="minor"/>
    </font>
    <font>
      <sz val="14"/>
      <color theme="1"/>
      <name val="Aptos Narrow"/>
      <scheme val="minor"/>
    </font>
    <font>
      <i/>
      <sz val="11"/>
      <color theme="1"/>
      <name val="Aptos Narrow"/>
      <family val="2"/>
      <scheme val="minor"/>
    </font>
    <font>
      <i/>
      <u/>
      <sz val="11"/>
      <color theme="1"/>
      <name val="Aptos Narrow"/>
      <family val="2"/>
      <scheme val="minor"/>
    </font>
    <font>
      <u/>
      <sz val="11"/>
      <color theme="10"/>
      <name val="Aptos Narrow"/>
      <family val="2"/>
      <scheme val="minor"/>
    </font>
  </fonts>
  <fills count="5">
    <fill>
      <patternFill patternType="none"/>
    </fill>
    <fill>
      <patternFill patternType="gray125"/>
    </fill>
    <fill>
      <patternFill patternType="solid">
        <fgColor theme="4" tint="0.59999389629810485"/>
        <bgColor indexed="64"/>
      </patternFill>
    </fill>
    <fill>
      <patternFill patternType="solid">
        <fgColor theme="0" tint="-0.14999847407452621"/>
        <bgColor indexed="64"/>
      </patternFill>
    </fill>
    <fill>
      <patternFill patternType="solid">
        <fgColor theme="0"/>
        <bgColor indexed="64"/>
      </patternFill>
    </fill>
  </fills>
  <borders count="32">
    <border>
      <left/>
      <right/>
      <top/>
      <bottom/>
      <diagonal/>
    </border>
    <border>
      <left/>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medium">
        <color rgb="FF000000"/>
      </left>
      <right/>
      <top style="medium">
        <color rgb="FF000000"/>
      </top>
      <bottom/>
      <diagonal/>
    </border>
    <border>
      <left style="thin">
        <color theme="1"/>
      </left>
      <right/>
      <top style="medium">
        <color rgb="FF000000"/>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rgb="FF000000"/>
      </left>
      <right/>
      <top style="thin">
        <color indexed="64"/>
      </top>
      <bottom/>
      <diagonal/>
    </border>
    <border>
      <left style="thin">
        <color indexed="64"/>
      </left>
      <right/>
      <top style="thin">
        <color indexed="64"/>
      </top>
      <bottom/>
      <diagonal/>
    </border>
    <border>
      <left style="thin">
        <color indexed="64"/>
      </left>
      <right style="medium">
        <color rgb="FF000000"/>
      </right>
      <top style="thin">
        <color indexed="64"/>
      </top>
      <bottom/>
      <diagonal/>
    </border>
    <border>
      <left style="medium">
        <color rgb="FF000000"/>
      </left>
      <right/>
      <top style="thin">
        <color theme="1"/>
      </top>
      <bottom/>
      <diagonal/>
    </border>
    <border>
      <left style="thin">
        <color theme="1"/>
      </left>
      <right/>
      <top style="thin">
        <color indexed="64"/>
      </top>
      <bottom/>
      <diagonal/>
    </border>
    <border>
      <left style="thin">
        <color theme="1"/>
      </left>
      <right style="medium">
        <color rgb="FF000000"/>
      </right>
      <top style="thin">
        <color indexed="64"/>
      </top>
      <bottom/>
      <diagonal/>
    </border>
    <border>
      <left style="medium">
        <color rgb="FF000000"/>
      </left>
      <right/>
      <top style="thin">
        <color indexed="64"/>
      </top>
      <bottom style="medium">
        <color rgb="FF000000"/>
      </bottom>
      <diagonal/>
    </border>
    <border>
      <left style="thin">
        <color indexed="64"/>
      </left>
      <right/>
      <top style="thin">
        <color indexed="64"/>
      </top>
      <bottom style="medium">
        <color rgb="FF000000"/>
      </bottom>
      <diagonal/>
    </border>
    <border>
      <left style="thin">
        <color indexed="64"/>
      </left>
      <right style="medium">
        <color rgb="FF000000"/>
      </right>
      <top style="thin">
        <color indexed="64"/>
      </top>
      <bottom style="medium">
        <color rgb="FF000000"/>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top/>
      <bottom/>
      <diagonal/>
    </border>
    <border>
      <left style="medium">
        <color indexed="64"/>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medium">
        <color indexed="64"/>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style="thin">
        <color indexed="64"/>
      </left>
      <right/>
      <top/>
      <bottom style="thin">
        <color indexed="64"/>
      </bottom>
      <diagonal/>
    </border>
    <border>
      <left style="medium">
        <color indexed="64"/>
      </left>
      <right/>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s>
  <cellStyleXfs count="2">
    <xf numFmtId="0" fontId="0" fillId="0" borderId="0"/>
    <xf numFmtId="0" fontId="10" fillId="0" borderId="0" applyNumberFormat="0" applyFill="0" applyBorder="0" applyAlignment="0" applyProtection="0"/>
  </cellStyleXfs>
  <cellXfs count="66">
    <xf numFmtId="0" fontId="0" fillId="0" borderId="0" xfId="0"/>
    <xf numFmtId="0" fontId="1" fillId="0" borderId="0" xfId="0" applyFont="1" applyAlignment="1">
      <alignment horizontal="left"/>
    </xf>
    <xf numFmtId="10" fontId="1" fillId="0" borderId="0" xfId="0" applyNumberFormat="1" applyFont="1" applyAlignment="1">
      <alignment horizontal="left"/>
    </xf>
    <xf numFmtId="0" fontId="1" fillId="0" borderId="0" xfId="0" applyFont="1" applyAlignment="1">
      <alignment horizontal="right"/>
    </xf>
    <xf numFmtId="0" fontId="2" fillId="0" borderId="0" xfId="0" applyFont="1" applyAlignment="1">
      <alignment horizontal="left"/>
    </xf>
    <xf numFmtId="10" fontId="2" fillId="0" borderId="0" xfId="0" applyNumberFormat="1" applyFont="1" applyAlignment="1">
      <alignment horizontal="left"/>
    </xf>
    <xf numFmtId="10" fontId="3" fillId="0" borderId="0" xfId="0" applyNumberFormat="1" applyFont="1" applyAlignment="1">
      <alignment horizontal="left"/>
    </xf>
    <xf numFmtId="0" fontId="3" fillId="0" borderId="0" xfId="0" applyFont="1" applyAlignment="1">
      <alignment horizontal="left"/>
    </xf>
    <xf numFmtId="9" fontId="1" fillId="0" borderId="0" xfId="0" applyNumberFormat="1" applyFont="1" applyAlignment="1">
      <alignment horizontal="center"/>
    </xf>
    <xf numFmtId="0" fontId="1" fillId="0" borderId="1" xfId="0" applyFont="1" applyBorder="1"/>
    <xf numFmtId="9" fontId="1" fillId="0" borderId="2" xfId="0" applyNumberFormat="1" applyFont="1" applyBorder="1" applyAlignment="1">
      <alignment horizontal="center"/>
    </xf>
    <xf numFmtId="9" fontId="1" fillId="0" borderId="3" xfId="0" applyNumberFormat="1" applyFont="1" applyBorder="1" applyAlignment="1">
      <alignment horizontal="center"/>
    </xf>
    <xf numFmtId="0" fontId="4" fillId="0" borderId="0" xfId="0" applyFont="1"/>
    <xf numFmtId="0" fontId="2" fillId="0" borderId="0" xfId="0" applyFont="1" applyAlignment="1">
      <alignment horizontal="right"/>
    </xf>
    <xf numFmtId="0" fontId="2" fillId="0" borderId="0" xfId="0" applyFont="1"/>
    <xf numFmtId="0" fontId="3" fillId="0" borderId="0" xfId="0" applyFont="1" applyAlignment="1">
      <alignment horizontal="right"/>
    </xf>
    <xf numFmtId="9" fontId="1" fillId="0" borderId="0" xfId="0" applyNumberFormat="1" applyFont="1"/>
    <xf numFmtId="0" fontId="5" fillId="0" borderId="0" xfId="0" applyFont="1" applyAlignment="1">
      <alignment horizontal="left" indent="2"/>
    </xf>
    <xf numFmtId="0" fontId="5" fillId="0" borderId="0" xfId="0" applyFont="1"/>
    <xf numFmtId="0" fontId="1" fillId="0" borderId="0" xfId="0" applyFont="1" applyAlignment="1">
      <alignment horizontal="left" indent="3"/>
    </xf>
    <xf numFmtId="0" fontId="1" fillId="2" borderId="0" xfId="0" applyFont="1" applyFill="1"/>
    <xf numFmtId="0" fontId="4" fillId="2" borderId="0" xfId="0" applyFont="1" applyFill="1" applyAlignment="1">
      <alignment horizontal="right"/>
    </xf>
    <xf numFmtId="0" fontId="5" fillId="3" borderId="4" xfId="0" applyFont="1" applyFill="1" applyBorder="1" applyAlignment="1">
      <alignment horizontal="left"/>
    </xf>
    <xf numFmtId="0" fontId="6" fillId="3" borderId="5" xfId="0" applyFont="1" applyFill="1" applyBorder="1" applyAlignment="1">
      <alignment horizontal="center"/>
    </xf>
    <xf numFmtId="0" fontId="1" fillId="2" borderId="6" xfId="0" applyFont="1" applyFill="1" applyBorder="1" applyAlignment="1">
      <alignment horizontal="center"/>
    </xf>
    <xf numFmtId="9" fontId="1" fillId="0" borderId="7" xfId="0" applyNumberFormat="1" applyFont="1" applyBorder="1" applyAlignment="1">
      <alignment horizontal="center"/>
    </xf>
    <xf numFmtId="0" fontId="1" fillId="3" borderId="8" xfId="0" applyFont="1" applyFill="1" applyBorder="1" applyAlignment="1">
      <alignment horizontal="left" indent="2"/>
    </xf>
    <xf numFmtId="41" fontId="7" fillId="4" borderId="9" xfId="0" applyNumberFormat="1" applyFont="1" applyFill="1" applyBorder="1"/>
    <xf numFmtId="41" fontId="7" fillId="4" borderId="10" xfId="0" applyNumberFormat="1" applyFont="1" applyFill="1" applyBorder="1"/>
    <xf numFmtId="0" fontId="1" fillId="3" borderId="11" xfId="0" applyFont="1" applyFill="1" applyBorder="1" applyAlignment="1">
      <alignment horizontal="left" indent="2"/>
    </xf>
    <xf numFmtId="0" fontId="5" fillId="3" borderId="11" xfId="0" applyFont="1" applyFill="1" applyBorder="1"/>
    <xf numFmtId="41" fontId="7" fillId="3" borderId="12" xfId="0" applyNumberFormat="1" applyFont="1" applyFill="1" applyBorder="1"/>
    <xf numFmtId="41" fontId="7" fillId="3" borderId="13" xfId="0" applyNumberFormat="1" applyFont="1" applyFill="1" applyBorder="1"/>
    <xf numFmtId="0" fontId="1" fillId="3" borderId="14" xfId="0" applyFont="1" applyFill="1" applyBorder="1" applyAlignment="1">
      <alignment horizontal="left" indent="2"/>
    </xf>
    <xf numFmtId="41" fontId="7" fillId="4" borderId="15" xfId="0" applyNumberFormat="1" applyFont="1" applyFill="1" applyBorder="1"/>
    <xf numFmtId="41" fontId="7" fillId="4" borderId="16" xfId="0" applyNumberFormat="1" applyFont="1" applyFill="1" applyBorder="1"/>
    <xf numFmtId="0" fontId="1" fillId="3" borderId="17" xfId="0" applyFont="1" applyFill="1" applyBorder="1" applyAlignment="1">
      <alignment horizontal="center"/>
    </xf>
    <xf numFmtId="0" fontId="8" fillId="3" borderId="18" xfId="0" applyFont="1" applyFill="1" applyBorder="1" applyAlignment="1">
      <alignment horizontal="center"/>
    </xf>
    <xf numFmtId="0" fontId="5" fillId="3" borderId="19" xfId="0" applyFont="1" applyFill="1" applyBorder="1" applyAlignment="1">
      <alignment horizontal="center"/>
    </xf>
    <xf numFmtId="0" fontId="1" fillId="3" borderId="20" xfId="0" applyFont="1" applyFill="1" applyBorder="1" applyAlignment="1">
      <alignment horizontal="left"/>
    </xf>
    <xf numFmtId="0" fontId="1" fillId="3" borderId="0" xfId="0" applyFont="1" applyFill="1"/>
    <xf numFmtId="0" fontId="1" fillId="3" borderId="21" xfId="0" applyFont="1" applyFill="1" applyBorder="1"/>
    <xf numFmtId="0" fontId="9" fillId="2" borderId="20" xfId="0" applyFont="1" applyFill="1" applyBorder="1" applyAlignment="1">
      <alignment horizontal="left"/>
    </xf>
    <xf numFmtId="0" fontId="1" fillId="3" borderId="20" xfId="0" applyFont="1" applyFill="1" applyBorder="1" applyAlignment="1">
      <alignment horizontal="left" indent="3"/>
    </xf>
    <xf numFmtId="0" fontId="1" fillId="0" borderId="22" xfId="0" applyFont="1" applyBorder="1"/>
    <xf numFmtId="0" fontId="1" fillId="3" borderId="9" xfId="0" applyFont="1" applyFill="1" applyBorder="1"/>
    <xf numFmtId="1" fontId="1" fillId="0" borderId="21" xfId="0" applyNumberFormat="1" applyFont="1" applyBorder="1" applyAlignment="1">
      <alignment horizontal="center"/>
    </xf>
    <xf numFmtId="0" fontId="8" fillId="2" borderId="23" xfId="0" applyFont="1" applyFill="1" applyBorder="1"/>
    <xf numFmtId="43" fontId="1" fillId="2" borderId="0" xfId="0" applyNumberFormat="1" applyFont="1" applyFill="1"/>
    <xf numFmtId="0" fontId="1" fillId="0" borderId="24" xfId="0" applyFont="1" applyBorder="1"/>
    <xf numFmtId="164" fontId="1" fillId="0" borderId="22" xfId="0" applyNumberFormat="1" applyFont="1" applyBorder="1" applyAlignment="1">
      <alignment horizontal="left"/>
    </xf>
    <xf numFmtId="164" fontId="1" fillId="0" borderId="24" xfId="0" applyNumberFormat="1" applyFont="1" applyBorder="1" applyAlignment="1">
      <alignment horizontal="left"/>
    </xf>
    <xf numFmtId="0" fontId="1" fillId="0" borderId="25" xfId="0" applyFont="1" applyBorder="1"/>
    <xf numFmtId="0" fontId="1" fillId="0" borderId="9" xfId="0" applyFont="1" applyBorder="1"/>
    <xf numFmtId="164" fontId="1" fillId="3" borderId="24" xfId="0" applyNumberFormat="1" applyFont="1" applyFill="1" applyBorder="1" applyAlignment="1">
      <alignment horizontal="left"/>
    </xf>
    <xf numFmtId="164" fontId="1" fillId="3" borderId="26" xfId="0" applyNumberFormat="1" applyFont="1" applyFill="1" applyBorder="1" applyAlignment="1">
      <alignment horizontal="left"/>
    </xf>
    <xf numFmtId="0" fontId="1" fillId="3" borderId="26" xfId="0" applyFont="1" applyFill="1" applyBorder="1" applyAlignment="1">
      <alignment horizontal="left"/>
    </xf>
    <xf numFmtId="0" fontId="1" fillId="0" borderId="2" xfId="0" applyFont="1" applyBorder="1"/>
    <xf numFmtId="0" fontId="1" fillId="0" borderId="27" xfId="0" applyFont="1" applyBorder="1"/>
    <xf numFmtId="0" fontId="1" fillId="3" borderId="28" xfId="0" applyFont="1" applyFill="1" applyBorder="1" applyAlignment="1">
      <alignment horizontal="left"/>
    </xf>
    <xf numFmtId="0" fontId="1" fillId="0" borderId="29" xfId="0" applyFont="1" applyBorder="1"/>
    <xf numFmtId="0" fontId="1" fillId="3" borderId="29" xfId="0" applyFont="1" applyFill="1" applyBorder="1"/>
    <xf numFmtId="0" fontId="1" fillId="3" borderId="30" xfId="0" applyFont="1" applyFill="1" applyBorder="1"/>
    <xf numFmtId="1" fontId="1" fillId="0" borderId="31" xfId="0" applyNumberFormat="1" applyFont="1" applyBorder="1" applyAlignment="1">
      <alignment horizontal="center"/>
    </xf>
    <xf numFmtId="0" fontId="8" fillId="2" borderId="20" xfId="0" applyFont="1" applyFill="1" applyBorder="1"/>
    <xf numFmtId="0" fontId="10" fillId="2" borderId="0" xfId="1" applyFill="1" applyAlignment="1">
      <alignment horizontal="right"/>
    </xf>
  </cellXfs>
  <cellStyles count="2">
    <cellStyle name="Hyperlink" xfId="1" builtinId="8"/>
    <cellStyle name="Normal" xfId="0" builtinId="0"/>
  </cellStyles>
  <dxfs count="22">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b val="0"/>
        <i val="0"/>
        <strike val="0"/>
        <condense val="0"/>
        <extend val="0"/>
        <outline val="0"/>
        <shadow val="0"/>
        <u val="none"/>
        <vertAlign val="baseline"/>
        <sz val="11"/>
        <color theme="1"/>
        <name val="Aptos Narrow"/>
        <family val="2"/>
        <scheme val="minor"/>
      </font>
      <numFmt numFmtId="14" formatCode="0.00%"/>
      <alignment horizontal="left" vertical="bottom" textRotation="0" wrapText="0" indent="0" justifyLastLine="0" shrinkToFit="0" readingOrder="0"/>
    </dxf>
    <dxf>
      <font>
        <b val="0"/>
        <i val="0"/>
        <strike val="0"/>
        <condense val="0"/>
        <extend val="0"/>
        <outline val="0"/>
        <shadow val="0"/>
        <u val="none"/>
        <vertAlign val="baseline"/>
        <sz val="11"/>
        <color theme="1"/>
        <name val="Aptos Narrow"/>
        <family val="2"/>
        <scheme val="minor"/>
      </font>
      <alignment horizontal="left"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styles" Target="styles.xml"/><Relationship Id="rId16" Type="http://schemas.openxmlformats.org/officeDocument/2006/relationships/worksheet" Target="worksheets/sheet16.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5" Type="http://schemas.openxmlformats.org/officeDocument/2006/relationships/worksheet" Target="worksheets/sheet5.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worksheet" Target="worksheets/sheet77.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80" Type="http://schemas.openxmlformats.org/officeDocument/2006/relationships/worksheet" Target="worksheets/sheet80.xml"/><Relationship Id="rId85"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61" Type="http://schemas.openxmlformats.org/officeDocument/2006/relationships/worksheet" Target="worksheets/sheet61.xml"/><Relationship Id="rId82" Type="http://schemas.openxmlformats.org/officeDocument/2006/relationships/worksheet" Target="worksheets/sheet8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4ED70C6-6E1C-A340-A72E-B901A3C830E5}" name="Table1" displayName="Table1" ref="A1:B1048565" totalsRowShown="0">
  <autoFilter ref="A1:B1048565" xr:uid="{C4ED70C6-6E1C-A340-A72E-B901A3C830E5}"/>
  <sortState xmlns:xlrd2="http://schemas.microsoft.com/office/spreadsheetml/2017/richdata2" ref="A2:B1048565">
    <sortCondition descending="1" ref="B1:B1048565"/>
  </sortState>
  <tableColumns count="2">
    <tableColumn id="1" xr3:uid="{4E1C688B-28DE-514A-A94B-F1DCDB4DD876}" name="Ticker" dataDxfId="21"/>
    <tableColumn id="2" xr3:uid="{F3680324-BE5D-D947-AD45-15323617BE8C}" name="Score (%)" dataDxfId="2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69"/>
  <sheetViews>
    <sheetView tabSelected="1" zoomScale="265" zoomScaleNormal="100" workbookViewId="0">
      <selection activeCell="J21" sqref="J21"/>
    </sheetView>
  </sheetViews>
  <sheetFormatPr baseColWidth="10" defaultColWidth="8.83203125" defaultRowHeight="15" x14ac:dyDescent="0.2"/>
  <cols>
    <col min="1" max="1" width="15" style="1" customWidth="1"/>
    <col min="2" max="2" width="20" style="2" customWidth="1"/>
  </cols>
  <sheetData>
    <row r="1" spans="1:2" s="3" customFormat="1" x14ac:dyDescent="0.2">
      <c r="A1" s="4" t="s">
        <v>0</v>
      </c>
      <c r="B1" s="5" t="s">
        <v>1</v>
      </c>
    </row>
    <row r="2" spans="1:2" s="3" customFormat="1" x14ac:dyDescent="0.2">
      <c r="A2" s="1" t="s">
        <v>49</v>
      </c>
      <c r="B2" s="2">
        <f>'OTTR Results'!I2</f>
        <v>0.56333333333333335</v>
      </c>
    </row>
    <row r="3" spans="1:2" x14ac:dyDescent="0.2">
      <c r="A3" s="1" t="s">
        <v>64</v>
      </c>
      <c r="B3" s="2">
        <f>'GNE Results'!I2</f>
        <v>0.55874999999999997</v>
      </c>
    </row>
    <row r="4" spans="1:2" x14ac:dyDescent="0.2">
      <c r="A4" s="1" t="s">
        <v>59</v>
      </c>
      <c r="B4" s="2">
        <f>'KEN Results'!I2</f>
        <v>0.52916666666666667</v>
      </c>
    </row>
    <row r="5" spans="1:2" x14ac:dyDescent="0.2">
      <c r="A5" s="1" t="s">
        <v>67</v>
      </c>
      <c r="B5" s="2">
        <f>'PCYO Results'!I2</f>
        <v>0.50583333333333325</v>
      </c>
    </row>
    <row r="6" spans="1:2" x14ac:dyDescent="0.2">
      <c r="A6" s="1" t="s">
        <v>48</v>
      </c>
      <c r="B6" s="2">
        <f>'FLNC Results'!I2</f>
        <v>0.46</v>
      </c>
    </row>
    <row r="7" spans="1:2" x14ac:dyDescent="0.2">
      <c r="A7" s="1" t="s">
        <v>65</v>
      </c>
      <c r="B7" s="2">
        <f>'CWCO Results'!I2</f>
        <v>0.39500000000000002</v>
      </c>
    </row>
    <row r="8" spans="1:2" x14ac:dyDescent="0.2">
      <c r="A8" s="1" t="s">
        <v>24</v>
      </c>
      <c r="B8" s="2">
        <f>'ATO Results'!I2</f>
        <v>0.36166666666666664</v>
      </c>
    </row>
    <row r="9" spans="1:2" x14ac:dyDescent="0.2">
      <c r="A9" s="1" t="s">
        <v>63</v>
      </c>
      <c r="B9" s="2">
        <f>'YORW Results'!I2</f>
        <v>0.34833333333333338</v>
      </c>
    </row>
    <row r="10" spans="1:2" x14ac:dyDescent="0.2">
      <c r="A10" s="1" t="s">
        <v>19</v>
      </c>
      <c r="B10" s="2">
        <f>'VST Results'!I2</f>
        <v>0.34666666666666662</v>
      </c>
    </row>
    <row r="11" spans="1:2" x14ac:dyDescent="0.2">
      <c r="A11" s="1" t="s">
        <v>43</v>
      </c>
      <c r="B11" s="2">
        <f>'OGS Results'!I2</f>
        <v>0.34125</v>
      </c>
    </row>
    <row r="12" spans="1:2" x14ac:dyDescent="0.2">
      <c r="A12" s="1" t="s">
        <v>31</v>
      </c>
      <c r="B12" s="2">
        <f>'AES Results'!I2</f>
        <v>0.33916666666666662</v>
      </c>
    </row>
    <row r="13" spans="1:2" x14ac:dyDescent="0.2">
      <c r="A13" s="1" t="s">
        <v>41</v>
      </c>
      <c r="B13" s="2">
        <f>'ORA Results'!I2</f>
        <v>0.33875</v>
      </c>
    </row>
    <row r="14" spans="1:2" x14ac:dyDescent="0.2">
      <c r="A14" s="1" t="s">
        <v>56</v>
      </c>
      <c r="B14" s="2">
        <f>'RNW Results'!I2</f>
        <v>0.33833333333333337</v>
      </c>
    </row>
    <row r="15" spans="1:2" x14ac:dyDescent="0.2">
      <c r="A15" s="1" t="s">
        <v>34</v>
      </c>
      <c r="B15" s="2">
        <f>'OGE Results'!I2</f>
        <v>0.32333333333333336</v>
      </c>
    </row>
    <row r="16" spans="1:2" x14ac:dyDescent="0.2">
      <c r="A16" s="1" t="s">
        <v>55</v>
      </c>
      <c r="B16" s="2">
        <f>'NFE Results'!I2</f>
        <v>0.29499999999999998</v>
      </c>
    </row>
    <row r="17" spans="1:2" x14ac:dyDescent="0.2">
      <c r="A17" s="1" t="s">
        <v>46</v>
      </c>
      <c r="B17" s="2">
        <f>'ALE Results'!I2</f>
        <v>0.29375000000000001</v>
      </c>
    </row>
    <row r="18" spans="1:2" x14ac:dyDescent="0.2">
      <c r="A18" s="1" t="s">
        <v>54</v>
      </c>
      <c r="B18" s="2">
        <f>'CPK Results'!I2</f>
        <v>0.29333333333333333</v>
      </c>
    </row>
    <row r="19" spans="1:2" x14ac:dyDescent="0.2">
      <c r="A19" s="1" t="s">
        <v>51</v>
      </c>
      <c r="B19" s="2">
        <f>'MGEE Results'!I2</f>
        <v>0.28666666666666663</v>
      </c>
    </row>
    <row r="20" spans="1:2" x14ac:dyDescent="0.2">
      <c r="A20" s="1" t="s">
        <v>30</v>
      </c>
      <c r="B20" s="2">
        <f>'AGR Results'!I2</f>
        <v>0.26874999999999999</v>
      </c>
    </row>
    <row r="21" spans="1:2" x14ac:dyDescent="0.2">
      <c r="A21" s="1" t="s">
        <v>25</v>
      </c>
      <c r="B21" s="2">
        <f>'CNP Results'!I2</f>
        <v>0.26416666666666666</v>
      </c>
    </row>
    <row r="22" spans="1:2" x14ac:dyDescent="0.2">
      <c r="A22" s="1" t="s">
        <v>37</v>
      </c>
      <c r="B22" s="2">
        <f>'UGI Results'!I2</f>
        <v>0.26166666666666666</v>
      </c>
    </row>
    <row r="23" spans="1:2" x14ac:dyDescent="0.2">
      <c r="A23" s="1" t="s">
        <v>17</v>
      </c>
      <c r="B23" s="2">
        <f>'DTE Results'!I2</f>
        <v>0.25916666666666666</v>
      </c>
    </row>
    <row r="24" spans="1:2" x14ac:dyDescent="0.2">
      <c r="A24" s="1" t="s">
        <v>26</v>
      </c>
      <c r="B24" s="2">
        <f>'NRG Results'!I2</f>
        <v>0.25708333333333333</v>
      </c>
    </row>
    <row r="25" spans="1:2" x14ac:dyDescent="0.2">
      <c r="A25" s="1" t="s">
        <v>32</v>
      </c>
      <c r="B25" s="2">
        <f>'WTRG Results'!I2</f>
        <v>0.25666666666666665</v>
      </c>
    </row>
    <row r="26" spans="1:2" x14ac:dyDescent="0.2">
      <c r="A26" s="1" t="s">
        <v>40</v>
      </c>
      <c r="B26" s="2">
        <f>'NJR Results'!I2</f>
        <v>0.24916666666666665</v>
      </c>
    </row>
    <row r="27" spans="1:2" x14ac:dyDescent="0.2">
      <c r="A27" s="1" t="s">
        <v>42</v>
      </c>
      <c r="B27" s="2">
        <f>'BKH Results'!I2</f>
        <v>0.24416666666666664</v>
      </c>
    </row>
    <row r="28" spans="1:2" x14ac:dyDescent="0.2">
      <c r="A28" s="1" t="s">
        <v>15</v>
      </c>
      <c r="B28" s="2">
        <f>'AWK Results'!I2</f>
        <v>0.23833333333333337</v>
      </c>
    </row>
    <row r="29" spans="1:2" x14ac:dyDescent="0.2">
      <c r="A29" s="1" t="s">
        <v>66</v>
      </c>
      <c r="B29" s="2">
        <f>'ARTNA Results'!I2</f>
        <v>0.21833333333333335</v>
      </c>
    </row>
    <row r="30" spans="1:2" x14ac:dyDescent="0.2">
      <c r="A30" s="1" t="s">
        <v>23</v>
      </c>
      <c r="B30" s="2">
        <f>'CMS Results'!I2</f>
        <v>0.21416666666666664</v>
      </c>
    </row>
    <row r="31" spans="1:2" x14ac:dyDescent="0.2">
      <c r="A31" s="1" t="s">
        <v>68</v>
      </c>
      <c r="B31" s="2">
        <f>'RGCO Results'!I2</f>
        <v>0.21416666666666664</v>
      </c>
    </row>
    <row r="32" spans="1:2" x14ac:dyDescent="0.2">
      <c r="A32" s="1" t="s">
        <v>35</v>
      </c>
      <c r="B32" s="2">
        <f>'IDA Results'!I2</f>
        <v>0.21333333333333332</v>
      </c>
    </row>
    <row r="33" spans="1:2" x14ac:dyDescent="0.2">
      <c r="A33" s="1" t="s">
        <v>60</v>
      </c>
      <c r="B33" s="2">
        <f>'HE Results'!I2</f>
        <v>0.21333333333333332</v>
      </c>
    </row>
    <row r="34" spans="1:2" x14ac:dyDescent="0.2">
      <c r="A34" s="1" t="s">
        <v>52</v>
      </c>
      <c r="B34" s="2">
        <f>'AWR Results'!I2</f>
        <v>0.21166666666666667</v>
      </c>
    </row>
    <row r="35" spans="1:2" x14ac:dyDescent="0.2">
      <c r="A35" s="1" t="s">
        <v>12</v>
      </c>
      <c r="B35" s="2">
        <f>'XEL Results'!I2</f>
        <v>0.21166666666666664</v>
      </c>
    </row>
    <row r="36" spans="1:2" x14ac:dyDescent="0.2">
      <c r="A36" s="1" t="s">
        <v>47</v>
      </c>
      <c r="B36" s="2">
        <f>'NWE Results'!I2</f>
        <v>0.19833333333333336</v>
      </c>
    </row>
    <row r="37" spans="1:2" x14ac:dyDescent="0.2">
      <c r="A37" s="1" t="s">
        <v>6</v>
      </c>
      <c r="B37" s="2">
        <f>'PCG Results'!I2</f>
        <v>0.18833333333333335</v>
      </c>
    </row>
    <row r="38" spans="1:2" x14ac:dyDescent="0.2">
      <c r="A38" s="1" t="s">
        <v>33</v>
      </c>
      <c r="B38" s="2">
        <f>'PNW Results'!I2</f>
        <v>0.18666666666666668</v>
      </c>
    </row>
    <row r="39" spans="1:2" x14ac:dyDescent="0.2">
      <c r="A39" s="1" t="s">
        <v>11</v>
      </c>
      <c r="B39" s="2">
        <f>'ED Results'!I2</f>
        <v>0.18666666666666665</v>
      </c>
    </row>
    <row r="40" spans="1:2" x14ac:dyDescent="0.2">
      <c r="A40" s="1" t="s">
        <v>21</v>
      </c>
      <c r="B40" s="2">
        <f>'PPL Results'!I2</f>
        <v>0.17916666666666667</v>
      </c>
    </row>
    <row r="41" spans="1:2" x14ac:dyDescent="0.2">
      <c r="A41" s="1" t="s">
        <v>20</v>
      </c>
      <c r="B41" s="2">
        <f>'ES Results'!I2</f>
        <v>0.17833333333333334</v>
      </c>
    </row>
    <row r="42" spans="1:2" x14ac:dyDescent="0.2">
      <c r="A42" s="1" t="s">
        <v>38</v>
      </c>
      <c r="B42" s="2">
        <f>'POR Results'!I2</f>
        <v>0.17416666666666669</v>
      </c>
    </row>
    <row r="43" spans="1:2" x14ac:dyDescent="0.2">
      <c r="A43" s="1" t="s">
        <v>16</v>
      </c>
      <c r="B43" s="2">
        <f>'ETR Results'!I2</f>
        <v>0.17333333333333337</v>
      </c>
    </row>
    <row r="44" spans="1:2" x14ac:dyDescent="0.2">
      <c r="A44" s="1" t="s">
        <v>27</v>
      </c>
      <c r="B44" s="2">
        <f>'LNT Results'!I2</f>
        <v>0.17333333333333337</v>
      </c>
    </row>
    <row r="45" spans="1:2" x14ac:dyDescent="0.2">
      <c r="A45" s="1" t="s">
        <v>2</v>
      </c>
      <c r="B45" s="6">
        <f>'NEE Results'!I2</f>
        <v>0.16833333333333336</v>
      </c>
    </row>
    <row r="46" spans="1:2" x14ac:dyDescent="0.2">
      <c r="A46" s="1" t="s">
        <v>50</v>
      </c>
      <c r="B46" s="2">
        <f>'CWT Results'!I2</f>
        <v>0.16833333333333336</v>
      </c>
    </row>
    <row r="47" spans="1:2" x14ac:dyDescent="0.2">
      <c r="A47" s="1" t="s">
        <v>58</v>
      </c>
      <c r="B47" s="2">
        <f>'NWN Results'!I2</f>
        <v>0.16833333333333336</v>
      </c>
    </row>
    <row r="48" spans="1:2" x14ac:dyDescent="0.2">
      <c r="A48" s="7" t="s">
        <v>3</v>
      </c>
      <c r="B48" s="6">
        <f>'SO Results'!I2</f>
        <v>0.16166666666666665</v>
      </c>
    </row>
    <row r="49" spans="1:2" x14ac:dyDescent="0.2">
      <c r="A49" s="1" t="s">
        <v>45</v>
      </c>
      <c r="B49" s="2">
        <f>'TXNM Results'!I2</f>
        <v>0.16166666666666665</v>
      </c>
    </row>
    <row r="50" spans="1:2" x14ac:dyDescent="0.2">
      <c r="A50" s="1" t="s">
        <v>18</v>
      </c>
      <c r="B50" s="2">
        <f>'FE Results'!I2</f>
        <v>0.16</v>
      </c>
    </row>
    <row r="51" spans="1:2" x14ac:dyDescent="0.2">
      <c r="A51" s="1" t="s">
        <v>69</v>
      </c>
      <c r="B51" s="2">
        <f>'ELLO Results'!I2</f>
        <v>0.16</v>
      </c>
    </row>
    <row r="52" spans="1:2" x14ac:dyDescent="0.2">
      <c r="A52" s="1" t="s">
        <v>7</v>
      </c>
      <c r="B52" s="2">
        <f>'SRE Results'!I2</f>
        <v>0.14833333333333334</v>
      </c>
    </row>
    <row r="53" spans="1:2" x14ac:dyDescent="0.2">
      <c r="A53" s="1" t="s">
        <v>22</v>
      </c>
      <c r="B53" s="2">
        <f>'AEE Results'!I2</f>
        <v>0.14833333333333334</v>
      </c>
    </row>
    <row r="54" spans="1:2" x14ac:dyDescent="0.2">
      <c r="A54" s="1" t="s">
        <v>29</v>
      </c>
      <c r="B54" s="2">
        <f>'EVRG Results'!I2</f>
        <v>0.14833333333333334</v>
      </c>
    </row>
    <row r="55" spans="1:2" x14ac:dyDescent="0.2">
      <c r="A55" s="1" t="s">
        <v>36</v>
      </c>
      <c r="B55" s="2">
        <f>'CWEN-A Results'!I2</f>
        <v>0.14666666666666667</v>
      </c>
    </row>
    <row r="56" spans="1:2" x14ac:dyDescent="0.2">
      <c r="A56" s="1" t="s">
        <v>57</v>
      </c>
      <c r="B56" s="2">
        <f>'SJW Results'!I2</f>
        <v>0.14499999999999999</v>
      </c>
    </row>
    <row r="57" spans="1:2" x14ac:dyDescent="0.2">
      <c r="A57" s="1" t="s">
        <v>53</v>
      </c>
      <c r="B57" s="2">
        <f>'AVA Results'!I2</f>
        <v>0.13666666666666669</v>
      </c>
    </row>
    <row r="58" spans="1:2" x14ac:dyDescent="0.2">
      <c r="A58" s="7" t="s">
        <v>5</v>
      </c>
      <c r="B58" s="6">
        <f>'AEP Results'!I2</f>
        <v>0.13666666666666666</v>
      </c>
    </row>
    <row r="59" spans="1:2" x14ac:dyDescent="0.2">
      <c r="A59" s="1" t="s">
        <v>62</v>
      </c>
      <c r="B59" s="2">
        <f>'UTL Results'!I2</f>
        <v>0.13583333333333333</v>
      </c>
    </row>
    <row r="60" spans="1:2" x14ac:dyDescent="0.2">
      <c r="A60" s="1" t="s">
        <v>9</v>
      </c>
      <c r="B60" s="2">
        <f>'PEG Results'!I2</f>
        <v>0.13500000000000001</v>
      </c>
    </row>
    <row r="61" spans="1:2" x14ac:dyDescent="0.2">
      <c r="A61" s="1" t="s">
        <v>10</v>
      </c>
      <c r="B61" s="2">
        <f>'EXC Results'!I2</f>
        <v>0.13500000000000001</v>
      </c>
    </row>
    <row r="62" spans="1:2" x14ac:dyDescent="0.2">
      <c r="A62" s="1" t="s">
        <v>14</v>
      </c>
      <c r="B62" s="2">
        <f>'WEC Results'!I2</f>
        <v>0.12416666666666666</v>
      </c>
    </row>
    <row r="63" spans="1:2" x14ac:dyDescent="0.2">
      <c r="A63" s="1" t="s">
        <v>39</v>
      </c>
      <c r="B63" s="2">
        <f>'SWX Results'!I2</f>
        <v>0.11833333333333332</v>
      </c>
    </row>
    <row r="64" spans="1:2" x14ac:dyDescent="0.2">
      <c r="A64" s="1" t="s">
        <v>28</v>
      </c>
      <c r="B64" s="2">
        <f>'NI Results'!I2</f>
        <v>0.10833333333333334</v>
      </c>
    </row>
    <row r="65" spans="1:2" x14ac:dyDescent="0.2">
      <c r="A65" s="1" t="s">
        <v>44</v>
      </c>
      <c r="B65" s="2">
        <f>'SR Results'!I2</f>
        <v>0.1</v>
      </c>
    </row>
    <row r="66" spans="1:2" x14ac:dyDescent="0.2">
      <c r="A66" s="1" t="s">
        <v>61</v>
      </c>
      <c r="B66" s="2">
        <f>'MSEX Results'!I2</f>
        <v>8.6666666666666684E-2</v>
      </c>
    </row>
    <row r="67" spans="1:2" x14ac:dyDescent="0.2">
      <c r="A67" s="1" t="s">
        <v>8</v>
      </c>
      <c r="B67" s="2">
        <f>'D Results'!I2</f>
        <v>7.2499999999999995E-2</v>
      </c>
    </row>
    <row r="68" spans="1:2" x14ac:dyDescent="0.2">
      <c r="A68" s="1" t="s">
        <v>13</v>
      </c>
      <c r="B68" s="2">
        <f>'EIX Results'!I2</f>
        <v>7.0833333333333345E-2</v>
      </c>
    </row>
    <row r="69" spans="1:2" x14ac:dyDescent="0.2">
      <c r="A69" s="7" t="s">
        <v>4</v>
      </c>
      <c r="B69" s="6">
        <f>'DUK Results'!I2</f>
        <v>3.4999999999999996E-2</v>
      </c>
    </row>
  </sheetData>
  <hyperlinks>
    <hyperlink ref="A45" location="#'NEE Results'!A1" display="NEE" xr:uid="{00000000-0004-0000-0000-000000000000}"/>
    <hyperlink ref="A48" location="#'SO Results'!A1" display="SO" xr:uid="{00000000-0004-0000-0000-000001000000}"/>
    <hyperlink ref="A69" location="#'DUK Results'!A1" display="DUK" xr:uid="{00000000-0004-0000-0000-000002000000}"/>
    <hyperlink ref="A58" location="#'AEP Results'!A1" display="AEP" xr:uid="{00000000-0004-0000-0000-000004000000}"/>
    <hyperlink ref="A37" location="#'PCG Results'!A1" display="PCG" xr:uid="{00000000-0004-0000-0000-000006000000}"/>
    <hyperlink ref="A52" location="#'SRE Results'!A1" display="SRE" xr:uid="{00000000-0004-0000-0000-000007000000}"/>
    <hyperlink ref="A67" location="#'D Results'!A1" display="D" xr:uid="{00000000-0004-0000-0000-000008000000}"/>
    <hyperlink ref="A60" location="#'PEG Results'!A1" display="PEG" xr:uid="{00000000-0004-0000-0000-000009000000}"/>
    <hyperlink ref="A61" location="#'EXC Results'!A1" display="EXC" xr:uid="{00000000-0004-0000-0000-00000A000000}"/>
    <hyperlink ref="A39" location="#'ED Results'!A1" display="ED" xr:uid="{00000000-0004-0000-0000-00000B000000}"/>
    <hyperlink ref="A35" location="#'XEL Results'!A1" display="XEL" xr:uid="{00000000-0004-0000-0000-00000C000000}"/>
    <hyperlink ref="A68" location="#'EIX Results'!A1" display="EIX" xr:uid="{00000000-0004-0000-0000-00000D000000}"/>
    <hyperlink ref="A62" location="#'WEC Results'!A1" display="WEC" xr:uid="{00000000-0004-0000-0000-00000E000000}"/>
    <hyperlink ref="A28" location="#'AWK Results'!A1" display="AWK" xr:uid="{00000000-0004-0000-0000-00000F000000}"/>
    <hyperlink ref="A43" location="#'ETR Results'!A1" display="ETR" xr:uid="{00000000-0004-0000-0000-000010000000}"/>
    <hyperlink ref="A23" location="#'DTE Results'!A1" display="DTE" xr:uid="{00000000-0004-0000-0000-000011000000}"/>
    <hyperlink ref="A50" location="#'FE Results'!A1" display="FE" xr:uid="{00000000-0004-0000-0000-000012000000}"/>
    <hyperlink ref="A10" location="#'VST Results'!A1" display="VST" xr:uid="{00000000-0004-0000-0000-000013000000}"/>
    <hyperlink ref="A41" location="#'ES Results'!A1" display="ES" xr:uid="{00000000-0004-0000-0000-000014000000}"/>
    <hyperlink ref="A40" location="#'PPL Results'!A1" display="PPL" xr:uid="{00000000-0004-0000-0000-000015000000}"/>
    <hyperlink ref="A53" location="#'AEE Results'!A1" display="AEE" xr:uid="{00000000-0004-0000-0000-000016000000}"/>
    <hyperlink ref="A30" location="#'CMS Results'!A1" display="CMS" xr:uid="{00000000-0004-0000-0000-000017000000}"/>
    <hyperlink ref="A8" location="#'ATO Results'!A1" display="ATO" xr:uid="{00000000-0004-0000-0000-000018000000}"/>
    <hyperlink ref="A21" location="#'CNP Results'!A1" display="CNP" xr:uid="{00000000-0004-0000-0000-000019000000}"/>
    <hyperlink ref="A24" location="#'NRG Results'!A1" display="NRG" xr:uid="{00000000-0004-0000-0000-00001A000000}"/>
    <hyperlink ref="A44" location="#'LNT Results'!A1" display="LNT" xr:uid="{00000000-0004-0000-0000-00001B000000}"/>
    <hyperlink ref="A64" location="#'NI Results'!A1" display="NI" xr:uid="{00000000-0004-0000-0000-00001C000000}"/>
    <hyperlink ref="A54" location="#'EVRG Results'!A1" display="EVRG" xr:uid="{00000000-0004-0000-0000-00001D000000}"/>
    <hyperlink ref="A20" location="#'AGR Results'!A1" display="AGR" xr:uid="{00000000-0004-0000-0000-00001E000000}"/>
    <hyperlink ref="A12" location="#'AES Results'!A1" display="AES" xr:uid="{00000000-0004-0000-0000-00001F000000}"/>
    <hyperlink ref="A25" location="#'WTRG Results'!A1" display="WTRG" xr:uid="{00000000-0004-0000-0000-000020000000}"/>
    <hyperlink ref="A38" location="#'PNW Results'!A1" display="PNW" xr:uid="{00000000-0004-0000-0000-000021000000}"/>
    <hyperlink ref="A15" location="#'OGE Results'!A1" display="OGE" xr:uid="{00000000-0004-0000-0000-000022000000}"/>
    <hyperlink ref="A32" location="#'IDA Results'!A1" display="IDA" xr:uid="{00000000-0004-0000-0000-000024000000}"/>
    <hyperlink ref="A55" location="#'CWEN-A Results'!A1" display="CWEN-A" xr:uid="{00000000-0004-0000-0000-000025000000}"/>
    <hyperlink ref="A22" location="#'UGI Results'!A1" display="UGI" xr:uid="{00000000-0004-0000-0000-000026000000}"/>
    <hyperlink ref="A42" location="#'POR Results'!A1" display="POR" xr:uid="{00000000-0004-0000-0000-000027000000}"/>
    <hyperlink ref="A63" location="#'SWX Results'!A1" display="SWX" xr:uid="{00000000-0004-0000-0000-000028000000}"/>
    <hyperlink ref="A26" location="#'NJR Results'!A1" display="NJR" xr:uid="{00000000-0004-0000-0000-000029000000}"/>
    <hyperlink ref="A13" location="#'ORA Results'!A1" display="ORA" xr:uid="{00000000-0004-0000-0000-00002A000000}"/>
    <hyperlink ref="A27" location="#'BKH Results'!A1" display="BKH" xr:uid="{00000000-0004-0000-0000-00002B000000}"/>
    <hyperlink ref="A11" location="#'OGS Results'!A1" display="OGS" xr:uid="{00000000-0004-0000-0000-00002C000000}"/>
    <hyperlink ref="A65" location="#'SR Results'!A1" display="SR" xr:uid="{00000000-0004-0000-0000-00002D000000}"/>
    <hyperlink ref="A49" location="#'TXNM Results'!A1" display="TXNM" xr:uid="{00000000-0004-0000-0000-00002E000000}"/>
    <hyperlink ref="A17" location="#'ALE Results'!A1" display="ALE" xr:uid="{00000000-0004-0000-0000-00002F000000}"/>
    <hyperlink ref="A36" location="#'NWE Results'!A1" display="NWE" xr:uid="{00000000-0004-0000-0000-000030000000}"/>
    <hyperlink ref="A6" location="#'FLNC Results'!A1" display="FLNC" xr:uid="{00000000-0004-0000-0000-000031000000}"/>
    <hyperlink ref="A2" location="#'OTTR Results'!A1" display="OTTR" xr:uid="{00000000-0004-0000-0000-000032000000}"/>
    <hyperlink ref="A46" location="#'CWT Results'!A1" display="CWT" xr:uid="{00000000-0004-0000-0000-000033000000}"/>
    <hyperlink ref="A19" location="#'MGEE Results'!A1" display="MGEE" xr:uid="{00000000-0004-0000-0000-000034000000}"/>
    <hyperlink ref="A34" location="#'AWR Results'!A1" display="AWR" xr:uid="{00000000-0004-0000-0000-000035000000}"/>
    <hyperlink ref="A57" location="#'AVA Results'!A1" display="AVA" xr:uid="{00000000-0004-0000-0000-000036000000}"/>
    <hyperlink ref="A18" location="#'CPK Results'!A1" display="CPK" xr:uid="{00000000-0004-0000-0000-000037000000}"/>
    <hyperlink ref="A16" location="#'NFE Results'!A1" display="NFE" xr:uid="{00000000-0004-0000-0000-000039000000}"/>
    <hyperlink ref="A14" location="#'RNW Results'!A1" display="RNW" xr:uid="{00000000-0004-0000-0000-00003B000000}"/>
    <hyperlink ref="A56" location="#'SJW Results'!A1" display="SJW" xr:uid="{00000000-0004-0000-0000-00003C000000}"/>
    <hyperlink ref="A47" location="#'NWN Results'!A1" display="NWN" xr:uid="{00000000-0004-0000-0000-00003D000000}"/>
    <hyperlink ref="A4" location="#'KEN Results'!A1" display="KEN" xr:uid="{00000000-0004-0000-0000-00003F000000}"/>
    <hyperlink ref="A33" location="#'HE Results'!A1" display="HE" xr:uid="{00000000-0004-0000-0000-000040000000}"/>
    <hyperlink ref="A66" location="#'MSEX Results'!A1" display="MSEX" xr:uid="{00000000-0004-0000-0000-000042000000}"/>
    <hyperlink ref="A59" location="#'UTL Results'!A1" display="UTL" xr:uid="{00000000-0004-0000-0000-000043000000}"/>
    <hyperlink ref="A9" location="#'YORW Results'!A1" display="YORW" xr:uid="{00000000-0004-0000-0000-000046000000}"/>
    <hyperlink ref="A3" location="#'GNE Results'!A1" display="GNE" xr:uid="{00000000-0004-0000-0000-000047000000}"/>
    <hyperlink ref="A7" location="#'CWCO Results'!A1" display="CWCO" xr:uid="{00000000-0004-0000-0000-000048000000}"/>
    <hyperlink ref="A29" location="#'ARTNA Results'!A1" display="ARTNA" xr:uid="{00000000-0004-0000-0000-000049000000}"/>
    <hyperlink ref="A5" location="#'PCYO Results'!A1" display="PCYO" xr:uid="{00000000-0004-0000-0000-00004B000000}"/>
    <hyperlink ref="A31" location="#'RGCO Results'!A1" display="RGCO" xr:uid="{00000000-0004-0000-0000-00004C000000}"/>
    <hyperlink ref="A51" location="#'ELLO Results'!A1" display="ELLO" xr:uid="{00000000-0004-0000-0000-00004D000000}"/>
  </hyperlinks>
  <pageMargins left="0.7" right="0.7" top="0.75" bottom="0.75" header="0.3" footer="0.3"/>
  <pageSetup orientation="portrait" useFirstPageNumber="1" horizontalDpi="0" verticalDpi="0"/>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00FF00"/>
  </sheetPr>
  <dimension ref="A1:V32"/>
  <sheetViews>
    <sheetView zoomScale="200" workbookViewId="0"/>
  </sheetViews>
  <sheetFormatPr baseColWidth="10" defaultColWidth="8.83203125" defaultRowHeight="15" x14ac:dyDescent="0.2"/>
  <cols>
    <col min="1" max="1" width="19" customWidth="1"/>
    <col min="2" max="2" width="42" customWidth="1"/>
    <col min="3" max="7" width="20" customWidth="1"/>
    <col min="8" max="8" width="177" customWidth="1"/>
    <col min="9" max="9" width="20" customWidth="1"/>
    <col min="10" max="22" width="19" customWidth="1"/>
  </cols>
  <sheetData>
    <row r="1" spans="1:22" x14ac:dyDescent="0.2">
      <c r="A1" s="20"/>
      <c r="B1" s="21" t="s">
        <v>130</v>
      </c>
      <c r="C1" s="20"/>
      <c r="D1" s="20"/>
      <c r="E1" s="20"/>
      <c r="F1" s="20"/>
      <c r="G1" s="20"/>
      <c r="H1" s="20"/>
      <c r="I1" s="20"/>
      <c r="J1" s="20"/>
      <c r="K1" s="20"/>
      <c r="L1" s="20"/>
      <c r="M1" s="20"/>
      <c r="N1" s="20"/>
      <c r="O1" s="20"/>
      <c r="P1" s="20"/>
      <c r="Q1" s="20"/>
      <c r="R1" s="20"/>
      <c r="S1" s="20"/>
      <c r="T1" s="20"/>
      <c r="U1" s="20"/>
      <c r="V1" s="20"/>
    </row>
    <row r="2" spans="1:22" x14ac:dyDescent="0.2">
      <c r="A2" s="20"/>
      <c r="B2" s="22" t="s">
        <v>131</v>
      </c>
      <c r="C2" s="23" t="s">
        <v>175</v>
      </c>
      <c r="D2" s="23" t="s">
        <v>176</v>
      </c>
      <c r="E2" s="23" t="s">
        <v>177</v>
      </c>
      <c r="F2" s="23" t="s">
        <v>178</v>
      </c>
      <c r="G2" s="20"/>
      <c r="H2" s="24" t="s">
        <v>136</v>
      </c>
      <c r="I2" s="25">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0.18833333333333335</v>
      </c>
      <c r="J2" s="20"/>
      <c r="K2" s="20"/>
      <c r="L2" s="20"/>
      <c r="M2" s="20"/>
      <c r="N2" s="20"/>
      <c r="O2" s="20"/>
      <c r="P2" s="20"/>
      <c r="Q2" s="20"/>
      <c r="R2" s="20"/>
      <c r="S2" s="20"/>
      <c r="T2" s="20"/>
      <c r="U2" s="20"/>
      <c r="V2" s="20"/>
    </row>
    <row r="3" spans="1:22" ht="19" x14ac:dyDescent="0.25">
      <c r="A3" s="20"/>
      <c r="B3" s="26" t="s">
        <v>137</v>
      </c>
      <c r="C3" s="27">
        <v>870000000</v>
      </c>
      <c r="D3" s="27">
        <v>842000000</v>
      </c>
      <c r="E3" s="27">
        <v>596000000</v>
      </c>
      <c r="F3" s="28">
        <v>628000000</v>
      </c>
      <c r="G3" s="20"/>
      <c r="H3" s="20"/>
      <c r="I3" s="20"/>
      <c r="J3" s="20"/>
      <c r="K3" s="20"/>
      <c r="L3" s="20"/>
      <c r="M3" s="20"/>
      <c r="N3" s="20"/>
      <c r="O3" s="20"/>
      <c r="P3" s="20"/>
      <c r="Q3" s="20"/>
      <c r="R3" s="20"/>
      <c r="S3" s="20"/>
      <c r="T3" s="20"/>
      <c r="U3" s="20"/>
      <c r="V3" s="20"/>
    </row>
    <row r="4" spans="1:22" ht="19" x14ac:dyDescent="0.25">
      <c r="A4" s="20"/>
      <c r="B4" s="29" t="s">
        <v>138</v>
      </c>
      <c r="C4" s="27">
        <v>82919000000</v>
      </c>
      <c r="D4" s="27">
        <v>77519000000</v>
      </c>
      <c r="E4" s="27">
        <v>71060000000</v>
      </c>
      <c r="F4" s="28">
        <v>67872000000</v>
      </c>
      <c r="G4" s="20"/>
      <c r="H4" s="20"/>
      <c r="I4" s="20"/>
      <c r="J4" s="20"/>
      <c r="K4" s="20"/>
      <c r="L4" s="20"/>
      <c r="M4" s="20"/>
      <c r="N4" s="20"/>
      <c r="O4" s="20"/>
      <c r="P4" s="20"/>
      <c r="Q4" s="20"/>
      <c r="R4" s="20"/>
      <c r="S4" s="20"/>
      <c r="T4" s="20"/>
      <c r="U4" s="20"/>
      <c r="V4" s="20"/>
    </row>
    <row r="5" spans="1:22" ht="19" x14ac:dyDescent="0.25">
      <c r="A5" s="20"/>
      <c r="B5" s="29" t="s">
        <v>139</v>
      </c>
      <c r="C5" s="27">
        <v>0</v>
      </c>
      <c r="D5" s="27">
        <v>0</v>
      </c>
      <c r="E5" s="27">
        <v>0</v>
      </c>
      <c r="F5" s="28">
        <v>0</v>
      </c>
      <c r="G5" s="20"/>
      <c r="H5" s="20"/>
      <c r="I5" s="20"/>
      <c r="J5" s="20"/>
      <c r="K5" s="20"/>
      <c r="L5" s="20"/>
      <c r="M5" s="20"/>
      <c r="N5" s="20"/>
      <c r="O5" s="20"/>
      <c r="P5" s="20"/>
      <c r="Q5" s="20"/>
      <c r="R5" s="20"/>
      <c r="S5" s="20"/>
      <c r="T5" s="20"/>
      <c r="U5" s="20"/>
      <c r="V5" s="20"/>
    </row>
    <row r="6" spans="1:22" ht="19" x14ac:dyDescent="0.25">
      <c r="A6" s="20"/>
      <c r="B6" s="29" t="s">
        <v>140</v>
      </c>
      <c r="C6" s="27">
        <v>125698000000</v>
      </c>
      <c r="D6" s="27">
        <v>118644000000</v>
      </c>
      <c r="E6" s="27">
        <v>103327000000</v>
      </c>
      <c r="F6" s="28">
        <v>97462000000</v>
      </c>
      <c r="G6" s="20"/>
      <c r="H6" s="20"/>
      <c r="I6" s="20"/>
      <c r="J6" s="20"/>
      <c r="K6" s="20"/>
      <c r="L6" s="20"/>
      <c r="M6" s="20"/>
      <c r="N6" s="20"/>
      <c r="O6" s="20"/>
      <c r="P6" s="20"/>
      <c r="Q6" s="20"/>
      <c r="R6" s="20"/>
      <c r="S6" s="20"/>
      <c r="T6" s="20"/>
      <c r="U6" s="20"/>
      <c r="V6" s="20"/>
    </row>
    <row r="7" spans="1:22" ht="19" x14ac:dyDescent="0.25">
      <c r="A7" s="20"/>
      <c r="B7" s="29" t="s">
        <v>141</v>
      </c>
      <c r="C7" s="27">
        <v>17314000000</v>
      </c>
      <c r="D7" s="27">
        <v>15788000000</v>
      </c>
      <c r="E7" s="27">
        <v>17427000000</v>
      </c>
      <c r="F7" s="28">
        <v>13496000000</v>
      </c>
      <c r="G7" s="20"/>
      <c r="H7" s="20"/>
      <c r="I7" s="20"/>
      <c r="J7" s="20"/>
      <c r="K7" s="20"/>
      <c r="L7" s="20"/>
      <c r="M7" s="20"/>
      <c r="N7" s="20"/>
      <c r="O7" s="20"/>
      <c r="P7" s="20"/>
      <c r="Q7" s="20"/>
      <c r="R7" s="20"/>
      <c r="S7" s="20"/>
      <c r="T7" s="20"/>
      <c r="U7" s="20"/>
      <c r="V7" s="20"/>
    </row>
    <row r="8" spans="1:22" ht="19" x14ac:dyDescent="0.25">
      <c r="A8" s="20"/>
      <c r="B8" s="29" t="s">
        <v>142</v>
      </c>
      <c r="C8" s="27">
        <v>83092000000</v>
      </c>
      <c r="D8" s="27">
        <v>79781000000</v>
      </c>
      <c r="E8" s="27">
        <v>64677000000</v>
      </c>
      <c r="F8" s="28">
        <v>58490000000</v>
      </c>
      <c r="G8" s="20"/>
      <c r="H8" s="20"/>
      <c r="I8" s="20"/>
      <c r="J8" s="20"/>
      <c r="K8" s="20"/>
      <c r="L8" s="20"/>
      <c r="M8" s="20"/>
      <c r="N8" s="20"/>
      <c r="O8" s="20"/>
      <c r="P8" s="20"/>
      <c r="Q8" s="20"/>
      <c r="R8" s="20"/>
      <c r="S8" s="20"/>
      <c r="T8" s="20"/>
      <c r="U8" s="20"/>
      <c r="V8" s="20"/>
    </row>
    <row r="9" spans="1:22" ht="19" x14ac:dyDescent="0.25">
      <c r="A9" s="20"/>
      <c r="B9" s="29" t="s">
        <v>143</v>
      </c>
      <c r="C9" s="27">
        <v>100406000000</v>
      </c>
      <c r="D9" s="27">
        <v>95569000000</v>
      </c>
      <c r="E9" s="27">
        <v>82104000000</v>
      </c>
      <c r="F9" s="28">
        <v>71986000000</v>
      </c>
      <c r="G9" s="20"/>
      <c r="H9" s="20"/>
      <c r="I9" s="20"/>
      <c r="J9" s="20"/>
      <c r="K9" s="20"/>
      <c r="L9" s="20"/>
      <c r="M9" s="20"/>
      <c r="N9" s="20"/>
      <c r="O9" s="20"/>
      <c r="P9" s="20"/>
      <c r="Q9" s="20"/>
      <c r="R9" s="20"/>
      <c r="S9" s="20"/>
      <c r="T9" s="20"/>
      <c r="U9" s="20"/>
      <c r="V9" s="20"/>
    </row>
    <row r="10" spans="1:22" ht="19" x14ac:dyDescent="0.25">
      <c r="A10" s="20"/>
      <c r="B10" s="29" t="s">
        <v>144</v>
      </c>
      <c r="C10" s="27">
        <v>0</v>
      </c>
      <c r="D10" s="27">
        <v>2517000000</v>
      </c>
      <c r="E10" s="27">
        <v>4854000000</v>
      </c>
      <c r="F10" s="28">
        <v>0</v>
      </c>
      <c r="G10" s="20"/>
      <c r="H10" s="20"/>
      <c r="I10" s="20"/>
      <c r="J10" s="20"/>
      <c r="K10" s="20"/>
      <c r="L10" s="20"/>
      <c r="M10" s="20"/>
      <c r="N10" s="20"/>
      <c r="O10" s="20"/>
      <c r="P10" s="20"/>
      <c r="Q10" s="20"/>
      <c r="R10" s="20"/>
      <c r="S10" s="20"/>
      <c r="T10" s="20"/>
      <c r="U10" s="20"/>
      <c r="V10" s="20"/>
    </row>
    <row r="11" spans="1:22" ht="19" x14ac:dyDescent="0.25">
      <c r="A11" s="20"/>
      <c r="B11" s="29" t="s">
        <v>145</v>
      </c>
      <c r="C11" s="27">
        <v>0</v>
      </c>
      <c r="D11" s="27">
        <v>0</v>
      </c>
      <c r="E11" s="27">
        <v>258000000</v>
      </c>
      <c r="F11" s="28">
        <v>258000000</v>
      </c>
      <c r="G11" s="20"/>
      <c r="H11" s="20"/>
      <c r="I11" s="20"/>
      <c r="J11" s="20"/>
      <c r="K11" s="20"/>
      <c r="L11" s="20"/>
      <c r="M11" s="20"/>
      <c r="N11" s="20"/>
      <c r="O11" s="20"/>
      <c r="P11" s="20"/>
      <c r="Q11" s="20"/>
      <c r="R11" s="20"/>
      <c r="S11" s="20"/>
      <c r="T11" s="20"/>
      <c r="U11" s="20"/>
      <c r="V11" s="20"/>
    </row>
    <row r="12" spans="1:22" ht="19" x14ac:dyDescent="0.25">
      <c r="A12" s="20"/>
      <c r="B12" s="29" t="s">
        <v>146</v>
      </c>
      <c r="C12" s="27">
        <v>-5321000000</v>
      </c>
      <c r="D12" s="27">
        <v>-7542000000</v>
      </c>
      <c r="E12" s="27">
        <v>-9284000000</v>
      </c>
      <c r="F12" s="28">
        <v>-4385000000</v>
      </c>
      <c r="G12" s="20"/>
      <c r="H12" s="20"/>
      <c r="I12" s="20"/>
      <c r="J12" s="20"/>
      <c r="K12" s="20"/>
      <c r="L12" s="20"/>
      <c r="M12" s="20"/>
      <c r="N12" s="20"/>
      <c r="O12" s="20"/>
      <c r="P12" s="20"/>
      <c r="Q12" s="20"/>
      <c r="R12" s="20"/>
      <c r="S12" s="20"/>
      <c r="T12" s="20"/>
      <c r="U12" s="20"/>
      <c r="V12" s="20"/>
    </row>
    <row r="13" spans="1:22" ht="19" x14ac:dyDescent="0.25">
      <c r="A13" s="20"/>
      <c r="B13" s="29" t="s">
        <v>147</v>
      </c>
      <c r="C13" s="27">
        <v>25292000000</v>
      </c>
      <c r="D13" s="27">
        <v>23075000000</v>
      </c>
      <c r="E13" s="27">
        <v>21223000000</v>
      </c>
      <c r="F13" s="28">
        <v>25476000000</v>
      </c>
      <c r="G13" s="20"/>
      <c r="H13" s="20"/>
      <c r="I13" s="20"/>
      <c r="J13" s="20"/>
      <c r="K13" s="20"/>
      <c r="L13" s="20"/>
      <c r="M13" s="20"/>
      <c r="N13" s="20"/>
      <c r="O13" s="20"/>
      <c r="P13" s="20"/>
      <c r="Q13" s="20"/>
      <c r="R13" s="20"/>
      <c r="S13" s="20"/>
      <c r="T13" s="20"/>
      <c r="U13" s="20"/>
      <c r="V13" s="20"/>
    </row>
    <row r="14" spans="1:22" ht="19" x14ac:dyDescent="0.25">
      <c r="A14" s="20"/>
      <c r="B14" s="30" t="s">
        <v>148</v>
      </c>
      <c r="C14" s="31"/>
      <c r="D14" s="31"/>
      <c r="E14" s="31"/>
      <c r="F14" s="32"/>
      <c r="G14" s="20"/>
      <c r="H14" s="20"/>
      <c r="I14" s="20"/>
      <c r="J14" s="20"/>
      <c r="K14" s="20"/>
      <c r="L14" s="20"/>
      <c r="M14" s="20"/>
      <c r="N14" s="20"/>
      <c r="O14" s="20"/>
      <c r="P14" s="20"/>
      <c r="Q14" s="20"/>
      <c r="R14" s="20"/>
      <c r="S14" s="20"/>
      <c r="T14" s="20"/>
      <c r="U14" s="20"/>
      <c r="V14" s="20"/>
    </row>
    <row r="15" spans="1:22" ht="19" x14ac:dyDescent="0.25">
      <c r="A15" s="20"/>
      <c r="B15" s="26" t="s">
        <v>149</v>
      </c>
      <c r="C15" s="27">
        <v>0</v>
      </c>
      <c r="D15" s="27">
        <v>0</v>
      </c>
      <c r="E15" s="27">
        <v>0</v>
      </c>
      <c r="F15" s="28">
        <v>0</v>
      </c>
      <c r="G15" s="20"/>
      <c r="H15" s="20"/>
      <c r="I15" s="20"/>
      <c r="J15" s="20"/>
      <c r="K15" s="20"/>
      <c r="L15" s="20"/>
      <c r="M15" s="20"/>
      <c r="N15" s="20"/>
      <c r="O15" s="20"/>
      <c r="P15" s="20"/>
      <c r="Q15" s="20"/>
      <c r="R15" s="20"/>
      <c r="S15" s="20"/>
      <c r="T15" s="20"/>
      <c r="U15" s="20"/>
      <c r="V15" s="20"/>
    </row>
    <row r="16" spans="1:22" ht="19" x14ac:dyDescent="0.25">
      <c r="A16" s="20"/>
      <c r="B16" s="30" t="s">
        <v>150</v>
      </c>
      <c r="C16" s="31"/>
      <c r="D16" s="31"/>
      <c r="E16" s="31"/>
      <c r="F16" s="32"/>
      <c r="G16" s="20"/>
      <c r="H16" s="20"/>
      <c r="I16" s="20"/>
      <c r="J16" s="20"/>
      <c r="K16" s="20"/>
      <c r="L16" s="20"/>
      <c r="M16" s="20"/>
      <c r="N16" s="20"/>
      <c r="O16" s="20"/>
      <c r="P16" s="20"/>
      <c r="Q16" s="20"/>
      <c r="R16" s="20"/>
      <c r="S16" s="20"/>
      <c r="T16" s="20"/>
      <c r="U16" s="20"/>
      <c r="V16" s="20"/>
    </row>
    <row r="17" spans="1:22" ht="19" x14ac:dyDescent="0.25">
      <c r="A17" s="20"/>
      <c r="B17" s="33" t="s">
        <v>151</v>
      </c>
      <c r="C17" s="34">
        <v>4747000000</v>
      </c>
      <c r="D17" s="34">
        <v>3721000000</v>
      </c>
      <c r="E17" s="34">
        <v>2262000000</v>
      </c>
      <c r="F17" s="35">
        <v>-19047000000</v>
      </c>
      <c r="G17" s="20"/>
      <c r="H17" s="20"/>
      <c r="I17" s="20"/>
      <c r="J17" s="20"/>
      <c r="K17" s="20"/>
      <c r="L17" s="20"/>
      <c r="M17" s="20"/>
      <c r="N17" s="20"/>
      <c r="O17" s="20"/>
      <c r="P17" s="20"/>
      <c r="Q17" s="20"/>
      <c r="R17" s="20"/>
      <c r="S17" s="20"/>
      <c r="T17" s="20"/>
      <c r="U17" s="20"/>
      <c r="V17" s="20"/>
    </row>
    <row r="19" spans="1:22" x14ac:dyDescent="0.2">
      <c r="A19" s="20"/>
      <c r="B19" s="36" t="s">
        <v>70</v>
      </c>
      <c r="C19" s="37" t="s">
        <v>152</v>
      </c>
      <c r="D19" s="37" t="s">
        <v>153</v>
      </c>
      <c r="E19" s="37" t="s">
        <v>154</v>
      </c>
      <c r="F19" s="37" t="s">
        <v>155</v>
      </c>
      <c r="G19" s="38" t="s">
        <v>156</v>
      </c>
      <c r="H19" s="20"/>
      <c r="I19" s="20"/>
      <c r="J19" s="20"/>
      <c r="K19" s="20"/>
      <c r="L19" s="20"/>
      <c r="M19" s="20"/>
      <c r="N19" s="20"/>
      <c r="O19" s="20"/>
      <c r="P19" s="20"/>
      <c r="Q19" s="20"/>
      <c r="R19" s="20"/>
      <c r="S19" s="20"/>
      <c r="T19" s="20"/>
      <c r="U19" s="20"/>
      <c r="V19" s="20"/>
    </row>
    <row r="20" spans="1:22" x14ac:dyDescent="0.2">
      <c r="A20" s="20"/>
      <c r="B20" s="39" t="s">
        <v>85</v>
      </c>
      <c r="C20" s="40"/>
      <c r="D20" s="40"/>
      <c r="E20" s="40"/>
      <c r="F20" s="40"/>
      <c r="G20" s="41"/>
      <c r="H20" s="42" t="s">
        <v>157</v>
      </c>
      <c r="I20" s="20"/>
      <c r="J20" s="20"/>
      <c r="K20" s="20"/>
      <c r="L20" s="20"/>
      <c r="M20" s="20"/>
      <c r="N20" s="20"/>
      <c r="O20" s="20"/>
      <c r="P20" s="20"/>
      <c r="Q20" s="20"/>
      <c r="R20" s="20"/>
      <c r="S20" s="20"/>
      <c r="T20" s="20"/>
      <c r="U20" s="20"/>
      <c r="V20" s="20"/>
    </row>
    <row r="21" spans="1:22" x14ac:dyDescent="0.2">
      <c r="A21" s="20"/>
      <c r="B21" s="43" t="s">
        <v>158</v>
      </c>
      <c r="C21" s="44" t="str">
        <f>IF(C3&gt;D3, "Pass", "Fail")</f>
        <v>Pass</v>
      </c>
      <c r="D21" s="44" t="str">
        <f>IF(D3&gt;E3, "Pass", "Fail")</f>
        <v>Pass</v>
      </c>
      <c r="E21" s="44" t="str">
        <f>IF(E3&gt;F3, "Pass", "Fail")</f>
        <v>Fail</v>
      </c>
      <c r="F21" s="45"/>
      <c r="G21" s="46">
        <f>(((COUNTIF(C21:E21, "Pass") * 100) + (COUNTIF(C21:E21, "Fail") * 0)) * (400/300)) / 2</f>
        <v>133.33333333333331</v>
      </c>
      <c r="H21" s="47" t="s">
        <v>159</v>
      </c>
      <c r="I21" s="48"/>
      <c r="J21" s="20"/>
      <c r="K21" s="20"/>
      <c r="L21" s="20"/>
      <c r="M21" s="20"/>
      <c r="N21" s="20"/>
      <c r="O21" s="20"/>
      <c r="P21" s="20"/>
      <c r="Q21" s="20"/>
      <c r="R21" s="20"/>
      <c r="S21" s="20"/>
      <c r="T21" s="20"/>
      <c r="U21" s="20"/>
      <c r="V21" s="20"/>
    </row>
    <row r="22" spans="1:22" x14ac:dyDescent="0.2">
      <c r="A22" s="20"/>
      <c r="B22" s="43" t="s">
        <v>160</v>
      </c>
      <c r="C22" s="44" t="str">
        <f>IF(C17&gt;D17, "Pass", "Fail")</f>
        <v>Pass</v>
      </c>
      <c r="D22" s="44" t="str">
        <f>IF(D17&gt;E17, "Pass", "Fail")</f>
        <v>Pass</v>
      </c>
      <c r="E22" s="44" t="str">
        <f>IF(E17&gt;F17, "Pass", "Fail")</f>
        <v>Pass</v>
      </c>
      <c r="F22" s="40"/>
      <c r="G22" s="46">
        <f>(((COUNTIF(C22:F22, "Pass") * 100) + (COUNTIF(C22:F22, "Fail") * 0)) * (400/300)) / 2</f>
        <v>200</v>
      </c>
      <c r="H22" s="47" t="s">
        <v>161</v>
      </c>
      <c r="I22" s="20"/>
      <c r="J22" s="20"/>
      <c r="K22" s="20"/>
      <c r="L22" s="20"/>
      <c r="M22" s="20"/>
      <c r="N22" s="20"/>
      <c r="O22" s="20"/>
      <c r="P22" s="20"/>
      <c r="Q22" s="20"/>
      <c r="R22" s="20"/>
      <c r="S22" s="20"/>
      <c r="T22" s="20"/>
      <c r="U22" s="20"/>
      <c r="V22" s="20"/>
    </row>
    <row r="23" spans="1:22" x14ac:dyDescent="0.2">
      <c r="A23" s="20"/>
      <c r="B23" s="39" t="s">
        <v>73</v>
      </c>
      <c r="C23" s="44" t="str">
        <f>IF(C17&gt;C7, "Pass", "Fail")</f>
        <v>Fail</v>
      </c>
      <c r="D23" s="44" t="str">
        <f>IF(D17&gt;D7, "Pass", "Fail")</f>
        <v>Fail</v>
      </c>
      <c r="E23" s="44" t="str">
        <f>IF(E17&gt;E7, "Pass", "Fail")</f>
        <v>Fail</v>
      </c>
      <c r="F23" s="49" t="str">
        <f>IF(F17&gt;F7, "Pass", "Fail")</f>
        <v>Fail</v>
      </c>
      <c r="G23" s="46">
        <f>(COUNTIF(C23:F23, "Pass") * 100) + (COUNTIF(C23:F23, "Fail") * 0)</f>
        <v>0</v>
      </c>
      <c r="H23" s="47" t="s">
        <v>162</v>
      </c>
      <c r="I23" s="20"/>
      <c r="J23" s="20"/>
      <c r="K23" s="20"/>
      <c r="L23" s="20"/>
      <c r="M23" s="20"/>
      <c r="N23" s="20"/>
      <c r="O23" s="20"/>
      <c r="P23" s="20"/>
      <c r="Q23" s="20"/>
      <c r="R23" s="20"/>
      <c r="S23" s="20"/>
      <c r="T23" s="20"/>
      <c r="U23" s="20"/>
      <c r="V23" s="20"/>
    </row>
    <row r="24" spans="1:22" x14ac:dyDescent="0.2">
      <c r="A24" s="20"/>
      <c r="B24" s="39" t="s">
        <v>91</v>
      </c>
      <c r="C24" s="50">
        <f>C17/(C4)</f>
        <v>5.7248640239269649E-2</v>
      </c>
      <c r="D24" s="50">
        <f>D17/(D4)</f>
        <v>4.8001135205562505E-2</v>
      </c>
      <c r="E24" s="50">
        <f>E17/(E4)</f>
        <v>3.183225443287363E-2</v>
      </c>
      <c r="F24" s="51">
        <f>F17/(F4)</f>
        <v>-0.28063118811881188</v>
      </c>
      <c r="G24" s="46">
        <f>(IF(C24 &gt; 0.5, 100, IF(C24 &gt;= 0.2, 50, 0))) +
  (IF(D24 &gt; 0.5, 100, IF(D24 &gt;= 0.2, 50, 0))) +
  (IF(E24 &gt; 0.5, 100, IF(E24 &gt;= 0.2, 50, 0))) +
  (IF(F24 &gt; 0.5, 100, IF(F24 &gt;= 0.2, 50, 0)))</f>
        <v>0</v>
      </c>
      <c r="H24" s="47" t="s">
        <v>163</v>
      </c>
      <c r="I24" s="20"/>
      <c r="J24" s="20"/>
      <c r="K24" s="20"/>
      <c r="L24" s="20"/>
      <c r="M24" s="20"/>
      <c r="N24" s="20"/>
      <c r="O24" s="20"/>
      <c r="P24" s="20"/>
      <c r="Q24" s="20"/>
      <c r="R24" s="20"/>
      <c r="S24" s="20"/>
      <c r="T24" s="20"/>
      <c r="U24" s="20"/>
      <c r="V24" s="20"/>
    </row>
    <row r="25" spans="1:22" x14ac:dyDescent="0.2">
      <c r="A25" s="20"/>
      <c r="B25" s="39" t="s">
        <v>79</v>
      </c>
      <c r="C25" s="50">
        <f>C17/C6</f>
        <v>3.7765119572308228E-2</v>
      </c>
      <c r="D25" s="50">
        <f>D17/D6</f>
        <v>3.1362732207275548E-2</v>
      </c>
      <c r="E25" s="50">
        <f>E17/E6</f>
        <v>2.1891664327813639E-2</v>
      </c>
      <c r="F25" s="51">
        <f>F17/F6</f>
        <v>-0.19543001374894831</v>
      </c>
      <c r="G25" s="46">
        <f>(IF(C25 &gt; 0.17, 100, IF(C25 &gt;= 0.1, 50, 0))) +
  (IF(D25 &gt; 0.17, 100, IF(D25 &gt;= 0.1, 50, 0))) +
  (IF(E25 &gt; 0.17, 100, IF(E25 &gt;= 0.1, 50, 0))) +
  (IF(F25 &gt; 0.17, 100, IF(F25 &gt;= 0.1, 50, 0)))</f>
        <v>0</v>
      </c>
      <c r="H25" s="47" t="s">
        <v>164</v>
      </c>
      <c r="I25" s="20"/>
      <c r="J25" s="20"/>
      <c r="K25" s="20"/>
      <c r="L25" s="20"/>
      <c r="M25" s="20"/>
      <c r="N25" s="20"/>
      <c r="O25" s="20"/>
      <c r="P25" s="20"/>
      <c r="Q25" s="20"/>
      <c r="R25" s="20"/>
      <c r="S25" s="20"/>
      <c r="T25" s="20"/>
      <c r="U25" s="20"/>
      <c r="V25" s="20"/>
    </row>
    <row r="26" spans="1:22" x14ac:dyDescent="0.2">
      <c r="A26" s="20"/>
      <c r="B26" s="39" t="s">
        <v>81</v>
      </c>
      <c r="C26" s="50">
        <f>C8/C6</f>
        <v>0.66104472624862765</v>
      </c>
      <c r="D26" s="50">
        <f>D8/D6</f>
        <v>0.6724402413944236</v>
      </c>
      <c r="E26" s="50">
        <f>E8/E6</f>
        <v>0.62594481597259188</v>
      </c>
      <c r="F26" s="51">
        <f>F8/F6</f>
        <v>0.60013133323756951</v>
      </c>
      <c r="G26" s="46">
        <f>(IF(C26 &lt; 0.5, 100, 0)) +
  (IF(D26 &lt; 0.5, 100, 0)) +
  (IF(E26 &lt; 0.5, 100, 0)) +
  (IF(F26 &lt; 0.5, 100, 0))</f>
        <v>0</v>
      </c>
      <c r="H26" s="47" t="s">
        <v>165</v>
      </c>
      <c r="I26" s="20"/>
      <c r="J26" s="20"/>
      <c r="K26" s="20"/>
      <c r="L26" s="20"/>
      <c r="M26" s="20"/>
      <c r="N26" s="20"/>
      <c r="O26" s="20"/>
      <c r="P26" s="20"/>
      <c r="Q26" s="20"/>
      <c r="R26" s="20"/>
      <c r="S26" s="20"/>
      <c r="T26" s="20"/>
      <c r="U26" s="20"/>
      <c r="V26" s="20"/>
    </row>
    <row r="27" spans="1:22" x14ac:dyDescent="0.2">
      <c r="A27" s="20"/>
      <c r="B27" s="39" t="s">
        <v>166</v>
      </c>
      <c r="C27" s="50">
        <f>C9/(C13+C10)</f>
        <v>3.9698718962517794</v>
      </c>
      <c r="D27" s="50">
        <f>D9/(D13+D10)</f>
        <v>3.734331040950297</v>
      </c>
      <c r="E27" s="50">
        <f>E9/(E13+E10)</f>
        <v>3.1485216857767382</v>
      </c>
      <c r="F27" s="51">
        <f>F9/(F13+F10)</f>
        <v>2.8256398178677973</v>
      </c>
      <c r="G27" s="46">
        <f>(IF(C27 &lt; 0.8, 100, IF(C27 &lt; 1, 50, 0))) +
  (IF(D27 &lt; 0.8, 100, IF(D27 &lt; 1, 50, 0))) +
  (IF(E27 &lt; 0.8, 100, IF(E27 &lt; 1, 50, 0))) +
  (IF(F27 &lt; 0.8, 100, IF(F27 &lt; 1, 50, 0)))</f>
        <v>0</v>
      </c>
      <c r="H27" s="47" t="s">
        <v>167</v>
      </c>
      <c r="I27" s="20"/>
      <c r="J27" s="20"/>
      <c r="K27" s="20"/>
      <c r="L27" s="20"/>
      <c r="M27" s="20"/>
      <c r="N27" s="20"/>
      <c r="O27" s="20"/>
      <c r="P27" s="20"/>
      <c r="Q27" s="20"/>
      <c r="R27" s="20"/>
      <c r="S27" s="20"/>
      <c r="T27" s="20"/>
      <c r="U27" s="20"/>
      <c r="V27" s="20"/>
    </row>
    <row r="28" spans="1:22" x14ac:dyDescent="0.2">
      <c r="A28" s="20"/>
      <c r="B28" s="39" t="s">
        <v>168</v>
      </c>
      <c r="C28" s="44" t="str">
        <f>IF(C11=0, "Pass", "Fail")</f>
        <v>Pass</v>
      </c>
      <c r="D28" s="52" t="str">
        <f>IF(D11=0, "Pass", "Fail")</f>
        <v>Pass</v>
      </c>
      <c r="E28" s="52" t="str">
        <f>IF(E11=0, "Pass", "Fail")</f>
        <v>Fail</v>
      </c>
      <c r="F28" s="53" t="str">
        <f>IF(F11=0, "Pass", "Fail")</f>
        <v>Fail</v>
      </c>
      <c r="G28" s="46">
        <f>(COUNTIF(C28:F28, "Pass") * 100) + (COUNTIF(C28:F28, "Fail") * 0)</f>
        <v>200</v>
      </c>
      <c r="H28" s="47" t="s">
        <v>169</v>
      </c>
      <c r="I28" s="20"/>
      <c r="J28" s="20"/>
      <c r="K28" s="20"/>
      <c r="L28" s="20"/>
      <c r="M28" s="20"/>
      <c r="N28" s="20"/>
      <c r="O28" s="20"/>
      <c r="P28" s="20"/>
      <c r="Q28" s="20"/>
      <c r="R28" s="20"/>
      <c r="S28" s="20"/>
      <c r="T28" s="20"/>
      <c r="U28" s="20"/>
      <c r="V28" s="20"/>
    </row>
    <row r="29" spans="1:22" x14ac:dyDescent="0.2">
      <c r="A29" s="20"/>
      <c r="B29" s="39" t="s">
        <v>83</v>
      </c>
      <c r="C29" s="51">
        <f>(((C12-D12)/D12)+((D12-E12)/E12)+((E12-F12)/F12))/3</f>
        <v>0.21169964199340222</v>
      </c>
      <c r="D29" s="54"/>
      <c r="E29" s="55"/>
      <c r="F29" s="56"/>
      <c r="G29" s="46">
        <f>(IF(C29 &gt;= 0.17, 100, IF(C29 &gt;= 0, 50, 0))) * (400/100)</f>
        <v>400</v>
      </c>
      <c r="H29" s="47" t="s">
        <v>170</v>
      </c>
      <c r="I29" s="20"/>
      <c r="J29" s="20"/>
      <c r="K29" s="20"/>
      <c r="L29" s="20"/>
      <c r="M29" s="20"/>
      <c r="N29" s="20"/>
      <c r="O29" s="20"/>
      <c r="P29" s="20"/>
      <c r="Q29" s="20"/>
      <c r="R29" s="20"/>
      <c r="S29" s="20"/>
      <c r="T29" s="20"/>
      <c r="U29" s="20"/>
      <c r="V29" s="20"/>
    </row>
    <row r="30" spans="1:22" x14ac:dyDescent="0.2">
      <c r="A30" s="20"/>
      <c r="B30" s="39" t="s">
        <v>87</v>
      </c>
      <c r="C30" s="44" t="str">
        <f>IF(C10&lt;&gt;0,"Pass","Fail")</f>
        <v>Fail</v>
      </c>
      <c r="D30" s="57" t="str">
        <f>IF(D10&lt;&gt;0,"Pass","Fail")</f>
        <v>Pass</v>
      </c>
      <c r="E30" s="57" t="str">
        <f>IF(E10&lt;&gt;0,"Pass","Fail")</f>
        <v>Pass</v>
      </c>
      <c r="F30" s="58" t="str">
        <f>IF(F10&lt;&gt;0,"Pass","Fail")</f>
        <v>Fail</v>
      </c>
      <c r="G30" s="46">
        <f>(COUNTIF(C30:F30, "Pass") * 100) + (COUNTIF(C30:F30, "Fail") * 0)</f>
        <v>200</v>
      </c>
      <c r="H30" s="47" t="s">
        <v>171</v>
      </c>
      <c r="I30" s="20"/>
      <c r="J30" s="20"/>
      <c r="K30" s="20"/>
      <c r="L30" s="20"/>
      <c r="M30" s="20"/>
      <c r="N30" s="20"/>
      <c r="O30" s="20"/>
      <c r="P30" s="20"/>
      <c r="Q30" s="20"/>
      <c r="R30" s="20"/>
      <c r="S30" s="20"/>
      <c r="T30" s="20"/>
      <c r="U30" s="20"/>
      <c r="V30" s="20"/>
    </row>
    <row r="31" spans="1:22" x14ac:dyDescent="0.2">
      <c r="A31" s="20"/>
      <c r="B31" s="39" t="s">
        <v>172</v>
      </c>
      <c r="C31" s="50">
        <f>C17/(C13+C10)</f>
        <v>0.18768780642100269</v>
      </c>
      <c r="D31" s="50">
        <f>D17/(D13+D10)</f>
        <v>0.14539699906220693</v>
      </c>
      <c r="E31" s="50">
        <f>E17/(E13+E10)</f>
        <v>8.6743106952486868E-2</v>
      </c>
      <c r="F31" s="51">
        <f>F17/(F13+F10)</f>
        <v>-0.74764484220442773</v>
      </c>
      <c r="G31" s="46">
        <f>(IF(C31 &gt; 0.23, 100, 0)) +
  (IF(D31 &gt; 0.23, 100, 0)) +
  (IF(E31 &gt; 0.23, 100, 0)) +
  (IF(F31 &gt; 0.23, 100, 0))</f>
        <v>0</v>
      </c>
      <c r="H31" s="47" t="s">
        <v>173</v>
      </c>
      <c r="I31" s="20"/>
      <c r="J31" s="20"/>
      <c r="K31" s="20"/>
      <c r="L31" s="20"/>
      <c r="M31" s="20"/>
      <c r="N31" s="20"/>
      <c r="O31" s="20"/>
      <c r="P31" s="20"/>
      <c r="Q31" s="20"/>
      <c r="R31" s="20"/>
      <c r="S31" s="20"/>
      <c r="T31" s="20"/>
      <c r="U31" s="20"/>
      <c r="V31" s="20"/>
    </row>
    <row r="32" spans="1:22" x14ac:dyDescent="0.2">
      <c r="A32" s="20"/>
      <c r="B32" s="59" t="s">
        <v>93</v>
      </c>
      <c r="C32" s="60" t="str">
        <f>IF(C5&gt;F5, "Pass", "Fail")</f>
        <v>Fail</v>
      </c>
      <c r="D32" s="61"/>
      <c r="E32" s="62"/>
      <c r="F32" s="62"/>
      <c r="G32" s="63">
        <f>((COUNTIF(C32, "Pass") * 100) + (COUNTIF(C32, "Fail") * 0)) * (400/100)</f>
        <v>0</v>
      </c>
      <c r="H32" s="64" t="s">
        <v>174</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00FF00"/>
  </sheetPr>
  <dimension ref="A1:V32"/>
  <sheetViews>
    <sheetView zoomScale="200" workbookViewId="0"/>
  </sheetViews>
  <sheetFormatPr baseColWidth="10" defaultColWidth="8.83203125" defaultRowHeight="15" x14ac:dyDescent="0.2"/>
  <cols>
    <col min="1" max="1" width="19" customWidth="1"/>
    <col min="2" max="2" width="42" customWidth="1"/>
    <col min="3" max="7" width="20" customWidth="1"/>
    <col min="8" max="8" width="177" customWidth="1"/>
    <col min="9" max="9" width="20" customWidth="1"/>
    <col min="10" max="22" width="19" customWidth="1"/>
  </cols>
  <sheetData>
    <row r="1" spans="1:22" x14ac:dyDescent="0.2">
      <c r="A1" s="20"/>
      <c r="B1" s="21" t="s">
        <v>130</v>
      </c>
      <c r="C1" s="20"/>
      <c r="D1" s="20"/>
      <c r="E1" s="20"/>
      <c r="F1" s="20"/>
      <c r="G1" s="20"/>
      <c r="H1" s="20"/>
      <c r="I1" s="20"/>
      <c r="J1" s="20"/>
      <c r="K1" s="20"/>
      <c r="L1" s="20"/>
      <c r="M1" s="20"/>
      <c r="N1" s="20"/>
      <c r="O1" s="20"/>
      <c r="P1" s="20"/>
      <c r="Q1" s="20"/>
      <c r="R1" s="20"/>
      <c r="S1" s="20"/>
      <c r="T1" s="20"/>
      <c r="U1" s="20"/>
      <c r="V1" s="20"/>
    </row>
    <row r="2" spans="1:22" x14ac:dyDescent="0.2">
      <c r="A2" s="20"/>
      <c r="B2" s="22" t="s">
        <v>131</v>
      </c>
      <c r="C2" s="23" t="s">
        <v>175</v>
      </c>
      <c r="D2" s="23" t="s">
        <v>176</v>
      </c>
      <c r="E2" s="23" t="s">
        <v>177</v>
      </c>
      <c r="F2" s="23" t="s">
        <v>178</v>
      </c>
      <c r="G2" s="20"/>
      <c r="H2" s="24" t="s">
        <v>136</v>
      </c>
      <c r="I2" s="25">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0.14833333333333334</v>
      </c>
      <c r="J2" s="20"/>
      <c r="K2" s="20"/>
      <c r="L2" s="20"/>
      <c r="M2" s="20"/>
      <c r="N2" s="20"/>
      <c r="O2" s="20"/>
      <c r="P2" s="20"/>
      <c r="Q2" s="20"/>
      <c r="R2" s="20"/>
      <c r="S2" s="20"/>
      <c r="T2" s="20"/>
      <c r="U2" s="20"/>
      <c r="V2" s="20"/>
    </row>
    <row r="3" spans="1:22" ht="19" x14ac:dyDescent="0.25">
      <c r="A3" s="20"/>
      <c r="B3" s="26" t="s">
        <v>137</v>
      </c>
      <c r="C3" s="27">
        <v>482000000</v>
      </c>
      <c r="D3" s="27">
        <v>403000000</v>
      </c>
      <c r="E3" s="27">
        <v>389000000</v>
      </c>
      <c r="F3" s="28">
        <v>308000000</v>
      </c>
      <c r="G3" s="20"/>
      <c r="H3" s="20"/>
      <c r="I3" s="20"/>
      <c r="J3" s="20"/>
      <c r="K3" s="20"/>
      <c r="L3" s="20"/>
      <c r="M3" s="20"/>
      <c r="N3" s="20"/>
      <c r="O3" s="20"/>
      <c r="P3" s="20"/>
      <c r="Q3" s="20"/>
      <c r="R3" s="20"/>
      <c r="S3" s="20"/>
      <c r="T3" s="20"/>
      <c r="U3" s="20"/>
      <c r="V3" s="20"/>
    </row>
    <row r="4" spans="1:22" ht="19" x14ac:dyDescent="0.25">
      <c r="A4" s="20"/>
      <c r="B4" s="29" t="s">
        <v>138</v>
      </c>
      <c r="C4" s="27">
        <v>55683000000</v>
      </c>
      <c r="D4" s="27">
        <v>48437000000</v>
      </c>
      <c r="E4" s="27">
        <v>44488000000</v>
      </c>
      <c r="F4" s="28">
        <v>40546000000</v>
      </c>
      <c r="G4" s="20"/>
      <c r="H4" s="20"/>
      <c r="I4" s="20"/>
      <c r="J4" s="20"/>
      <c r="K4" s="20"/>
      <c r="L4" s="20"/>
      <c r="M4" s="20"/>
      <c r="N4" s="20"/>
      <c r="O4" s="20"/>
      <c r="P4" s="20"/>
      <c r="Q4" s="20"/>
      <c r="R4" s="20"/>
      <c r="S4" s="20"/>
      <c r="T4" s="20"/>
      <c r="U4" s="20"/>
      <c r="V4" s="20"/>
    </row>
    <row r="5" spans="1:22" ht="19" x14ac:dyDescent="0.25">
      <c r="A5" s="20"/>
      <c r="B5" s="29" t="s">
        <v>139</v>
      </c>
      <c r="C5" s="27">
        <v>1602000000</v>
      </c>
      <c r="D5" s="27">
        <v>1602000000</v>
      </c>
      <c r="E5" s="27">
        <v>1602000000</v>
      </c>
      <c r="F5" s="28">
        <v>1602000000</v>
      </c>
      <c r="G5" s="20"/>
      <c r="H5" s="20"/>
      <c r="I5" s="20"/>
      <c r="J5" s="20"/>
      <c r="K5" s="20"/>
      <c r="L5" s="20"/>
      <c r="M5" s="20"/>
      <c r="N5" s="20"/>
      <c r="O5" s="20"/>
      <c r="P5" s="20"/>
      <c r="Q5" s="20"/>
      <c r="R5" s="20"/>
      <c r="S5" s="20"/>
      <c r="T5" s="20"/>
      <c r="U5" s="20"/>
      <c r="V5" s="20"/>
    </row>
    <row r="6" spans="1:22" ht="19" x14ac:dyDescent="0.25">
      <c r="A6" s="20"/>
      <c r="B6" s="29" t="s">
        <v>140</v>
      </c>
      <c r="C6" s="27">
        <v>87181000000</v>
      </c>
      <c r="D6" s="27">
        <v>78574000000</v>
      </c>
      <c r="E6" s="27">
        <v>72045000000</v>
      </c>
      <c r="F6" s="28">
        <v>66623000000</v>
      </c>
      <c r="G6" s="20"/>
      <c r="H6" s="20"/>
      <c r="I6" s="20"/>
      <c r="J6" s="20"/>
      <c r="K6" s="20"/>
      <c r="L6" s="20"/>
      <c r="M6" s="20"/>
      <c r="N6" s="20"/>
      <c r="O6" s="20"/>
      <c r="P6" s="20"/>
      <c r="Q6" s="20"/>
      <c r="R6" s="20"/>
      <c r="S6" s="20"/>
      <c r="T6" s="20"/>
      <c r="U6" s="20"/>
      <c r="V6" s="20"/>
    </row>
    <row r="7" spans="1:22" ht="19" x14ac:dyDescent="0.25">
      <c r="A7" s="20"/>
      <c r="B7" s="29" t="s">
        <v>141</v>
      </c>
      <c r="C7" s="27">
        <v>10090000000</v>
      </c>
      <c r="D7" s="27">
        <v>9899000000</v>
      </c>
      <c r="E7" s="27">
        <v>10035000000</v>
      </c>
      <c r="F7" s="28">
        <v>6839000000</v>
      </c>
      <c r="G7" s="20"/>
      <c r="H7" s="20"/>
      <c r="I7" s="20"/>
      <c r="J7" s="20"/>
      <c r="K7" s="20"/>
      <c r="L7" s="20"/>
      <c r="M7" s="20"/>
      <c r="N7" s="20"/>
      <c r="O7" s="20"/>
      <c r="P7" s="20"/>
      <c r="Q7" s="20"/>
      <c r="R7" s="20"/>
      <c r="S7" s="20"/>
      <c r="T7" s="20"/>
      <c r="U7" s="20"/>
      <c r="V7" s="20"/>
    </row>
    <row r="8" spans="1:22" ht="19" x14ac:dyDescent="0.25">
      <c r="A8" s="20"/>
      <c r="B8" s="29" t="s">
        <v>142</v>
      </c>
      <c r="C8" s="27">
        <v>43437000000</v>
      </c>
      <c r="D8" s="27">
        <v>39419000000</v>
      </c>
      <c r="E8" s="27">
        <v>34591000000</v>
      </c>
      <c r="F8" s="28">
        <v>34850000000</v>
      </c>
      <c r="G8" s="20"/>
      <c r="H8" s="20"/>
      <c r="I8" s="20"/>
      <c r="J8" s="20"/>
      <c r="K8" s="20"/>
      <c r="L8" s="20"/>
      <c r="M8" s="20"/>
      <c r="N8" s="20"/>
      <c r="O8" s="20"/>
      <c r="P8" s="20"/>
      <c r="Q8" s="20"/>
      <c r="R8" s="20"/>
      <c r="S8" s="20"/>
      <c r="T8" s="20"/>
      <c r="U8" s="20"/>
      <c r="V8" s="20"/>
    </row>
    <row r="9" spans="1:22" ht="19" x14ac:dyDescent="0.25">
      <c r="A9" s="20"/>
      <c r="B9" s="29" t="s">
        <v>143</v>
      </c>
      <c r="C9" s="27">
        <v>53527000000</v>
      </c>
      <c r="D9" s="27">
        <v>49318000000</v>
      </c>
      <c r="E9" s="27">
        <v>44626000000</v>
      </c>
      <c r="F9" s="28">
        <v>41689000000</v>
      </c>
      <c r="G9" s="20"/>
      <c r="H9" s="20"/>
      <c r="I9" s="20"/>
      <c r="J9" s="20"/>
      <c r="K9" s="20"/>
      <c r="L9" s="20"/>
      <c r="M9" s="20"/>
      <c r="N9" s="20"/>
      <c r="O9" s="20"/>
      <c r="P9" s="20"/>
      <c r="Q9" s="20"/>
      <c r="R9" s="20"/>
      <c r="S9" s="20"/>
      <c r="T9" s="20"/>
      <c r="U9" s="20"/>
      <c r="V9" s="20"/>
    </row>
    <row r="10" spans="1:22" ht="19" x14ac:dyDescent="0.25">
      <c r="A10" s="20"/>
      <c r="B10" s="29" t="s">
        <v>144</v>
      </c>
      <c r="C10" s="27">
        <v>0</v>
      </c>
      <c r="D10" s="27">
        <v>0</v>
      </c>
      <c r="E10" s="27">
        <v>0</v>
      </c>
      <c r="F10" s="28">
        <v>0</v>
      </c>
      <c r="G10" s="20"/>
      <c r="H10" s="20"/>
      <c r="I10" s="20"/>
      <c r="J10" s="20"/>
      <c r="K10" s="20"/>
      <c r="L10" s="20"/>
      <c r="M10" s="20"/>
      <c r="N10" s="20"/>
      <c r="O10" s="20"/>
      <c r="P10" s="20"/>
      <c r="Q10" s="20"/>
      <c r="R10" s="20"/>
      <c r="S10" s="20"/>
      <c r="T10" s="20"/>
      <c r="U10" s="20"/>
      <c r="V10" s="20"/>
    </row>
    <row r="11" spans="1:22" ht="19" x14ac:dyDescent="0.25">
      <c r="A11" s="20"/>
      <c r="B11" s="29" t="s">
        <v>145</v>
      </c>
      <c r="C11" s="27">
        <v>909000000</v>
      </c>
      <c r="D11" s="27">
        <v>909000000</v>
      </c>
      <c r="E11" s="27">
        <v>909000000</v>
      </c>
      <c r="F11" s="28">
        <v>3167000000</v>
      </c>
      <c r="G11" s="20"/>
      <c r="H11" s="20"/>
      <c r="I11" s="20"/>
      <c r="J11" s="20"/>
      <c r="K11" s="20"/>
      <c r="L11" s="20"/>
      <c r="M11" s="20"/>
      <c r="N11" s="20"/>
      <c r="O11" s="20"/>
      <c r="P11" s="20"/>
      <c r="Q11" s="20"/>
      <c r="R11" s="20"/>
      <c r="S11" s="20"/>
      <c r="T11" s="20"/>
      <c r="U11" s="20"/>
      <c r="V11" s="20"/>
    </row>
    <row r="12" spans="1:22" ht="19" x14ac:dyDescent="0.25">
      <c r="A12" s="20"/>
      <c r="B12" s="29" t="s">
        <v>146</v>
      </c>
      <c r="C12" s="27">
        <v>15732000000</v>
      </c>
      <c r="D12" s="27">
        <v>14201000000</v>
      </c>
      <c r="E12" s="27">
        <v>13548000000</v>
      </c>
      <c r="F12" s="28">
        <v>13673000000</v>
      </c>
      <c r="G12" s="20"/>
      <c r="H12" s="20"/>
      <c r="I12" s="20"/>
      <c r="J12" s="20"/>
      <c r="K12" s="20"/>
      <c r="L12" s="20"/>
      <c r="M12" s="20"/>
      <c r="N12" s="20"/>
      <c r="O12" s="20"/>
      <c r="P12" s="20"/>
      <c r="Q12" s="20"/>
      <c r="R12" s="20"/>
      <c r="S12" s="20"/>
      <c r="T12" s="20"/>
      <c r="U12" s="20"/>
      <c r="V12" s="20"/>
    </row>
    <row r="13" spans="1:22" ht="19" x14ac:dyDescent="0.25">
      <c r="A13" s="20"/>
      <c r="B13" s="29" t="s">
        <v>147</v>
      </c>
      <c r="C13" s="27">
        <v>33654000000</v>
      </c>
      <c r="D13" s="27">
        <v>29256000000</v>
      </c>
      <c r="E13" s="27">
        <v>27419000000</v>
      </c>
      <c r="F13" s="28">
        <v>24934000000</v>
      </c>
      <c r="G13" s="20"/>
      <c r="H13" s="20"/>
      <c r="I13" s="20"/>
      <c r="J13" s="20"/>
      <c r="K13" s="20"/>
      <c r="L13" s="20"/>
      <c r="M13" s="20"/>
      <c r="N13" s="20"/>
      <c r="O13" s="20"/>
      <c r="P13" s="20"/>
      <c r="Q13" s="20"/>
      <c r="R13" s="20"/>
      <c r="S13" s="20"/>
      <c r="T13" s="20"/>
      <c r="U13" s="20"/>
      <c r="V13" s="20"/>
    </row>
    <row r="14" spans="1:22" ht="19" x14ac:dyDescent="0.25">
      <c r="A14" s="20"/>
      <c r="B14" s="30" t="s">
        <v>148</v>
      </c>
      <c r="C14" s="31"/>
      <c r="D14" s="31"/>
      <c r="E14" s="31"/>
      <c r="F14" s="32"/>
      <c r="G14" s="20"/>
      <c r="H14" s="20"/>
      <c r="I14" s="20"/>
      <c r="J14" s="20"/>
      <c r="K14" s="20"/>
      <c r="L14" s="20"/>
      <c r="M14" s="20"/>
      <c r="N14" s="20"/>
      <c r="O14" s="20"/>
      <c r="P14" s="20"/>
      <c r="Q14" s="20"/>
      <c r="R14" s="20"/>
      <c r="S14" s="20"/>
      <c r="T14" s="20"/>
      <c r="U14" s="20"/>
      <c r="V14" s="20"/>
    </row>
    <row r="15" spans="1:22" ht="19" x14ac:dyDescent="0.25">
      <c r="A15" s="20"/>
      <c r="B15" s="26" t="s">
        <v>149</v>
      </c>
      <c r="C15" s="27">
        <v>0</v>
      </c>
      <c r="D15" s="27">
        <v>0</v>
      </c>
      <c r="E15" s="27">
        <v>0</v>
      </c>
      <c r="F15" s="28">
        <v>0</v>
      </c>
      <c r="G15" s="20"/>
      <c r="H15" s="20"/>
      <c r="I15" s="20"/>
      <c r="J15" s="20"/>
      <c r="K15" s="20"/>
      <c r="L15" s="20"/>
      <c r="M15" s="20"/>
      <c r="N15" s="20"/>
      <c r="O15" s="20"/>
      <c r="P15" s="20"/>
      <c r="Q15" s="20"/>
      <c r="R15" s="20"/>
      <c r="S15" s="20"/>
      <c r="T15" s="20"/>
      <c r="U15" s="20"/>
      <c r="V15" s="20"/>
    </row>
    <row r="16" spans="1:22" ht="19" x14ac:dyDescent="0.25">
      <c r="A16" s="20"/>
      <c r="B16" s="30" t="s">
        <v>150</v>
      </c>
      <c r="C16" s="31"/>
      <c r="D16" s="31"/>
      <c r="E16" s="31"/>
      <c r="F16" s="32"/>
      <c r="G16" s="20"/>
      <c r="H16" s="20"/>
      <c r="I16" s="20"/>
      <c r="J16" s="20"/>
      <c r="K16" s="20"/>
      <c r="L16" s="20"/>
      <c r="M16" s="20"/>
      <c r="N16" s="20"/>
      <c r="O16" s="20"/>
      <c r="P16" s="20"/>
      <c r="Q16" s="20"/>
      <c r="R16" s="20"/>
      <c r="S16" s="20"/>
      <c r="T16" s="20"/>
      <c r="U16" s="20"/>
      <c r="V16" s="20"/>
    </row>
    <row r="17" spans="1:22" ht="19" x14ac:dyDescent="0.25">
      <c r="A17" s="20"/>
      <c r="B17" s="33" t="s">
        <v>151</v>
      </c>
      <c r="C17" s="34">
        <v>6218000000</v>
      </c>
      <c r="D17" s="34">
        <v>1142000000</v>
      </c>
      <c r="E17" s="34">
        <v>3842000000</v>
      </c>
      <c r="F17" s="35">
        <v>2591000000</v>
      </c>
      <c r="G17" s="20"/>
      <c r="H17" s="20"/>
      <c r="I17" s="20"/>
      <c r="J17" s="20"/>
      <c r="K17" s="20"/>
      <c r="L17" s="20"/>
      <c r="M17" s="20"/>
      <c r="N17" s="20"/>
      <c r="O17" s="20"/>
      <c r="P17" s="20"/>
      <c r="Q17" s="20"/>
      <c r="R17" s="20"/>
      <c r="S17" s="20"/>
      <c r="T17" s="20"/>
      <c r="U17" s="20"/>
      <c r="V17" s="20"/>
    </row>
    <row r="19" spans="1:22" x14ac:dyDescent="0.2">
      <c r="A19" s="20"/>
      <c r="B19" s="36" t="s">
        <v>70</v>
      </c>
      <c r="C19" s="37" t="s">
        <v>152</v>
      </c>
      <c r="D19" s="37" t="s">
        <v>153</v>
      </c>
      <c r="E19" s="37" t="s">
        <v>154</v>
      </c>
      <c r="F19" s="37" t="s">
        <v>155</v>
      </c>
      <c r="G19" s="38" t="s">
        <v>156</v>
      </c>
      <c r="H19" s="20"/>
      <c r="I19" s="20"/>
      <c r="J19" s="20"/>
      <c r="K19" s="20"/>
      <c r="L19" s="20"/>
      <c r="M19" s="20"/>
      <c r="N19" s="20"/>
      <c r="O19" s="20"/>
      <c r="P19" s="20"/>
      <c r="Q19" s="20"/>
      <c r="R19" s="20"/>
      <c r="S19" s="20"/>
      <c r="T19" s="20"/>
      <c r="U19" s="20"/>
      <c r="V19" s="20"/>
    </row>
    <row r="20" spans="1:22" x14ac:dyDescent="0.2">
      <c r="A20" s="20"/>
      <c r="B20" s="39" t="s">
        <v>85</v>
      </c>
      <c r="C20" s="40"/>
      <c r="D20" s="40"/>
      <c r="E20" s="40"/>
      <c r="F20" s="40"/>
      <c r="G20" s="41"/>
      <c r="H20" s="42" t="s">
        <v>157</v>
      </c>
      <c r="I20" s="20"/>
      <c r="J20" s="20"/>
      <c r="K20" s="20"/>
      <c r="L20" s="20"/>
      <c r="M20" s="20"/>
      <c r="N20" s="20"/>
      <c r="O20" s="20"/>
      <c r="P20" s="20"/>
      <c r="Q20" s="20"/>
      <c r="R20" s="20"/>
      <c r="S20" s="20"/>
      <c r="T20" s="20"/>
      <c r="U20" s="20"/>
      <c r="V20" s="20"/>
    </row>
    <row r="21" spans="1:22" x14ac:dyDescent="0.2">
      <c r="A21" s="20"/>
      <c r="B21" s="43" t="s">
        <v>158</v>
      </c>
      <c r="C21" s="44" t="str">
        <f>IF(C3&gt;D3, "Pass", "Fail")</f>
        <v>Pass</v>
      </c>
      <c r="D21" s="44" t="str">
        <f>IF(D3&gt;E3, "Pass", "Fail")</f>
        <v>Pass</v>
      </c>
      <c r="E21" s="44" t="str">
        <f>IF(E3&gt;F3, "Pass", "Fail")</f>
        <v>Pass</v>
      </c>
      <c r="F21" s="45"/>
      <c r="G21" s="46">
        <f>(((COUNTIF(C21:E21, "Pass") * 100) + (COUNTIF(C21:E21, "Fail") * 0)) * (400/300)) / 2</f>
        <v>200</v>
      </c>
      <c r="H21" s="47" t="s">
        <v>159</v>
      </c>
      <c r="I21" s="48"/>
      <c r="J21" s="20"/>
      <c r="K21" s="20"/>
      <c r="L21" s="20"/>
      <c r="M21" s="20"/>
      <c r="N21" s="20"/>
      <c r="O21" s="20"/>
      <c r="P21" s="20"/>
      <c r="Q21" s="20"/>
      <c r="R21" s="20"/>
      <c r="S21" s="20"/>
      <c r="T21" s="20"/>
      <c r="U21" s="20"/>
      <c r="V21" s="20"/>
    </row>
    <row r="22" spans="1:22" x14ac:dyDescent="0.2">
      <c r="A22" s="20"/>
      <c r="B22" s="43" t="s">
        <v>160</v>
      </c>
      <c r="C22" s="44" t="str">
        <f>IF(C17&gt;D17, "Pass", "Fail")</f>
        <v>Pass</v>
      </c>
      <c r="D22" s="44" t="str">
        <f>IF(D17&gt;E17, "Pass", "Fail")</f>
        <v>Fail</v>
      </c>
      <c r="E22" s="44" t="str">
        <f>IF(E17&gt;F17, "Pass", "Fail")</f>
        <v>Pass</v>
      </c>
      <c r="F22" s="40"/>
      <c r="G22" s="46">
        <f>(((COUNTIF(C22:F22, "Pass") * 100) + (COUNTIF(C22:F22, "Fail") * 0)) * (400/300)) / 2</f>
        <v>133.33333333333331</v>
      </c>
      <c r="H22" s="47" t="s">
        <v>161</v>
      </c>
      <c r="I22" s="20"/>
      <c r="J22" s="20"/>
      <c r="K22" s="20"/>
      <c r="L22" s="20"/>
      <c r="M22" s="20"/>
      <c r="N22" s="20"/>
      <c r="O22" s="20"/>
      <c r="P22" s="20"/>
      <c r="Q22" s="20"/>
      <c r="R22" s="20"/>
      <c r="S22" s="20"/>
      <c r="T22" s="20"/>
      <c r="U22" s="20"/>
      <c r="V22" s="20"/>
    </row>
    <row r="23" spans="1:22" x14ac:dyDescent="0.2">
      <c r="A23" s="20"/>
      <c r="B23" s="39" t="s">
        <v>73</v>
      </c>
      <c r="C23" s="44" t="str">
        <f>IF(C17&gt;C7, "Pass", "Fail")</f>
        <v>Fail</v>
      </c>
      <c r="D23" s="44" t="str">
        <f>IF(D17&gt;D7, "Pass", "Fail")</f>
        <v>Fail</v>
      </c>
      <c r="E23" s="44" t="str">
        <f>IF(E17&gt;E7, "Pass", "Fail")</f>
        <v>Fail</v>
      </c>
      <c r="F23" s="49" t="str">
        <f>IF(F17&gt;F7, "Pass", "Fail")</f>
        <v>Fail</v>
      </c>
      <c r="G23" s="46">
        <f>(COUNTIF(C23:F23, "Pass") * 100) + (COUNTIF(C23:F23, "Fail") * 0)</f>
        <v>0</v>
      </c>
      <c r="H23" s="47" t="s">
        <v>162</v>
      </c>
      <c r="I23" s="20"/>
      <c r="J23" s="20"/>
      <c r="K23" s="20"/>
      <c r="L23" s="20"/>
      <c r="M23" s="20"/>
      <c r="N23" s="20"/>
      <c r="O23" s="20"/>
      <c r="P23" s="20"/>
      <c r="Q23" s="20"/>
      <c r="R23" s="20"/>
      <c r="S23" s="20"/>
      <c r="T23" s="20"/>
      <c r="U23" s="20"/>
      <c r="V23" s="20"/>
    </row>
    <row r="24" spans="1:22" x14ac:dyDescent="0.2">
      <c r="A24" s="20"/>
      <c r="B24" s="39" t="s">
        <v>91</v>
      </c>
      <c r="C24" s="50">
        <f>C17/(C4)</f>
        <v>0.11166783398882962</v>
      </c>
      <c r="D24" s="50">
        <f>D17/(D4)</f>
        <v>2.3577017569213619E-2</v>
      </c>
      <c r="E24" s="50">
        <f>E17/(E4)</f>
        <v>8.6360366840496319E-2</v>
      </c>
      <c r="F24" s="51">
        <f>F17/(F4)</f>
        <v>6.3902727765994177E-2</v>
      </c>
      <c r="G24" s="46">
        <f>(IF(C24 &gt; 0.5, 100, IF(C24 &gt;= 0.2, 50, 0))) +
  (IF(D24 &gt; 0.5, 100, IF(D24 &gt;= 0.2, 50, 0))) +
  (IF(E24 &gt; 0.5, 100, IF(E24 &gt;= 0.2, 50, 0))) +
  (IF(F24 &gt; 0.5, 100, IF(F24 &gt;= 0.2, 50, 0)))</f>
        <v>0</v>
      </c>
      <c r="H24" s="47" t="s">
        <v>163</v>
      </c>
      <c r="I24" s="20"/>
      <c r="J24" s="20"/>
      <c r="K24" s="20"/>
      <c r="L24" s="20"/>
      <c r="M24" s="20"/>
      <c r="N24" s="20"/>
      <c r="O24" s="20"/>
      <c r="P24" s="20"/>
      <c r="Q24" s="20"/>
      <c r="R24" s="20"/>
      <c r="S24" s="20"/>
      <c r="T24" s="20"/>
      <c r="U24" s="20"/>
      <c r="V24" s="20"/>
    </row>
    <row r="25" spans="1:22" x14ac:dyDescent="0.2">
      <c r="A25" s="20"/>
      <c r="B25" s="39" t="s">
        <v>79</v>
      </c>
      <c r="C25" s="50">
        <f>C17/C6</f>
        <v>7.1322879985317902E-2</v>
      </c>
      <c r="D25" s="50">
        <f>D17/D6</f>
        <v>1.4534069794079467E-2</v>
      </c>
      <c r="E25" s="50">
        <f>E17/E6</f>
        <v>5.3327781247831219E-2</v>
      </c>
      <c r="F25" s="51">
        <f>F17/F6</f>
        <v>3.8890473259985292E-2</v>
      </c>
      <c r="G25" s="46">
        <f>(IF(C25 &gt; 0.17, 100, IF(C25 &gt;= 0.1, 50, 0))) +
  (IF(D25 &gt; 0.17, 100, IF(D25 &gt;= 0.1, 50, 0))) +
  (IF(E25 &gt; 0.17, 100, IF(E25 &gt;= 0.1, 50, 0))) +
  (IF(F25 &gt; 0.17, 100, IF(F25 &gt;= 0.1, 50, 0)))</f>
        <v>0</v>
      </c>
      <c r="H25" s="47" t="s">
        <v>164</v>
      </c>
      <c r="I25" s="20"/>
      <c r="J25" s="20"/>
      <c r="K25" s="20"/>
      <c r="L25" s="20"/>
      <c r="M25" s="20"/>
      <c r="N25" s="20"/>
      <c r="O25" s="20"/>
      <c r="P25" s="20"/>
      <c r="Q25" s="20"/>
      <c r="R25" s="20"/>
      <c r="S25" s="20"/>
      <c r="T25" s="20"/>
      <c r="U25" s="20"/>
      <c r="V25" s="20"/>
    </row>
    <row r="26" spans="1:22" x14ac:dyDescent="0.2">
      <c r="A26" s="20"/>
      <c r="B26" s="39" t="s">
        <v>81</v>
      </c>
      <c r="C26" s="50">
        <f>C8/C6</f>
        <v>0.49823929525928817</v>
      </c>
      <c r="D26" s="50">
        <f>D8/D6</f>
        <v>0.50167994501998114</v>
      </c>
      <c r="E26" s="50">
        <f>E8/E6</f>
        <v>0.48013047400929976</v>
      </c>
      <c r="F26" s="51">
        <f>F8/F6</f>
        <v>0.52309262566981374</v>
      </c>
      <c r="G26" s="46">
        <f>(IF(C26 &lt; 0.5, 100, 0)) +
  (IF(D26 &lt; 0.5, 100, 0)) +
  (IF(E26 &lt; 0.5, 100, 0)) +
  (IF(F26 &lt; 0.5, 100, 0))</f>
        <v>200</v>
      </c>
      <c r="H26" s="47" t="s">
        <v>165</v>
      </c>
      <c r="I26" s="20"/>
      <c r="J26" s="20"/>
      <c r="K26" s="20"/>
      <c r="L26" s="20"/>
      <c r="M26" s="20"/>
      <c r="N26" s="20"/>
      <c r="O26" s="20"/>
      <c r="P26" s="20"/>
      <c r="Q26" s="20"/>
      <c r="R26" s="20"/>
      <c r="S26" s="20"/>
      <c r="T26" s="20"/>
      <c r="U26" s="20"/>
      <c r="V26" s="20"/>
    </row>
    <row r="27" spans="1:22" x14ac:dyDescent="0.2">
      <c r="A27" s="20"/>
      <c r="B27" s="39" t="s">
        <v>166</v>
      </c>
      <c r="C27" s="50">
        <f>C9/(C13+C10)</f>
        <v>1.5905093005289119</v>
      </c>
      <c r="D27" s="50">
        <f>D9/(D13+D10)</f>
        <v>1.6857396773311457</v>
      </c>
      <c r="E27" s="50">
        <f>E9/(E13+E10)</f>
        <v>1.6275575330974872</v>
      </c>
      <c r="F27" s="51">
        <f>F9/(F13+F10)</f>
        <v>1.6719740113900698</v>
      </c>
      <c r="G27" s="46">
        <f>(IF(C27 &lt; 0.8, 100, IF(C27 &lt; 1, 50, 0))) +
  (IF(D27 &lt; 0.8, 100, IF(D27 &lt; 1, 50, 0))) +
  (IF(E27 &lt; 0.8, 100, IF(E27 &lt; 1, 50, 0))) +
  (IF(F27 &lt; 0.8, 100, IF(F27 &lt; 1, 50, 0)))</f>
        <v>0</v>
      </c>
      <c r="H27" s="47" t="s">
        <v>167</v>
      </c>
      <c r="I27" s="20"/>
      <c r="J27" s="20"/>
      <c r="K27" s="20"/>
      <c r="L27" s="20"/>
      <c r="M27" s="20"/>
      <c r="N27" s="20"/>
      <c r="O27" s="20"/>
      <c r="P27" s="20"/>
      <c r="Q27" s="20"/>
      <c r="R27" s="20"/>
      <c r="S27" s="20"/>
      <c r="T27" s="20"/>
      <c r="U27" s="20"/>
      <c r="V27" s="20"/>
    </row>
    <row r="28" spans="1:22" x14ac:dyDescent="0.2">
      <c r="A28" s="20"/>
      <c r="B28" s="39" t="s">
        <v>168</v>
      </c>
      <c r="C28" s="44" t="str">
        <f>IF(C11=0, "Pass", "Fail")</f>
        <v>Fail</v>
      </c>
      <c r="D28" s="52" t="str">
        <f>IF(D11=0, "Pass", "Fail")</f>
        <v>Fail</v>
      </c>
      <c r="E28" s="52" t="str">
        <f>IF(E11=0, "Pass", "Fail")</f>
        <v>Fail</v>
      </c>
      <c r="F28" s="53" t="str">
        <f>IF(F11=0, "Pass", "Fail")</f>
        <v>Fail</v>
      </c>
      <c r="G28" s="46">
        <f>(COUNTIF(C28:F28, "Pass") * 100) + (COUNTIF(C28:F28, "Fail") * 0)</f>
        <v>0</v>
      </c>
      <c r="H28" s="47" t="s">
        <v>169</v>
      </c>
      <c r="I28" s="20"/>
      <c r="J28" s="20"/>
      <c r="K28" s="20"/>
      <c r="L28" s="20"/>
      <c r="M28" s="20"/>
      <c r="N28" s="20"/>
      <c r="O28" s="20"/>
      <c r="P28" s="20"/>
      <c r="Q28" s="20"/>
      <c r="R28" s="20"/>
      <c r="S28" s="20"/>
      <c r="T28" s="20"/>
      <c r="U28" s="20"/>
      <c r="V28" s="20"/>
    </row>
    <row r="29" spans="1:22" x14ac:dyDescent="0.2">
      <c r="A29" s="20"/>
      <c r="B29" s="39" t="s">
        <v>83</v>
      </c>
      <c r="C29" s="51">
        <f>(((C12-D12)/D12)+((D12-E12)/E12)+((E12-F12)/F12))/3</f>
        <v>4.8955400162381708E-2</v>
      </c>
      <c r="D29" s="54"/>
      <c r="E29" s="55"/>
      <c r="F29" s="56"/>
      <c r="G29" s="46">
        <f>(IF(C29 &gt;= 0.17, 100, IF(C29 &gt;= 0, 50, 0))) * (400/100)</f>
        <v>200</v>
      </c>
      <c r="H29" s="47" t="s">
        <v>170</v>
      </c>
      <c r="I29" s="20"/>
      <c r="J29" s="20"/>
      <c r="K29" s="20"/>
      <c r="L29" s="20"/>
      <c r="M29" s="20"/>
      <c r="N29" s="20"/>
      <c r="O29" s="20"/>
      <c r="P29" s="20"/>
      <c r="Q29" s="20"/>
      <c r="R29" s="20"/>
      <c r="S29" s="20"/>
      <c r="T29" s="20"/>
      <c r="U29" s="20"/>
      <c r="V29" s="20"/>
    </row>
    <row r="30" spans="1:22" x14ac:dyDescent="0.2">
      <c r="A30" s="20"/>
      <c r="B30" s="39" t="s">
        <v>87</v>
      </c>
      <c r="C30" s="44" t="str">
        <f>IF(C10&lt;&gt;0,"Pass","Fail")</f>
        <v>Fail</v>
      </c>
      <c r="D30" s="57" t="str">
        <f>IF(D10&lt;&gt;0,"Pass","Fail")</f>
        <v>Fail</v>
      </c>
      <c r="E30" s="57" t="str">
        <f>IF(E10&lt;&gt;0,"Pass","Fail")</f>
        <v>Fail</v>
      </c>
      <c r="F30" s="58" t="str">
        <f>IF(F10&lt;&gt;0,"Pass","Fail")</f>
        <v>Fail</v>
      </c>
      <c r="G30" s="46">
        <f>(COUNTIF(C30:F30, "Pass") * 100) + (COUNTIF(C30:F30, "Fail") * 0)</f>
        <v>0</v>
      </c>
      <c r="H30" s="47" t="s">
        <v>171</v>
      </c>
      <c r="I30" s="20"/>
      <c r="J30" s="20"/>
      <c r="K30" s="20"/>
      <c r="L30" s="20"/>
      <c r="M30" s="20"/>
      <c r="N30" s="20"/>
      <c r="O30" s="20"/>
      <c r="P30" s="20"/>
      <c r="Q30" s="20"/>
      <c r="R30" s="20"/>
      <c r="S30" s="20"/>
      <c r="T30" s="20"/>
      <c r="U30" s="20"/>
      <c r="V30" s="20"/>
    </row>
    <row r="31" spans="1:22" x14ac:dyDescent="0.2">
      <c r="A31" s="20"/>
      <c r="B31" s="39" t="s">
        <v>172</v>
      </c>
      <c r="C31" s="50">
        <f>C17/(C13+C10)</f>
        <v>0.18476258394247341</v>
      </c>
      <c r="D31" s="50">
        <f>D17/(D13+D10)</f>
        <v>3.9034727919059341E-2</v>
      </c>
      <c r="E31" s="50">
        <f>E17/(E13+E10)</f>
        <v>0.14012181334111382</v>
      </c>
      <c r="F31" s="51">
        <f>F17/(F13+F10)</f>
        <v>0.10391433384134115</v>
      </c>
      <c r="G31" s="46">
        <f>(IF(C31 &gt; 0.23, 100, 0)) +
  (IF(D31 &gt; 0.23, 100, 0)) +
  (IF(E31 &gt; 0.23, 100, 0)) +
  (IF(F31 &gt; 0.23, 100, 0))</f>
        <v>0</v>
      </c>
      <c r="H31" s="47" t="s">
        <v>173</v>
      </c>
      <c r="I31" s="20"/>
      <c r="J31" s="20"/>
      <c r="K31" s="20"/>
      <c r="L31" s="20"/>
      <c r="M31" s="20"/>
      <c r="N31" s="20"/>
      <c r="O31" s="20"/>
      <c r="P31" s="20"/>
      <c r="Q31" s="20"/>
      <c r="R31" s="20"/>
      <c r="S31" s="20"/>
      <c r="T31" s="20"/>
      <c r="U31" s="20"/>
      <c r="V31" s="20"/>
    </row>
    <row r="32" spans="1:22" x14ac:dyDescent="0.2">
      <c r="A32" s="20"/>
      <c r="B32" s="59" t="s">
        <v>93</v>
      </c>
      <c r="C32" s="60" t="str">
        <f>IF(C5&gt;F5, "Pass", "Fail")</f>
        <v>Fail</v>
      </c>
      <c r="D32" s="61"/>
      <c r="E32" s="62"/>
      <c r="F32" s="62"/>
      <c r="G32" s="63">
        <f>((COUNTIF(C32, "Pass") * 100) + (COUNTIF(C32, "Fail") * 0)) * (400/100)</f>
        <v>0</v>
      </c>
      <c r="H32" s="64" t="s">
        <v>174</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00FF00"/>
  </sheetPr>
  <dimension ref="A1:V32"/>
  <sheetViews>
    <sheetView zoomScale="200" workbookViewId="0"/>
  </sheetViews>
  <sheetFormatPr baseColWidth="10" defaultColWidth="8.83203125" defaultRowHeight="15" x14ac:dyDescent="0.2"/>
  <cols>
    <col min="1" max="1" width="19" customWidth="1"/>
    <col min="2" max="2" width="42" customWidth="1"/>
    <col min="3" max="7" width="20" customWidth="1"/>
    <col min="8" max="8" width="177" customWidth="1"/>
    <col min="9" max="9" width="20" customWidth="1"/>
    <col min="10" max="22" width="19" customWidth="1"/>
  </cols>
  <sheetData>
    <row r="1" spans="1:22" x14ac:dyDescent="0.2">
      <c r="A1" s="20"/>
      <c r="B1" s="21" t="s">
        <v>130</v>
      </c>
      <c r="C1" s="20"/>
      <c r="D1" s="20"/>
      <c r="E1" s="20"/>
      <c r="F1" s="20"/>
      <c r="G1" s="20"/>
      <c r="H1" s="20"/>
      <c r="I1" s="20"/>
      <c r="J1" s="20"/>
      <c r="K1" s="20"/>
      <c r="L1" s="20"/>
      <c r="M1" s="20"/>
      <c r="N1" s="20"/>
      <c r="O1" s="20"/>
      <c r="P1" s="20"/>
      <c r="Q1" s="20"/>
      <c r="R1" s="20"/>
      <c r="S1" s="20"/>
      <c r="T1" s="20"/>
      <c r="U1" s="20"/>
      <c r="V1" s="20"/>
    </row>
    <row r="2" spans="1:22" x14ac:dyDescent="0.2">
      <c r="A2" s="20"/>
      <c r="B2" s="22" t="s">
        <v>131</v>
      </c>
      <c r="C2" s="23" t="s">
        <v>175</v>
      </c>
      <c r="D2" s="23" t="s">
        <v>176</v>
      </c>
      <c r="E2" s="23" t="s">
        <v>177</v>
      </c>
      <c r="F2" s="23" t="s">
        <v>178</v>
      </c>
      <c r="G2" s="20"/>
      <c r="H2" s="24" t="s">
        <v>136</v>
      </c>
      <c r="I2" s="25">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7.2499999999999995E-2</v>
      </c>
      <c r="J2" s="20"/>
      <c r="K2" s="20"/>
      <c r="L2" s="20"/>
      <c r="M2" s="20"/>
      <c r="N2" s="20"/>
      <c r="O2" s="20"/>
      <c r="P2" s="20"/>
      <c r="Q2" s="20"/>
      <c r="R2" s="20"/>
      <c r="S2" s="20"/>
      <c r="T2" s="20"/>
      <c r="U2" s="20"/>
      <c r="V2" s="20"/>
    </row>
    <row r="3" spans="1:22" ht="19" x14ac:dyDescent="0.25">
      <c r="A3" s="20"/>
      <c r="B3" s="26" t="s">
        <v>137</v>
      </c>
      <c r="C3" s="27">
        <v>1698000000</v>
      </c>
      <c r="D3" s="27">
        <v>1528000000</v>
      </c>
      <c r="E3" s="27">
        <v>1631000000</v>
      </c>
      <c r="F3" s="28">
        <v>1550000000</v>
      </c>
      <c r="G3" s="20"/>
      <c r="H3" s="20"/>
      <c r="I3" s="20"/>
      <c r="J3" s="20"/>
      <c r="K3" s="20"/>
      <c r="L3" s="20"/>
      <c r="M3" s="20"/>
      <c r="N3" s="20"/>
      <c r="O3" s="20"/>
      <c r="P3" s="20"/>
      <c r="Q3" s="20"/>
      <c r="R3" s="20"/>
      <c r="S3" s="20"/>
      <c r="T3" s="20"/>
      <c r="U3" s="20"/>
      <c r="V3" s="20"/>
    </row>
    <row r="4" spans="1:22" ht="19" x14ac:dyDescent="0.25">
      <c r="A4" s="20"/>
      <c r="B4" s="29" t="s">
        <v>138</v>
      </c>
      <c r="C4" s="27">
        <v>58780000000</v>
      </c>
      <c r="D4" s="27">
        <v>52312000000</v>
      </c>
      <c r="E4" s="27">
        <v>59774000000</v>
      </c>
      <c r="F4" s="28">
        <v>57848000000</v>
      </c>
      <c r="G4" s="20"/>
      <c r="H4" s="20"/>
      <c r="I4" s="20"/>
      <c r="J4" s="20"/>
      <c r="K4" s="20"/>
      <c r="L4" s="20"/>
      <c r="M4" s="20"/>
      <c r="N4" s="20"/>
      <c r="O4" s="20"/>
      <c r="P4" s="20"/>
      <c r="Q4" s="20"/>
      <c r="R4" s="20"/>
      <c r="S4" s="20"/>
      <c r="T4" s="20"/>
      <c r="U4" s="20"/>
      <c r="V4" s="20"/>
    </row>
    <row r="5" spans="1:22" ht="19" x14ac:dyDescent="0.25">
      <c r="A5" s="20"/>
      <c r="B5" s="29" t="s">
        <v>139</v>
      </c>
      <c r="C5" s="27">
        <v>4143000000</v>
      </c>
      <c r="D5" s="27">
        <v>4143000000</v>
      </c>
      <c r="E5" s="27">
        <v>7405000000</v>
      </c>
      <c r="F5" s="28">
        <v>7381000000</v>
      </c>
      <c r="G5" s="20"/>
      <c r="H5" s="20"/>
      <c r="I5" s="20"/>
      <c r="J5" s="20"/>
      <c r="K5" s="20"/>
      <c r="L5" s="20"/>
      <c r="M5" s="20"/>
      <c r="N5" s="20"/>
      <c r="O5" s="20"/>
      <c r="P5" s="20"/>
      <c r="Q5" s="20"/>
      <c r="R5" s="20"/>
      <c r="S5" s="20"/>
      <c r="T5" s="20"/>
      <c r="U5" s="20"/>
      <c r="V5" s="20"/>
    </row>
    <row r="6" spans="1:22" ht="19" x14ac:dyDescent="0.25">
      <c r="A6" s="20"/>
      <c r="B6" s="29" t="s">
        <v>140</v>
      </c>
      <c r="C6" s="27">
        <v>109032000000</v>
      </c>
      <c r="D6" s="27">
        <v>104795000000</v>
      </c>
      <c r="E6" s="27">
        <v>99590000000</v>
      </c>
      <c r="F6" s="28">
        <v>95905000000</v>
      </c>
      <c r="G6" s="20"/>
      <c r="H6" s="20"/>
      <c r="I6" s="20"/>
      <c r="J6" s="20"/>
      <c r="K6" s="20"/>
      <c r="L6" s="20"/>
      <c r="M6" s="20"/>
      <c r="N6" s="20"/>
      <c r="O6" s="20"/>
      <c r="P6" s="20"/>
      <c r="Q6" s="20"/>
      <c r="R6" s="20"/>
      <c r="S6" s="20"/>
      <c r="T6" s="20"/>
      <c r="U6" s="20"/>
      <c r="V6" s="20"/>
    </row>
    <row r="7" spans="1:22" ht="19" x14ac:dyDescent="0.25">
      <c r="A7" s="20"/>
      <c r="B7" s="29" t="s">
        <v>141</v>
      </c>
      <c r="C7" s="27">
        <v>24476000000</v>
      </c>
      <c r="D7" s="27">
        <v>13450000000</v>
      </c>
      <c r="E7" s="27">
        <v>8673000000</v>
      </c>
      <c r="F7" s="28">
        <v>10843000000</v>
      </c>
      <c r="G7" s="20"/>
      <c r="H7" s="20"/>
      <c r="I7" s="20"/>
      <c r="J7" s="20"/>
      <c r="K7" s="20"/>
      <c r="L7" s="20"/>
      <c r="M7" s="20"/>
      <c r="N7" s="20"/>
      <c r="O7" s="20"/>
      <c r="P7" s="20"/>
      <c r="Q7" s="20"/>
      <c r="R7" s="20"/>
      <c r="S7" s="20"/>
      <c r="T7" s="20"/>
      <c r="U7" s="20"/>
      <c r="V7" s="20"/>
    </row>
    <row r="8" spans="1:22" ht="19" x14ac:dyDescent="0.25">
      <c r="A8" s="20"/>
      <c r="B8" s="29" t="s">
        <v>142</v>
      </c>
      <c r="C8" s="27">
        <v>57027000000</v>
      </c>
      <c r="D8" s="27">
        <v>63686000000</v>
      </c>
      <c r="E8" s="27">
        <v>63609000000</v>
      </c>
      <c r="F8" s="28">
        <v>58601000000</v>
      </c>
      <c r="G8" s="20"/>
      <c r="H8" s="20"/>
      <c r="I8" s="20"/>
      <c r="J8" s="20"/>
      <c r="K8" s="20"/>
      <c r="L8" s="20"/>
      <c r="M8" s="20"/>
      <c r="N8" s="20"/>
      <c r="O8" s="20"/>
      <c r="P8" s="20"/>
      <c r="Q8" s="20"/>
      <c r="R8" s="20"/>
      <c r="S8" s="20"/>
      <c r="T8" s="20"/>
      <c r="U8" s="20"/>
      <c r="V8" s="20"/>
    </row>
    <row r="9" spans="1:22" ht="19" x14ac:dyDescent="0.25">
      <c r="A9" s="20"/>
      <c r="B9" s="29" t="s">
        <v>143</v>
      </c>
      <c r="C9" s="27">
        <v>81503000000</v>
      </c>
      <c r="D9" s="27">
        <v>77136000000</v>
      </c>
      <c r="E9" s="27">
        <v>72282000000</v>
      </c>
      <c r="F9" s="28">
        <v>69444000000</v>
      </c>
      <c r="G9" s="20"/>
      <c r="H9" s="20"/>
      <c r="I9" s="20"/>
      <c r="J9" s="20"/>
      <c r="K9" s="20"/>
      <c r="L9" s="20"/>
      <c r="M9" s="20"/>
      <c r="N9" s="20"/>
      <c r="O9" s="20"/>
      <c r="P9" s="20"/>
      <c r="Q9" s="20"/>
      <c r="R9" s="20"/>
      <c r="S9" s="20"/>
      <c r="T9" s="20"/>
      <c r="U9" s="20"/>
      <c r="V9" s="20"/>
    </row>
    <row r="10" spans="1:22" ht="19" x14ac:dyDescent="0.25">
      <c r="A10" s="20"/>
      <c r="B10" s="29" t="s">
        <v>144</v>
      </c>
      <c r="C10" s="27">
        <v>0</v>
      </c>
      <c r="D10" s="27">
        <v>0</v>
      </c>
      <c r="E10" s="27">
        <v>0</v>
      </c>
      <c r="F10" s="28">
        <v>0</v>
      </c>
      <c r="G10" s="20"/>
      <c r="H10" s="20"/>
      <c r="I10" s="20"/>
      <c r="J10" s="20"/>
      <c r="K10" s="20"/>
      <c r="L10" s="20"/>
      <c r="M10" s="20"/>
      <c r="N10" s="20"/>
      <c r="O10" s="20"/>
      <c r="P10" s="20"/>
      <c r="Q10" s="20"/>
      <c r="R10" s="20"/>
      <c r="S10" s="20"/>
      <c r="T10" s="20"/>
      <c r="U10" s="20"/>
      <c r="V10" s="20"/>
    </row>
    <row r="11" spans="1:22" ht="19" x14ac:dyDescent="0.25">
      <c r="A11" s="20"/>
      <c r="B11" s="29" t="s">
        <v>145</v>
      </c>
      <c r="C11" s="27">
        <v>1783000000</v>
      </c>
      <c r="D11" s="27">
        <v>1783000000</v>
      </c>
      <c r="E11" s="27">
        <v>1783000000</v>
      </c>
      <c r="F11" s="28">
        <v>2387000000</v>
      </c>
      <c r="G11" s="20"/>
      <c r="H11" s="20"/>
      <c r="I11" s="20"/>
      <c r="J11" s="20"/>
      <c r="K11" s="20"/>
      <c r="L11" s="20"/>
      <c r="M11" s="20"/>
      <c r="N11" s="20"/>
      <c r="O11" s="20"/>
      <c r="P11" s="20"/>
      <c r="Q11" s="20"/>
      <c r="R11" s="20"/>
      <c r="S11" s="20"/>
      <c r="T11" s="20"/>
      <c r="U11" s="20"/>
      <c r="V11" s="20"/>
    </row>
    <row r="12" spans="1:22" ht="19" x14ac:dyDescent="0.25">
      <c r="A12" s="20"/>
      <c r="B12" s="29" t="s">
        <v>146</v>
      </c>
      <c r="C12" s="27">
        <v>3524000000</v>
      </c>
      <c r="D12" s="27">
        <v>3843000000</v>
      </c>
      <c r="E12" s="27">
        <v>5373000000</v>
      </c>
      <c r="F12" s="28">
        <v>4189000000</v>
      </c>
      <c r="G12" s="20"/>
      <c r="H12" s="20"/>
      <c r="I12" s="20"/>
      <c r="J12" s="20"/>
      <c r="K12" s="20"/>
      <c r="L12" s="20"/>
      <c r="M12" s="20"/>
      <c r="N12" s="20"/>
      <c r="O12" s="20"/>
      <c r="P12" s="20"/>
      <c r="Q12" s="20"/>
      <c r="R12" s="20"/>
      <c r="S12" s="20"/>
      <c r="T12" s="20"/>
      <c r="U12" s="20"/>
      <c r="V12" s="20"/>
    </row>
    <row r="13" spans="1:22" ht="19" x14ac:dyDescent="0.25">
      <c r="A13" s="20"/>
      <c r="B13" s="29" t="s">
        <v>147</v>
      </c>
      <c r="C13" s="27">
        <v>27529000000</v>
      </c>
      <c r="D13" s="27">
        <v>27659000000</v>
      </c>
      <c r="E13" s="27">
        <v>27308000000</v>
      </c>
      <c r="F13" s="28">
        <v>26461000000</v>
      </c>
      <c r="G13" s="20"/>
      <c r="H13" s="20"/>
      <c r="I13" s="20"/>
      <c r="J13" s="20"/>
      <c r="K13" s="20"/>
      <c r="L13" s="20"/>
      <c r="M13" s="20"/>
      <c r="N13" s="20"/>
      <c r="O13" s="20"/>
      <c r="P13" s="20"/>
      <c r="Q13" s="20"/>
      <c r="R13" s="20"/>
      <c r="S13" s="20"/>
      <c r="T13" s="20"/>
      <c r="U13" s="20"/>
      <c r="V13" s="20"/>
    </row>
    <row r="14" spans="1:22" ht="19" x14ac:dyDescent="0.25">
      <c r="A14" s="20"/>
      <c r="B14" s="30" t="s">
        <v>148</v>
      </c>
      <c r="C14" s="31"/>
      <c r="D14" s="31"/>
      <c r="E14" s="31"/>
      <c r="F14" s="32"/>
      <c r="G14" s="20"/>
      <c r="H14" s="20"/>
      <c r="I14" s="20"/>
      <c r="J14" s="20"/>
      <c r="K14" s="20"/>
      <c r="L14" s="20"/>
      <c r="M14" s="20"/>
      <c r="N14" s="20"/>
      <c r="O14" s="20"/>
      <c r="P14" s="20"/>
      <c r="Q14" s="20"/>
      <c r="R14" s="20"/>
      <c r="S14" s="20"/>
      <c r="T14" s="20"/>
      <c r="U14" s="20"/>
      <c r="V14" s="20"/>
    </row>
    <row r="15" spans="1:22" ht="19" x14ac:dyDescent="0.25">
      <c r="A15" s="20"/>
      <c r="B15" s="26" t="s">
        <v>149</v>
      </c>
      <c r="C15" s="27">
        <v>0</v>
      </c>
      <c r="D15" s="27">
        <v>0</v>
      </c>
      <c r="E15" s="27">
        <v>0</v>
      </c>
      <c r="F15" s="28">
        <v>0</v>
      </c>
      <c r="G15" s="20"/>
      <c r="H15" s="20"/>
      <c r="I15" s="20"/>
      <c r="J15" s="20"/>
      <c r="K15" s="20"/>
      <c r="L15" s="20"/>
      <c r="M15" s="20"/>
      <c r="N15" s="20"/>
      <c r="O15" s="20"/>
      <c r="P15" s="20"/>
      <c r="Q15" s="20"/>
      <c r="R15" s="20"/>
      <c r="S15" s="20"/>
      <c r="T15" s="20"/>
      <c r="U15" s="20"/>
      <c r="V15" s="20"/>
    </row>
    <row r="16" spans="1:22" ht="19" x14ac:dyDescent="0.25">
      <c r="A16" s="20"/>
      <c r="B16" s="30" t="s">
        <v>150</v>
      </c>
      <c r="C16" s="31"/>
      <c r="D16" s="31"/>
      <c r="E16" s="31"/>
      <c r="F16" s="32"/>
      <c r="G16" s="20"/>
      <c r="H16" s="20"/>
      <c r="I16" s="20"/>
      <c r="J16" s="20"/>
      <c r="K16" s="20"/>
      <c r="L16" s="20"/>
      <c r="M16" s="20"/>
      <c r="N16" s="20"/>
      <c r="O16" s="20"/>
      <c r="P16" s="20"/>
      <c r="Q16" s="20"/>
      <c r="R16" s="20"/>
      <c r="S16" s="20"/>
      <c r="T16" s="20"/>
      <c r="U16" s="20"/>
      <c r="V16" s="20"/>
    </row>
    <row r="17" spans="1:22" ht="19" x14ac:dyDescent="0.25">
      <c r="A17" s="20"/>
      <c r="B17" s="33" t="s">
        <v>151</v>
      </c>
      <c r="C17" s="34">
        <v>6572000000</v>
      </c>
      <c r="D17" s="34">
        <v>3700000000</v>
      </c>
      <c r="E17" s="34">
        <v>4037000000</v>
      </c>
      <c r="F17" s="35">
        <v>5227000000</v>
      </c>
      <c r="G17" s="20"/>
      <c r="H17" s="20"/>
      <c r="I17" s="20"/>
      <c r="J17" s="20"/>
      <c r="K17" s="20"/>
      <c r="L17" s="20"/>
      <c r="M17" s="20"/>
      <c r="N17" s="20"/>
      <c r="O17" s="20"/>
      <c r="P17" s="20"/>
      <c r="Q17" s="20"/>
      <c r="R17" s="20"/>
      <c r="S17" s="20"/>
      <c r="T17" s="20"/>
      <c r="U17" s="20"/>
      <c r="V17" s="20"/>
    </row>
    <row r="19" spans="1:22" x14ac:dyDescent="0.2">
      <c r="A19" s="20"/>
      <c r="B19" s="36" t="s">
        <v>70</v>
      </c>
      <c r="C19" s="37" t="s">
        <v>152</v>
      </c>
      <c r="D19" s="37" t="s">
        <v>153</v>
      </c>
      <c r="E19" s="37" t="s">
        <v>154</v>
      </c>
      <c r="F19" s="37" t="s">
        <v>155</v>
      </c>
      <c r="G19" s="38" t="s">
        <v>156</v>
      </c>
      <c r="H19" s="20"/>
      <c r="I19" s="20"/>
      <c r="J19" s="20"/>
      <c r="K19" s="20"/>
      <c r="L19" s="20"/>
      <c r="M19" s="20"/>
      <c r="N19" s="20"/>
      <c r="O19" s="20"/>
      <c r="P19" s="20"/>
      <c r="Q19" s="20"/>
      <c r="R19" s="20"/>
      <c r="S19" s="20"/>
      <c r="T19" s="20"/>
      <c r="U19" s="20"/>
      <c r="V19" s="20"/>
    </row>
    <row r="20" spans="1:22" x14ac:dyDescent="0.2">
      <c r="A20" s="20"/>
      <c r="B20" s="39" t="s">
        <v>85</v>
      </c>
      <c r="C20" s="40"/>
      <c r="D20" s="40"/>
      <c r="E20" s="40"/>
      <c r="F20" s="40"/>
      <c r="G20" s="41"/>
      <c r="H20" s="42" t="s">
        <v>157</v>
      </c>
      <c r="I20" s="20"/>
      <c r="J20" s="20"/>
      <c r="K20" s="20"/>
      <c r="L20" s="20"/>
      <c r="M20" s="20"/>
      <c r="N20" s="20"/>
      <c r="O20" s="20"/>
      <c r="P20" s="20"/>
      <c r="Q20" s="20"/>
      <c r="R20" s="20"/>
      <c r="S20" s="20"/>
      <c r="T20" s="20"/>
      <c r="U20" s="20"/>
      <c r="V20" s="20"/>
    </row>
    <row r="21" spans="1:22" x14ac:dyDescent="0.2">
      <c r="A21" s="20"/>
      <c r="B21" s="43" t="s">
        <v>158</v>
      </c>
      <c r="C21" s="44" t="str">
        <f>IF(C3&gt;D3, "Pass", "Fail")</f>
        <v>Pass</v>
      </c>
      <c r="D21" s="44" t="str">
        <f>IF(D3&gt;E3, "Pass", "Fail")</f>
        <v>Fail</v>
      </c>
      <c r="E21" s="44" t="str">
        <f>IF(E3&gt;F3, "Pass", "Fail")</f>
        <v>Pass</v>
      </c>
      <c r="F21" s="45"/>
      <c r="G21" s="46">
        <f>(((COUNTIF(C21:E21, "Pass") * 100) + (COUNTIF(C21:E21, "Fail") * 0)) * (400/300)) / 2</f>
        <v>133.33333333333331</v>
      </c>
      <c r="H21" s="47" t="s">
        <v>159</v>
      </c>
      <c r="I21" s="48"/>
      <c r="J21" s="20"/>
      <c r="K21" s="20"/>
      <c r="L21" s="20"/>
      <c r="M21" s="20"/>
      <c r="N21" s="20"/>
      <c r="O21" s="20"/>
      <c r="P21" s="20"/>
      <c r="Q21" s="20"/>
      <c r="R21" s="20"/>
      <c r="S21" s="20"/>
      <c r="T21" s="20"/>
      <c r="U21" s="20"/>
      <c r="V21" s="20"/>
    </row>
    <row r="22" spans="1:22" x14ac:dyDescent="0.2">
      <c r="A22" s="20"/>
      <c r="B22" s="43" t="s">
        <v>160</v>
      </c>
      <c r="C22" s="44" t="str">
        <f>IF(C17&gt;D17, "Pass", "Fail")</f>
        <v>Pass</v>
      </c>
      <c r="D22" s="44" t="str">
        <f>IF(D17&gt;E17, "Pass", "Fail")</f>
        <v>Fail</v>
      </c>
      <c r="E22" s="44" t="str">
        <f>IF(E17&gt;F17, "Pass", "Fail")</f>
        <v>Fail</v>
      </c>
      <c r="F22" s="40"/>
      <c r="G22" s="46">
        <f>(((COUNTIF(C22:F22, "Pass") * 100) + (COUNTIF(C22:F22, "Fail") * 0)) * (400/300)) / 2</f>
        <v>66.666666666666657</v>
      </c>
      <c r="H22" s="47" t="s">
        <v>161</v>
      </c>
      <c r="I22" s="20"/>
      <c r="J22" s="20"/>
      <c r="K22" s="20"/>
      <c r="L22" s="20"/>
      <c r="M22" s="20"/>
      <c r="N22" s="20"/>
      <c r="O22" s="20"/>
      <c r="P22" s="20"/>
      <c r="Q22" s="20"/>
      <c r="R22" s="20"/>
      <c r="S22" s="20"/>
      <c r="T22" s="20"/>
      <c r="U22" s="20"/>
      <c r="V22" s="20"/>
    </row>
    <row r="23" spans="1:22" x14ac:dyDescent="0.2">
      <c r="A23" s="20"/>
      <c r="B23" s="39" t="s">
        <v>73</v>
      </c>
      <c r="C23" s="44" t="str">
        <f>IF(C17&gt;C7, "Pass", "Fail")</f>
        <v>Fail</v>
      </c>
      <c r="D23" s="44" t="str">
        <f>IF(D17&gt;D7, "Pass", "Fail")</f>
        <v>Fail</v>
      </c>
      <c r="E23" s="44" t="str">
        <f>IF(E17&gt;E7, "Pass", "Fail")</f>
        <v>Fail</v>
      </c>
      <c r="F23" s="49" t="str">
        <f>IF(F17&gt;F7, "Pass", "Fail")</f>
        <v>Fail</v>
      </c>
      <c r="G23" s="46">
        <f>(COUNTIF(C23:F23, "Pass") * 100) + (COUNTIF(C23:F23, "Fail") * 0)</f>
        <v>0</v>
      </c>
      <c r="H23" s="47" t="s">
        <v>162</v>
      </c>
      <c r="I23" s="20"/>
      <c r="J23" s="20"/>
      <c r="K23" s="20"/>
      <c r="L23" s="20"/>
      <c r="M23" s="20"/>
      <c r="N23" s="20"/>
      <c r="O23" s="20"/>
      <c r="P23" s="20"/>
      <c r="Q23" s="20"/>
      <c r="R23" s="20"/>
      <c r="S23" s="20"/>
      <c r="T23" s="20"/>
      <c r="U23" s="20"/>
      <c r="V23" s="20"/>
    </row>
    <row r="24" spans="1:22" x14ac:dyDescent="0.2">
      <c r="A24" s="20"/>
      <c r="B24" s="39" t="s">
        <v>91</v>
      </c>
      <c r="C24" s="50">
        <f>C17/(C4)</f>
        <v>0.11180673698536918</v>
      </c>
      <c r="D24" s="50">
        <f>D17/(D4)</f>
        <v>7.0729469337819234E-2</v>
      </c>
      <c r="E24" s="50">
        <f>E17/(E4)</f>
        <v>6.7537725432462281E-2</v>
      </c>
      <c r="F24" s="51">
        <f>F17/(F4)</f>
        <v>9.0357488590789653E-2</v>
      </c>
      <c r="G24" s="46">
        <f>(IF(C24 &gt; 0.5, 100, IF(C24 &gt;= 0.2, 50, 0))) +
  (IF(D24 &gt; 0.5, 100, IF(D24 &gt;= 0.2, 50, 0))) +
  (IF(E24 &gt; 0.5, 100, IF(E24 &gt;= 0.2, 50, 0))) +
  (IF(F24 &gt; 0.5, 100, IF(F24 &gt;= 0.2, 50, 0)))</f>
        <v>0</v>
      </c>
      <c r="H24" s="47" t="s">
        <v>163</v>
      </c>
      <c r="I24" s="20"/>
      <c r="J24" s="20"/>
      <c r="K24" s="20"/>
      <c r="L24" s="20"/>
      <c r="M24" s="20"/>
      <c r="N24" s="20"/>
      <c r="O24" s="20"/>
      <c r="P24" s="20"/>
      <c r="Q24" s="20"/>
      <c r="R24" s="20"/>
      <c r="S24" s="20"/>
      <c r="T24" s="20"/>
      <c r="U24" s="20"/>
      <c r="V24" s="20"/>
    </row>
    <row r="25" spans="1:22" x14ac:dyDescent="0.2">
      <c r="A25" s="20"/>
      <c r="B25" s="39" t="s">
        <v>79</v>
      </c>
      <c r="C25" s="50">
        <f>C17/C6</f>
        <v>6.0275882309780614E-2</v>
      </c>
      <c r="D25" s="50">
        <f>D17/D6</f>
        <v>3.5307028007061404E-2</v>
      </c>
      <c r="E25" s="50">
        <f>E17/E6</f>
        <v>4.0536198413495331E-2</v>
      </c>
      <c r="F25" s="51">
        <f>F17/F6</f>
        <v>5.4501850789844118E-2</v>
      </c>
      <c r="G25" s="46">
        <f>(IF(C25 &gt; 0.17, 100, IF(C25 &gt;= 0.1, 50, 0))) +
  (IF(D25 &gt; 0.17, 100, IF(D25 &gt;= 0.1, 50, 0))) +
  (IF(E25 &gt; 0.17, 100, IF(E25 &gt;= 0.1, 50, 0))) +
  (IF(F25 &gt; 0.17, 100, IF(F25 &gt;= 0.1, 50, 0)))</f>
        <v>0</v>
      </c>
      <c r="H25" s="47" t="s">
        <v>164</v>
      </c>
      <c r="I25" s="20"/>
      <c r="J25" s="20"/>
      <c r="K25" s="20"/>
      <c r="L25" s="20"/>
      <c r="M25" s="20"/>
      <c r="N25" s="20"/>
      <c r="O25" s="20"/>
      <c r="P25" s="20"/>
      <c r="Q25" s="20"/>
      <c r="R25" s="20"/>
      <c r="S25" s="20"/>
      <c r="T25" s="20"/>
      <c r="U25" s="20"/>
      <c r="V25" s="20"/>
    </row>
    <row r="26" spans="1:22" x14ac:dyDescent="0.2">
      <c r="A26" s="20"/>
      <c r="B26" s="39" t="s">
        <v>81</v>
      </c>
      <c r="C26" s="50">
        <f>C8/C6</f>
        <v>0.5230299361655294</v>
      </c>
      <c r="D26" s="50">
        <f>D8/D6</f>
        <v>0.60771983396154394</v>
      </c>
      <c r="E26" s="50">
        <f>E8/E6</f>
        <v>0.6387087056933427</v>
      </c>
      <c r="F26" s="51">
        <f>F8/F6</f>
        <v>0.61103175016943856</v>
      </c>
      <c r="G26" s="46">
        <f>(IF(C26 &lt; 0.5, 100, 0)) +
  (IF(D26 &lt; 0.5, 100, 0)) +
  (IF(E26 &lt; 0.5, 100, 0)) +
  (IF(F26 &lt; 0.5, 100, 0))</f>
        <v>0</v>
      </c>
      <c r="H26" s="47" t="s">
        <v>165</v>
      </c>
      <c r="I26" s="20"/>
      <c r="J26" s="20"/>
      <c r="K26" s="20"/>
      <c r="L26" s="20"/>
      <c r="M26" s="20"/>
      <c r="N26" s="20"/>
      <c r="O26" s="20"/>
      <c r="P26" s="20"/>
      <c r="Q26" s="20"/>
      <c r="R26" s="20"/>
      <c r="S26" s="20"/>
      <c r="T26" s="20"/>
      <c r="U26" s="20"/>
      <c r="V26" s="20"/>
    </row>
    <row r="27" spans="1:22" x14ac:dyDescent="0.2">
      <c r="A27" s="20"/>
      <c r="B27" s="39" t="s">
        <v>166</v>
      </c>
      <c r="C27" s="50">
        <f>C9/(C13+C10)</f>
        <v>2.9606233426568345</v>
      </c>
      <c r="D27" s="50">
        <f>D9/(D13+D10)</f>
        <v>2.7888209985899706</v>
      </c>
      <c r="E27" s="50">
        <f>E9/(E13+E10)</f>
        <v>2.6469166544602314</v>
      </c>
      <c r="F27" s="51">
        <f>F9/(F13+F10)</f>
        <v>2.624390612599675</v>
      </c>
      <c r="G27" s="46">
        <f>(IF(C27 &lt; 0.8, 100, IF(C27 &lt; 1, 50, 0))) +
  (IF(D27 &lt; 0.8, 100, IF(D27 &lt; 1, 50, 0))) +
  (IF(E27 &lt; 0.8, 100, IF(E27 &lt; 1, 50, 0))) +
  (IF(F27 &lt; 0.8, 100, IF(F27 &lt; 1, 50, 0)))</f>
        <v>0</v>
      </c>
      <c r="H27" s="47" t="s">
        <v>167</v>
      </c>
      <c r="I27" s="20"/>
      <c r="J27" s="20"/>
      <c r="K27" s="20"/>
      <c r="L27" s="20"/>
      <c r="M27" s="20"/>
      <c r="N27" s="20"/>
      <c r="O27" s="20"/>
      <c r="P27" s="20"/>
      <c r="Q27" s="20"/>
      <c r="R27" s="20"/>
      <c r="S27" s="20"/>
      <c r="T27" s="20"/>
      <c r="U27" s="20"/>
      <c r="V27" s="20"/>
    </row>
    <row r="28" spans="1:22" x14ac:dyDescent="0.2">
      <c r="A28" s="20"/>
      <c r="B28" s="39" t="s">
        <v>168</v>
      </c>
      <c r="C28" s="44" t="str">
        <f>IF(C11=0, "Pass", "Fail")</f>
        <v>Fail</v>
      </c>
      <c r="D28" s="52" t="str">
        <f>IF(D11=0, "Pass", "Fail")</f>
        <v>Fail</v>
      </c>
      <c r="E28" s="52" t="str">
        <f>IF(E11=0, "Pass", "Fail")</f>
        <v>Fail</v>
      </c>
      <c r="F28" s="53" t="str">
        <f>IF(F11=0, "Pass", "Fail")</f>
        <v>Fail</v>
      </c>
      <c r="G28" s="46">
        <f>(COUNTIF(C28:F28, "Pass") * 100) + (COUNTIF(C28:F28, "Fail") * 0)</f>
        <v>0</v>
      </c>
      <c r="H28" s="47" t="s">
        <v>169</v>
      </c>
      <c r="I28" s="20"/>
      <c r="J28" s="20"/>
      <c r="K28" s="20"/>
      <c r="L28" s="20"/>
      <c r="M28" s="20"/>
      <c r="N28" s="20"/>
      <c r="O28" s="20"/>
      <c r="P28" s="20"/>
      <c r="Q28" s="20"/>
      <c r="R28" s="20"/>
      <c r="S28" s="20"/>
      <c r="T28" s="20"/>
      <c r="U28" s="20"/>
      <c r="V28" s="20"/>
    </row>
    <row r="29" spans="1:22" x14ac:dyDescent="0.2">
      <c r="A29" s="20"/>
      <c r="B29" s="39" t="s">
        <v>83</v>
      </c>
      <c r="C29" s="51">
        <f>(((C12-D12)/D12)+((D12-E12)/E12)+((E12-F12)/F12))/3</f>
        <v>-2.8373387621384544E-2</v>
      </c>
      <c r="D29" s="54"/>
      <c r="E29" s="55"/>
      <c r="F29" s="56"/>
      <c r="G29" s="46">
        <f>(IF(C29 &gt;= 0.17, 100, IF(C29 &gt;= 0, 50, 0))) * (400/100)</f>
        <v>0</v>
      </c>
      <c r="H29" s="47" t="s">
        <v>170</v>
      </c>
      <c r="I29" s="20"/>
      <c r="J29" s="20"/>
      <c r="K29" s="20"/>
      <c r="L29" s="20"/>
      <c r="M29" s="20"/>
      <c r="N29" s="20"/>
      <c r="O29" s="20"/>
      <c r="P29" s="20"/>
      <c r="Q29" s="20"/>
      <c r="R29" s="20"/>
      <c r="S29" s="20"/>
      <c r="T29" s="20"/>
      <c r="U29" s="20"/>
      <c r="V29" s="20"/>
    </row>
    <row r="30" spans="1:22" x14ac:dyDescent="0.2">
      <c r="A30" s="20"/>
      <c r="B30" s="39" t="s">
        <v>87</v>
      </c>
      <c r="C30" s="44" t="str">
        <f>IF(C10&lt;&gt;0,"Pass","Fail")</f>
        <v>Fail</v>
      </c>
      <c r="D30" s="57" t="str">
        <f>IF(D10&lt;&gt;0,"Pass","Fail")</f>
        <v>Fail</v>
      </c>
      <c r="E30" s="57" t="str">
        <f>IF(E10&lt;&gt;0,"Pass","Fail")</f>
        <v>Fail</v>
      </c>
      <c r="F30" s="58" t="str">
        <f>IF(F10&lt;&gt;0,"Pass","Fail")</f>
        <v>Fail</v>
      </c>
      <c r="G30" s="46">
        <f>(COUNTIF(C30:F30, "Pass") * 100) + (COUNTIF(C30:F30, "Fail") * 0)</f>
        <v>0</v>
      </c>
      <c r="H30" s="47" t="s">
        <v>171</v>
      </c>
      <c r="I30" s="20"/>
      <c r="J30" s="20"/>
      <c r="K30" s="20"/>
      <c r="L30" s="20"/>
      <c r="M30" s="20"/>
      <c r="N30" s="20"/>
      <c r="O30" s="20"/>
      <c r="P30" s="20"/>
      <c r="Q30" s="20"/>
      <c r="R30" s="20"/>
      <c r="S30" s="20"/>
      <c r="T30" s="20"/>
      <c r="U30" s="20"/>
      <c r="V30" s="20"/>
    </row>
    <row r="31" spans="1:22" x14ac:dyDescent="0.2">
      <c r="A31" s="20"/>
      <c r="B31" s="39" t="s">
        <v>172</v>
      </c>
      <c r="C31" s="50">
        <f>C17/(C13+C10)</f>
        <v>0.23873006647535328</v>
      </c>
      <c r="D31" s="50">
        <f>D17/(D13+D10)</f>
        <v>0.13377200911095846</v>
      </c>
      <c r="E31" s="50">
        <f>E17/(E13+E10)</f>
        <v>0.14783213710268053</v>
      </c>
      <c r="F31" s="51">
        <f>F17/(F13+F10)</f>
        <v>0.19753599637201918</v>
      </c>
      <c r="G31" s="46">
        <f>(IF(C31 &gt; 0.23, 100, 0)) +
  (IF(D31 &gt; 0.23, 100, 0)) +
  (IF(E31 &gt; 0.23, 100, 0)) +
  (IF(F31 &gt; 0.23, 100, 0))</f>
        <v>100</v>
      </c>
      <c r="H31" s="47" t="s">
        <v>173</v>
      </c>
      <c r="I31" s="20"/>
      <c r="J31" s="20"/>
      <c r="K31" s="20"/>
      <c r="L31" s="20"/>
      <c r="M31" s="20"/>
      <c r="N31" s="20"/>
      <c r="O31" s="20"/>
      <c r="P31" s="20"/>
      <c r="Q31" s="20"/>
      <c r="R31" s="20"/>
      <c r="S31" s="20"/>
      <c r="T31" s="20"/>
      <c r="U31" s="20"/>
      <c r="V31" s="20"/>
    </row>
    <row r="32" spans="1:22" x14ac:dyDescent="0.2">
      <c r="A32" s="20"/>
      <c r="B32" s="59" t="s">
        <v>93</v>
      </c>
      <c r="C32" s="60" t="str">
        <f>IF(C5&gt;F5, "Pass", "Fail")</f>
        <v>Fail</v>
      </c>
      <c r="D32" s="61"/>
      <c r="E32" s="62"/>
      <c r="F32" s="62"/>
      <c r="G32" s="63">
        <f>((COUNTIF(C32, "Pass") * 100) + (COUNTIF(C32, "Fail") * 0)) * (400/100)</f>
        <v>0</v>
      </c>
      <c r="H32" s="64" t="s">
        <v>174</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00FF00"/>
  </sheetPr>
  <dimension ref="A1:V32"/>
  <sheetViews>
    <sheetView zoomScale="200" workbookViewId="0"/>
  </sheetViews>
  <sheetFormatPr baseColWidth="10" defaultColWidth="8.83203125" defaultRowHeight="15" x14ac:dyDescent="0.2"/>
  <cols>
    <col min="1" max="1" width="19" customWidth="1"/>
    <col min="2" max="2" width="42" customWidth="1"/>
    <col min="3" max="7" width="20" customWidth="1"/>
    <col min="8" max="8" width="177" customWidth="1"/>
    <col min="9" max="9" width="20" customWidth="1"/>
    <col min="10" max="22" width="19" customWidth="1"/>
  </cols>
  <sheetData>
    <row r="1" spans="1:22" x14ac:dyDescent="0.2">
      <c r="A1" s="20"/>
      <c r="B1" s="21" t="s">
        <v>130</v>
      </c>
      <c r="C1" s="20"/>
      <c r="D1" s="20"/>
      <c r="E1" s="20"/>
      <c r="F1" s="20"/>
      <c r="G1" s="20"/>
      <c r="H1" s="20"/>
      <c r="I1" s="20"/>
      <c r="J1" s="20"/>
      <c r="K1" s="20"/>
      <c r="L1" s="20"/>
      <c r="M1" s="20"/>
      <c r="N1" s="20"/>
      <c r="O1" s="20"/>
      <c r="P1" s="20"/>
      <c r="Q1" s="20"/>
      <c r="R1" s="20"/>
      <c r="S1" s="20"/>
      <c r="T1" s="20"/>
      <c r="U1" s="20"/>
      <c r="V1" s="20"/>
    </row>
    <row r="2" spans="1:22" x14ac:dyDescent="0.2">
      <c r="A2" s="20"/>
      <c r="B2" s="22" t="s">
        <v>131</v>
      </c>
      <c r="C2" s="23" t="s">
        <v>175</v>
      </c>
      <c r="D2" s="23" t="s">
        <v>176</v>
      </c>
      <c r="E2" s="23" t="s">
        <v>177</v>
      </c>
      <c r="F2" s="23" t="s">
        <v>178</v>
      </c>
      <c r="G2" s="20"/>
      <c r="H2" s="24" t="s">
        <v>136</v>
      </c>
      <c r="I2" s="25">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0.13500000000000001</v>
      </c>
      <c r="J2" s="20"/>
      <c r="K2" s="20"/>
      <c r="L2" s="20"/>
      <c r="M2" s="20"/>
      <c r="N2" s="20"/>
      <c r="O2" s="20"/>
      <c r="P2" s="20"/>
      <c r="Q2" s="20"/>
      <c r="R2" s="20"/>
      <c r="S2" s="20"/>
      <c r="T2" s="20"/>
      <c r="U2" s="20"/>
      <c r="V2" s="20"/>
    </row>
    <row r="3" spans="1:22" ht="19" x14ac:dyDescent="0.25">
      <c r="A3" s="20"/>
      <c r="B3" s="26" t="s">
        <v>137</v>
      </c>
      <c r="C3" s="27">
        <v>1023000000</v>
      </c>
      <c r="D3" s="27">
        <v>960000000</v>
      </c>
      <c r="E3" s="27">
        <v>744000000</v>
      </c>
      <c r="F3" s="28">
        <v>878000000</v>
      </c>
      <c r="G3" s="20"/>
      <c r="H3" s="20"/>
      <c r="I3" s="20"/>
      <c r="J3" s="20"/>
      <c r="K3" s="20"/>
      <c r="L3" s="20"/>
      <c r="M3" s="20"/>
      <c r="N3" s="20"/>
      <c r="O3" s="20"/>
      <c r="P3" s="20"/>
      <c r="Q3" s="20"/>
      <c r="R3" s="20"/>
      <c r="S3" s="20"/>
      <c r="T3" s="20"/>
      <c r="U3" s="20"/>
      <c r="V3" s="20"/>
    </row>
    <row r="4" spans="1:22" ht="19" x14ac:dyDescent="0.25">
      <c r="A4" s="20"/>
      <c r="B4" s="29" t="s">
        <v>138</v>
      </c>
      <c r="C4" s="27">
        <v>38210000000</v>
      </c>
      <c r="D4" s="27">
        <v>36118000000</v>
      </c>
      <c r="E4" s="27">
        <v>34567000000</v>
      </c>
      <c r="F4" s="28">
        <v>37847000000</v>
      </c>
      <c r="G4" s="20"/>
      <c r="H4" s="20"/>
      <c r="I4" s="20"/>
      <c r="J4" s="20"/>
      <c r="K4" s="20"/>
      <c r="L4" s="20"/>
      <c r="M4" s="20"/>
      <c r="N4" s="20"/>
      <c r="O4" s="20"/>
      <c r="P4" s="20"/>
      <c r="Q4" s="20"/>
      <c r="R4" s="20"/>
      <c r="S4" s="20"/>
      <c r="T4" s="20"/>
      <c r="U4" s="20"/>
      <c r="V4" s="20"/>
    </row>
    <row r="5" spans="1:22" ht="19" x14ac:dyDescent="0.25">
      <c r="A5" s="20"/>
      <c r="B5" s="29" t="s">
        <v>139</v>
      </c>
      <c r="C5" s="27">
        <v>0</v>
      </c>
      <c r="D5" s="27">
        <v>0</v>
      </c>
      <c r="E5" s="27">
        <v>0</v>
      </c>
      <c r="F5" s="28">
        <v>0</v>
      </c>
      <c r="G5" s="20"/>
      <c r="H5" s="20"/>
      <c r="I5" s="20"/>
      <c r="J5" s="20"/>
      <c r="K5" s="20"/>
      <c r="L5" s="20"/>
      <c r="M5" s="20"/>
      <c r="N5" s="20"/>
      <c r="O5" s="20"/>
      <c r="P5" s="20"/>
      <c r="Q5" s="20"/>
      <c r="R5" s="20"/>
      <c r="S5" s="20"/>
      <c r="T5" s="20"/>
      <c r="U5" s="20"/>
      <c r="V5" s="20"/>
    </row>
    <row r="6" spans="1:22" ht="19" x14ac:dyDescent="0.25">
      <c r="A6" s="20"/>
      <c r="B6" s="29" t="s">
        <v>140</v>
      </c>
      <c r="C6" s="27">
        <v>50741000000</v>
      </c>
      <c r="D6" s="27">
        <v>48718000000</v>
      </c>
      <c r="E6" s="27">
        <v>48999000000</v>
      </c>
      <c r="F6" s="28">
        <v>50050000000</v>
      </c>
      <c r="G6" s="20"/>
      <c r="H6" s="20"/>
      <c r="I6" s="20"/>
      <c r="J6" s="20"/>
      <c r="K6" s="20"/>
      <c r="L6" s="20"/>
      <c r="M6" s="20"/>
      <c r="N6" s="20"/>
      <c r="O6" s="20"/>
      <c r="P6" s="20"/>
      <c r="Q6" s="20"/>
      <c r="R6" s="20"/>
      <c r="S6" s="20"/>
      <c r="T6" s="20"/>
      <c r="U6" s="20"/>
      <c r="V6" s="20"/>
    </row>
    <row r="7" spans="1:22" ht="19" x14ac:dyDescent="0.25">
      <c r="A7" s="20"/>
      <c r="B7" s="29" t="s">
        <v>141</v>
      </c>
      <c r="C7" s="27">
        <v>5057000000</v>
      </c>
      <c r="D7" s="27">
        <v>6680000000</v>
      </c>
      <c r="E7" s="27">
        <v>7072000000</v>
      </c>
      <c r="F7" s="28">
        <v>5522000000</v>
      </c>
      <c r="G7" s="20"/>
      <c r="H7" s="20"/>
      <c r="I7" s="20"/>
      <c r="J7" s="20"/>
      <c r="K7" s="20"/>
      <c r="L7" s="20"/>
      <c r="M7" s="20"/>
      <c r="N7" s="20"/>
      <c r="O7" s="20"/>
      <c r="P7" s="20"/>
      <c r="Q7" s="20"/>
      <c r="R7" s="20"/>
      <c r="S7" s="20"/>
      <c r="T7" s="20"/>
      <c r="U7" s="20"/>
      <c r="V7" s="20"/>
    </row>
    <row r="8" spans="1:22" ht="19" x14ac:dyDescent="0.25">
      <c r="A8" s="20"/>
      <c r="B8" s="29" t="s">
        <v>142</v>
      </c>
      <c r="C8" s="27">
        <v>30207000000</v>
      </c>
      <c r="D8" s="27">
        <v>28309000000</v>
      </c>
      <c r="E8" s="27">
        <v>27489000000</v>
      </c>
      <c r="F8" s="28">
        <v>28544000000</v>
      </c>
      <c r="G8" s="20"/>
      <c r="H8" s="20"/>
      <c r="I8" s="20"/>
      <c r="J8" s="20"/>
      <c r="K8" s="20"/>
      <c r="L8" s="20"/>
      <c r="M8" s="20"/>
      <c r="N8" s="20"/>
      <c r="O8" s="20"/>
      <c r="P8" s="20"/>
      <c r="Q8" s="20"/>
      <c r="R8" s="20"/>
      <c r="S8" s="20"/>
      <c r="T8" s="20"/>
      <c r="U8" s="20"/>
      <c r="V8" s="20"/>
    </row>
    <row r="9" spans="1:22" ht="19" x14ac:dyDescent="0.25">
      <c r="A9" s="20"/>
      <c r="B9" s="29" t="s">
        <v>143</v>
      </c>
      <c r="C9" s="27">
        <v>35264000000</v>
      </c>
      <c r="D9" s="27">
        <v>34989000000</v>
      </c>
      <c r="E9" s="27">
        <v>34561000000</v>
      </c>
      <c r="F9" s="28">
        <v>34066000000</v>
      </c>
      <c r="G9" s="20"/>
      <c r="H9" s="20"/>
      <c r="I9" s="20"/>
      <c r="J9" s="20"/>
      <c r="K9" s="20"/>
      <c r="L9" s="20"/>
      <c r="M9" s="20"/>
      <c r="N9" s="20"/>
      <c r="O9" s="20"/>
      <c r="P9" s="20"/>
      <c r="Q9" s="20"/>
      <c r="R9" s="20"/>
      <c r="S9" s="20"/>
      <c r="T9" s="20"/>
      <c r="U9" s="20"/>
      <c r="V9" s="20"/>
    </row>
    <row r="10" spans="1:22" ht="19" x14ac:dyDescent="0.25">
      <c r="A10" s="20"/>
      <c r="B10" s="29" t="s">
        <v>144</v>
      </c>
      <c r="C10" s="27">
        <v>1379000000</v>
      </c>
      <c r="D10" s="27">
        <v>1377000000</v>
      </c>
      <c r="E10" s="27">
        <v>896000000</v>
      </c>
      <c r="F10" s="28">
        <v>861000000</v>
      </c>
      <c r="G10" s="20"/>
      <c r="H10" s="20"/>
      <c r="I10" s="20"/>
      <c r="J10" s="20"/>
      <c r="K10" s="20"/>
      <c r="L10" s="20"/>
      <c r="M10" s="20"/>
      <c r="N10" s="20"/>
      <c r="O10" s="20"/>
      <c r="P10" s="20"/>
      <c r="Q10" s="20"/>
      <c r="R10" s="20"/>
      <c r="S10" s="20"/>
      <c r="T10" s="20"/>
      <c r="U10" s="20"/>
      <c r="V10" s="20"/>
    </row>
    <row r="11" spans="1:22" ht="19" x14ac:dyDescent="0.25">
      <c r="A11" s="20"/>
      <c r="B11" s="29" t="s">
        <v>145</v>
      </c>
      <c r="C11" s="27">
        <v>0</v>
      </c>
      <c r="D11" s="27">
        <v>0</v>
      </c>
      <c r="E11" s="27">
        <v>0</v>
      </c>
      <c r="F11" s="28">
        <v>0</v>
      </c>
      <c r="G11" s="20"/>
      <c r="H11" s="20"/>
      <c r="I11" s="20"/>
      <c r="J11" s="20"/>
      <c r="K11" s="20"/>
      <c r="L11" s="20"/>
      <c r="M11" s="20"/>
      <c r="N11" s="20"/>
      <c r="O11" s="20"/>
      <c r="P11" s="20"/>
      <c r="Q11" s="20"/>
      <c r="R11" s="20"/>
      <c r="S11" s="20"/>
      <c r="T11" s="20"/>
      <c r="U11" s="20"/>
      <c r="V11" s="20"/>
    </row>
    <row r="12" spans="1:22" ht="19" x14ac:dyDescent="0.25">
      <c r="A12" s="20"/>
      <c r="B12" s="29" t="s">
        <v>146</v>
      </c>
      <c r="C12" s="27">
        <v>12017000000</v>
      </c>
      <c r="D12" s="27">
        <v>10591000000</v>
      </c>
      <c r="E12" s="27">
        <v>10639000000</v>
      </c>
      <c r="F12" s="28">
        <v>12318000000</v>
      </c>
      <c r="G12" s="20"/>
      <c r="H12" s="20"/>
      <c r="I12" s="20"/>
      <c r="J12" s="20"/>
      <c r="K12" s="20"/>
      <c r="L12" s="20"/>
      <c r="M12" s="20"/>
      <c r="N12" s="20"/>
      <c r="O12" s="20"/>
      <c r="P12" s="20"/>
      <c r="Q12" s="20"/>
      <c r="R12" s="20"/>
      <c r="S12" s="20"/>
      <c r="T12" s="20"/>
      <c r="U12" s="20"/>
      <c r="V12" s="20"/>
    </row>
    <row r="13" spans="1:22" ht="19" x14ac:dyDescent="0.25">
      <c r="A13" s="20"/>
      <c r="B13" s="29" t="s">
        <v>147</v>
      </c>
      <c r="C13" s="27">
        <v>15477000000</v>
      </c>
      <c r="D13" s="27">
        <v>13729000000</v>
      </c>
      <c r="E13" s="27">
        <v>14438000000</v>
      </c>
      <c r="F13" s="28">
        <v>15984000000</v>
      </c>
      <c r="G13" s="20"/>
      <c r="H13" s="20"/>
      <c r="I13" s="20"/>
      <c r="J13" s="20"/>
      <c r="K13" s="20"/>
      <c r="L13" s="20"/>
      <c r="M13" s="20"/>
      <c r="N13" s="20"/>
      <c r="O13" s="20"/>
      <c r="P13" s="20"/>
      <c r="Q13" s="20"/>
      <c r="R13" s="20"/>
      <c r="S13" s="20"/>
      <c r="T13" s="20"/>
      <c r="U13" s="20"/>
      <c r="V13" s="20"/>
    </row>
    <row r="14" spans="1:22" ht="19" x14ac:dyDescent="0.25">
      <c r="A14" s="20"/>
      <c r="B14" s="30" t="s">
        <v>148</v>
      </c>
      <c r="C14" s="31"/>
      <c r="D14" s="31"/>
      <c r="E14" s="31"/>
      <c r="F14" s="32"/>
      <c r="G14" s="20"/>
      <c r="H14" s="20"/>
      <c r="I14" s="20"/>
      <c r="J14" s="20"/>
      <c r="K14" s="20"/>
      <c r="L14" s="20"/>
      <c r="M14" s="20"/>
      <c r="N14" s="20"/>
      <c r="O14" s="20"/>
      <c r="P14" s="20"/>
      <c r="Q14" s="20"/>
      <c r="R14" s="20"/>
      <c r="S14" s="20"/>
      <c r="T14" s="20"/>
      <c r="U14" s="20"/>
      <c r="V14" s="20"/>
    </row>
    <row r="15" spans="1:22" ht="19" x14ac:dyDescent="0.25">
      <c r="A15" s="20"/>
      <c r="B15" s="26" t="s">
        <v>149</v>
      </c>
      <c r="C15" s="27">
        <v>0</v>
      </c>
      <c r="D15" s="27">
        <v>0</v>
      </c>
      <c r="E15" s="27">
        <v>0</v>
      </c>
      <c r="F15" s="28">
        <v>0</v>
      </c>
      <c r="G15" s="20"/>
      <c r="H15" s="20"/>
      <c r="I15" s="20"/>
      <c r="J15" s="20"/>
      <c r="K15" s="20"/>
      <c r="L15" s="20"/>
      <c r="M15" s="20"/>
      <c r="N15" s="20"/>
      <c r="O15" s="20"/>
      <c r="P15" s="20"/>
      <c r="Q15" s="20"/>
      <c r="R15" s="20"/>
      <c r="S15" s="20"/>
      <c r="T15" s="20"/>
      <c r="U15" s="20"/>
      <c r="V15" s="20"/>
    </row>
    <row r="16" spans="1:22" ht="19" x14ac:dyDescent="0.25">
      <c r="A16" s="20"/>
      <c r="B16" s="30" t="s">
        <v>150</v>
      </c>
      <c r="C16" s="31"/>
      <c r="D16" s="31"/>
      <c r="E16" s="31"/>
      <c r="F16" s="32"/>
      <c r="G16" s="20"/>
      <c r="H16" s="20"/>
      <c r="I16" s="20"/>
      <c r="J16" s="20"/>
      <c r="K16" s="20"/>
      <c r="L16" s="20"/>
      <c r="M16" s="20"/>
      <c r="N16" s="20"/>
      <c r="O16" s="20"/>
      <c r="P16" s="20"/>
      <c r="Q16" s="20"/>
      <c r="R16" s="20"/>
      <c r="S16" s="20"/>
      <c r="T16" s="20"/>
      <c r="U16" s="20"/>
      <c r="V16" s="20"/>
    </row>
    <row r="17" spans="1:22" ht="19" x14ac:dyDescent="0.25">
      <c r="A17" s="20"/>
      <c r="B17" s="33" t="s">
        <v>151</v>
      </c>
      <c r="C17" s="34">
        <v>3806000000</v>
      </c>
      <c r="D17" s="34">
        <v>1503000000</v>
      </c>
      <c r="E17" s="34">
        <v>1736000000</v>
      </c>
      <c r="F17" s="35">
        <v>3102000000</v>
      </c>
      <c r="G17" s="20"/>
      <c r="H17" s="20"/>
      <c r="I17" s="20"/>
      <c r="J17" s="20"/>
      <c r="K17" s="20"/>
      <c r="L17" s="20"/>
      <c r="M17" s="20"/>
      <c r="N17" s="20"/>
      <c r="O17" s="20"/>
      <c r="P17" s="20"/>
      <c r="Q17" s="20"/>
      <c r="R17" s="20"/>
      <c r="S17" s="20"/>
      <c r="T17" s="20"/>
      <c r="U17" s="20"/>
      <c r="V17" s="20"/>
    </row>
    <row r="19" spans="1:22" x14ac:dyDescent="0.2">
      <c r="A19" s="20"/>
      <c r="B19" s="36" t="s">
        <v>70</v>
      </c>
      <c r="C19" s="37" t="s">
        <v>152</v>
      </c>
      <c r="D19" s="37" t="s">
        <v>153</v>
      </c>
      <c r="E19" s="37" t="s">
        <v>154</v>
      </c>
      <c r="F19" s="37" t="s">
        <v>155</v>
      </c>
      <c r="G19" s="38" t="s">
        <v>156</v>
      </c>
      <c r="H19" s="20"/>
      <c r="I19" s="20"/>
      <c r="J19" s="20"/>
      <c r="K19" s="20"/>
      <c r="L19" s="20"/>
      <c r="M19" s="20"/>
      <c r="N19" s="20"/>
      <c r="O19" s="20"/>
      <c r="P19" s="20"/>
      <c r="Q19" s="20"/>
      <c r="R19" s="20"/>
      <c r="S19" s="20"/>
      <c r="T19" s="20"/>
      <c r="U19" s="20"/>
      <c r="V19" s="20"/>
    </row>
    <row r="20" spans="1:22" x14ac:dyDescent="0.2">
      <c r="A20" s="20"/>
      <c r="B20" s="39" t="s">
        <v>85</v>
      </c>
      <c r="C20" s="40"/>
      <c r="D20" s="40"/>
      <c r="E20" s="40"/>
      <c r="F20" s="40"/>
      <c r="G20" s="41"/>
      <c r="H20" s="42" t="s">
        <v>157</v>
      </c>
      <c r="I20" s="20"/>
      <c r="J20" s="20"/>
      <c r="K20" s="20"/>
      <c r="L20" s="20"/>
      <c r="M20" s="20"/>
      <c r="N20" s="20"/>
      <c r="O20" s="20"/>
      <c r="P20" s="20"/>
      <c r="Q20" s="20"/>
      <c r="R20" s="20"/>
      <c r="S20" s="20"/>
      <c r="T20" s="20"/>
      <c r="U20" s="20"/>
      <c r="V20" s="20"/>
    </row>
    <row r="21" spans="1:22" x14ac:dyDescent="0.2">
      <c r="A21" s="20"/>
      <c r="B21" s="43" t="s">
        <v>158</v>
      </c>
      <c r="C21" s="44" t="str">
        <f>IF(C3&gt;D3, "Pass", "Fail")</f>
        <v>Pass</v>
      </c>
      <c r="D21" s="44" t="str">
        <f>IF(D3&gt;E3, "Pass", "Fail")</f>
        <v>Pass</v>
      </c>
      <c r="E21" s="44" t="str">
        <f>IF(E3&gt;F3, "Pass", "Fail")</f>
        <v>Fail</v>
      </c>
      <c r="F21" s="45"/>
      <c r="G21" s="46">
        <f>(((COUNTIF(C21:E21, "Pass") * 100) + (COUNTIF(C21:E21, "Fail") * 0)) * (400/300)) / 2</f>
        <v>133.33333333333331</v>
      </c>
      <c r="H21" s="47" t="s">
        <v>159</v>
      </c>
      <c r="I21" s="48"/>
      <c r="J21" s="20"/>
      <c r="K21" s="20"/>
      <c r="L21" s="20"/>
      <c r="M21" s="20"/>
      <c r="N21" s="20"/>
      <c r="O21" s="20"/>
      <c r="P21" s="20"/>
      <c r="Q21" s="20"/>
      <c r="R21" s="20"/>
      <c r="S21" s="20"/>
      <c r="T21" s="20"/>
      <c r="U21" s="20"/>
      <c r="V21" s="20"/>
    </row>
    <row r="22" spans="1:22" x14ac:dyDescent="0.2">
      <c r="A22" s="20"/>
      <c r="B22" s="43" t="s">
        <v>160</v>
      </c>
      <c r="C22" s="44" t="str">
        <f>IF(C17&gt;D17, "Pass", "Fail")</f>
        <v>Pass</v>
      </c>
      <c r="D22" s="44" t="str">
        <f>IF(D17&gt;E17, "Pass", "Fail")</f>
        <v>Fail</v>
      </c>
      <c r="E22" s="44" t="str">
        <f>IF(E17&gt;F17, "Pass", "Fail")</f>
        <v>Fail</v>
      </c>
      <c r="F22" s="40"/>
      <c r="G22" s="46">
        <f>(((COUNTIF(C22:F22, "Pass") * 100) + (COUNTIF(C22:F22, "Fail") * 0)) * (400/300)) / 2</f>
        <v>66.666666666666657</v>
      </c>
      <c r="H22" s="47" t="s">
        <v>161</v>
      </c>
      <c r="I22" s="20"/>
      <c r="J22" s="20"/>
      <c r="K22" s="20"/>
      <c r="L22" s="20"/>
      <c r="M22" s="20"/>
      <c r="N22" s="20"/>
      <c r="O22" s="20"/>
      <c r="P22" s="20"/>
      <c r="Q22" s="20"/>
      <c r="R22" s="20"/>
      <c r="S22" s="20"/>
      <c r="T22" s="20"/>
      <c r="U22" s="20"/>
      <c r="V22" s="20"/>
    </row>
    <row r="23" spans="1:22" x14ac:dyDescent="0.2">
      <c r="A23" s="20"/>
      <c r="B23" s="39" t="s">
        <v>73</v>
      </c>
      <c r="C23" s="44" t="str">
        <f>IF(C17&gt;C7, "Pass", "Fail")</f>
        <v>Fail</v>
      </c>
      <c r="D23" s="44" t="str">
        <f>IF(D17&gt;D7, "Pass", "Fail")</f>
        <v>Fail</v>
      </c>
      <c r="E23" s="44" t="str">
        <f>IF(E17&gt;E7, "Pass", "Fail")</f>
        <v>Fail</v>
      </c>
      <c r="F23" s="49" t="str">
        <f>IF(F17&gt;F7, "Pass", "Fail")</f>
        <v>Fail</v>
      </c>
      <c r="G23" s="46">
        <f>(COUNTIF(C23:F23, "Pass") * 100) + (COUNTIF(C23:F23, "Fail") * 0)</f>
        <v>0</v>
      </c>
      <c r="H23" s="47" t="s">
        <v>162</v>
      </c>
      <c r="I23" s="20"/>
      <c r="J23" s="20"/>
      <c r="K23" s="20"/>
      <c r="L23" s="20"/>
      <c r="M23" s="20"/>
      <c r="N23" s="20"/>
      <c r="O23" s="20"/>
      <c r="P23" s="20"/>
      <c r="Q23" s="20"/>
      <c r="R23" s="20"/>
      <c r="S23" s="20"/>
      <c r="T23" s="20"/>
      <c r="U23" s="20"/>
      <c r="V23" s="20"/>
    </row>
    <row r="24" spans="1:22" x14ac:dyDescent="0.2">
      <c r="A24" s="20"/>
      <c r="B24" s="39" t="s">
        <v>91</v>
      </c>
      <c r="C24" s="50">
        <f>C17/(C4)</f>
        <v>9.9607432609264593E-2</v>
      </c>
      <c r="D24" s="50">
        <f>D17/(D4)</f>
        <v>4.1613599867102273E-2</v>
      </c>
      <c r="E24" s="50">
        <f>E17/(E4)</f>
        <v>5.0221309341279254E-2</v>
      </c>
      <c r="F24" s="51">
        <f>F17/(F4)</f>
        <v>8.1961582159748456E-2</v>
      </c>
      <c r="G24" s="46">
        <f>(IF(C24 &gt; 0.5, 100, IF(C24 &gt;= 0.2, 50, 0))) +
  (IF(D24 &gt; 0.5, 100, IF(D24 &gt;= 0.2, 50, 0))) +
  (IF(E24 &gt; 0.5, 100, IF(E24 &gt;= 0.2, 50, 0))) +
  (IF(F24 &gt; 0.5, 100, IF(F24 &gt;= 0.2, 50, 0)))</f>
        <v>0</v>
      </c>
      <c r="H24" s="47" t="s">
        <v>163</v>
      </c>
      <c r="I24" s="20"/>
      <c r="J24" s="20"/>
      <c r="K24" s="20"/>
      <c r="L24" s="20"/>
      <c r="M24" s="20"/>
      <c r="N24" s="20"/>
      <c r="O24" s="20"/>
      <c r="P24" s="20"/>
      <c r="Q24" s="20"/>
      <c r="R24" s="20"/>
      <c r="S24" s="20"/>
      <c r="T24" s="20"/>
      <c r="U24" s="20"/>
      <c r="V24" s="20"/>
    </row>
    <row r="25" spans="1:22" x14ac:dyDescent="0.2">
      <c r="A25" s="20"/>
      <c r="B25" s="39" t="s">
        <v>79</v>
      </c>
      <c r="C25" s="50">
        <f>C17/C6</f>
        <v>7.5008375869612343E-2</v>
      </c>
      <c r="D25" s="50">
        <f>D17/D6</f>
        <v>3.0851020156820886E-2</v>
      </c>
      <c r="E25" s="50">
        <f>E17/E6</f>
        <v>3.5429294475397458E-2</v>
      </c>
      <c r="F25" s="51">
        <f>F17/F6</f>
        <v>6.1978021978021977E-2</v>
      </c>
      <c r="G25" s="46">
        <f>(IF(C25 &gt; 0.17, 100, IF(C25 &gt;= 0.1, 50, 0))) +
  (IF(D25 &gt; 0.17, 100, IF(D25 &gt;= 0.1, 50, 0))) +
  (IF(E25 &gt; 0.17, 100, IF(E25 &gt;= 0.1, 50, 0))) +
  (IF(F25 &gt; 0.17, 100, IF(F25 &gt;= 0.1, 50, 0)))</f>
        <v>0</v>
      </c>
      <c r="H25" s="47" t="s">
        <v>164</v>
      </c>
      <c r="I25" s="20"/>
      <c r="J25" s="20"/>
      <c r="K25" s="20"/>
      <c r="L25" s="20"/>
      <c r="M25" s="20"/>
      <c r="N25" s="20"/>
      <c r="O25" s="20"/>
      <c r="P25" s="20"/>
      <c r="Q25" s="20"/>
      <c r="R25" s="20"/>
      <c r="S25" s="20"/>
      <c r="T25" s="20"/>
      <c r="U25" s="20"/>
      <c r="V25" s="20"/>
    </row>
    <row r="26" spans="1:22" x14ac:dyDescent="0.2">
      <c r="A26" s="20"/>
      <c r="B26" s="39" t="s">
        <v>81</v>
      </c>
      <c r="C26" s="50">
        <f>C8/C6</f>
        <v>0.59531739618848667</v>
      </c>
      <c r="D26" s="50">
        <f>D8/D6</f>
        <v>0.58107886202225045</v>
      </c>
      <c r="E26" s="50">
        <f>E8/E6</f>
        <v>0.5610114492132493</v>
      </c>
      <c r="F26" s="51">
        <f>F8/F6</f>
        <v>0.57030969030969036</v>
      </c>
      <c r="G26" s="46">
        <f>(IF(C26 &lt; 0.5, 100, 0)) +
  (IF(D26 &lt; 0.5, 100, 0)) +
  (IF(E26 &lt; 0.5, 100, 0)) +
  (IF(F26 &lt; 0.5, 100, 0))</f>
        <v>0</v>
      </c>
      <c r="H26" s="47" t="s">
        <v>165</v>
      </c>
      <c r="I26" s="20"/>
      <c r="J26" s="20"/>
      <c r="K26" s="20"/>
      <c r="L26" s="20"/>
      <c r="M26" s="20"/>
      <c r="N26" s="20"/>
      <c r="O26" s="20"/>
      <c r="P26" s="20"/>
      <c r="Q26" s="20"/>
      <c r="R26" s="20"/>
      <c r="S26" s="20"/>
      <c r="T26" s="20"/>
      <c r="U26" s="20"/>
      <c r="V26" s="20"/>
    </row>
    <row r="27" spans="1:22" x14ac:dyDescent="0.2">
      <c r="A27" s="20"/>
      <c r="B27" s="39" t="s">
        <v>166</v>
      </c>
      <c r="C27" s="50">
        <f>C9/(C13+C10)</f>
        <v>2.0920740389178927</v>
      </c>
      <c r="D27" s="50">
        <f>D9/(D13+D10)</f>
        <v>2.3162319608102742</v>
      </c>
      <c r="E27" s="50">
        <f>E9/(E13+E10)</f>
        <v>2.2538802660753881</v>
      </c>
      <c r="F27" s="51">
        <f>F9/(F13+F10)</f>
        <v>2.0223211635500147</v>
      </c>
      <c r="G27" s="46">
        <f>(IF(C27 &lt; 0.8, 100, IF(C27 &lt; 1, 50, 0))) +
  (IF(D27 &lt; 0.8, 100, IF(D27 &lt; 1, 50, 0))) +
  (IF(E27 &lt; 0.8, 100, IF(E27 &lt; 1, 50, 0))) +
  (IF(F27 &lt; 0.8, 100, IF(F27 &lt; 1, 50, 0)))</f>
        <v>0</v>
      </c>
      <c r="H27" s="47" t="s">
        <v>167</v>
      </c>
      <c r="I27" s="20"/>
      <c r="J27" s="20"/>
      <c r="K27" s="20"/>
      <c r="L27" s="20"/>
      <c r="M27" s="20"/>
      <c r="N27" s="20"/>
      <c r="O27" s="20"/>
      <c r="P27" s="20"/>
      <c r="Q27" s="20"/>
      <c r="R27" s="20"/>
      <c r="S27" s="20"/>
      <c r="T27" s="20"/>
      <c r="U27" s="20"/>
      <c r="V27" s="20"/>
    </row>
    <row r="28" spans="1:22" x14ac:dyDescent="0.2">
      <c r="A28" s="20"/>
      <c r="B28" s="39" t="s">
        <v>168</v>
      </c>
      <c r="C28" s="44" t="str">
        <f>IF(C11=0, "Pass", "Fail")</f>
        <v>Pass</v>
      </c>
      <c r="D28" s="52" t="str">
        <f>IF(D11=0, "Pass", "Fail")</f>
        <v>Pass</v>
      </c>
      <c r="E28" s="52" t="str">
        <f>IF(E11=0, "Pass", "Fail")</f>
        <v>Pass</v>
      </c>
      <c r="F28" s="53" t="str">
        <f>IF(F11=0, "Pass", "Fail")</f>
        <v>Pass</v>
      </c>
      <c r="G28" s="46">
        <f>(COUNTIF(C28:F28, "Pass") * 100) + (COUNTIF(C28:F28, "Fail") * 0)</f>
        <v>400</v>
      </c>
      <c r="H28" s="47" t="s">
        <v>169</v>
      </c>
      <c r="I28" s="20"/>
      <c r="J28" s="20"/>
      <c r="K28" s="20"/>
      <c r="L28" s="20"/>
      <c r="M28" s="20"/>
      <c r="N28" s="20"/>
      <c r="O28" s="20"/>
      <c r="P28" s="20"/>
      <c r="Q28" s="20"/>
      <c r="R28" s="20"/>
      <c r="S28" s="20"/>
      <c r="T28" s="20"/>
      <c r="U28" s="20"/>
      <c r="V28" s="20"/>
    </row>
    <row r="29" spans="1:22" x14ac:dyDescent="0.2">
      <c r="A29" s="20"/>
      <c r="B29" s="39" t="s">
        <v>83</v>
      </c>
      <c r="C29" s="51">
        <f>(((C12-D12)/D12)+((D12-E12)/E12)+((E12-F12)/F12))/3</f>
        <v>-2.0578920120138586E-3</v>
      </c>
      <c r="D29" s="54"/>
      <c r="E29" s="55"/>
      <c r="F29" s="56"/>
      <c r="G29" s="46">
        <f>(IF(C29 &gt;= 0.17, 100, IF(C29 &gt;= 0, 50, 0))) * (400/100)</f>
        <v>0</v>
      </c>
      <c r="H29" s="47" t="s">
        <v>170</v>
      </c>
      <c r="I29" s="20"/>
      <c r="J29" s="20"/>
      <c r="K29" s="20"/>
      <c r="L29" s="20"/>
      <c r="M29" s="20"/>
      <c r="N29" s="20"/>
      <c r="O29" s="20"/>
      <c r="P29" s="20"/>
      <c r="Q29" s="20"/>
      <c r="R29" s="20"/>
      <c r="S29" s="20"/>
      <c r="T29" s="20"/>
      <c r="U29" s="20"/>
      <c r="V29" s="20"/>
    </row>
    <row r="30" spans="1:22" x14ac:dyDescent="0.2">
      <c r="A30" s="20"/>
      <c r="B30" s="39" t="s">
        <v>87</v>
      </c>
      <c r="C30" s="44" t="str">
        <f>IF(C10&lt;&gt;0,"Pass","Fail")</f>
        <v>Pass</v>
      </c>
      <c r="D30" s="57" t="str">
        <f>IF(D10&lt;&gt;0,"Pass","Fail")</f>
        <v>Pass</v>
      </c>
      <c r="E30" s="57" t="str">
        <f>IF(E10&lt;&gt;0,"Pass","Fail")</f>
        <v>Pass</v>
      </c>
      <c r="F30" s="58" t="str">
        <f>IF(F10&lt;&gt;0,"Pass","Fail")</f>
        <v>Pass</v>
      </c>
      <c r="G30" s="46">
        <f>(COUNTIF(C30:F30, "Pass") * 100) + (COUNTIF(C30:F30, "Fail") * 0)</f>
        <v>400</v>
      </c>
      <c r="H30" s="47" t="s">
        <v>171</v>
      </c>
      <c r="I30" s="20"/>
      <c r="J30" s="20"/>
      <c r="K30" s="20"/>
      <c r="L30" s="20"/>
      <c r="M30" s="20"/>
      <c r="N30" s="20"/>
      <c r="O30" s="20"/>
      <c r="P30" s="20"/>
      <c r="Q30" s="20"/>
      <c r="R30" s="20"/>
      <c r="S30" s="20"/>
      <c r="T30" s="20"/>
      <c r="U30" s="20"/>
      <c r="V30" s="20"/>
    </row>
    <row r="31" spans="1:22" x14ac:dyDescent="0.2">
      <c r="A31" s="20"/>
      <c r="B31" s="39" t="s">
        <v>172</v>
      </c>
      <c r="C31" s="50">
        <f>C17/(C13+C10)</f>
        <v>0.22579496915045089</v>
      </c>
      <c r="D31" s="50">
        <f>D17/(D13+D10)</f>
        <v>9.9496888653515164E-2</v>
      </c>
      <c r="E31" s="50">
        <f>E17/(E13+E10)</f>
        <v>0.11321246902308595</v>
      </c>
      <c r="F31" s="51">
        <f>F17/(F13+F10)</f>
        <v>0.18414959928762245</v>
      </c>
      <c r="G31" s="46">
        <f>(IF(C31 &gt; 0.23, 100, 0)) +
  (IF(D31 &gt; 0.23, 100, 0)) +
  (IF(E31 &gt; 0.23, 100, 0)) +
  (IF(F31 &gt; 0.23, 100, 0))</f>
        <v>0</v>
      </c>
      <c r="H31" s="47" t="s">
        <v>173</v>
      </c>
      <c r="I31" s="20"/>
      <c r="J31" s="20"/>
      <c r="K31" s="20"/>
      <c r="L31" s="20"/>
      <c r="M31" s="20"/>
      <c r="N31" s="20"/>
      <c r="O31" s="20"/>
      <c r="P31" s="20"/>
      <c r="Q31" s="20"/>
      <c r="R31" s="20"/>
      <c r="S31" s="20"/>
      <c r="T31" s="20"/>
      <c r="U31" s="20"/>
      <c r="V31" s="20"/>
    </row>
    <row r="32" spans="1:22" x14ac:dyDescent="0.2">
      <c r="A32" s="20"/>
      <c r="B32" s="59" t="s">
        <v>93</v>
      </c>
      <c r="C32" s="60" t="str">
        <f>IF(C5&gt;F5, "Pass", "Fail")</f>
        <v>Fail</v>
      </c>
      <c r="D32" s="61"/>
      <c r="E32" s="62"/>
      <c r="F32" s="62"/>
      <c r="G32" s="63">
        <f>((COUNTIF(C32, "Pass") * 100) + (COUNTIF(C32, "Fail") * 0)) * (400/100)</f>
        <v>0</v>
      </c>
      <c r="H32" s="64" t="s">
        <v>174</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00FF00"/>
  </sheetPr>
  <dimension ref="A1:V32"/>
  <sheetViews>
    <sheetView zoomScale="200" workbookViewId="0"/>
  </sheetViews>
  <sheetFormatPr baseColWidth="10" defaultColWidth="8.83203125" defaultRowHeight="15" x14ac:dyDescent="0.2"/>
  <cols>
    <col min="1" max="1" width="19" customWidth="1"/>
    <col min="2" max="2" width="42" customWidth="1"/>
    <col min="3" max="7" width="20" customWidth="1"/>
    <col min="8" max="8" width="177" customWidth="1"/>
    <col min="9" max="9" width="20" customWidth="1"/>
    <col min="10" max="22" width="19" customWidth="1"/>
  </cols>
  <sheetData>
    <row r="1" spans="1:22" x14ac:dyDescent="0.2">
      <c r="A1" s="20"/>
      <c r="B1" s="21" t="s">
        <v>130</v>
      </c>
      <c r="C1" s="20"/>
      <c r="D1" s="20"/>
      <c r="E1" s="20"/>
      <c r="F1" s="20"/>
      <c r="G1" s="20"/>
      <c r="H1" s="20"/>
      <c r="I1" s="20"/>
      <c r="J1" s="20"/>
      <c r="K1" s="20"/>
      <c r="L1" s="20"/>
      <c r="M1" s="20"/>
      <c r="N1" s="20"/>
      <c r="O1" s="20"/>
      <c r="P1" s="20"/>
      <c r="Q1" s="20"/>
      <c r="R1" s="20"/>
      <c r="S1" s="20"/>
      <c r="T1" s="20"/>
      <c r="U1" s="20"/>
      <c r="V1" s="20"/>
    </row>
    <row r="2" spans="1:22" x14ac:dyDescent="0.2">
      <c r="A2" s="20"/>
      <c r="B2" s="22" t="s">
        <v>131</v>
      </c>
      <c r="C2" s="23" t="s">
        <v>175</v>
      </c>
      <c r="D2" s="23" t="s">
        <v>176</v>
      </c>
      <c r="E2" s="23" t="s">
        <v>177</v>
      </c>
      <c r="F2" s="23" t="s">
        <v>178</v>
      </c>
      <c r="G2" s="20"/>
      <c r="H2" s="24" t="s">
        <v>136</v>
      </c>
      <c r="I2" s="25">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0.13500000000000001</v>
      </c>
      <c r="J2" s="20"/>
      <c r="K2" s="20"/>
      <c r="L2" s="20"/>
      <c r="M2" s="20"/>
      <c r="N2" s="20"/>
      <c r="O2" s="20"/>
      <c r="P2" s="20"/>
      <c r="Q2" s="20"/>
      <c r="R2" s="20"/>
      <c r="S2" s="20"/>
      <c r="T2" s="20"/>
      <c r="U2" s="20"/>
      <c r="V2" s="20"/>
    </row>
    <row r="3" spans="1:22" ht="19" x14ac:dyDescent="0.25">
      <c r="A3" s="20"/>
      <c r="B3" s="26" t="s">
        <v>137</v>
      </c>
      <c r="C3" s="27">
        <v>801000000</v>
      </c>
      <c r="D3" s="27">
        <v>755000000</v>
      </c>
      <c r="E3" s="27">
        <v>581000000</v>
      </c>
      <c r="F3" s="28">
        <v>1722000000</v>
      </c>
      <c r="G3" s="20"/>
      <c r="H3" s="20"/>
      <c r="I3" s="20"/>
      <c r="J3" s="20"/>
      <c r="K3" s="20"/>
      <c r="L3" s="20"/>
      <c r="M3" s="20"/>
      <c r="N3" s="20"/>
      <c r="O3" s="20"/>
      <c r="P3" s="20"/>
      <c r="Q3" s="20"/>
      <c r="R3" s="20"/>
      <c r="S3" s="20"/>
      <c r="T3" s="20"/>
      <c r="U3" s="20"/>
      <c r="V3" s="20"/>
    </row>
    <row r="4" spans="1:22" ht="19" x14ac:dyDescent="0.25">
      <c r="A4" s="20"/>
      <c r="B4" s="29" t="s">
        <v>138</v>
      </c>
      <c r="C4" s="27">
        <v>73593000000</v>
      </c>
      <c r="D4" s="27">
        <v>69076000000</v>
      </c>
      <c r="E4" s="27">
        <v>64558000000</v>
      </c>
      <c r="F4" s="28">
        <v>82584000000</v>
      </c>
      <c r="G4" s="20"/>
      <c r="H4" s="20"/>
      <c r="I4" s="20"/>
      <c r="J4" s="20"/>
      <c r="K4" s="20"/>
      <c r="L4" s="20"/>
      <c r="M4" s="20"/>
      <c r="N4" s="20"/>
      <c r="O4" s="20"/>
      <c r="P4" s="20"/>
      <c r="Q4" s="20"/>
      <c r="R4" s="20"/>
      <c r="S4" s="20"/>
      <c r="T4" s="20"/>
      <c r="U4" s="20"/>
      <c r="V4" s="20"/>
    </row>
    <row r="5" spans="1:22" ht="19" x14ac:dyDescent="0.25">
      <c r="A5" s="20"/>
      <c r="B5" s="29" t="s">
        <v>139</v>
      </c>
      <c r="C5" s="27">
        <v>6630000000</v>
      </c>
      <c r="D5" s="27">
        <v>6630000000</v>
      </c>
      <c r="E5" s="27">
        <v>6630000000</v>
      </c>
      <c r="F5" s="28">
        <v>6677000000</v>
      </c>
      <c r="G5" s="20"/>
      <c r="H5" s="20"/>
      <c r="I5" s="20"/>
      <c r="J5" s="20"/>
      <c r="K5" s="20"/>
      <c r="L5" s="20"/>
      <c r="M5" s="20"/>
      <c r="N5" s="20"/>
      <c r="O5" s="20"/>
      <c r="P5" s="20"/>
      <c r="Q5" s="20"/>
      <c r="R5" s="20"/>
      <c r="S5" s="20"/>
      <c r="T5" s="20"/>
      <c r="U5" s="20"/>
      <c r="V5" s="20"/>
    </row>
    <row r="6" spans="1:22" ht="19" x14ac:dyDescent="0.25">
      <c r="A6" s="20"/>
      <c r="B6" s="29" t="s">
        <v>140</v>
      </c>
      <c r="C6" s="27">
        <v>101546000000</v>
      </c>
      <c r="D6" s="27">
        <v>95349000000</v>
      </c>
      <c r="E6" s="27">
        <v>133013000000</v>
      </c>
      <c r="F6" s="28">
        <v>129317000000</v>
      </c>
      <c r="G6" s="20"/>
      <c r="H6" s="20"/>
      <c r="I6" s="20"/>
      <c r="J6" s="20"/>
      <c r="K6" s="20"/>
      <c r="L6" s="20"/>
      <c r="M6" s="20"/>
      <c r="N6" s="20"/>
      <c r="O6" s="20"/>
      <c r="P6" s="20"/>
      <c r="Q6" s="20"/>
      <c r="R6" s="20"/>
      <c r="S6" s="20"/>
      <c r="T6" s="20"/>
      <c r="U6" s="20"/>
      <c r="V6" s="20"/>
    </row>
    <row r="7" spans="1:22" ht="19" x14ac:dyDescent="0.25">
      <c r="A7" s="20"/>
      <c r="B7" s="29" t="s">
        <v>141</v>
      </c>
      <c r="C7" s="27">
        <v>9591000000</v>
      </c>
      <c r="D7" s="27">
        <v>10611000000</v>
      </c>
      <c r="E7" s="27">
        <v>16111000000</v>
      </c>
      <c r="F7" s="28">
        <v>12771000000</v>
      </c>
      <c r="G7" s="20"/>
      <c r="H7" s="20"/>
      <c r="I7" s="20"/>
      <c r="J7" s="20"/>
      <c r="K7" s="20"/>
      <c r="L7" s="20"/>
      <c r="M7" s="20"/>
      <c r="N7" s="20"/>
      <c r="O7" s="20"/>
      <c r="P7" s="20"/>
      <c r="Q7" s="20"/>
      <c r="R7" s="20"/>
      <c r="S7" s="20"/>
      <c r="T7" s="20"/>
      <c r="U7" s="20"/>
      <c r="V7" s="20"/>
    </row>
    <row r="8" spans="1:22" ht="19" x14ac:dyDescent="0.25">
      <c r="A8" s="20"/>
      <c r="B8" s="29" t="s">
        <v>142</v>
      </c>
      <c r="C8" s="27">
        <v>66200000000</v>
      </c>
      <c r="D8" s="27">
        <v>59994000000</v>
      </c>
      <c r="E8" s="27">
        <v>82107000000</v>
      </c>
      <c r="F8" s="28">
        <v>81678000000</v>
      </c>
      <c r="G8" s="20"/>
      <c r="H8" s="20"/>
      <c r="I8" s="20"/>
      <c r="J8" s="20"/>
      <c r="K8" s="20"/>
      <c r="L8" s="20"/>
      <c r="M8" s="20"/>
      <c r="N8" s="20"/>
      <c r="O8" s="20"/>
      <c r="P8" s="20"/>
      <c r="Q8" s="20"/>
      <c r="R8" s="20"/>
      <c r="S8" s="20"/>
      <c r="T8" s="20"/>
      <c r="U8" s="20"/>
      <c r="V8" s="20"/>
    </row>
    <row r="9" spans="1:22" ht="19" x14ac:dyDescent="0.25">
      <c r="A9" s="20"/>
      <c r="B9" s="29" t="s">
        <v>143</v>
      </c>
      <c r="C9" s="27">
        <v>75791000000</v>
      </c>
      <c r="D9" s="27">
        <v>70605000000</v>
      </c>
      <c r="E9" s="27">
        <v>98218000000</v>
      </c>
      <c r="F9" s="28">
        <v>94449000000</v>
      </c>
      <c r="G9" s="20"/>
      <c r="H9" s="20"/>
      <c r="I9" s="20"/>
      <c r="J9" s="20"/>
      <c r="K9" s="20"/>
      <c r="L9" s="20"/>
      <c r="M9" s="20"/>
      <c r="N9" s="20"/>
      <c r="O9" s="20"/>
      <c r="P9" s="20"/>
      <c r="Q9" s="20"/>
      <c r="R9" s="20"/>
      <c r="S9" s="20"/>
      <c r="T9" s="20"/>
      <c r="U9" s="20"/>
      <c r="V9" s="20"/>
    </row>
    <row r="10" spans="1:22" ht="19" x14ac:dyDescent="0.25">
      <c r="A10" s="20"/>
      <c r="B10" s="29" t="s">
        <v>144</v>
      </c>
      <c r="C10" s="27">
        <v>123000000</v>
      </c>
      <c r="D10" s="27">
        <v>123000000</v>
      </c>
      <c r="E10" s="27">
        <v>123000000</v>
      </c>
      <c r="F10" s="28">
        <v>123000000</v>
      </c>
      <c r="G10" s="20"/>
      <c r="H10" s="20"/>
      <c r="I10" s="20"/>
      <c r="J10" s="20"/>
      <c r="K10" s="20"/>
      <c r="L10" s="20"/>
      <c r="M10" s="20"/>
      <c r="N10" s="20"/>
      <c r="O10" s="20"/>
      <c r="P10" s="20"/>
      <c r="Q10" s="20"/>
      <c r="R10" s="20"/>
      <c r="S10" s="20"/>
      <c r="T10" s="20"/>
      <c r="U10" s="20"/>
      <c r="V10" s="20"/>
    </row>
    <row r="11" spans="1:22" ht="19" x14ac:dyDescent="0.25">
      <c r="A11" s="20"/>
      <c r="B11" s="29" t="s">
        <v>145</v>
      </c>
      <c r="C11" s="27">
        <v>0</v>
      </c>
      <c r="D11" s="27">
        <v>0</v>
      </c>
      <c r="E11" s="27">
        <v>0</v>
      </c>
      <c r="F11" s="28">
        <v>0</v>
      </c>
      <c r="G11" s="20"/>
      <c r="H11" s="20"/>
      <c r="I11" s="20"/>
      <c r="J11" s="20"/>
      <c r="K11" s="20"/>
      <c r="L11" s="20"/>
      <c r="M11" s="20"/>
      <c r="N11" s="20"/>
      <c r="O11" s="20"/>
      <c r="P11" s="20"/>
      <c r="Q11" s="20"/>
      <c r="R11" s="20"/>
      <c r="S11" s="20"/>
      <c r="T11" s="20"/>
      <c r="U11" s="20"/>
      <c r="V11" s="20"/>
    </row>
    <row r="12" spans="1:22" ht="19" x14ac:dyDescent="0.25">
      <c r="A12" s="20"/>
      <c r="B12" s="29" t="s">
        <v>146</v>
      </c>
      <c r="C12" s="27">
        <v>5490000000</v>
      </c>
      <c r="D12" s="27">
        <v>4597000000</v>
      </c>
      <c r="E12" s="27">
        <v>16942000000</v>
      </c>
      <c r="F12" s="28">
        <v>16735000000</v>
      </c>
      <c r="G12" s="20"/>
      <c r="H12" s="20"/>
      <c r="I12" s="20"/>
      <c r="J12" s="20"/>
      <c r="K12" s="20"/>
      <c r="L12" s="20"/>
      <c r="M12" s="20"/>
      <c r="N12" s="20"/>
      <c r="O12" s="20"/>
      <c r="P12" s="20"/>
      <c r="Q12" s="20"/>
      <c r="R12" s="20"/>
      <c r="S12" s="20"/>
      <c r="T12" s="20"/>
      <c r="U12" s="20"/>
      <c r="V12" s="20"/>
    </row>
    <row r="13" spans="1:22" ht="19" x14ac:dyDescent="0.25">
      <c r="A13" s="20"/>
      <c r="B13" s="29" t="s">
        <v>147</v>
      </c>
      <c r="C13" s="27">
        <v>25755000000</v>
      </c>
      <c r="D13" s="27">
        <v>24744000000</v>
      </c>
      <c r="E13" s="27">
        <v>34795000000</v>
      </c>
      <c r="F13" s="28">
        <v>34868000000</v>
      </c>
      <c r="G13" s="20"/>
      <c r="H13" s="20"/>
      <c r="I13" s="20"/>
      <c r="J13" s="20"/>
      <c r="K13" s="20"/>
      <c r="L13" s="20"/>
      <c r="M13" s="20"/>
      <c r="N13" s="20"/>
      <c r="O13" s="20"/>
      <c r="P13" s="20"/>
      <c r="Q13" s="20"/>
      <c r="R13" s="20"/>
      <c r="S13" s="20"/>
      <c r="T13" s="20"/>
      <c r="U13" s="20"/>
      <c r="V13" s="20"/>
    </row>
    <row r="14" spans="1:22" ht="19" x14ac:dyDescent="0.25">
      <c r="A14" s="20"/>
      <c r="B14" s="30" t="s">
        <v>148</v>
      </c>
      <c r="C14" s="31"/>
      <c r="D14" s="31"/>
      <c r="E14" s="31"/>
      <c r="F14" s="32"/>
      <c r="G14" s="20"/>
      <c r="H14" s="20"/>
      <c r="I14" s="20"/>
      <c r="J14" s="20"/>
      <c r="K14" s="20"/>
      <c r="L14" s="20"/>
      <c r="M14" s="20"/>
      <c r="N14" s="20"/>
      <c r="O14" s="20"/>
      <c r="P14" s="20"/>
      <c r="Q14" s="20"/>
      <c r="R14" s="20"/>
      <c r="S14" s="20"/>
      <c r="T14" s="20"/>
      <c r="U14" s="20"/>
      <c r="V14" s="20"/>
    </row>
    <row r="15" spans="1:22" ht="19" x14ac:dyDescent="0.25">
      <c r="A15" s="20"/>
      <c r="B15" s="26" t="s">
        <v>149</v>
      </c>
      <c r="C15" s="27">
        <v>0</v>
      </c>
      <c r="D15" s="27">
        <v>0</v>
      </c>
      <c r="E15" s="27">
        <v>0</v>
      </c>
      <c r="F15" s="28">
        <v>0</v>
      </c>
      <c r="G15" s="20"/>
      <c r="H15" s="20"/>
      <c r="I15" s="20"/>
      <c r="J15" s="20"/>
      <c r="K15" s="20"/>
      <c r="L15" s="20"/>
      <c r="M15" s="20"/>
      <c r="N15" s="20"/>
      <c r="O15" s="20"/>
      <c r="P15" s="20"/>
      <c r="Q15" s="20"/>
      <c r="R15" s="20"/>
      <c r="S15" s="20"/>
      <c r="T15" s="20"/>
      <c r="U15" s="20"/>
      <c r="V15" s="20"/>
    </row>
    <row r="16" spans="1:22" ht="19" x14ac:dyDescent="0.25">
      <c r="A16" s="20"/>
      <c r="B16" s="30" t="s">
        <v>150</v>
      </c>
      <c r="C16" s="31"/>
      <c r="D16" s="31"/>
      <c r="E16" s="31"/>
      <c r="F16" s="32"/>
      <c r="G16" s="20"/>
      <c r="H16" s="20"/>
      <c r="I16" s="20"/>
      <c r="J16" s="20"/>
      <c r="K16" s="20"/>
      <c r="L16" s="20"/>
      <c r="M16" s="20"/>
      <c r="N16" s="20"/>
      <c r="O16" s="20"/>
      <c r="P16" s="20"/>
      <c r="Q16" s="20"/>
      <c r="R16" s="20"/>
      <c r="S16" s="20"/>
      <c r="T16" s="20"/>
      <c r="U16" s="20"/>
      <c r="V16" s="20"/>
    </row>
    <row r="17" spans="1:22" ht="19" x14ac:dyDescent="0.25">
      <c r="A17" s="20"/>
      <c r="B17" s="33" t="s">
        <v>151</v>
      </c>
      <c r="C17" s="34">
        <v>4703000000</v>
      </c>
      <c r="D17" s="34">
        <v>4870000000</v>
      </c>
      <c r="E17" s="34">
        <v>3012000000</v>
      </c>
      <c r="F17" s="35">
        <v>4235000000</v>
      </c>
      <c r="G17" s="20"/>
      <c r="H17" s="20"/>
      <c r="I17" s="20"/>
      <c r="J17" s="20"/>
      <c r="K17" s="20"/>
      <c r="L17" s="20"/>
      <c r="M17" s="20"/>
      <c r="N17" s="20"/>
      <c r="O17" s="20"/>
      <c r="P17" s="20"/>
      <c r="Q17" s="20"/>
      <c r="R17" s="20"/>
      <c r="S17" s="20"/>
      <c r="T17" s="20"/>
      <c r="U17" s="20"/>
      <c r="V17" s="20"/>
    </row>
    <row r="19" spans="1:22" x14ac:dyDescent="0.2">
      <c r="A19" s="20"/>
      <c r="B19" s="36" t="s">
        <v>70</v>
      </c>
      <c r="C19" s="37" t="s">
        <v>152</v>
      </c>
      <c r="D19" s="37" t="s">
        <v>153</v>
      </c>
      <c r="E19" s="37" t="s">
        <v>154</v>
      </c>
      <c r="F19" s="37" t="s">
        <v>155</v>
      </c>
      <c r="G19" s="38" t="s">
        <v>156</v>
      </c>
      <c r="H19" s="20"/>
      <c r="I19" s="20"/>
      <c r="J19" s="20"/>
      <c r="K19" s="20"/>
      <c r="L19" s="20"/>
      <c r="M19" s="20"/>
      <c r="N19" s="20"/>
      <c r="O19" s="20"/>
      <c r="P19" s="20"/>
      <c r="Q19" s="20"/>
      <c r="R19" s="20"/>
      <c r="S19" s="20"/>
      <c r="T19" s="20"/>
      <c r="U19" s="20"/>
      <c r="V19" s="20"/>
    </row>
    <row r="20" spans="1:22" x14ac:dyDescent="0.2">
      <c r="A20" s="20"/>
      <c r="B20" s="39" t="s">
        <v>85</v>
      </c>
      <c r="C20" s="40"/>
      <c r="D20" s="40"/>
      <c r="E20" s="40"/>
      <c r="F20" s="40"/>
      <c r="G20" s="41"/>
      <c r="H20" s="42" t="s">
        <v>157</v>
      </c>
      <c r="I20" s="20"/>
      <c r="J20" s="20"/>
      <c r="K20" s="20"/>
      <c r="L20" s="20"/>
      <c r="M20" s="20"/>
      <c r="N20" s="20"/>
      <c r="O20" s="20"/>
      <c r="P20" s="20"/>
      <c r="Q20" s="20"/>
      <c r="R20" s="20"/>
      <c r="S20" s="20"/>
      <c r="T20" s="20"/>
      <c r="U20" s="20"/>
      <c r="V20" s="20"/>
    </row>
    <row r="21" spans="1:22" x14ac:dyDescent="0.2">
      <c r="A21" s="20"/>
      <c r="B21" s="43" t="s">
        <v>158</v>
      </c>
      <c r="C21" s="44" t="str">
        <f>IF(C3&gt;D3, "Pass", "Fail")</f>
        <v>Pass</v>
      </c>
      <c r="D21" s="44" t="str">
        <f>IF(D3&gt;E3, "Pass", "Fail")</f>
        <v>Pass</v>
      </c>
      <c r="E21" s="44" t="str">
        <f>IF(E3&gt;F3, "Pass", "Fail")</f>
        <v>Fail</v>
      </c>
      <c r="F21" s="45"/>
      <c r="G21" s="46">
        <f>(((COUNTIF(C21:E21, "Pass") * 100) + (COUNTIF(C21:E21, "Fail") * 0)) * (400/300)) / 2</f>
        <v>133.33333333333331</v>
      </c>
      <c r="H21" s="47" t="s">
        <v>159</v>
      </c>
      <c r="I21" s="48"/>
      <c r="J21" s="20"/>
      <c r="K21" s="20"/>
      <c r="L21" s="20"/>
      <c r="M21" s="20"/>
      <c r="N21" s="20"/>
      <c r="O21" s="20"/>
      <c r="P21" s="20"/>
      <c r="Q21" s="20"/>
      <c r="R21" s="20"/>
      <c r="S21" s="20"/>
      <c r="T21" s="20"/>
      <c r="U21" s="20"/>
      <c r="V21" s="20"/>
    </row>
    <row r="22" spans="1:22" x14ac:dyDescent="0.2">
      <c r="A22" s="20"/>
      <c r="B22" s="43" t="s">
        <v>160</v>
      </c>
      <c r="C22" s="44" t="str">
        <f>IF(C17&gt;D17, "Pass", "Fail")</f>
        <v>Fail</v>
      </c>
      <c r="D22" s="44" t="str">
        <f>IF(D17&gt;E17, "Pass", "Fail")</f>
        <v>Pass</v>
      </c>
      <c r="E22" s="44" t="str">
        <f>IF(E17&gt;F17, "Pass", "Fail")</f>
        <v>Fail</v>
      </c>
      <c r="F22" s="40"/>
      <c r="G22" s="46">
        <f>(((COUNTIF(C22:F22, "Pass") * 100) + (COUNTIF(C22:F22, "Fail") * 0)) * (400/300)) / 2</f>
        <v>66.666666666666657</v>
      </c>
      <c r="H22" s="47" t="s">
        <v>161</v>
      </c>
      <c r="I22" s="20"/>
      <c r="J22" s="20"/>
      <c r="K22" s="20"/>
      <c r="L22" s="20"/>
      <c r="M22" s="20"/>
      <c r="N22" s="20"/>
      <c r="O22" s="20"/>
      <c r="P22" s="20"/>
      <c r="Q22" s="20"/>
      <c r="R22" s="20"/>
      <c r="S22" s="20"/>
      <c r="T22" s="20"/>
      <c r="U22" s="20"/>
      <c r="V22" s="20"/>
    </row>
    <row r="23" spans="1:22" x14ac:dyDescent="0.2">
      <c r="A23" s="20"/>
      <c r="B23" s="39" t="s">
        <v>73</v>
      </c>
      <c r="C23" s="44" t="str">
        <f>IF(C17&gt;C7, "Pass", "Fail")</f>
        <v>Fail</v>
      </c>
      <c r="D23" s="44" t="str">
        <f>IF(D17&gt;D7, "Pass", "Fail")</f>
        <v>Fail</v>
      </c>
      <c r="E23" s="44" t="str">
        <f>IF(E17&gt;E7, "Pass", "Fail")</f>
        <v>Fail</v>
      </c>
      <c r="F23" s="49" t="str">
        <f>IF(F17&gt;F7, "Pass", "Fail")</f>
        <v>Fail</v>
      </c>
      <c r="G23" s="46">
        <f>(COUNTIF(C23:F23, "Pass") * 100) + (COUNTIF(C23:F23, "Fail") * 0)</f>
        <v>0</v>
      </c>
      <c r="H23" s="47" t="s">
        <v>162</v>
      </c>
      <c r="I23" s="20"/>
      <c r="J23" s="20"/>
      <c r="K23" s="20"/>
      <c r="L23" s="20"/>
      <c r="M23" s="20"/>
      <c r="N23" s="20"/>
      <c r="O23" s="20"/>
      <c r="P23" s="20"/>
      <c r="Q23" s="20"/>
      <c r="R23" s="20"/>
      <c r="S23" s="20"/>
      <c r="T23" s="20"/>
      <c r="U23" s="20"/>
      <c r="V23" s="20"/>
    </row>
    <row r="24" spans="1:22" x14ac:dyDescent="0.2">
      <c r="A24" s="20"/>
      <c r="B24" s="39" t="s">
        <v>91</v>
      </c>
      <c r="C24" s="50">
        <f>C17/(C4)</f>
        <v>6.3905534493769789E-2</v>
      </c>
      <c r="D24" s="50">
        <f>D17/(D4)</f>
        <v>7.0502055706757771E-2</v>
      </c>
      <c r="E24" s="50">
        <f>E17/(E4)</f>
        <v>4.6655720437436106E-2</v>
      </c>
      <c r="F24" s="51">
        <f>F17/(F4)</f>
        <v>5.1281119829506928E-2</v>
      </c>
      <c r="G24" s="46">
        <f>(IF(C24 &gt; 0.5, 100, IF(C24 &gt;= 0.2, 50, 0))) +
  (IF(D24 &gt; 0.5, 100, IF(D24 &gt;= 0.2, 50, 0))) +
  (IF(E24 &gt; 0.5, 100, IF(E24 &gt;= 0.2, 50, 0))) +
  (IF(F24 &gt; 0.5, 100, IF(F24 &gt;= 0.2, 50, 0)))</f>
        <v>0</v>
      </c>
      <c r="H24" s="47" t="s">
        <v>163</v>
      </c>
      <c r="I24" s="20"/>
      <c r="J24" s="20"/>
      <c r="K24" s="20"/>
      <c r="L24" s="20"/>
      <c r="M24" s="20"/>
      <c r="N24" s="20"/>
      <c r="O24" s="20"/>
      <c r="P24" s="20"/>
      <c r="Q24" s="20"/>
      <c r="R24" s="20"/>
      <c r="S24" s="20"/>
      <c r="T24" s="20"/>
      <c r="U24" s="20"/>
      <c r="V24" s="20"/>
    </row>
    <row r="25" spans="1:22" x14ac:dyDescent="0.2">
      <c r="A25" s="20"/>
      <c r="B25" s="39" t="s">
        <v>79</v>
      </c>
      <c r="C25" s="50">
        <f>C17/C6</f>
        <v>4.6313985779843615E-2</v>
      </c>
      <c r="D25" s="50">
        <f>D17/D6</f>
        <v>5.1075522553985883E-2</v>
      </c>
      <c r="E25" s="50">
        <f>E17/E6</f>
        <v>2.2644403178636675E-2</v>
      </c>
      <c r="F25" s="51">
        <f>F17/F6</f>
        <v>3.2748981185768307E-2</v>
      </c>
      <c r="G25" s="46">
        <f>(IF(C25 &gt; 0.17, 100, IF(C25 &gt;= 0.1, 50, 0))) +
  (IF(D25 &gt; 0.17, 100, IF(D25 &gt;= 0.1, 50, 0))) +
  (IF(E25 &gt; 0.17, 100, IF(E25 &gt;= 0.1, 50, 0))) +
  (IF(F25 &gt; 0.17, 100, IF(F25 &gt;= 0.1, 50, 0)))</f>
        <v>0</v>
      </c>
      <c r="H25" s="47" t="s">
        <v>164</v>
      </c>
      <c r="I25" s="20"/>
      <c r="J25" s="20"/>
      <c r="K25" s="20"/>
      <c r="L25" s="20"/>
      <c r="M25" s="20"/>
      <c r="N25" s="20"/>
      <c r="O25" s="20"/>
      <c r="P25" s="20"/>
      <c r="Q25" s="20"/>
      <c r="R25" s="20"/>
      <c r="S25" s="20"/>
      <c r="T25" s="20"/>
      <c r="U25" s="20"/>
      <c r="V25" s="20"/>
    </row>
    <row r="26" spans="1:22" x14ac:dyDescent="0.2">
      <c r="A26" s="20"/>
      <c r="B26" s="39" t="s">
        <v>81</v>
      </c>
      <c r="C26" s="50">
        <f>C8/C6</f>
        <v>0.65192129675221078</v>
      </c>
      <c r="D26" s="50">
        <f>D8/D6</f>
        <v>0.62920429160242897</v>
      </c>
      <c r="E26" s="50">
        <f>E8/E6</f>
        <v>0.61728552848217844</v>
      </c>
      <c r="F26" s="51">
        <f>F8/F6</f>
        <v>0.631610693102995</v>
      </c>
      <c r="G26" s="46">
        <f>(IF(C26 &lt; 0.5, 100, 0)) +
  (IF(D26 &lt; 0.5, 100, 0)) +
  (IF(E26 &lt; 0.5, 100, 0)) +
  (IF(F26 &lt; 0.5, 100, 0))</f>
        <v>0</v>
      </c>
      <c r="H26" s="47" t="s">
        <v>165</v>
      </c>
      <c r="I26" s="20"/>
      <c r="J26" s="20"/>
      <c r="K26" s="20"/>
      <c r="L26" s="20"/>
      <c r="M26" s="20"/>
      <c r="N26" s="20"/>
      <c r="O26" s="20"/>
      <c r="P26" s="20"/>
      <c r="Q26" s="20"/>
      <c r="R26" s="20"/>
      <c r="S26" s="20"/>
      <c r="T26" s="20"/>
      <c r="U26" s="20"/>
      <c r="V26" s="20"/>
    </row>
    <row r="27" spans="1:22" x14ac:dyDescent="0.2">
      <c r="A27" s="20"/>
      <c r="B27" s="39" t="s">
        <v>166</v>
      </c>
      <c r="C27" s="50">
        <f>C9/(C13+C10)</f>
        <v>2.9287812041116004</v>
      </c>
      <c r="D27" s="50">
        <f>D9/(D13+D10)</f>
        <v>2.8393051031487513</v>
      </c>
      <c r="E27" s="50">
        <f>E9/(E13+E10)</f>
        <v>2.8128186035855434</v>
      </c>
      <c r="F27" s="51">
        <f>F9/(F13+F10)</f>
        <v>2.6992369466434227</v>
      </c>
      <c r="G27" s="46">
        <f>(IF(C27 &lt; 0.8, 100, IF(C27 &lt; 1, 50, 0))) +
  (IF(D27 &lt; 0.8, 100, IF(D27 &lt; 1, 50, 0))) +
  (IF(E27 &lt; 0.8, 100, IF(E27 &lt; 1, 50, 0))) +
  (IF(F27 &lt; 0.8, 100, IF(F27 &lt; 1, 50, 0)))</f>
        <v>0</v>
      </c>
      <c r="H27" s="47" t="s">
        <v>167</v>
      </c>
      <c r="I27" s="20"/>
      <c r="J27" s="20"/>
      <c r="K27" s="20"/>
      <c r="L27" s="20"/>
      <c r="M27" s="20"/>
      <c r="N27" s="20"/>
      <c r="O27" s="20"/>
      <c r="P27" s="20"/>
      <c r="Q27" s="20"/>
      <c r="R27" s="20"/>
      <c r="S27" s="20"/>
      <c r="T27" s="20"/>
      <c r="U27" s="20"/>
      <c r="V27" s="20"/>
    </row>
    <row r="28" spans="1:22" x14ac:dyDescent="0.2">
      <c r="A28" s="20"/>
      <c r="B28" s="39" t="s">
        <v>168</v>
      </c>
      <c r="C28" s="44" t="str">
        <f>IF(C11=0, "Pass", "Fail")</f>
        <v>Pass</v>
      </c>
      <c r="D28" s="52" t="str">
        <f>IF(D11=0, "Pass", "Fail")</f>
        <v>Pass</v>
      </c>
      <c r="E28" s="52" t="str">
        <f>IF(E11=0, "Pass", "Fail")</f>
        <v>Pass</v>
      </c>
      <c r="F28" s="53" t="str">
        <f>IF(F11=0, "Pass", "Fail")</f>
        <v>Pass</v>
      </c>
      <c r="G28" s="46">
        <f>(COUNTIF(C28:F28, "Pass") * 100) + (COUNTIF(C28:F28, "Fail") * 0)</f>
        <v>400</v>
      </c>
      <c r="H28" s="47" t="s">
        <v>169</v>
      </c>
      <c r="I28" s="20"/>
      <c r="J28" s="20"/>
      <c r="K28" s="20"/>
      <c r="L28" s="20"/>
      <c r="M28" s="20"/>
      <c r="N28" s="20"/>
      <c r="O28" s="20"/>
      <c r="P28" s="20"/>
      <c r="Q28" s="20"/>
      <c r="R28" s="20"/>
      <c r="S28" s="20"/>
      <c r="T28" s="20"/>
      <c r="U28" s="20"/>
      <c r="V28" s="20"/>
    </row>
    <row r="29" spans="1:22" x14ac:dyDescent="0.2">
      <c r="A29" s="20"/>
      <c r="B29" s="39" t="s">
        <v>83</v>
      </c>
      <c r="C29" s="51">
        <f>(((C12-D12)/D12)+((D12-E12)/E12)+((E12-F12)/F12))/3</f>
        <v>-0.17401202847799771</v>
      </c>
      <c r="D29" s="54"/>
      <c r="E29" s="55"/>
      <c r="F29" s="56"/>
      <c r="G29" s="46">
        <f>(IF(C29 &gt;= 0.17, 100, IF(C29 &gt;= 0, 50, 0))) * (400/100)</f>
        <v>0</v>
      </c>
      <c r="H29" s="47" t="s">
        <v>170</v>
      </c>
      <c r="I29" s="20"/>
      <c r="J29" s="20"/>
      <c r="K29" s="20"/>
      <c r="L29" s="20"/>
      <c r="M29" s="20"/>
      <c r="N29" s="20"/>
      <c r="O29" s="20"/>
      <c r="P29" s="20"/>
      <c r="Q29" s="20"/>
      <c r="R29" s="20"/>
      <c r="S29" s="20"/>
      <c r="T29" s="20"/>
      <c r="U29" s="20"/>
      <c r="V29" s="20"/>
    </row>
    <row r="30" spans="1:22" x14ac:dyDescent="0.2">
      <c r="A30" s="20"/>
      <c r="B30" s="39" t="s">
        <v>87</v>
      </c>
      <c r="C30" s="44" t="str">
        <f>IF(C10&lt;&gt;0,"Pass","Fail")</f>
        <v>Pass</v>
      </c>
      <c r="D30" s="57" t="str">
        <f>IF(D10&lt;&gt;0,"Pass","Fail")</f>
        <v>Pass</v>
      </c>
      <c r="E30" s="57" t="str">
        <f>IF(E10&lt;&gt;0,"Pass","Fail")</f>
        <v>Pass</v>
      </c>
      <c r="F30" s="58" t="str">
        <f>IF(F10&lt;&gt;0,"Pass","Fail")</f>
        <v>Pass</v>
      </c>
      <c r="G30" s="46">
        <f>(COUNTIF(C30:F30, "Pass") * 100) + (COUNTIF(C30:F30, "Fail") * 0)</f>
        <v>400</v>
      </c>
      <c r="H30" s="47" t="s">
        <v>171</v>
      </c>
      <c r="I30" s="20"/>
      <c r="J30" s="20"/>
      <c r="K30" s="20"/>
      <c r="L30" s="20"/>
      <c r="M30" s="20"/>
      <c r="N30" s="20"/>
      <c r="O30" s="20"/>
      <c r="P30" s="20"/>
      <c r="Q30" s="20"/>
      <c r="R30" s="20"/>
      <c r="S30" s="20"/>
      <c r="T30" s="20"/>
      <c r="U30" s="20"/>
      <c r="V30" s="20"/>
    </row>
    <row r="31" spans="1:22" x14ac:dyDescent="0.2">
      <c r="A31" s="20"/>
      <c r="B31" s="39" t="s">
        <v>172</v>
      </c>
      <c r="C31" s="50">
        <f>C17/(C13+C10)</f>
        <v>0.18173738310534043</v>
      </c>
      <c r="D31" s="50">
        <f>D17/(D13+D10)</f>
        <v>0.19584187879519041</v>
      </c>
      <c r="E31" s="50">
        <f>E17/(E13+E10)</f>
        <v>8.6259235924165192E-2</v>
      </c>
      <c r="F31" s="51">
        <f>F17/(F13+F10)</f>
        <v>0.12103112228858849</v>
      </c>
      <c r="G31" s="46">
        <f>(IF(C31 &gt; 0.23, 100, 0)) +
  (IF(D31 &gt; 0.23, 100, 0)) +
  (IF(E31 &gt; 0.23, 100, 0)) +
  (IF(F31 &gt; 0.23, 100, 0))</f>
        <v>0</v>
      </c>
      <c r="H31" s="47" t="s">
        <v>173</v>
      </c>
      <c r="I31" s="20"/>
      <c r="J31" s="20"/>
      <c r="K31" s="20"/>
      <c r="L31" s="20"/>
      <c r="M31" s="20"/>
      <c r="N31" s="20"/>
      <c r="O31" s="20"/>
      <c r="P31" s="20"/>
      <c r="Q31" s="20"/>
      <c r="R31" s="20"/>
      <c r="S31" s="20"/>
      <c r="T31" s="20"/>
      <c r="U31" s="20"/>
      <c r="V31" s="20"/>
    </row>
    <row r="32" spans="1:22" x14ac:dyDescent="0.2">
      <c r="A32" s="20"/>
      <c r="B32" s="59" t="s">
        <v>93</v>
      </c>
      <c r="C32" s="60" t="str">
        <f>IF(C5&gt;F5, "Pass", "Fail")</f>
        <v>Fail</v>
      </c>
      <c r="D32" s="61"/>
      <c r="E32" s="62"/>
      <c r="F32" s="62"/>
      <c r="G32" s="63">
        <f>((COUNTIF(C32, "Pass") * 100) + (COUNTIF(C32, "Fail") * 0)) * (400/100)</f>
        <v>0</v>
      </c>
      <c r="H32" s="64" t="s">
        <v>174</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00FF00"/>
  </sheetPr>
  <dimension ref="A1:V32"/>
  <sheetViews>
    <sheetView zoomScale="200" workbookViewId="0"/>
  </sheetViews>
  <sheetFormatPr baseColWidth="10" defaultColWidth="8.83203125" defaultRowHeight="15" x14ac:dyDescent="0.2"/>
  <cols>
    <col min="1" max="1" width="19" customWidth="1"/>
    <col min="2" max="2" width="42" customWidth="1"/>
    <col min="3" max="7" width="20" customWidth="1"/>
    <col min="8" max="8" width="177" customWidth="1"/>
    <col min="9" max="9" width="20" customWidth="1"/>
    <col min="10" max="22" width="19" customWidth="1"/>
  </cols>
  <sheetData>
    <row r="1" spans="1:22" x14ac:dyDescent="0.2">
      <c r="A1" s="20"/>
      <c r="B1" s="21" t="s">
        <v>130</v>
      </c>
      <c r="C1" s="20"/>
      <c r="D1" s="20"/>
      <c r="E1" s="20"/>
      <c r="F1" s="20"/>
      <c r="G1" s="20"/>
      <c r="H1" s="20"/>
      <c r="I1" s="20"/>
      <c r="J1" s="20"/>
      <c r="K1" s="20"/>
      <c r="L1" s="20"/>
      <c r="M1" s="20"/>
      <c r="N1" s="20"/>
      <c r="O1" s="20"/>
      <c r="P1" s="20"/>
      <c r="Q1" s="20"/>
      <c r="R1" s="20"/>
      <c r="S1" s="20"/>
      <c r="T1" s="20"/>
      <c r="U1" s="20"/>
      <c r="V1" s="20"/>
    </row>
    <row r="2" spans="1:22" x14ac:dyDescent="0.2">
      <c r="A2" s="20"/>
      <c r="B2" s="22" t="s">
        <v>131</v>
      </c>
      <c r="C2" s="23" t="s">
        <v>175</v>
      </c>
      <c r="D2" s="23" t="s">
        <v>176</v>
      </c>
      <c r="E2" s="23" t="s">
        <v>177</v>
      </c>
      <c r="F2" s="23" t="s">
        <v>178</v>
      </c>
      <c r="G2" s="20"/>
      <c r="H2" s="24" t="s">
        <v>136</v>
      </c>
      <c r="I2" s="25">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0.18666666666666665</v>
      </c>
      <c r="J2" s="20"/>
      <c r="K2" s="20"/>
      <c r="L2" s="20"/>
      <c r="M2" s="20"/>
      <c r="N2" s="20"/>
      <c r="O2" s="20"/>
      <c r="P2" s="20"/>
      <c r="Q2" s="20"/>
      <c r="R2" s="20"/>
      <c r="S2" s="20"/>
      <c r="T2" s="20"/>
      <c r="U2" s="20"/>
      <c r="V2" s="20"/>
    </row>
    <row r="3" spans="1:22" ht="19" x14ac:dyDescent="0.25">
      <c r="A3" s="20"/>
      <c r="B3" s="26" t="s">
        <v>137</v>
      </c>
      <c r="C3" s="27">
        <v>469000000</v>
      </c>
      <c r="D3" s="27">
        <v>492000000</v>
      </c>
      <c r="E3" s="27">
        <v>437000000</v>
      </c>
      <c r="F3" s="28">
        <v>356000000</v>
      </c>
      <c r="G3" s="20"/>
      <c r="H3" s="20"/>
      <c r="I3" s="20"/>
      <c r="J3" s="20"/>
      <c r="K3" s="20"/>
      <c r="L3" s="20"/>
      <c r="M3" s="20"/>
      <c r="N3" s="20"/>
      <c r="O3" s="20"/>
      <c r="P3" s="20"/>
      <c r="Q3" s="20"/>
      <c r="R3" s="20"/>
      <c r="S3" s="20"/>
      <c r="T3" s="20"/>
      <c r="U3" s="20"/>
      <c r="V3" s="20"/>
    </row>
    <row r="4" spans="1:22" ht="19" x14ac:dyDescent="0.25">
      <c r="A4" s="20"/>
      <c r="B4" s="29" t="s">
        <v>138</v>
      </c>
      <c r="C4" s="27">
        <v>50141000000</v>
      </c>
      <c r="D4" s="27">
        <v>47334000000</v>
      </c>
      <c r="E4" s="27">
        <v>49405000000</v>
      </c>
      <c r="F4" s="28">
        <v>47392000000</v>
      </c>
      <c r="G4" s="20"/>
      <c r="H4" s="20"/>
      <c r="I4" s="20"/>
      <c r="J4" s="20"/>
      <c r="K4" s="20"/>
      <c r="L4" s="20"/>
      <c r="M4" s="20"/>
      <c r="N4" s="20"/>
      <c r="O4" s="20"/>
      <c r="P4" s="20"/>
      <c r="Q4" s="20"/>
      <c r="R4" s="20"/>
      <c r="S4" s="20"/>
      <c r="T4" s="20"/>
      <c r="U4" s="20"/>
      <c r="V4" s="20"/>
    </row>
    <row r="5" spans="1:22" ht="19" x14ac:dyDescent="0.25">
      <c r="A5" s="20"/>
      <c r="B5" s="29" t="s">
        <v>139</v>
      </c>
      <c r="C5" s="27">
        <v>408000000</v>
      </c>
      <c r="D5" s="27">
        <v>408000000</v>
      </c>
      <c r="E5" s="27">
        <v>439000000</v>
      </c>
      <c r="F5" s="28">
        <v>446000000</v>
      </c>
      <c r="G5" s="20"/>
      <c r="H5" s="20"/>
      <c r="I5" s="20"/>
      <c r="J5" s="20"/>
      <c r="K5" s="20"/>
      <c r="L5" s="20"/>
      <c r="M5" s="20"/>
      <c r="N5" s="20"/>
      <c r="O5" s="20"/>
      <c r="P5" s="20"/>
      <c r="Q5" s="20"/>
      <c r="R5" s="20"/>
      <c r="S5" s="20"/>
      <c r="T5" s="20"/>
      <c r="U5" s="20"/>
      <c r="V5" s="20"/>
    </row>
    <row r="6" spans="1:22" ht="19" x14ac:dyDescent="0.25">
      <c r="A6" s="20"/>
      <c r="B6" s="29" t="s">
        <v>140</v>
      </c>
      <c r="C6" s="27">
        <v>66331000000</v>
      </c>
      <c r="D6" s="27">
        <v>69065000000</v>
      </c>
      <c r="E6" s="27">
        <v>63116000000</v>
      </c>
      <c r="F6" s="28">
        <v>62895000000</v>
      </c>
      <c r="G6" s="20"/>
      <c r="H6" s="20"/>
      <c r="I6" s="20"/>
      <c r="J6" s="20"/>
      <c r="K6" s="20"/>
      <c r="L6" s="20"/>
      <c r="M6" s="20"/>
      <c r="N6" s="20"/>
      <c r="O6" s="20"/>
      <c r="P6" s="20"/>
      <c r="Q6" s="20"/>
      <c r="R6" s="20"/>
      <c r="S6" s="20"/>
      <c r="T6" s="20"/>
      <c r="U6" s="20"/>
      <c r="V6" s="20"/>
    </row>
    <row r="7" spans="1:22" ht="19" x14ac:dyDescent="0.25">
      <c r="A7" s="20"/>
      <c r="B7" s="29" t="s">
        <v>141</v>
      </c>
      <c r="C7" s="27">
        <v>6462000000</v>
      </c>
      <c r="D7" s="27">
        <v>11336000000</v>
      </c>
      <c r="E7" s="27">
        <v>5427000000</v>
      </c>
      <c r="F7" s="28">
        <v>7354000000</v>
      </c>
      <c r="G7" s="20"/>
      <c r="H7" s="20"/>
      <c r="I7" s="20"/>
      <c r="J7" s="20"/>
      <c r="K7" s="20"/>
      <c r="L7" s="20"/>
      <c r="M7" s="20"/>
      <c r="N7" s="20"/>
      <c r="O7" s="20"/>
      <c r="P7" s="20"/>
      <c r="Q7" s="20"/>
      <c r="R7" s="20"/>
      <c r="S7" s="20"/>
      <c r="T7" s="20"/>
      <c r="U7" s="20"/>
      <c r="V7" s="20"/>
    </row>
    <row r="8" spans="1:22" ht="19" x14ac:dyDescent="0.25">
      <c r="A8" s="20"/>
      <c r="B8" s="29" t="s">
        <v>142</v>
      </c>
      <c r="C8" s="27">
        <v>38711000000</v>
      </c>
      <c r="D8" s="27">
        <v>36840000000</v>
      </c>
      <c r="E8" s="27">
        <v>37353000000</v>
      </c>
      <c r="F8" s="28">
        <v>36476000000</v>
      </c>
      <c r="G8" s="20"/>
      <c r="H8" s="20"/>
      <c r="I8" s="20"/>
      <c r="J8" s="20"/>
      <c r="K8" s="20"/>
      <c r="L8" s="20"/>
      <c r="M8" s="20"/>
      <c r="N8" s="20"/>
      <c r="O8" s="20"/>
      <c r="P8" s="20"/>
      <c r="Q8" s="20"/>
      <c r="R8" s="20"/>
      <c r="S8" s="20"/>
      <c r="T8" s="20"/>
      <c r="U8" s="20"/>
      <c r="V8" s="20"/>
    </row>
    <row r="9" spans="1:22" ht="19" x14ac:dyDescent="0.25">
      <c r="A9" s="20"/>
      <c r="B9" s="29" t="s">
        <v>143</v>
      </c>
      <c r="C9" s="27">
        <v>45173000000</v>
      </c>
      <c r="D9" s="27">
        <v>48176000000</v>
      </c>
      <c r="E9" s="27">
        <v>42780000000</v>
      </c>
      <c r="F9" s="28">
        <v>43830000000</v>
      </c>
      <c r="G9" s="20"/>
      <c r="H9" s="20"/>
      <c r="I9" s="20"/>
      <c r="J9" s="20"/>
      <c r="K9" s="20"/>
      <c r="L9" s="20"/>
      <c r="M9" s="20"/>
      <c r="N9" s="20"/>
      <c r="O9" s="20"/>
      <c r="P9" s="20"/>
      <c r="Q9" s="20"/>
      <c r="R9" s="20"/>
      <c r="S9" s="20"/>
      <c r="T9" s="20"/>
      <c r="U9" s="20"/>
      <c r="V9" s="20"/>
    </row>
    <row r="10" spans="1:22" ht="19" x14ac:dyDescent="0.25">
      <c r="A10" s="20"/>
      <c r="B10" s="29" t="s">
        <v>144</v>
      </c>
      <c r="C10" s="27">
        <v>2017000000</v>
      </c>
      <c r="D10" s="27">
        <v>1038000000</v>
      </c>
      <c r="E10" s="27">
        <v>1038000000</v>
      </c>
      <c r="F10" s="28">
        <v>1038000000</v>
      </c>
      <c r="G10" s="20"/>
      <c r="H10" s="20"/>
      <c r="I10" s="20"/>
      <c r="J10" s="20"/>
      <c r="K10" s="20"/>
      <c r="L10" s="20"/>
      <c r="M10" s="20"/>
      <c r="N10" s="20"/>
      <c r="O10" s="20"/>
      <c r="P10" s="20"/>
      <c r="Q10" s="20"/>
      <c r="R10" s="20"/>
      <c r="S10" s="20"/>
      <c r="T10" s="20"/>
      <c r="U10" s="20"/>
      <c r="V10" s="20"/>
    </row>
    <row r="11" spans="1:22" ht="19" x14ac:dyDescent="0.25">
      <c r="A11" s="20"/>
      <c r="B11" s="29" t="s">
        <v>145</v>
      </c>
      <c r="C11" s="27">
        <v>0</v>
      </c>
      <c r="D11" s="27">
        <v>0</v>
      </c>
      <c r="E11" s="27">
        <v>0</v>
      </c>
      <c r="F11" s="28">
        <v>0</v>
      </c>
      <c r="G11" s="20"/>
      <c r="H11" s="20"/>
      <c r="I11" s="20"/>
      <c r="J11" s="20"/>
      <c r="K11" s="20"/>
      <c r="L11" s="20"/>
      <c r="M11" s="20"/>
      <c r="N11" s="20"/>
      <c r="O11" s="20"/>
      <c r="P11" s="20"/>
      <c r="Q11" s="20"/>
      <c r="R11" s="20"/>
      <c r="S11" s="20"/>
      <c r="T11" s="20"/>
      <c r="U11" s="20"/>
      <c r="V11" s="20"/>
    </row>
    <row r="12" spans="1:22" ht="19" x14ac:dyDescent="0.25">
      <c r="A12" s="20"/>
      <c r="B12" s="29" t="s">
        <v>146</v>
      </c>
      <c r="C12" s="27">
        <v>13377000000</v>
      </c>
      <c r="D12" s="27">
        <v>11985000000</v>
      </c>
      <c r="E12" s="27">
        <v>11445000000</v>
      </c>
      <c r="F12" s="28">
        <v>11178000000</v>
      </c>
      <c r="G12" s="20"/>
      <c r="H12" s="20"/>
      <c r="I12" s="20"/>
      <c r="J12" s="20"/>
      <c r="K12" s="20"/>
      <c r="L12" s="20"/>
      <c r="M12" s="20"/>
      <c r="N12" s="20"/>
      <c r="O12" s="20"/>
      <c r="P12" s="20"/>
      <c r="Q12" s="20"/>
      <c r="R12" s="20"/>
      <c r="S12" s="20"/>
      <c r="T12" s="20"/>
      <c r="U12" s="20"/>
      <c r="V12" s="20"/>
    </row>
    <row r="13" spans="1:22" ht="19" x14ac:dyDescent="0.25">
      <c r="A13" s="20"/>
      <c r="B13" s="29" t="s">
        <v>147</v>
      </c>
      <c r="C13" s="27">
        <v>21158000000</v>
      </c>
      <c r="D13" s="27">
        <v>20889000000</v>
      </c>
      <c r="E13" s="27">
        <v>20336000000</v>
      </c>
      <c r="F13" s="28">
        <v>19065000000</v>
      </c>
      <c r="G13" s="20"/>
      <c r="H13" s="20"/>
      <c r="I13" s="20"/>
      <c r="J13" s="20"/>
      <c r="K13" s="20"/>
      <c r="L13" s="20"/>
      <c r="M13" s="20"/>
      <c r="N13" s="20"/>
      <c r="O13" s="20"/>
      <c r="P13" s="20"/>
      <c r="Q13" s="20"/>
      <c r="R13" s="20"/>
      <c r="S13" s="20"/>
      <c r="T13" s="20"/>
      <c r="U13" s="20"/>
      <c r="V13" s="20"/>
    </row>
    <row r="14" spans="1:22" ht="19" x14ac:dyDescent="0.25">
      <c r="A14" s="20"/>
      <c r="B14" s="30" t="s">
        <v>148</v>
      </c>
      <c r="C14" s="31"/>
      <c r="D14" s="31"/>
      <c r="E14" s="31"/>
      <c r="F14" s="32"/>
      <c r="G14" s="20"/>
      <c r="H14" s="20"/>
      <c r="I14" s="20"/>
      <c r="J14" s="20"/>
      <c r="K14" s="20"/>
      <c r="L14" s="20"/>
      <c r="M14" s="20"/>
      <c r="N14" s="20"/>
      <c r="O14" s="20"/>
      <c r="P14" s="20"/>
      <c r="Q14" s="20"/>
      <c r="R14" s="20"/>
      <c r="S14" s="20"/>
      <c r="T14" s="20"/>
      <c r="U14" s="20"/>
      <c r="V14" s="20"/>
    </row>
    <row r="15" spans="1:22" ht="19" x14ac:dyDescent="0.25">
      <c r="A15" s="20"/>
      <c r="B15" s="26" t="s">
        <v>149</v>
      </c>
      <c r="C15" s="27">
        <v>0</v>
      </c>
      <c r="D15" s="27">
        <v>0</v>
      </c>
      <c r="E15" s="27">
        <v>0</v>
      </c>
      <c r="F15" s="28">
        <v>0</v>
      </c>
      <c r="G15" s="20"/>
      <c r="H15" s="20"/>
      <c r="I15" s="20"/>
      <c r="J15" s="20"/>
      <c r="K15" s="20"/>
      <c r="L15" s="20"/>
      <c r="M15" s="20"/>
      <c r="N15" s="20"/>
      <c r="O15" s="20"/>
      <c r="P15" s="20"/>
      <c r="Q15" s="20"/>
      <c r="R15" s="20"/>
      <c r="S15" s="20"/>
      <c r="T15" s="20"/>
      <c r="U15" s="20"/>
      <c r="V15" s="20"/>
    </row>
    <row r="16" spans="1:22" ht="19" x14ac:dyDescent="0.25">
      <c r="A16" s="20"/>
      <c r="B16" s="30" t="s">
        <v>150</v>
      </c>
      <c r="C16" s="31"/>
      <c r="D16" s="31"/>
      <c r="E16" s="31"/>
      <c r="F16" s="32"/>
      <c r="G16" s="20"/>
      <c r="H16" s="20"/>
      <c r="I16" s="20"/>
      <c r="J16" s="20"/>
      <c r="K16" s="20"/>
      <c r="L16" s="20"/>
      <c r="M16" s="20"/>
      <c r="N16" s="20"/>
      <c r="O16" s="20"/>
      <c r="P16" s="20"/>
      <c r="Q16" s="20"/>
      <c r="R16" s="20"/>
      <c r="S16" s="20"/>
      <c r="T16" s="20"/>
      <c r="U16" s="20"/>
      <c r="V16" s="20"/>
    </row>
    <row r="17" spans="1:22" ht="19" x14ac:dyDescent="0.25">
      <c r="A17" s="20"/>
      <c r="B17" s="33" t="s">
        <v>151</v>
      </c>
      <c r="C17" s="34">
        <v>2156000000</v>
      </c>
      <c r="D17" s="34">
        <v>3935000000</v>
      </c>
      <c r="E17" s="34">
        <v>2733000000</v>
      </c>
      <c r="F17" s="35">
        <v>2198000000</v>
      </c>
      <c r="G17" s="20"/>
      <c r="H17" s="20"/>
      <c r="I17" s="20"/>
      <c r="J17" s="20"/>
      <c r="K17" s="20"/>
      <c r="L17" s="20"/>
      <c r="M17" s="20"/>
      <c r="N17" s="20"/>
      <c r="O17" s="20"/>
      <c r="P17" s="20"/>
      <c r="Q17" s="20"/>
      <c r="R17" s="20"/>
      <c r="S17" s="20"/>
      <c r="T17" s="20"/>
      <c r="U17" s="20"/>
      <c r="V17" s="20"/>
    </row>
    <row r="19" spans="1:22" x14ac:dyDescent="0.2">
      <c r="A19" s="20"/>
      <c r="B19" s="36" t="s">
        <v>70</v>
      </c>
      <c r="C19" s="37" t="s">
        <v>152</v>
      </c>
      <c r="D19" s="37" t="s">
        <v>153</v>
      </c>
      <c r="E19" s="37" t="s">
        <v>154</v>
      </c>
      <c r="F19" s="37" t="s">
        <v>155</v>
      </c>
      <c r="G19" s="38" t="s">
        <v>156</v>
      </c>
      <c r="H19" s="20"/>
      <c r="I19" s="20"/>
      <c r="J19" s="20"/>
      <c r="K19" s="20"/>
      <c r="L19" s="20"/>
      <c r="M19" s="20"/>
      <c r="N19" s="20"/>
      <c r="O19" s="20"/>
      <c r="P19" s="20"/>
      <c r="Q19" s="20"/>
      <c r="R19" s="20"/>
      <c r="S19" s="20"/>
      <c r="T19" s="20"/>
      <c r="U19" s="20"/>
      <c r="V19" s="20"/>
    </row>
    <row r="20" spans="1:22" x14ac:dyDescent="0.2">
      <c r="A20" s="20"/>
      <c r="B20" s="39" t="s">
        <v>85</v>
      </c>
      <c r="C20" s="40"/>
      <c r="D20" s="40"/>
      <c r="E20" s="40"/>
      <c r="F20" s="40"/>
      <c r="G20" s="41"/>
      <c r="H20" s="42" t="s">
        <v>157</v>
      </c>
      <c r="I20" s="20"/>
      <c r="J20" s="20"/>
      <c r="K20" s="20"/>
      <c r="L20" s="20"/>
      <c r="M20" s="20"/>
      <c r="N20" s="20"/>
      <c r="O20" s="20"/>
      <c r="P20" s="20"/>
      <c r="Q20" s="20"/>
      <c r="R20" s="20"/>
      <c r="S20" s="20"/>
      <c r="T20" s="20"/>
      <c r="U20" s="20"/>
      <c r="V20" s="20"/>
    </row>
    <row r="21" spans="1:22" x14ac:dyDescent="0.2">
      <c r="A21" s="20"/>
      <c r="B21" s="43" t="s">
        <v>158</v>
      </c>
      <c r="C21" s="44" t="str">
        <f>IF(C3&gt;D3, "Pass", "Fail")</f>
        <v>Fail</v>
      </c>
      <c r="D21" s="44" t="str">
        <f>IF(D3&gt;E3, "Pass", "Fail")</f>
        <v>Pass</v>
      </c>
      <c r="E21" s="44" t="str">
        <f>IF(E3&gt;F3, "Pass", "Fail")</f>
        <v>Pass</v>
      </c>
      <c r="F21" s="45"/>
      <c r="G21" s="46">
        <f>(((COUNTIF(C21:E21, "Pass") * 100) + (COUNTIF(C21:E21, "Fail") * 0)) * (400/300)) / 2</f>
        <v>133.33333333333331</v>
      </c>
      <c r="H21" s="47" t="s">
        <v>159</v>
      </c>
      <c r="I21" s="48"/>
      <c r="J21" s="20"/>
      <c r="K21" s="20"/>
      <c r="L21" s="20"/>
      <c r="M21" s="20"/>
      <c r="N21" s="20"/>
      <c r="O21" s="20"/>
      <c r="P21" s="20"/>
      <c r="Q21" s="20"/>
      <c r="R21" s="20"/>
      <c r="S21" s="20"/>
      <c r="T21" s="20"/>
      <c r="U21" s="20"/>
      <c r="V21" s="20"/>
    </row>
    <row r="22" spans="1:22" x14ac:dyDescent="0.2">
      <c r="A22" s="20"/>
      <c r="B22" s="43" t="s">
        <v>160</v>
      </c>
      <c r="C22" s="44" t="str">
        <f>IF(C17&gt;D17, "Pass", "Fail")</f>
        <v>Fail</v>
      </c>
      <c r="D22" s="44" t="str">
        <f>IF(D17&gt;E17, "Pass", "Fail")</f>
        <v>Pass</v>
      </c>
      <c r="E22" s="44" t="str">
        <f>IF(E17&gt;F17, "Pass", "Fail")</f>
        <v>Pass</v>
      </c>
      <c r="F22" s="40"/>
      <c r="G22" s="46">
        <f>(((COUNTIF(C22:F22, "Pass") * 100) + (COUNTIF(C22:F22, "Fail") * 0)) * (400/300)) / 2</f>
        <v>133.33333333333331</v>
      </c>
      <c r="H22" s="47" t="s">
        <v>161</v>
      </c>
      <c r="I22" s="20"/>
      <c r="J22" s="20"/>
      <c r="K22" s="20"/>
      <c r="L22" s="20"/>
      <c r="M22" s="20"/>
      <c r="N22" s="20"/>
      <c r="O22" s="20"/>
      <c r="P22" s="20"/>
      <c r="Q22" s="20"/>
      <c r="R22" s="20"/>
      <c r="S22" s="20"/>
      <c r="T22" s="20"/>
      <c r="U22" s="20"/>
      <c r="V22" s="20"/>
    </row>
    <row r="23" spans="1:22" x14ac:dyDescent="0.2">
      <c r="A23" s="20"/>
      <c r="B23" s="39" t="s">
        <v>73</v>
      </c>
      <c r="C23" s="44" t="str">
        <f>IF(C17&gt;C7, "Pass", "Fail")</f>
        <v>Fail</v>
      </c>
      <c r="D23" s="44" t="str">
        <f>IF(D17&gt;D7, "Pass", "Fail")</f>
        <v>Fail</v>
      </c>
      <c r="E23" s="44" t="str">
        <f>IF(E17&gt;E7, "Pass", "Fail")</f>
        <v>Fail</v>
      </c>
      <c r="F23" s="49" t="str">
        <f>IF(F17&gt;F7, "Pass", "Fail")</f>
        <v>Fail</v>
      </c>
      <c r="G23" s="46">
        <f>(COUNTIF(C23:F23, "Pass") * 100) + (COUNTIF(C23:F23, "Fail") * 0)</f>
        <v>0</v>
      </c>
      <c r="H23" s="47" t="s">
        <v>162</v>
      </c>
      <c r="I23" s="20"/>
      <c r="J23" s="20"/>
      <c r="K23" s="20"/>
      <c r="L23" s="20"/>
      <c r="M23" s="20"/>
      <c r="N23" s="20"/>
      <c r="O23" s="20"/>
      <c r="P23" s="20"/>
      <c r="Q23" s="20"/>
      <c r="R23" s="20"/>
      <c r="S23" s="20"/>
      <c r="T23" s="20"/>
      <c r="U23" s="20"/>
      <c r="V23" s="20"/>
    </row>
    <row r="24" spans="1:22" x14ac:dyDescent="0.2">
      <c r="A24" s="20"/>
      <c r="B24" s="39" t="s">
        <v>91</v>
      </c>
      <c r="C24" s="50">
        <f>C17/(C4)</f>
        <v>4.2998743543208151E-2</v>
      </c>
      <c r="D24" s="50">
        <f>D17/(D4)</f>
        <v>8.3132631934761489E-2</v>
      </c>
      <c r="E24" s="50">
        <f>E17/(E4)</f>
        <v>5.5318287622710252E-2</v>
      </c>
      <c r="F24" s="51">
        <f>F17/(F4)</f>
        <v>4.6379135719108712E-2</v>
      </c>
      <c r="G24" s="46">
        <f>(IF(C24 &gt; 0.5, 100, IF(C24 &gt;= 0.2, 50, 0))) +
  (IF(D24 &gt; 0.5, 100, IF(D24 &gt;= 0.2, 50, 0))) +
  (IF(E24 &gt; 0.5, 100, IF(E24 &gt;= 0.2, 50, 0))) +
  (IF(F24 &gt; 0.5, 100, IF(F24 &gt;= 0.2, 50, 0)))</f>
        <v>0</v>
      </c>
      <c r="H24" s="47" t="s">
        <v>163</v>
      </c>
      <c r="I24" s="20"/>
      <c r="J24" s="20"/>
      <c r="K24" s="20"/>
      <c r="L24" s="20"/>
      <c r="M24" s="20"/>
      <c r="N24" s="20"/>
      <c r="O24" s="20"/>
      <c r="P24" s="20"/>
      <c r="Q24" s="20"/>
      <c r="R24" s="20"/>
      <c r="S24" s="20"/>
      <c r="T24" s="20"/>
      <c r="U24" s="20"/>
      <c r="V24" s="20"/>
    </row>
    <row r="25" spans="1:22" x14ac:dyDescent="0.2">
      <c r="A25" s="20"/>
      <c r="B25" s="39" t="s">
        <v>79</v>
      </c>
      <c r="C25" s="50">
        <f>C17/C6</f>
        <v>3.2503655907494232E-2</v>
      </c>
      <c r="D25" s="50">
        <f>D17/D6</f>
        <v>5.6975313110837617E-2</v>
      </c>
      <c r="E25" s="50">
        <f>E17/E6</f>
        <v>4.3301223144685978E-2</v>
      </c>
      <c r="F25" s="51">
        <f>F17/F6</f>
        <v>3.4947134112409572E-2</v>
      </c>
      <c r="G25" s="46">
        <f>(IF(C25 &gt; 0.17, 100, IF(C25 &gt;= 0.1, 50, 0))) +
  (IF(D25 &gt; 0.17, 100, IF(D25 &gt;= 0.1, 50, 0))) +
  (IF(E25 &gt; 0.17, 100, IF(E25 &gt;= 0.1, 50, 0))) +
  (IF(F25 &gt; 0.17, 100, IF(F25 &gt;= 0.1, 50, 0)))</f>
        <v>0</v>
      </c>
      <c r="H25" s="47" t="s">
        <v>164</v>
      </c>
      <c r="I25" s="20"/>
      <c r="J25" s="20"/>
      <c r="K25" s="20"/>
      <c r="L25" s="20"/>
      <c r="M25" s="20"/>
      <c r="N25" s="20"/>
      <c r="O25" s="20"/>
      <c r="P25" s="20"/>
      <c r="Q25" s="20"/>
      <c r="R25" s="20"/>
      <c r="S25" s="20"/>
      <c r="T25" s="20"/>
      <c r="U25" s="20"/>
      <c r="V25" s="20"/>
    </row>
    <row r="26" spans="1:22" x14ac:dyDescent="0.2">
      <c r="A26" s="20"/>
      <c r="B26" s="39" t="s">
        <v>81</v>
      </c>
      <c r="C26" s="50">
        <f>C8/C6</f>
        <v>0.58360344333720282</v>
      </c>
      <c r="D26" s="50">
        <f>D8/D6</f>
        <v>0.53341055527401726</v>
      </c>
      <c r="E26" s="50">
        <f>E8/E6</f>
        <v>0.59181507066354011</v>
      </c>
      <c r="F26" s="51">
        <f>F8/F6</f>
        <v>0.57995071150329913</v>
      </c>
      <c r="G26" s="46">
        <f>(IF(C26 &lt; 0.5, 100, 0)) +
  (IF(D26 &lt; 0.5, 100, 0)) +
  (IF(E26 &lt; 0.5, 100, 0)) +
  (IF(F26 &lt; 0.5, 100, 0))</f>
        <v>0</v>
      </c>
      <c r="H26" s="47" t="s">
        <v>165</v>
      </c>
      <c r="I26" s="20"/>
      <c r="J26" s="20"/>
      <c r="K26" s="20"/>
      <c r="L26" s="20"/>
      <c r="M26" s="20"/>
      <c r="N26" s="20"/>
      <c r="O26" s="20"/>
      <c r="P26" s="20"/>
      <c r="Q26" s="20"/>
      <c r="R26" s="20"/>
      <c r="S26" s="20"/>
      <c r="T26" s="20"/>
      <c r="U26" s="20"/>
      <c r="V26" s="20"/>
    </row>
    <row r="27" spans="1:22" x14ac:dyDescent="0.2">
      <c r="A27" s="20"/>
      <c r="B27" s="39" t="s">
        <v>166</v>
      </c>
      <c r="C27" s="50">
        <f>C9/(C13+C10)</f>
        <v>1.9492125134843581</v>
      </c>
      <c r="D27" s="50">
        <f>D9/(D13+D10)</f>
        <v>2.1971085875860812</v>
      </c>
      <c r="E27" s="50">
        <f>E9/(E13+E10)</f>
        <v>2.0014971460653128</v>
      </c>
      <c r="F27" s="51">
        <f>F9/(F13+F10)</f>
        <v>2.1802716012535441</v>
      </c>
      <c r="G27" s="46">
        <f>(IF(C27 &lt; 0.8, 100, IF(C27 &lt; 1, 50, 0))) +
  (IF(D27 &lt; 0.8, 100, IF(D27 &lt; 1, 50, 0))) +
  (IF(E27 &lt; 0.8, 100, IF(E27 &lt; 1, 50, 0))) +
  (IF(F27 &lt; 0.8, 100, IF(F27 &lt; 1, 50, 0)))</f>
        <v>0</v>
      </c>
      <c r="H27" s="47" t="s">
        <v>167</v>
      </c>
      <c r="I27" s="20"/>
      <c r="J27" s="20"/>
      <c r="K27" s="20"/>
      <c r="L27" s="20"/>
      <c r="M27" s="20"/>
      <c r="N27" s="20"/>
      <c r="O27" s="20"/>
      <c r="P27" s="20"/>
      <c r="Q27" s="20"/>
      <c r="R27" s="20"/>
      <c r="S27" s="20"/>
      <c r="T27" s="20"/>
      <c r="U27" s="20"/>
      <c r="V27" s="20"/>
    </row>
    <row r="28" spans="1:22" x14ac:dyDescent="0.2">
      <c r="A28" s="20"/>
      <c r="B28" s="39" t="s">
        <v>168</v>
      </c>
      <c r="C28" s="44" t="str">
        <f>IF(C11=0, "Pass", "Fail")</f>
        <v>Pass</v>
      </c>
      <c r="D28" s="52" t="str">
        <f>IF(D11=0, "Pass", "Fail")</f>
        <v>Pass</v>
      </c>
      <c r="E28" s="52" t="str">
        <f>IF(E11=0, "Pass", "Fail")</f>
        <v>Pass</v>
      </c>
      <c r="F28" s="53" t="str">
        <f>IF(F11=0, "Pass", "Fail")</f>
        <v>Pass</v>
      </c>
      <c r="G28" s="46">
        <f>(COUNTIF(C28:F28, "Pass") * 100) + (COUNTIF(C28:F28, "Fail") * 0)</f>
        <v>400</v>
      </c>
      <c r="H28" s="47" t="s">
        <v>169</v>
      </c>
      <c r="I28" s="20"/>
      <c r="J28" s="20"/>
      <c r="K28" s="20"/>
      <c r="L28" s="20"/>
      <c r="M28" s="20"/>
      <c r="N28" s="20"/>
      <c r="O28" s="20"/>
      <c r="P28" s="20"/>
      <c r="Q28" s="20"/>
      <c r="R28" s="20"/>
      <c r="S28" s="20"/>
      <c r="T28" s="20"/>
      <c r="U28" s="20"/>
      <c r="V28" s="20"/>
    </row>
    <row r="29" spans="1:22" x14ac:dyDescent="0.2">
      <c r="A29" s="20"/>
      <c r="B29" s="39" t="s">
        <v>83</v>
      </c>
      <c r="C29" s="51">
        <f>(((C12-D12)/D12)+((D12-E12)/E12)+((E12-F12)/F12))/3</f>
        <v>6.2404520715004665E-2</v>
      </c>
      <c r="D29" s="54"/>
      <c r="E29" s="55"/>
      <c r="F29" s="56"/>
      <c r="G29" s="46">
        <f>(IF(C29 &gt;= 0.17, 100, IF(C29 &gt;= 0, 50, 0))) * (400/100)</f>
        <v>200</v>
      </c>
      <c r="H29" s="47" t="s">
        <v>170</v>
      </c>
      <c r="I29" s="20"/>
      <c r="J29" s="20"/>
      <c r="K29" s="20"/>
      <c r="L29" s="20"/>
      <c r="M29" s="20"/>
      <c r="N29" s="20"/>
      <c r="O29" s="20"/>
      <c r="P29" s="20"/>
      <c r="Q29" s="20"/>
      <c r="R29" s="20"/>
      <c r="S29" s="20"/>
      <c r="T29" s="20"/>
      <c r="U29" s="20"/>
      <c r="V29" s="20"/>
    </row>
    <row r="30" spans="1:22" x14ac:dyDescent="0.2">
      <c r="A30" s="20"/>
      <c r="B30" s="39" t="s">
        <v>87</v>
      </c>
      <c r="C30" s="44" t="str">
        <f>IF(C10&lt;&gt;0,"Pass","Fail")</f>
        <v>Pass</v>
      </c>
      <c r="D30" s="57" t="str">
        <f>IF(D10&lt;&gt;0,"Pass","Fail")</f>
        <v>Pass</v>
      </c>
      <c r="E30" s="57" t="str">
        <f>IF(E10&lt;&gt;0,"Pass","Fail")</f>
        <v>Pass</v>
      </c>
      <c r="F30" s="58" t="str">
        <f>IF(F10&lt;&gt;0,"Pass","Fail")</f>
        <v>Pass</v>
      </c>
      <c r="G30" s="46">
        <f>(COUNTIF(C30:F30, "Pass") * 100) + (COUNTIF(C30:F30, "Fail") * 0)</f>
        <v>400</v>
      </c>
      <c r="H30" s="47" t="s">
        <v>171</v>
      </c>
      <c r="I30" s="20"/>
      <c r="J30" s="20"/>
      <c r="K30" s="20"/>
      <c r="L30" s="20"/>
      <c r="M30" s="20"/>
      <c r="N30" s="20"/>
      <c r="O30" s="20"/>
      <c r="P30" s="20"/>
      <c r="Q30" s="20"/>
      <c r="R30" s="20"/>
      <c r="S30" s="20"/>
      <c r="T30" s="20"/>
      <c r="U30" s="20"/>
      <c r="V30" s="20"/>
    </row>
    <row r="31" spans="1:22" x14ac:dyDescent="0.2">
      <c r="A31" s="20"/>
      <c r="B31" s="39" t="s">
        <v>172</v>
      </c>
      <c r="C31" s="50">
        <f>C17/(C13+C10)</f>
        <v>9.3031283710895363E-2</v>
      </c>
      <c r="D31" s="50">
        <f>D17/(D13+D10)</f>
        <v>0.17945911433392622</v>
      </c>
      <c r="E31" s="50">
        <f>E17/(E13+E10)</f>
        <v>0.12786563114063815</v>
      </c>
      <c r="F31" s="51">
        <f>F17/(F13+F10)</f>
        <v>0.10933691488832513</v>
      </c>
      <c r="G31" s="46">
        <f>(IF(C31 &gt; 0.23, 100, 0)) +
  (IF(D31 &gt; 0.23, 100, 0)) +
  (IF(E31 &gt; 0.23, 100, 0)) +
  (IF(F31 &gt; 0.23, 100, 0))</f>
        <v>0</v>
      </c>
      <c r="H31" s="47" t="s">
        <v>173</v>
      </c>
      <c r="I31" s="20"/>
      <c r="J31" s="20"/>
      <c r="K31" s="20"/>
      <c r="L31" s="20"/>
      <c r="M31" s="20"/>
      <c r="N31" s="20"/>
      <c r="O31" s="20"/>
      <c r="P31" s="20"/>
      <c r="Q31" s="20"/>
      <c r="R31" s="20"/>
      <c r="S31" s="20"/>
      <c r="T31" s="20"/>
      <c r="U31" s="20"/>
      <c r="V31" s="20"/>
    </row>
    <row r="32" spans="1:22" x14ac:dyDescent="0.2">
      <c r="A32" s="20"/>
      <c r="B32" s="59" t="s">
        <v>93</v>
      </c>
      <c r="C32" s="60" t="str">
        <f>IF(C5&gt;F5, "Pass", "Fail")</f>
        <v>Fail</v>
      </c>
      <c r="D32" s="61"/>
      <c r="E32" s="62"/>
      <c r="F32" s="62"/>
      <c r="G32" s="63">
        <f>((COUNTIF(C32, "Pass") * 100) + (COUNTIF(C32, "Fail") * 0)) * (400/100)</f>
        <v>0</v>
      </c>
      <c r="H32" s="64" t="s">
        <v>174</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rgb="FF00FF00"/>
  </sheetPr>
  <dimension ref="A1:V32"/>
  <sheetViews>
    <sheetView zoomScale="200" workbookViewId="0"/>
  </sheetViews>
  <sheetFormatPr baseColWidth="10" defaultColWidth="8.83203125" defaultRowHeight="15" x14ac:dyDescent="0.2"/>
  <cols>
    <col min="1" max="1" width="19" customWidth="1"/>
    <col min="2" max="2" width="42" customWidth="1"/>
    <col min="3" max="7" width="20" customWidth="1"/>
    <col min="8" max="8" width="177" customWidth="1"/>
    <col min="9" max="9" width="20" customWidth="1"/>
    <col min="10" max="22" width="19" customWidth="1"/>
  </cols>
  <sheetData>
    <row r="1" spans="1:22" x14ac:dyDescent="0.2">
      <c r="A1" s="20"/>
      <c r="B1" s="21" t="s">
        <v>130</v>
      </c>
      <c r="C1" s="20"/>
      <c r="D1" s="20"/>
      <c r="E1" s="20"/>
      <c r="F1" s="20"/>
      <c r="G1" s="20"/>
      <c r="H1" s="20"/>
      <c r="I1" s="20"/>
      <c r="J1" s="20"/>
      <c r="K1" s="20"/>
      <c r="L1" s="20"/>
      <c r="M1" s="20"/>
      <c r="N1" s="20"/>
      <c r="O1" s="20"/>
      <c r="P1" s="20"/>
      <c r="Q1" s="20"/>
      <c r="R1" s="20"/>
      <c r="S1" s="20"/>
      <c r="T1" s="20"/>
      <c r="U1" s="20"/>
      <c r="V1" s="20"/>
    </row>
    <row r="2" spans="1:22" x14ac:dyDescent="0.2">
      <c r="A2" s="20"/>
      <c r="B2" s="22" t="s">
        <v>131</v>
      </c>
      <c r="C2" s="23" t="s">
        <v>175</v>
      </c>
      <c r="D2" s="23" t="s">
        <v>176</v>
      </c>
      <c r="E2" s="23" t="s">
        <v>177</v>
      </c>
      <c r="F2" s="23" t="s">
        <v>178</v>
      </c>
      <c r="G2" s="20"/>
      <c r="H2" s="24" t="s">
        <v>136</v>
      </c>
      <c r="I2" s="25">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0.21166666666666664</v>
      </c>
      <c r="J2" s="20"/>
      <c r="K2" s="20"/>
      <c r="L2" s="20"/>
      <c r="M2" s="20"/>
      <c r="N2" s="20"/>
      <c r="O2" s="20"/>
      <c r="P2" s="20"/>
      <c r="Q2" s="20"/>
      <c r="R2" s="20"/>
      <c r="S2" s="20"/>
      <c r="T2" s="20"/>
      <c r="U2" s="20"/>
      <c r="V2" s="20"/>
    </row>
    <row r="3" spans="1:22" ht="19" x14ac:dyDescent="0.25">
      <c r="A3" s="20"/>
      <c r="B3" s="26" t="s">
        <v>137</v>
      </c>
      <c r="C3" s="27">
        <v>711000000</v>
      </c>
      <c r="D3" s="27">
        <v>803000000</v>
      </c>
      <c r="E3" s="27">
        <v>631000000</v>
      </c>
      <c r="F3" s="28">
        <v>535000000</v>
      </c>
      <c r="G3" s="20"/>
      <c r="H3" s="20"/>
      <c r="I3" s="20"/>
      <c r="J3" s="20"/>
      <c r="K3" s="20"/>
      <c r="L3" s="20"/>
      <c r="M3" s="20"/>
      <c r="N3" s="20"/>
      <c r="O3" s="20"/>
      <c r="P3" s="20"/>
      <c r="Q3" s="20"/>
      <c r="R3" s="20"/>
      <c r="S3" s="20"/>
      <c r="T3" s="20"/>
      <c r="U3" s="20"/>
      <c r="V3" s="20"/>
    </row>
    <row r="4" spans="1:22" ht="19" x14ac:dyDescent="0.25">
      <c r="A4" s="20"/>
      <c r="B4" s="29" t="s">
        <v>138</v>
      </c>
      <c r="C4" s="27">
        <v>52859000000</v>
      </c>
      <c r="D4" s="27">
        <v>49457000000</v>
      </c>
      <c r="E4" s="27">
        <v>46748000000</v>
      </c>
      <c r="F4" s="28">
        <v>44440000000</v>
      </c>
      <c r="G4" s="20"/>
      <c r="H4" s="20"/>
      <c r="I4" s="20"/>
      <c r="J4" s="20"/>
      <c r="K4" s="20"/>
      <c r="L4" s="20"/>
      <c r="M4" s="20"/>
      <c r="N4" s="20"/>
      <c r="O4" s="20"/>
      <c r="P4" s="20"/>
      <c r="Q4" s="20"/>
      <c r="R4" s="20"/>
      <c r="S4" s="20"/>
      <c r="T4" s="20"/>
      <c r="U4" s="20"/>
      <c r="V4" s="20"/>
    </row>
    <row r="5" spans="1:22" ht="19" x14ac:dyDescent="0.25">
      <c r="A5" s="20"/>
      <c r="B5" s="29" t="s">
        <v>139</v>
      </c>
      <c r="C5" s="27">
        <v>0</v>
      </c>
      <c r="D5" s="27">
        <v>0</v>
      </c>
      <c r="E5" s="27">
        <v>0</v>
      </c>
      <c r="F5" s="28">
        <v>0</v>
      </c>
      <c r="G5" s="20"/>
      <c r="H5" s="20"/>
      <c r="I5" s="20"/>
      <c r="J5" s="20"/>
      <c r="K5" s="20"/>
      <c r="L5" s="20"/>
      <c r="M5" s="20"/>
      <c r="N5" s="20"/>
      <c r="O5" s="20"/>
      <c r="P5" s="20"/>
      <c r="Q5" s="20"/>
      <c r="R5" s="20"/>
      <c r="S5" s="20"/>
      <c r="T5" s="20"/>
      <c r="U5" s="20"/>
      <c r="V5" s="20"/>
    </row>
    <row r="6" spans="1:22" ht="19" x14ac:dyDescent="0.25">
      <c r="A6" s="20"/>
      <c r="B6" s="29" t="s">
        <v>140</v>
      </c>
      <c r="C6" s="27">
        <v>64079000000</v>
      </c>
      <c r="D6" s="27">
        <v>61188000000</v>
      </c>
      <c r="E6" s="27">
        <v>57851000000</v>
      </c>
      <c r="F6" s="28">
        <v>53957000000</v>
      </c>
      <c r="G6" s="20"/>
      <c r="H6" s="20"/>
      <c r="I6" s="20"/>
      <c r="J6" s="20"/>
      <c r="K6" s="20"/>
      <c r="L6" s="20"/>
      <c r="M6" s="20"/>
      <c r="N6" s="20"/>
      <c r="O6" s="20"/>
      <c r="P6" s="20"/>
      <c r="Q6" s="20"/>
      <c r="R6" s="20"/>
      <c r="S6" s="20"/>
      <c r="T6" s="20"/>
      <c r="U6" s="20"/>
      <c r="V6" s="20"/>
    </row>
    <row r="7" spans="1:22" ht="19" x14ac:dyDescent="0.25">
      <c r="A7" s="20"/>
      <c r="B7" s="29" t="s">
        <v>141</v>
      </c>
      <c r="C7" s="27">
        <v>5652000000</v>
      </c>
      <c r="D7" s="27">
        <v>6078000000</v>
      </c>
      <c r="E7" s="27">
        <v>5046000000</v>
      </c>
      <c r="F7" s="28">
        <v>4239000000</v>
      </c>
      <c r="G7" s="20"/>
      <c r="H7" s="20"/>
      <c r="I7" s="20"/>
      <c r="J7" s="20"/>
      <c r="K7" s="20"/>
      <c r="L7" s="20"/>
      <c r="M7" s="20"/>
      <c r="N7" s="20"/>
      <c r="O7" s="20"/>
      <c r="P7" s="20"/>
      <c r="Q7" s="20"/>
      <c r="R7" s="20"/>
      <c r="S7" s="20"/>
      <c r="T7" s="20"/>
      <c r="U7" s="20"/>
      <c r="V7" s="20"/>
    </row>
    <row r="8" spans="1:22" ht="19" x14ac:dyDescent="0.25">
      <c r="A8" s="20"/>
      <c r="B8" s="29" t="s">
        <v>142</v>
      </c>
      <c r="C8" s="27">
        <v>40811000000</v>
      </c>
      <c r="D8" s="27">
        <v>38435000000</v>
      </c>
      <c r="E8" s="27">
        <v>37193000000</v>
      </c>
      <c r="F8" s="28">
        <v>35143000000</v>
      </c>
      <c r="G8" s="20"/>
      <c r="H8" s="20"/>
      <c r="I8" s="20"/>
      <c r="J8" s="20"/>
      <c r="K8" s="20"/>
      <c r="L8" s="20"/>
      <c r="M8" s="20"/>
      <c r="N8" s="20"/>
      <c r="O8" s="20"/>
      <c r="P8" s="20"/>
      <c r="Q8" s="20"/>
      <c r="R8" s="20"/>
      <c r="S8" s="20"/>
      <c r="T8" s="20"/>
      <c r="U8" s="20"/>
      <c r="V8" s="20"/>
    </row>
    <row r="9" spans="1:22" ht="19" x14ac:dyDescent="0.25">
      <c r="A9" s="20"/>
      <c r="B9" s="29" t="s">
        <v>143</v>
      </c>
      <c r="C9" s="27">
        <v>46463000000</v>
      </c>
      <c r="D9" s="27">
        <v>44513000000</v>
      </c>
      <c r="E9" s="27">
        <v>42239000000</v>
      </c>
      <c r="F9" s="28">
        <v>39382000000</v>
      </c>
      <c r="G9" s="20"/>
      <c r="H9" s="20"/>
      <c r="I9" s="20"/>
      <c r="J9" s="20"/>
      <c r="K9" s="20"/>
      <c r="L9" s="20"/>
      <c r="M9" s="20"/>
      <c r="N9" s="20"/>
      <c r="O9" s="20"/>
      <c r="P9" s="20"/>
      <c r="Q9" s="20"/>
      <c r="R9" s="20"/>
      <c r="S9" s="20"/>
      <c r="T9" s="20"/>
      <c r="U9" s="20"/>
      <c r="V9" s="20"/>
    </row>
    <row r="10" spans="1:22" ht="19" x14ac:dyDescent="0.25">
      <c r="A10" s="20"/>
      <c r="B10" s="29" t="s">
        <v>144</v>
      </c>
      <c r="C10" s="27">
        <v>0</v>
      </c>
      <c r="D10" s="27">
        <v>0</v>
      </c>
      <c r="E10" s="27">
        <v>0</v>
      </c>
      <c r="F10" s="28">
        <v>0</v>
      </c>
      <c r="G10" s="20"/>
      <c r="H10" s="20"/>
      <c r="I10" s="20"/>
      <c r="J10" s="20"/>
      <c r="K10" s="20"/>
      <c r="L10" s="20"/>
      <c r="M10" s="20"/>
      <c r="N10" s="20"/>
      <c r="O10" s="20"/>
      <c r="P10" s="20"/>
      <c r="Q10" s="20"/>
      <c r="R10" s="20"/>
      <c r="S10" s="20"/>
      <c r="T10" s="20"/>
      <c r="U10" s="20"/>
      <c r="V10" s="20"/>
    </row>
    <row r="11" spans="1:22" ht="19" x14ac:dyDescent="0.25">
      <c r="A11" s="20"/>
      <c r="B11" s="29" t="s">
        <v>145</v>
      </c>
      <c r="C11" s="27">
        <v>0</v>
      </c>
      <c r="D11" s="27">
        <v>0</v>
      </c>
      <c r="E11" s="27">
        <v>0</v>
      </c>
      <c r="F11" s="28">
        <v>0</v>
      </c>
      <c r="G11" s="20"/>
      <c r="H11" s="20"/>
      <c r="I11" s="20"/>
      <c r="J11" s="20"/>
      <c r="K11" s="20"/>
      <c r="L11" s="20"/>
      <c r="M11" s="20"/>
      <c r="N11" s="20"/>
      <c r="O11" s="20"/>
      <c r="P11" s="20"/>
      <c r="Q11" s="20"/>
      <c r="R11" s="20"/>
      <c r="S11" s="20"/>
      <c r="T11" s="20"/>
      <c r="U11" s="20"/>
      <c r="V11" s="20"/>
    </row>
    <row r="12" spans="1:22" ht="19" x14ac:dyDescent="0.25">
      <c r="A12" s="20"/>
      <c r="B12" s="29" t="s">
        <v>146</v>
      </c>
      <c r="C12" s="27">
        <v>7858000000</v>
      </c>
      <c r="D12" s="27">
        <v>7239000000</v>
      </c>
      <c r="E12" s="27">
        <v>6572000000</v>
      </c>
      <c r="F12" s="28">
        <v>5968000000</v>
      </c>
      <c r="G12" s="20"/>
      <c r="H12" s="20"/>
      <c r="I12" s="20"/>
      <c r="J12" s="20"/>
      <c r="K12" s="20"/>
      <c r="L12" s="20"/>
      <c r="M12" s="20"/>
      <c r="N12" s="20"/>
      <c r="O12" s="20"/>
      <c r="P12" s="20"/>
      <c r="Q12" s="20"/>
      <c r="R12" s="20"/>
      <c r="S12" s="20"/>
      <c r="T12" s="20"/>
      <c r="U12" s="20"/>
      <c r="V12" s="20"/>
    </row>
    <row r="13" spans="1:22" ht="19" x14ac:dyDescent="0.25">
      <c r="A13" s="20"/>
      <c r="B13" s="29" t="s">
        <v>147</v>
      </c>
      <c r="C13" s="27">
        <v>17616000000</v>
      </c>
      <c r="D13" s="27">
        <v>16675000000</v>
      </c>
      <c r="E13" s="27">
        <v>15612000000</v>
      </c>
      <c r="F13" s="28">
        <v>14575000000</v>
      </c>
      <c r="G13" s="20"/>
      <c r="H13" s="20"/>
      <c r="I13" s="20"/>
      <c r="J13" s="20"/>
      <c r="K13" s="20"/>
      <c r="L13" s="20"/>
      <c r="M13" s="20"/>
      <c r="N13" s="20"/>
      <c r="O13" s="20"/>
      <c r="P13" s="20"/>
      <c r="Q13" s="20"/>
      <c r="R13" s="20"/>
      <c r="S13" s="20"/>
      <c r="T13" s="20"/>
      <c r="U13" s="20"/>
      <c r="V13" s="20"/>
    </row>
    <row r="14" spans="1:22" ht="19" x14ac:dyDescent="0.25">
      <c r="A14" s="20"/>
      <c r="B14" s="30" t="s">
        <v>148</v>
      </c>
      <c r="C14" s="31"/>
      <c r="D14" s="31"/>
      <c r="E14" s="31"/>
      <c r="F14" s="32"/>
      <c r="G14" s="20"/>
      <c r="H14" s="20"/>
      <c r="I14" s="20"/>
      <c r="J14" s="20"/>
      <c r="K14" s="20"/>
      <c r="L14" s="20"/>
      <c r="M14" s="20"/>
      <c r="N14" s="20"/>
      <c r="O14" s="20"/>
      <c r="P14" s="20"/>
      <c r="Q14" s="20"/>
      <c r="R14" s="20"/>
      <c r="S14" s="20"/>
      <c r="T14" s="20"/>
      <c r="U14" s="20"/>
      <c r="V14" s="20"/>
    </row>
    <row r="15" spans="1:22" ht="19" x14ac:dyDescent="0.25">
      <c r="A15" s="20"/>
      <c r="B15" s="26" t="s">
        <v>149</v>
      </c>
      <c r="C15" s="27">
        <v>0</v>
      </c>
      <c r="D15" s="27">
        <v>0</v>
      </c>
      <c r="E15" s="27">
        <v>0</v>
      </c>
      <c r="F15" s="28">
        <v>0</v>
      </c>
      <c r="G15" s="20"/>
      <c r="H15" s="20"/>
      <c r="I15" s="20"/>
      <c r="J15" s="20"/>
      <c r="K15" s="20"/>
      <c r="L15" s="20"/>
      <c r="M15" s="20"/>
      <c r="N15" s="20"/>
      <c r="O15" s="20"/>
      <c r="P15" s="20"/>
      <c r="Q15" s="20"/>
      <c r="R15" s="20"/>
      <c r="S15" s="20"/>
      <c r="T15" s="20"/>
      <c r="U15" s="20"/>
      <c r="V15" s="20"/>
    </row>
    <row r="16" spans="1:22" ht="19" x14ac:dyDescent="0.25">
      <c r="A16" s="20"/>
      <c r="B16" s="30" t="s">
        <v>150</v>
      </c>
      <c r="C16" s="31"/>
      <c r="D16" s="31"/>
      <c r="E16" s="31"/>
      <c r="F16" s="32"/>
      <c r="G16" s="20"/>
      <c r="H16" s="20"/>
      <c r="I16" s="20"/>
      <c r="J16" s="20"/>
      <c r="K16" s="20"/>
      <c r="L16" s="20"/>
      <c r="M16" s="20"/>
      <c r="N16" s="20"/>
      <c r="O16" s="20"/>
      <c r="P16" s="20"/>
      <c r="Q16" s="20"/>
      <c r="R16" s="20"/>
      <c r="S16" s="20"/>
      <c r="T16" s="20"/>
      <c r="U16" s="20"/>
      <c r="V16" s="20"/>
    </row>
    <row r="17" spans="1:22" ht="19" x14ac:dyDescent="0.25">
      <c r="A17" s="20"/>
      <c r="B17" s="33" t="s">
        <v>151</v>
      </c>
      <c r="C17" s="34">
        <v>5327000000</v>
      </c>
      <c r="D17" s="34">
        <v>3932000000</v>
      </c>
      <c r="E17" s="34">
        <v>2189000000</v>
      </c>
      <c r="F17" s="35">
        <v>2848000000</v>
      </c>
      <c r="G17" s="20"/>
      <c r="H17" s="20"/>
      <c r="I17" s="20"/>
      <c r="J17" s="20"/>
      <c r="K17" s="20"/>
      <c r="L17" s="20"/>
      <c r="M17" s="20"/>
      <c r="N17" s="20"/>
      <c r="O17" s="20"/>
      <c r="P17" s="20"/>
      <c r="Q17" s="20"/>
      <c r="R17" s="20"/>
      <c r="S17" s="20"/>
      <c r="T17" s="20"/>
      <c r="U17" s="20"/>
      <c r="V17" s="20"/>
    </row>
    <row r="19" spans="1:22" x14ac:dyDescent="0.2">
      <c r="A19" s="20"/>
      <c r="B19" s="36" t="s">
        <v>70</v>
      </c>
      <c r="C19" s="37" t="s">
        <v>152</v>
      </c>
      <c r="D19" s="37" t="s">
        <v>153</v>
      </c>
      <c r="E19" s="37" t="s">
        <v>154</v>
      </c>
      <c r="F19" s="37" t="s">
        <v>155</v>
      </c>
      <c r="G19" s="38" t="s">
        <v>156</v>
      </c>
      <c r="H19" s="20"/>
      <c r="I19" s="20"/>
      <c r="J19" s="20"/>
      <c r="K19" s="20"/>
      <c r="L19" s="20"/>
      <c r="M19" s="20"/>
      <c r="N19" s="20"/>
      <c r="O19" s="20"/>
      <c r="P19" s="20"/>
      <c r="Q19" s="20"/>
      <c r="R19" s="20"/>
      <c r="S19" s="20"/>
      <c r="T19" s="20"/>
      <c r="U19" s="20"/>
      <c r="V19" s="20"/>
    </row>
    <row r="20" spans="1:22" x14ac:dyDescent="0.2">
      <c r="A20" s="20"/>
      <c r="B20" s="39" t="s">
        <v>85</v>
      </c>
      <c r="C20" s="40"/>
      <c r="D20" s="40"/>
      <c r="E20" s="40"/>
      <c r="F20" s="40"/>
      <c r="G20" s="41"/>
      <c r="H20" s="42" t="s">
        <v>157</v>
      </c>
      <c r="I20" s="20"/>
      <c r="J20" s="20"/>
      <c r="K20" s="20"/>
      <c r="L20" s="20"/>
      <c r="M20" s="20"/>
      <c r="N20" s="20"/>
      <c r="O20" s="20"/>
      <c r="P20" s="20"/>
      <c r="Q20" s="20"/>
      <c r="R20" s="20"/>
      <c r="S20" s="20"/>
      <c r="T20" s="20"/>
      <c r="U20" s="20"/>
      <c r="V20" s="20"/>
    </row>
    <row r="21" spans="1:22" x14ac:dyDescent="0.2">
      <c r="A21" s="20"/>
      <c r="B21" s="43" t="s">
        <v>158</v>
      </c>
      <c r="C21" s="44" t="str">
        <f>IF(C3&gt;D3, "Pass", "Fail")</f>
        <v>Fail</v>
      </c>
      <c r="D21" s="44" t="str">
        <f>IF(D3&gt;E3, "Pass", "Fail")</f>
        <v>Pass</v>
      </c>
      <c r="E21" s="44" t="str">
        <f>IF(E3&gt;F3, "Pass", "Fail")</f>
        <v>Pass</v>
      </c>
      <c r="F21" s="45"/>
      <c r="G21" s="46">
        <f>(((COUNTIF(C21:E21, "Pass") * 100) + (COUNTIF(C21:E21, "Fail") * 0)) * (400/300)) / 2</f>
        <v>133.33333333333331</v>
      </c>
      <c r="H21" s="47" t="s">
        <v>159</v>
      </c>
      <c r="I21" s="48"/>
      <c r="J21" s="20"/>
      <c r="K21" s="20"/>
      <c r="L21" s="20"/>
      <c r="M21" s="20"/>
      <c r="N21" s="20"/>
      <c r="O21" s="20"/>
      <c r="P21" s="20"/>
      <c r="Q21" s="20"/>
      <c r="R21" s="20"/>
      <c r="S21" s="20"/>
      <c r="T21" s="20"/>
      <c r="U21" s="20"/>
      <c r="V21" s="20"/>
    </row>
    <row r="22" spans="1:22" x14ac:dyDescent="0.2">
      <c r="A22" s="20"/>
      <c r="B22" s="43" t="s">
        <v>160</v>
      </c>
      <c r="C22" s="44" t="str">
        <f>IF(C17&gt;D17, "Pass", "Fail")</f>
        <v>Pass</v>
      </c>
      <c r="D22" s="44" t="str">
        <f>IF(D17&gt;E17, "Pass", "Fail")</f>
        <v>Pass</v>
      </c>
      <c r="E22" s="44" t="str">
        <f>IF(E17&gt;F17, "Pass", "Fail")</f>
        <v>Fail</v>
      </c>
      <c r="F22" s="40"/>
      <c r="G22" s="46">
        <f>(((COUNTIF(C22:F22, "Pass") * 100) + (COUNTIF(C22:F22, "Fail") * 0)) * (400/300)) / 2</f>
        <v>133.33333333333331</v>
      </c>
      <c r="H22" s="47" t="s">
        <v>161</v>
      </c>
      <c r="I22" s="20"/>
      <c r="J22" s="20"/>
      <c r="K22" s="20"/>
      <c r="L22" s="20"/>
      <c r="M22" s="20"/>
      <c r="N22" s="20"/>
      <c r="O22" s="20"/>
      <c r="P22" s="20"/>
      <c r="Q22" s="20"/>
      <c r="R22" s="20"/>
      <c r="S22" s="20"/>
      <c r="T22" s="20"/>
      <c r="U22" s="20"/>
      <c r="V22" s="20"/>
    </row>
    <row r="23" spans="1:22" x14ac:dyDescent="0.2">
      <c r="A23" s="20"/>
      <c r="B23" s="39" t="s">
        <v>73</v>
      </c>
      <c r="C23" s="44" t="str">
        <f>IF(C17&gt;C7, "Pass", "Fail")</f>
        <v>Fail</v>
      </c>
      <c r="D23" s="44" t="str">
        <f>IF(D17&gt;D7, "Pass", "Fail")</f>
        <v>Fail</v>
      </c>
      <c r="E23" s="44" t="str">
        <f>IF(E17&gt;E7, "Pass", "Fail")</f>
        <v>Fail</v>
      </c>
      <c r="F23" s="49" t="str">
        <f>IF(F17&gt;F7, "Pass", "Fail")</f>
        <v>Fail</v>
      </c>
      <c r="G23" s="46">
        <f>(COUNTIF(C23:F23, "Pass") * 100) + (COUNTIF(C23:F23, "Fail") * 0)</f>
        <v>0</v>
      </c>
      <c r="H23" s="47" t="s">
        <v>162</v>
      </c>
      <c r="I23" s="20"/>
      <c r="J23" s="20"/>
      <c r="K23" s="20"/>
      <c r="L23" s="20"/>
      <c r="M23" s="20"/>
      <c r="N23" s="20"/>
      <c r="O23" s="20"/>
      <c r="P23" s="20"/>
      <c r="Q23" s="20"/>
      <c r="R23" s="20"/>
      <c r="S23" s="20"/>
      <c r="T23" s="20"/>
      <c r="U23" s="20"/>
      <c r="V23" s="20"/>
    </row>
    <row r="24" spans="1:22" x14ac:dyDescent="0.2">
      <c r="A24" s="20"/>
      <c r="B24" s="39" t="s">
        <v>91</v>
      </c>
      <c r="C24" s="50">
        <f>C17/(C4)</f>
        <v>0.10077754024858586</v>
      </c>
      <c r="D24" s="50">
        <f>D17/(D4)</f>
        <v>7.9503407000020218E-2</v>
      </c>
      <c r="E24" s="50">
        <f>E17/(E4)</f>
        <v>4.682553264310773E-2</v>
      </c>
      <c r="F24" s="51">
        <f>F17/(F4)</f>
        <v>6.4086408640864082E-2</v>
      </c>
      <c r="G24" s="46">
        <f>(IF(C24 &gt; 0.5, 100, IF(C24 &gt;= 0.2, 50, 0))) +
  (IF(D24 &gt; 0.5, 100, IF(D24 &gt;= 0.2, 50, 0))) +
  (IF(E24 &gt; 0.5, 100, IF(E24 &gt;= 0.2, 50, 0))) +
  (IF(F24 &gt; 0.5, 100, IF(F24 &gt;= 0.2, 50, 0)))</f>
        <v>0</v>
      </c>
      <c r="H24" s="47" t="s">
        <v>163</v>
      </c>
      <c r="I24" s="20"/>
      <c r="J24" s="20"/>
      <c r="K24" s="20"/>
      <c r="L24" s="20"/>
      <c r="M24" s="20"/>
      <c r="N24" s="20"/>
      <c r="O24" s="20"/>
      <c r="P24" s="20"/>
      <c r="Q24" s="20"/>
      <c r="R24" s="20"/>
      <c r="S24" s="20"/>
      <c r="T24" s="20"/>
      <c r="U24" s="20"/>
      <c r="V24" s="20"/>
    </row>
    <row r="25" spans="1:22" x14ac:dyDescent="0.2">
      <c r="A25" s="20"/>
      <c r="B25" s="39" t="s">
        <v>79</v>
      </c>
      <c r="C25" s="50">
        <f>C17/C6</f>
        <v>8.313175923469468E-2</v>
      </c>
      <c r="D25" s="50">
        <f>D17/D6</f>
        <v>6.4260966202523376E-2</v>
      </c>
      <c r="E25" s="50">
        <f>E17/E6</f>
        <v>3.7838585331282086E-2</v>
      </c>
      <c r="F25" s="51">
        <f>F17/F6</f>
        <v>5.2782771466167507E-2</v>
      </c>
      <c r="G25" s="46">
        <f>(IF(C25 &gt; 0.17, 100, IF(C25 &gt;= 0.1, 50, 0))) +
  (IF(D25 &gt; 0.17, 100, IF(D25 &gt;= 0.1, 50, 0))) +
  (IF(E25 &gt; 0.17, 100, IF(E25 &gt;= 0.1, 50, 0))) +
  (IF(F25 &gt; 0.17, 100, IF(F25 &gt;= 0.1, 50, 0)))</f>
        <v>0</v>
      </c>
      <c r="H25" s="47" t="s">
        <v>164</v>
      </c>
      <c r="I25" s="20"/>
      <c r="J25" s="20"/>
      <c r="K25" s="20"/>
      <c r="L25" s="20"/>
      <c r="M25" s="20"/>
      <c r="N25" s="20"/>
      <c r="O25" s="20"/>
      <c r="P25" s="20"/>
      <c r="Q25" s="20"/>
      <c r="R25" s="20"/>
      <c r="S25" s="20"/>
      <c r="T25" s="20"/>
      <c r="U25" s="20"/>
      <c r="V25" s="20"/>
    </row>
    <row r="26" spans="1:22" x14ac:dyDescent="0.2">
      <c r="A26" s="20"/>
      <c r="B26" s="39" t="s">
        <v>81</v>
      </c>
      <c r="C26" s="50">
        <f>C8/C6</f>
        <v>0.6368857191903744</v>
      </c>
      <c r="D26" s="50">
        <f>D8/D6</f>
        <v>0.62814604170752431</v>
      </c>
      <c r="E26" s="50">
        <f>E8/E6</f>
        <v>0.64291023491383037</v>
      </c>
      <c r="F26" s="51">
        <f>F8/F6</f>
        <v>0.65131493596752965</v>
      </c>
      <c r="G26" s="46">
        <f>(IF(C26 &lt; 0.5, 100, 0)) +
  (IF(D26 &lt; 0.5, 100, 0)) +
  (IF(E26 &lt; 0.5, 100, 0)) +
  (IF(F26 &lt; 0.5, 100, 0))</f>
        <v>0</v>
      </c>
      <c r="H26" s="47" t="s">
        <v>165</v>
      </c>
      <c r="I26" s="20"/>
      <c r="J26" s="20"/>
      <c r="K26" s="20"/>
      <c r="L26" s="20"/>
      <c r="M26" s="20"/>
      <c r="N26" s="20"/>
      <c r="O26" s="20"/>
      <c r="P26" s="20"/>
      <c r="Q26" s="20"/>
      <c r="R26" s="20"/>
      <c r="S26" s="20"/>
      <c r="T26" s="20"/>
      <c r="U26" s="20"/>
      <c r="V26" s="20"/>
    </row>
    <row r="27" spans="1:22" x14ac:dyDescent="0.2">
      <c r="A27" s="20"/>
      <c r="B27" s="39" t="s">
        <v>166</v>
      </c>
      <c r="C27" s="50">
        <f>C9/(C13+C10)</f>
        <v>2.6375454132606722</v>
      </c>
      <c r="D27" s="50">
        <f>D9/(D13+D10)</f>
        <v>2.6694452773613193</v>
      </c>
      <c r="E27" s="50">
        <f>E9/(E13+E10)</f>
        <v>2.705547015116577</v>
      </c>
      <c r="F27" s="51">
        <f>F9/(F13+F10)</f>
        <v>2.7020240137221267</v>
      </c>
      <c r="G27" s="46">
        <f>(IF(C27 &lt; 0.8, 100, IF(C27 &lt; 1, 50, 0))) +
  (IF(D27 &lt; 0.8, 100, IF(D27 &lt; 1, 50, 0))) +
  (IF(E27 &lt; 0.8, 100, IF(E27 &lt; 1, 50, 0))) +
  (IF(F27 &lt; 0.8, 100, IF(F27 &lt; 1, 50, 0)))</f>
        <v>0</v>
      </c>
      <c r="H27" s="47" t="s">
        <v>167</v>
      </c>
      <c r="I27" s="20"/>
      <c r="J27" s="20"/>
      <c r="K27" s="20"/>
      <c r="L27" s="20"/>
      <c r="M27" s="20"/>
      <c r="N27" s="20"/>
      <c r="O27" s="20"/>
      <c r="P27" s="20"/>
      <c r="Q27" s="20"/>
      <c r="R27" s="20"/>
      <c r="S27" s="20"/>
      <c r="T27" s="20"/>
      <c r="U27" s="20"/>
      <c r="V27" s="20"/>
    </row>
    <row r="28" spans="1:22" x14ac:dyDescent="0.2">
      <c r="A28" s="20"/>
      <c r="B28" s="39" t="s">
        <v>168</v>
      </c>
      <c r="C28" s="44" t="str">
        <f>IF(C11=0, "Pass", "Fail")</f>
        <v>Pass</v>
      </c>
      <c r="D28" s="52" t="str">
        <f>IF(D11=0, "Pass", "Fail")</f>
        <v>Pass</v>
      </c>
      <c r="E28" s="52" t="str">
        <f>IF(E11=0, "Pass", "Fail")</f>
        <v>Pass</v>
      </c>
      <c r="F28" s="53" t="str">
        <f>IF(F11=0, "Pass", "Fail")</f>
        <v>Pass</v>
      </c>
      <c r="G28" s="46">
        <f>(COUNTIF(C28:F28, "Pass") * 100) + (COUNTIF(C28:F28, "Fail") * 0)</f>
        <v>400</v>
      </c>
      <c r="H28" s="47" t="s">
        <v>169</v>
      </c>
      <c r="I28" s="20"/>
      <c r="J28" s="20"/>
      <c r="K28" s="20"/>
      <c r="L28" s="20"/>
      <c r="M28" s="20"/>
      <c r="N28" s="20"/>
      <c r="O28" s="20"/>
      <c r="P28" s="20"/>
      <c r="Q28" s="20"/>
      <c r="R28" s="20"/>
      <c r="S28" s="20"/>
      <c r="T28" s="20"/>
      <c r="U28" s="20"/>
      <c r="V28" s="20"/>
    </row>
    <row r="29" spans="1:22" x14ac:dyDescent="0.2">
      <c r="A29" s="20"/>
      <c r="B29" s="39" t="s">
        <v>83</v>
      </c>
      <c r="C29" s="51">
        <f>(((C12-D12)/D12)+((D12-E12)/E12)+((E12-F12)/F12))/3</f>
        <v>9.6068885735965115E-2</v>
      </c>
      <c r="D29" s="54"/>
      <c r="E29" s="55"/>
      <c r="F29" s="56"/>
      <c r="G29" s="46">
        <f>(IF(C29 &gt;= 0.17, 100, IF(C29 &gt;= 0, 50, 0))) * (400/100)</f>
        <v>200</v>
      </c>
      <c r="H29" s="47" t="s">
        <v>170</v>
      </c>
      <c r="I29" s="20"/>
      <c r="J29" s="20"/>
      <c r="K29" s="20"/>
      <c r="L29" s="20"/>
      <c r="M29" s="20"/>
      <c r="N29" s="20"/>
      <c r="O29" s="20"/>
      <c r="P29" s="20"/>
      <c r="Q29" s="20"/>
      <c r="R29" s="20"/>
      <c r="S29" s="20"/>
      <c r="T29" s="20"/>
      <c r="U29" s="20"/>
      <c r="V29" s="20"/>
    </row>
    <row r="30" spans="1:22" x14ac:dyDescent="0.2">
      <c r="A30" s="20"/>
      <c r="B30" s="39" t="s">
        <v>87</v>
      </c>
      <c r="C30" s="44" t="str">
        <f>IF(C10&lt;&gt;0,"Pass","Fail")</f>
        <v>Fail</v>
      </c>
      <c r="D30" s="57" t="str">
        <f>IF(D10&lt;&gt;0,"Pass","Fail")</f>
        <v>Fail</v>
      </c>
      <c r="E30" s="57" t="str">
        <f>IF(E10&lt;&gt;0,"Pass","Fail")</f>
        <v>Fail</v>
      </c>
      <c r="F30" s="58" t="str">
        <f>IF(F10&lt;&gt;0,"Pass","Fail")</f>
        <v>Fail</v>
      </c>
      <c r="G30" s="46">
        <f>(COUNTIF(C30:F30, "Pass") * 100) + (COUNTIF(C30:F30, "Fail") * 0)</f>
        <v>0</v>
      </c>
      <c r="H30" s="47" t="s">
        <v>171</v>
      </c>
      <c r="I30" s="20"/>
      <c r="J30" s="20"/>
      <c r="K30" s="20"/>
      <c r="L30" s="20"/>
      <c r="M30" s="20"/>
      <c r="N30" s="20"/>
      <c r="O30" s="20"/>
      <c r="P30" s="20"/>
      <c r="Q30" s="20"/>
      <c r="R30" s="20"/>
      <c r="S30" s="20"/>
      <c r="T30" s="20"/>
      <c r="U30" s="20"/>
      <c r="V30" s="20"/>
    </row>
    <row r="31" spans="1:22" x14ac:dyDescent="0.2">
      <c r="A31" s="20"/>
      <c r="B31" s="39" t="s">
        <v>172</v>
      </c>
      <c r="C31" s="50">
        <f>C17/(C13+C10)</f>
        <v>0.30239554950045411</v>
      </c>
      <c r="D31" s="50">
        <f>D17/(D13+D10)</f>
        <v>0.23580209895052473</v>
      </c>
      <c r="E31" s="50">
        <f>E17/(E13+E10)</f>
        <v>0.14021265693056623</v>
      </c>
      <c r="F31" s="51">
        <f>F17/(F13+F10)</f>
        <v>0.19540308747855917</v>
      </c>
      <c r="G31" s="46">
        <f>(IF(C31 &gt; 0.23, 100, 0)) +
  (IF(D31 &gt; 0.23, 100, 0)) +
  (IF(E31 &gt; 0.23, 100, 0)) +
  (IF(F31 &gt; 0.23, 100, 0))</f>
        <v>200</v>
      </c>
      <c r="H31" s="47" t="s">
        <v>173</v>
      </c>
      <c r="I31" s="20"/>
      <c r="J31" s="20"/>
      <c r="K31" s="20"/>
      <c r="L31" s="20"/>
      <c r="M31" s="20"/>
      <c r="N31" s="20"/>
      <c r="O31" s="20"/>
      <c r="P31" s="20"/>
      <c r="Q31" s="20"/>
      <c r="R31" s="20"/>
      <c r="S31" s="20"/>
      <c r="T31" s="20"/>
      <c r="U31" s="20"/>
      <c r="V31" s="20"/>
    </row>
    <row r="32" spans="1:22" x14ac:dyDescent="0.2">
      <c r="A32" s="20"/>
      <c r="B32" s="59" t="s">
        <v>93</v>
      </c>
      <c r="C32" s="60" t="str">
        <f>IF(C5&gt;F5, "Pass", "Fail")</f>
        <v>Fail</v>
      </c>
      <c r="D32" s="61"/>
      <c r="E32" s="62"/>
      <c r="F32" s="62"/>
      <c r="G32" s="63">
        <f>((COUNTIF(C32, "Pass") * 100) + (COUNTIF(C32, "Fail") * 0)) * (400/100)</f>
        <v>0</v>
      </c>
      <c r="H32" s="64" t="s">
        <v>174</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rgb="FF00FF00"/>
  </sheetPr>
  <dimension ref="A1:V32"/>
  <sheetViews>
    <sheetView zoomScale="200" workbookViewId="0"/>
  </sheetViews>
  <sheetFormatPr baseColWidth="10" defaultColWidth="8.83203125" defaultRowHeight="15" x14ac:dyDescent="0.2"/>
  <cols>
    <col min="1" max="1" width="19" customWidth="1"/>
    <col min="2" max="2" width="42" customWidth="1"/>
    <col min="3" max="7" width="20" customWidth="1"/>
    <col min="8" max="8" width="177" customWidth="1"/>
    <col min="9" max="9" width="20" customWidth="1"/>
    <col min="10" max="22" width="19" customWidth="1"/>
  </cols>
  <sheetData>
    <row r="1" spans="1:22" x14ac:dyDescent="0.2">
      <c r="A1" s="20"/>
      <c r="B1" s="21" t="s">
        <v>130</v>
      </c>
      <c r="C1" s="20"/>
      <c r="D1" s="20"/>
      <c r="E1" s="20"/>
      <c r="F1" s="20"/>
      <c r="G1" s="20"/>
      <c r="H1" s="20"/>
      <c r="I1" s="20"/>
      <c r="J1" s="20"/>
      <c r="K1" s="20"/>
      <c r="L1" s="20"/>
      <c r="M1" s="20"/>
      <c r="N1" s="20"/>
      <c r="O1" s="20"/>
      <c r="P1" s="20"/>
      <c r="Q1" s="20"/>
      <c r="R1" s="20"/>
      <c r="S1" s="20"/>
      <c r="T1" s="20"/>
      <c r="U1" s="20"/>
      <c r="V1" s="20"/>
    </row>
    <row r="2" spans="1:22" x14ac:dyDescent="0.2">
      <c r="A2" s="20"/>
      <c r="B2" s="22" t="s">
        <v>131</v>
      </c>
      <c r="C2" s="23" t="s">
        <v>175</v>
      </c>
      <c r="D2" s="23" t="s">
        <v>176</v>
      </c>
      <c r="E2" s="23" t="s">
        <v>177</v>
      </c>
      <c r="F2" s="23" t="s">
        <v>178</v>
      </c>
      <c r="G2" s="20"/>
      <c r="H2" s="24" t="s">
        <v>136</v>
      </c>
      <c r="I2" s="25">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7.0833333333333345E-2</v>
      </c>
      <c r="J2" s="20"/>
      <c r="K2" s="20"/>
      <c r="L2" s="20"/>
      <c r="M2" s="20"/>
      <c r="N2" s="20"/>
      <c r="O2" s="20"/>
      <c r="P2" s="20"/>
      <c r="Q2" s="20"/>
      <c r="R2" s="20"/>
      <c r="S2" s="20"/>
      <c r="T2" s="20"/>
      <c r="U2" s="20"/>
      <c r="V2" s="20"/>
    </row>
    <row r="3" spans="1:22" ht="19" x14ac:dyDescent="0.25">
      <c r="A3" s="20"/>
      <c r="B3" s="26" t="s">
        <v>137</v>
      </c>
      <c r="C3" s="27">
        <v>527000000</v>
      </c>
      <c r="D3" s="27">
        <v>474000000</v>
      </c>
      <c r="E3" s="27">
        <v>420000000</v>
      </c>
      <c r="F3" s="28">
        <v>405000000</v>
      </c>
      <c r="G3" s="20"/>
      <c r="H3" s="20"/>
      <c r="I3" s="20"/>
      <c r="J3" s="20"/>
      <c r="K3" s="20"/>
      <c r="L3" s="20"/>
      <c r="M3" s="20"/>
      <c r="N3" s="20"/>
      <c r="O3" s="20"/>
      <c r="P3" s="20"/>
      <c r="Q3" s="20"/>
      <c r="R3" s="20"/>
      <c r="S3" s="20"/>
      <c r="T3" s="20"/>
      <c r="U3" s="20"/>
      <c r="V3" s="20"/>
    </row>
    <row r="4" spans="1:22" ht="19" x14ac:dyDescent="0.25">
      <c r="A4" s="20"/>
      <c r="B4" s="29" t="s">
        <v>138</v>
      </c>
      <c r="C4" s="27">
        <v>57305000000</v>
      </c>
      <c r="D4" s="27">
        <v>54928000000</v>
      </c>
      <c r="E4" s="27">
        <v>52632000000</v>
      </c>
      <c r="F4" s="28">
        <v>48927000000</v>
      </c>
      <c r="G4" s="20"/>
      <c r="H4" s="20"/>
      <c r="I4" s="20"/>
      <c r="J4" s="20"/>
      <c r="K4" s="20"/>
      <c r="L4" s="20"/>
      <c r="M4" s="20"/>
      <c r="N4" s="20"/>
      <c r="O4" s="20"/>
      <c r="P4" s="20"/>
      <c r="Q4" s="20"/>
      <c r="R4" s="20"/>
      <c r="S4" s="20"/>
      <c r="T4" s="20"/>
      <c r="U4" s="20"/>
      <c r="V4" s="20"/>
    </row>
    <row r="5" spans="1:22" ht="19" x14ac:dyDescent="0.25">
      <c r="A5" s="20"/>
      <c r="B5" s="29" t="s">
        <v>139</v>
      </c>
      <c r="C5" s="27">
        <v>0</v>
      </c>
      <c r="D5" s="27">
        <v>0</v>
      </c>
      <c r="E5" s="27">
        <v>0</v>
      </c>
      <c r="F5" s="28">
        <v>0</v>
      </c>
      <c r="G5" s="20"/>
      <c r="H5" s="20"/>
      <c r="I5" s="20"/>
      <c r="J5" s="20"/>
      <c r="K5" s="20"/>
      <c r="L5" s="20"/>
      <c r="M5" s="20"/>
      <c r="N5" s="20"/>
      <c r="O5" s="20"/>
      <c r="P5" s="20"/>
      <c r="Q5" s="20"/>
      <c r="R5" s="20"/>
      <c r="S5" s="20"/>
      <c r="T5" s="20"/>
      <c r="U5" s="20"/>
      <c r="V5" s="20"/>
    </row>
    <row r="6" spans="1:22" ht="19" x14ac:dyDescent="0.25">
      <c r="A6" s="20"/>
      <c r="B6" s="29" t="s">
        <v>140</v>
      </c>
      <c r="C6" s="27">
        <v>81758000000</v>
      </c>
      <c r="D6" s="27">
        <v>78041000000</v>
      </c>
      <c r="E6" s="27">
        <v>74745000000</v>
      </c>
      <c r="F6" s="28">
        <v>69372000000</v>
      </c>
      <c r="G6" s="20"/>
      <c r="H6" s="20"/>
      <c r="I6" s="20"/>
      <c r="J6" s="20"/>
      <c r="K6" s="20"/>
      <c r="L6" s="20"/>
      <c r="M6" s="20"/>
      <c r="N6" s="20"/>
      <c r="O6" s="20"/>
      <c r="P6" s="20"/>
      <c r="Q6" s="20"/>
      <c r="R6" s="20"/>
      <c r="S6" s="20"/>
      <c r="T6" s="20"/>
      <c r="U6" s="20"/>
      <c r="V6" s="20"/>
    </row>
    <row r="7" spans="1:22" ht="19" x14ac:dyDescent="0.25">
      <c r="A7" s="20"/>
      <c r="B7" s="29" t="s">
        <v>141</v>
      </c>
      <c r="C7" s="27">
        <v>8598000000</v>
      </c>
      <c r="D7" s="27">
        <v>10347000000</v>
      </c>
      <c r="E7" s="27">
        <v>8609000000</v>
      </c>
      <c r="F7" s="28">
        <v>10277000000</v>
      </c>
      <c r="G7" s="20"/>
      <c r="H7" s="20"/>
      <c r="I7" s="20"/>
      <c r="J7" s="20"/>
      <c r="K7" s="20"/>
      <c r="L7" s="20"/>
      <c r="M7" s="20"/>
      <c r="N7" s="20"/>
      <c r="O7" s="20"/>
      <c r="P7" s="20"/>
      <c r="Q7" s="20"/>
      <c r="R7" s="20"/>
      <c r="S7" s="20"/>
      <c r="T7" s="20"/>
      <c r="U7" s="20"/>
      <c r="V7" s="20"/>
    </row>
    <row r="8" spans="1:22" ht="19" x14ac:dyDescent="0.25">
      <c r="A8" s="20"/>
      <c r="B8" s="29" t="s">
        <v>142</v>
      </c>
      <c r="C8" s="27">
        <v>55216000000</v>
      </c>
      <c r="D8" s="27">
        <v>50172000000</v>
      </c>
      <c r="E8" s="27">
        <v>48347000000</v>
      </c>
      <c r="F8" s="28">
        <v>43146000000</v>
      </c>
      <c r="G8" s="20"/>
      <c r="H8" s="20"/>
      <c r="I8" s="20"/>
      <c r="J8" s="20"/>
      <c r="K8" s="20"/>
      <c r="L8" s="20"/>
      <c r="M8" s="20"/>
      <c r="N8" s="20"/>
      <c r="O8" s="20"/>
      <c r="P8" s="20"/>
      <c r="Q8" s="20"/>
      <c r="R8" s="20"/>
      <c r="S8" s="20"/>
      <c r="T8" s="20"/>
      <c r="U8" s="20"/>
      <c r="V8" s="20"/>
    </row>
    <row r="9" spans="1:22" ht="19" x14ac:dyDescent="0.25">
      <c r="A9" s="20"/>
      <c r="B9" s="29" t="s">
        <v>143</v>
      </c>
      <c r="C9" s="27">
        <v>63814000000</v>
      </c>
      <c r="D9" s="27">
        <v>60519000000</v>
      </c>
      <c r="E9" s="27">
        <v>56956000000</v>
      </c>
      <c r="F9" s="28">
        <v>53423000000</v>
      </c>
      <c r="G9" s="20"/>
      <c r="H9" s="20"/>
      <c r="I9" s="20"/>
      <c r="J9" s="20"/>
      <c r="K9" s="20"/>
      <c r="L9" s="20"/>
      <c r="M9" s="20"/>
      <c r="N9" s="20"/>
      <c r="O9" s="20"/>
      <c r="P9" s="20"/>
      <c r="Q9" s="20"/>
      <c r="R9" s="20"/>
      <c r="S9" s="20"/>
      <c r="T9" s="20"/>
      <c r="U9" s="20"/>
      <c r="V9" s="20"/>
    </row>
    <row r="10" spans="1:22" ht="19" x14ac:dyDescent="0.25">
      <c r="A10" s="20"/>
      <c r="B10" s="29" t="s">
        <v>144</v>
      </c>
      <c r="C10" s="27">
        <v>0</v>
      </c>
      <c r="D10" s="27">
        <v>0</v>
      </c>
      <c r="E10" s="27">
        <v>0</v>
      </c>
      <c r="F10" s="28">
        <v>0</v>
      </c>
      <c r="G10" s="20"/>
      <c r="H10" s="20"/>
      <c r="I10" s="20"/>
      <c r="J10" s="20"/>
      <c r="K10" s="20"/>
      <c r="L10" s="20"/>
      <c r="M10" s="20"/>
      <c r="N10" s="20"/>
      <c r="O10" s="20"/>
      <c r="P10" s="20"/>
      <c r="Q10" s="20"/>
      <c r="R10" s="20"/>
      <c r="S10" s="20"/>
      <c r="T10" s="20"/>
      <c r="U10" s="20"/>
      <c r="V10" s="20"/>
    </row>
    <row r="11" spans="1:22" ht="19" x14ac:dyDescent="0.25">
      <c r="A11" s="20"/>
      <c r="B11" s="29" t="s">
        <v>145</v>
      </c>
      <c r="C11" s="27">
        <v>1673000000</v>
      </c>
      <c r="D11" s="27">
        <v>1978000000</v>
      </c>
      <c r="E11" s="27">
        <v>1977000000</v>
      </c>
      <c r="F11" s="28">
        <v>0</v>
      </c>
      <c r="G11" s="20"/>
      <c r="H11" s="20"/>
      <c r="I11" s="20"/>
      <c r="J11" s="20"/>
      <c r="K11" s="20"/>
      <c r="L11" s="20"/>
      <c r="M11" s="20"/>
      <c r="N11" s="20"/>
      <c r="O11" s="20"/>
      <c r="P11" s="20"/>
      <c r="Q11" s="20"/>
      <c r="R11" s="20"/>
      <c r="S11" s="20"/>
      <c r="T11" s="20"/>
      <c r="U11" s="20"/>
      <c r="V11" s="20"/>
    </row>
    <row r="12" spans="1:22" ht="19" x14ac:dyDescent="0.25">
      <c r="A12" s="20"/>
      <c r="B12" s="29" t="s">
        <v>146</v>
      </c>
      <c r="C12" s="27">
        <v>7499000000</v>
      </c>
      <c r="D12" s="27">
        <v>7454000000</v>
      </c>
      <c r="E12" s="27">
        <v>7894000000</v>
      </c>
      <c r="F12" s="28">
        <v>8155000000</v>
      </c>
      <c r="G12" s="20"/>
      <c r="H12" s="20"/>
      <c r="I12" s="20"/>
      <c r="J12" s="20"/>
      <c r="K12" s="20"/>
      <c r="L12" s="20"/>
      <c r="M12" s="20"/>
      <c r="N12" s="20"/>
      <c r="O12" s="20"/>
      <c r="P12" s="20"/>
      <c r="Q12" s="20"/>
      <c r="R12" s="20"/>
      <c r="S12" s="20"/>
      <c r="T12" s="20"/>
      <c r="U12" s="20"/>
      <c r="V12" s="20"/>
    </row>
    <row r="13" spans="1:22" ht="19" x14ac:dyDescent="0.25">
      <c r="A13" s="20"/>
      <c r="B13" s="29" t="s">
        <v>147</v>
      </c>
      <c r="C13" s="27">
        <v>17944000000</v>
      </c>
      <c r="D13" s="27">
        <v>17522000000</v>
      </c>
      <c r="E13" s="27">
        <v>17789000000</v>
      </c>
      <c r="F13" s="28">
        <v>15949000000</v>
      </c>
      <c r="G13" s="20"/>
      <c r="H13" s="20"/>
      <c r="I13" s="20"/>
      <c r="J13" s="20"/>
      <c r="K13" s="20"/>
      <c r="L13" s="20"/>
      <c r="M13" s="20"/>
      <c r="N13" s="20"/>
      <c r="O13" s="20"/>
      <c r="P13" s="20"/>
      <c r="Q13" s="20"/>
      <c r="R13" s="20"/>
      <c r="S13" s="20"/>
      <c r="T13" s="20"/>
      <c r="U13" s="20"/>
      <c r="V13" s="20"/>
    </row>
    <row r="14" spans="1:22" ht="19" x14ac:dyDescent="0.25">
      <c r="A14" s="20"/>
      <c r="B14" s="30" t="s">
        <v>148</v>
      </c>
      <c r="C14" s="31"/>
      <c r="D14" s="31"/>
      <c r="E14" s="31"/>
      <c r="F14" s="32"/>
      <c r="G14" s="20"/>
      <c r="H14" s="20"/>
      <c r="I14" s="20"/>
      <c r="J14" s="20"/>
      <c r="K14" s="20"/>
      <c r="L14" s="20"/>
      <c r="M14" s="20"/>
      <c r="N14" s="20"/>
      <c r="O14" s="20"/>
      <c r="P14" s="20"/>
      <c r="Q14" s="20"/>
      <c r="R14" s="20"/>
      <c r="S14" s="20"/>
      <c r="T14" s="20"/>
      <c r="U14" s="20"/>
      <c r="V14" s="20"/>
    </row>
    <row r="15" spans="1:22" ht="19" x14ac:dyDescent="0.25">
      <c r="A15" s="20"/>
      <c r="B15" s="26" t="s">
        <v>149</v>
      </c>
      <c r="C15" s="27">
        <v>0</v>
      </c>
      <c r="D15" s="27">
        <v>0</v>
      </c>
      <c r="E15" s="27">
        <v>0</v>
      </c>
      <c r="F15" s="28">
        <v>0</v>
      </c>
      <c r="G15" s="20"/>
      <c r="H15" s="20"/>
      <c r="I15" s="20"/>
      <c r="J15" s="20"/>
      <c r="K15" s="20"/>
      <c r="L15" s="20"/>
      <c r="M15" s="20"/>
      <c r="N15" s="20"/>
      <c r="O15" s="20"/>
      <c r="P15" s="20"/>
      <c r="Q15" s="20"/>
      <c r="R15" s="20"/>
      <c r="S15" s="20"/>
      <c r="T15" s="20"/>
      <c r="U15" s="20"/>
      <c r="V15" s="20"/>
    </row>
    <row r="16" spans="1:22" ht="19" x14ac:dyDescent="0.25">
      <c r="A16" s="20"/>
      <c r="B16" s="30" t="s">
        <v>150</v>
      </c>
      <c r="C16" s="31"/>
      <c r="D16" s="31"/>
      <c r="E16" s="31"/>
      <c r="F16" s="32"/>
      <c r="G16" s="20"/>
      <c r="H16" s="20"/>
      <c r="I16" s="20"/>
      <c r="J16" s="20"/>
      <c r="K16" s="20"/>
      <c r="L16" s="20"/>
      <c r="M16" s="20"/>
      <c r="N16" s="20"/>
      <c r="O16" s="20"/>
      <c r="P16" s="20"/>
      <c r="Q16" s="20"/>
      <c r="R16" s="20"/>
      <c r="S16" s="20"/>
      <c r="T16" s="20"/>
      <c r="U16" s="20"/>
      <c r="V16" s="20"/>
    </row>
    <row r="17" spans="1:22" ht="19" x14ac:dyDescent="0.25">
      <c r="A17" s="20"/>
      <c r="B17" s="33" t="s">
        <v>151</v>
      </c>
      <c r="C17" s="34">
        <v>3401000000</v>
      </c>
      <c r="D17" s="34">
        <v>3216000000</v>
      </c>
      <c r="E17" s="34">
        <v>11000000</v>
      </c>
      <c r="F17" s="35">
        <v>1427000000</v>
      </c>
      <c r="G17" s="20"/>
      <c r="H17" s="20"/>
      <c r="I17" s="20"/>
      <c r="J17" s="20"/>
      <c r="K17" s="20"/>
      <c r="L17" s="20"/>
      <c r="M17" s="20"/>
      <c r="N17" s="20"/>
      <c r="O17" s="20"/>
      <c r="P17" s="20"/>
      <c r="Q17" s="20"/>
      <c r="R17" s="20"/>
      <c r="S17" s="20"/>
      <c r="T17" s="20"/>
      <c r="U17" s="20"/>
      <c r="V17" s="20"/>
    </row>
    <row r="19" spans="1:22" x14ac:dyDescent="0.2">
      <c r="A19" s="20"/>
      <c r="B19" s="36" t="s">
        <v>70</v>
      </c>
      <c r="C19" s="37" t="s">
        <v>152</v>
      </c>
      <c r="D19" s="37" t="s">
        <v>153</v>
      </c>
      <c r="E19" s="37" t="s">
        <v>154</v>
      </c>
      <c r="F19" s="37" t="s">
        <v>155</v>
      </c>
      <c r="G19" s="38" t="s">
        <v>156</v>
      </c>
      <c r="H19" s="20"/>
      <c r="I19" s="20"/>
      <c r="J19" s="20"/>
      <c r="K19" s="20"/>
      <c r="L19" s="20"/>
      <c r="M19" s="20"/>
      <c r="N19" s="20"/>
      <c r="O19" s="20"/>
      <c r="P19" s="20"/>
      <c r="Q19" s="20"/>
      <c r="R19" s="20"/>
      <c r="S19" s="20"/>
      <c r="T19" s="20"/>
      <c r="U19" s="20"/>
      <c r="V19" s="20"/>
    </row>
    <row r="20" spans="1:22" x14ac:dyDescent="0.2">
      <c r="A20" s="20"/>
      <c r="B20" s="39" t="s">
        <v>85</v>
      </c>
      <c r="C20" s="40"/>
      <c r="D20" s="40"/>
      <c r="E20" s="40"/>
      <c r="F20" s="40"/>
      <c r="G20" s="41"/>
      <c r="H20" s="42" t="s">
        <v>157</v>
      </c>
      <c r="I20" s="20"/>
      <c r="J20" s="20"/>
      <c r="K20" s="20"/>
      <c r="L20" s="20"/>
      <c r="M20" s="20"/>
      <c r="N20" s="20"/>
      <c r="O20" s="20"/>
      <c r="P20" s="20"/>
      <c r="Q20" s="20"/>
      <c r="R20" s="20"/>
      <c r="S20" s="20"/>
      <c r="T20" s="20"/>
      <c r="U20" s="20"/>
      <c r="V20" s="20"/>
    </row>
    <row r="21" spans="1:22" x14ac:dyDescent="0.2">
      <c r="A21" s="20"/>
      <c r="B21" s="43" t="s">
        <v>158</v>
      </c>
      <c r="C21" s="44" t="str">
        <f>IF(C3&gt;D3, "Pass", "Fail")</f>
        <v>Pass</v>
      </c>
      <c r="D21" s="44" t="str">
        <f>IF(D3&gt;E3, "Pass", "Fail")</f>
        <v>Pass</v>
      </c>
      <c r="E21" s="44" t="str">
        <f>IF(E3&gt;F3, "Pass", "Fail")</f>
        <v>Pass</v>
      </c>
      <c r="F21" s="45"/>
      <c r="G21" s="46">
        <f>(((COUNTIF(C21:E21, "Pass") * 100) + (COUNTIF(C21:E21, "Fail") * 0)) * (400/300)) / 2</f>
        <v>200</v>
      </c>
      <c r="H21" s="47" t="s">
        <v>159</v>
      </c>
      <c r="I21" s="48"/>
      <c r="J21" s="20"/>
      <c r="K21" s="20"/>
      <c r="L21" s="20"/>
      <c r="M21" s="20"/>
      <c r="N21" s="20"/>
      <c r="O21" s="20"/>
      <c r="P21" s="20"/>
      <c r="Q21" s="20"/>
      <c r="R21" s="20"/>
      <c r="S21" s="20"/>
      <c r="T21" s="20"/>
      <c r="U21" s="20"/>
      <c r="V21" s="20"/>
    </row>
    <row r="22" spans="1:22" x14ac:dyDescent="0.2">
      <c r="A22" s="20"/>
      <c r="B22" s="43" t="s">
        <v>160</v>
      </c>
      <c r="C22" s="44" t="str">
        <f>IF(C17&gt;D17, "Pass", "Fail")</f>
        <v>Pass</v>
      </c>
      <c r="D22" s="44" t="str">
        <f>IF(D17&gt;E17, "Pass", "Fail")</f>
        <v>Pass</v>
      </c>
      <c r="E22" s="44" t="str">
        <f>IF(E17&gt;F17, "Pass", "Fail")</f>
        <v>Fail</v>
      </c>
      <c r="F22" s="40"/>
      <c r="G22" s="46">
        <f>(((COUNTIF(C22:F22, "Pass") * 100) + (COUNTIF(C22:F22, "Fail") * 0)) * (400/300)) / 2</f>
        <v>133.33333333333331</v>
      </c>
      <c r="H22" s="47" t="s">
        <v>161</v>
      </c>
      <c r="I22" s="20"/>
      <c r="J22" s="20"/>
      <c r="K22" s="20"/>
      <c r="L22" s="20"/>
      <c r="M22" s="20"/>
      <c r="N22" s="20"/>
      <c r="O22" s="20"/>
      <c r="P22" s="20"/>
      <c r="Q22" s="20"/>
      <c r="R22" s="20"/>
      <c r="S22" s="20"/>
      <c r="T22" s="20"/>
      <c r="U22" s="20"/>
      <c r="V22" s="20"/>
    </row>
    <row r="23" spans="1:22" x14ac:dyDescent="0.2">
      <c r="A23" s="20"/>
      <c r="B23" s="39" t="s">
        <v>73</v>
      </c>
      <c r="C23" s="44" t="str">
        <f>IF(C17&gt;C7, "Pass", "Fail")</f>
        <v>Fail</v>
      </c>
      <c r="D23" s="44" t="str">
        <f>IF(D17&gt;D7, "Pass", "Fail")</f>
        <v>Fail</v>
      </c>
      <c r="E23" s="44" t="str">
        <f>IF(E17&gt;E7, "Pass", "Fail")</f>
        <v>Fail</v>
      </c>
      <c r="F23" s="49" t="str">
        <f>IF(F17&gt;F7, "Pass", "Fail")</f>
        <v>Fail</v>
      </c>
      <c r="G23" s="46">
        <f>(COUNTIF(C23:F23, "Pass") * 100) + (COUNTIF(C23:F23, "Fail") * 0)</f>
        <v>0</v>
      </c>
      <c r="H23" s="47" t="s">
        <v>162</v>
      </c>
      <c r="I23" s="20"/>
      <c r="J23" s="20"/>
      <c r="K23" s="20"/>
      <c r="L23" s="20"/>
      <c r="M23" s="20"/>
      <c r="N23" s="20"/>
      <c r="O23" s="20"/>
      <c r="P23" s="20"/>
      <c r="Q23" s="20"/>
      <c r="R23" s="20"/>
      <c r="S23" s="20"/>
      <c r="T23" s="20"/>
      <c r="U23" s="20"/>
      <c r="V23" s="20"/>
    </row>
    <row r="24" spans="1:22" x14ac:dyDescent="0.2">
      <c r="A24" s="20"/>
      <c r="B24" s="39" t="s">
        <v>91</v>
      </c>
      <c r="C24" s="50">
        <f>C17/(C4)</f>
        <v>5.9349096937440012E-2</v>
      </c>
      <c r="D24" s="50">
        <f>D17/(D4)</f>
        <v>5.8549373725604426E-2</v>
      </c>
      <c r="E24" s="50">
        <f>E17/(E4)</f>
        <v>2.0899832801337588E-4</v>
      </c>
      <c r="F24" s="51">
        <f>F17/(F4)</f>
        <v>2.9165900218693155E-2</v>
      </c>
      <c r="G24" s="46">
        <f>(IF(C24 &gt; 0.5, 100, IF(C24 &gt;= 0.2, 50, 0))) +
  (IF(D24 &gt; 0.5, 100, IF(D24 &gt;= 0.2, 50, 0))) +
  (IF(E24 &gt; 0.5, 100, IF(E24 &gt;= 0.2, 50, 0))) +
  (IF(F24 &gt; 0.5, 100, IF(F24 &gt;= 0.2, 50, 0)))</f>
        <v>0</v>
      </c>
      <c r="H24" s="47" t="s">
        <v>163</v>
      </c>
      <c r="I24" s="20"/>
      <c r="J24" s="20"/>
      <c r="K24" s="20"/>
      <c r="L24" s="20"/>
      <c r="M24" s="20"/>
      <c r="N24" s="20"/>
      <c r="O24" s="20"/>
      <c r="P24" s="20"/>
      <c r="Q24" s="20"/>
      <c r="R24" s="20"/>
      <c r="S24" s="20"/>
      <c r="T24" s="20"/>
      <c r="U24" s="20"/>
      <c r="V24" s="20"/>
    </row>
    <row r="25" spans="1:22" x14ac:dyDescent="0.2">
      <c r="A25" s="20"/>
      <c r="B25" s="39" t="s">
        <v>79</v>
      </c>
      <c r="C25" s="50">
        <f>C17/C6</f>
        <v>4.1598375694121677E-2</v>
      </c>
      <c r="D25" s="50">
        <f>D17/D6</f>
        <v>4.1209108032957034E-2</v>
      </c>
      <c r="E25" s="50">
        <f>E17/E6</f>
        <v>1.4716703458425313E-4</v>
      </c>
      <c r="F25" s="51">
        <f>F17/F6</f>
        <v>2.0570258894078302E-2</v>
      </c>
      <c r="G25" s="46">
        <f>(IF(C25 &gt; 0.17, 100, IF(C25 &gt;= 0.1, 50, 0))) +
  (IF(D25 &gt; 0.17, 100, IF(D25 &gt;= 0.1, 50, 0))) +
  (IF(E25 &gt; 0.17, 100, IF(E25 &gt;= 0.1, 50, 0))) +
  (IF(F25 &gt; 0.17, 100, IF(F25 &gt;= 0.1, 50, 0)))</f>
        <v>0</v>
      </c>
      <c r="H25" s="47" t="s">
        <v>164</v>
      </c>
      <c r="I25" s="20"/>
      <c r="J25" s="20"/>
      <c r="K25" s="20"/>
      <c r="L25" s="20"/>
      <c r="M25" s="20"/>
      <c r="N25" s="20"/>
      <c r="O25" s="20"/>
      <c r="P25" s="20"/>
      <c r="Q25" s="20"/>
      <c r="R25" s="20"/>
      <c r="S25" s="20"/>
      <c r="T25" s="20"/>
      <c r="U25" s="20"/>
      <c r="V25" s="20"/>
    </row>
    <row r="26" spans="1:22" x14ac:dyDescent="0.2">
      <c r="A26" s="20"/>
      <c r="B26" s="39" t="s">
        <v>81</v>
      </c>
      <c r="C26" s="50">
        <f>C8/C6</f>
        <v>0.67535898627657232</v>
      </c>
      <c r="D26" s="50">
        <f>D8/D6</f>
        <v>0.64289283837982603</v>
      </c>
      <c r="E26" s="50">
        <f>E8/E6</f>
        <v>0.64682587464044417</v>
      </c>
      <c r="F26" s="51">
        <f>F8/F6</f>
        <v>0.62195121951219512</v>
      </c>
      <c r="G26" s="46">
        <f>(IF(C26 &lt; 0.5, 100, 0)) +
  (IF(D26 &lt; 0.5, 100, 0)) +
  (IF(E26 &lt; 0.5, 100, 0)) +
  (IF(F26 &lt; 0.5, 100, 0))</f>
        <v>0</v>
      </c>
      <c r="H26" s="47" t="s">
        <v>165</v>
      </c>
      <c r="I26" s="20"/>
      <c r="J26" s="20"/>
      <c r="K26" s="20"/>
      <c r="L26" s="20"/>
      <c r="M26" s="20"/>
      <c r="N26" s="20"/>
      <c r="O26" s="20"/>
      <c r="P26" s="20"/>
      <c r="Q26" s="20"/>
      <c r="R26" s="20"/>
      <c r="S26" s="20"/>
      <c r="T26" s="20"/>
      <c r="U26" s="20"/>
      <c r="V26" s="20"/>
    </row>
    <row r="27" spans="1:22" x14ac:dyDescent="0.2">
      <c r="A27" s="20"/>
      <c r="B27" s="39" t="s">
        <v>166</v>
      </c>
      <c r="C27" s="50">
        <f>C9/(C13+C10)</f>
        <v>3.5562862238074007</v>
      </c>
      <c r="D27" s="50">
        <f>D9/(D13+D10)</f>
        <v>3.4538865426321195</v>
      </c>
      <c r="E27" s="50">
        <f>E9/(E13+E10)</f>
        <v>3.2017538928551352</v>
      </c>
      <c r="F27" s="51">
        <f>F9/(F13+F10)</f>
        <v>3.3496143958868894</v>
      </c>
      <c r="G27" s="46">
        <f>(IF(C27 &lt; 0.8, 100, IF(C27 &lt; 1, 50, 0))) +
  (IF(D27 &lt; 0.8, 100, IF(D27 &lt; 1, 50, 0))) +
  (IF(E27 &lt; 0.8, 100, IF(E27 &lt; 1, 50, 0))) +
  (IF(F27 &lt; 0.8, 100, IF(F27 &lt; 1, 50, 0)))</f>
        <v>0</v>
      </c>
      <c r="H27" s="47" t="s">
        <v>167</v>
      </c>
      <c r="I27" s="20"/>
      <c r="J27" s="20"/>
      <c r="K27" s="20"/>
      <c r="L27" s="20"/>
      <c r="M27" s="20"/>
      <c r="N27" s="20"/>
      <c r="O27" s="20"/>
      <c r="P27" s="20"/>
      <c r="Q27" s="20"/>
      <c r="R27" s="20"/>
      <c r="S27" s="20"/>
      <c r="T27" s="20"/>
      <c r="U27" s="20"/>
      <c r="V27" s="20"/>
    </row>
    <row r="28" spans="1:22" x14ac:dyDescent="0.2">
      <c r="A28" s="20"/>
      <c r="B28" s="39" t="s">
        <v>168</v>
      </c>
      <c r="C28" s="44" t="str">
        <f>IF(C11=0, "Pass", "Fail")</f>
        <v>Fail</v>
      </c>
      <c r="D28" s="52" t="str">
        <f>IF(D11=0, "Pass", "Fail")</f>
        <v>Fail</v>
      </c>
      <c r="E28" s="52" t="str">
        <f>IF(E11=0, "Pass", "Fail")</f>
        <v>Fail</v>
      </c>
      <c r="F28" s="53" t="str">
        <f>IF(F11=0, "Pass", "Fail")</f>
        <v>Pass</v>
      </c>
      <c r="G28" s="46">
        <f>(COUNTIF(C28:F28, "Pass") * 100) + (COUNTIF(C28:F28, "Fail") * 0)</f>
        <v>100</v>
      </c>
      <c r="H28" s="47" t="s">
        <v>169</v>
      </c>
      <c r="I28" s="20"/>
      <c r="J28" s="20"/>
      <c r="K28" s="20"/>
      <c r="L28" s="20"/>
      <c r="M28" s="20"/>
      <c r="N28" s="20"/>
      <c r="O28" s="20"/>
      <c r="P28" s="20"/>
      <c r="Q28" s="20"/>
      <c r="R28" s="20"/>
      <c r="S28" s="20"/>
      <c r="T28" s="20"/>
      <c r="U28" s="20"/>
      <c r="V28" s="20"/>
    </row>
    <row r="29" spans="1:22" x14ac:dyDescent="0.2">
      <c r="A29" s="20"/>
      <c r="B29" s="39" t="s">
        <v>83</v>
      </c>
      <c r="C29" s="51">
        <f>(((C12-D12)/D12)+((D12-E12)/E12)+((E12-F12)/F12))/3</f>
        <v>-2.7235471154463394E-2</v>
      </c>
      <c r="D29" s="54"/>
      <c r="E29" s="55"/>
      <c r="F29" s="56"/>
      <c r="G29" s="46">
        <f>(IF(C29 &gt;= 0.17, 100, IF(C29 &gt;= 0, 50, 0))) * (400/100)</f>
        <v>0</v>
      </c>
      <c r="H29" s="47" t="s">
        <v>170</v>
      </c>
      <c r="I29" s="20"/>
      <c r="J29" s="20"/>
      <c r="K29" s="20"/>
      <c r="L29" s="20"/>
      <c r="M29" s="20"/>
      <c r="N29" s="20"/>
      <c r="O29" s="20"/>
      <c r="P29" s="20"/>
      <c r="Q29" s="20"/>
      <c r="R29" s="20"/>
      <c r="S29" s="20"/>
      <c r="T29" s="20"/>
      <c r="U29" s="20"/>
      <c r="V29" s="20"/>
    </row>
    <row r="30" spans="1:22" x14ac:dyDescent="0.2">
      <c r="A30" s="20"/>
      <c r="B30" s="39" t="s">
        <v>87</v>
      </c>
      <c r="C30" s="44" t="str">
        <f>IF(C10&lt;&gt;0,"Pass","Fail")</f>
        <v>Fail</v>
      </c>
      <c r="D30" s="57" t="str">
        <f>IF(D10&lt;&gt;0,"Pass","Fail")</f>
        <v>Fail</v>
      </c>
      <c r="E30" s="57" t="str">
        <f>IF(E10&lt;&gt;0,"Pass","Fail")</f>
        <v>Fail</v>
      </c>
      <c r="F30" s="58" t="str">
        <f>IF(F10&lt;&gt;0,"Pass","Fail")</f>
        <v>Fail</v>
      </c>
      <c r="G30" s="46">
        <f>(COUNTIF(C30:F30, "Pass") * 100) + (COUNTIF(C30:F30, "Fail") * 0)</f>
        <v>0</v>
      </c>
      <c r="H30" s="47" t="s">
        <v>171</v>
      </c>
      <c r="I30" s="20"/>
      <c r="J30" s="20"/>
      <c r="K30" s="20"/>
      <c r="L30" s="20"/>
      <c r="M30" s="20"/>
      <c r="N30" s="20"/>
      <c r="O30" s="20"/>
      <c r="P30" s="20"/>
      <c r="Q30" s="20"/>
      <c r="R30" s="20"/>
      <c r="S30" s="20"/>
      <c r="T30" s="20"/>
      <c r="U30" s="20"/>
      <c r="V30" s="20"/>
    </row>
    <row r="31" spans="1:22" x14ac:dyDescent="0.2">
      <c r="A31" s="20"/>
      <c r="B31" s="39" t="s">
        <v>172</v>
      </c>
      <c r="C31" s="50">
        <f>C17/(C13+C10)</f>
        <v>0.1895341061078912</v>
      </c>
      <c r="D31" s="50">
        <f>D17/(D13+D10)</f>
        <v>0.18354069170186052</v>
      </c>
      <c r="E31" s="50">
        <f>E17/(E13+E10)</f>
        <v>6.1835966046433185E-4</v>
      </c>
      <c r="F31" s="51">
        <f>F17/(F13+F10)</f>
        <v>8.9472694212803308E-2</v>
      </c>
      <c r="G31" s="46">
        <f>(IF(C31 &gt; 0.23, 100, 0)) +
  (IF(D31 &gt; 0.23, 100, 0)) +
  (IF(E31 &gt; 0.23, 100, 0)) +
  (IF(F31 &gt; 0.23, 100, 0))</f>
        <v>0</v>
      </c>
      <c r="H31" s="47" t="s">
        <v>173</v>
      </c>
      <c r="I31" s="20"/>
      <c r="J31" s="20"/>
      <c r="K31" s="20"/>
      <c r="L31" s="20"/>
      <c r="M31" s="20"/>
      <c r="N31" s="20"/>
      <c r="O31" s="20"/>
      <c r="P31" s="20"/>
      <c r="Q31" s="20"/>
      <c r="R31" s="20"/>
      <c r="S31" s="20"/>
      <c r="T31" s="20"/>
      <c r="U31" s="20"/>
      <c r="V31" s="20"/>
    </row>
    <row r="32" spans="1:22" x14ac:dyDescent="0.2">
      <c r="A32" s="20"/>
      <c r="B32" s="59" t="s">
        <v>93</v>
      </c>
      <c r="C32" s="60" t="str">
        <f>IF(C5&gt;F5, "Pass", "Fail")</f>
        <v>Fail</v>
      </c>
      <c r="D32" s="61"/>
      <c r="E32" s="62"/>
      <c r="F32" s="62"/>
      <c r="G32" s="63">
        <f>((COUNTIF(C32, "Pass") * 100) + (COUNTIF(C32, "Fail") * 0)) * (400/100)</f>
        <v>0</v>
      </c>
      <c r="H32" s="64" t="s">
        <v>174</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rgb="FF00FF00"/>
  </sheetPr>
  <dimension ref="A1:V32"/>
  <sheetViews>
    <sheetView zoomScale="200" workbookViewId="0"/>
  </sheetViews>
  <sheetFormatPr baseColWidth="10" defaultColWidth="8.83203125" defaultRowHeight="15" x14ac:dyDescent="0.2"/>
  <cols>
    <col min="1" max="1" width="19" customWidth="1"/>
    <col min="2" max="2" width="42" customWidth="1"/>
    <col min="3" max="7" width="20" customWidth="1"/>
    <col min="8" max="8" width="177" customWidth="1"/>
    <col min="9" max="9" width="20" customWidth="1"/>
    <col min="10" max="22" width="19" customWidth="1"/>
  </cols>
  <sheetData>
    <row r="1" spans="1:22" x14ac:dyDescent="0.2">
      <c r="A1" s="20"/>
      <c r="B1" s="21" t="s">
        <v>130</v>
      </c>
      <c r="C1" s="20"/>
      <c r="D1" s="20"/>
      <c r="E1" s="20"/>
      <c r="F1" s="20"/>
      <c r="G1" s="20"/>
      <c r="H1" s="20"/>
      <c r="I1" s="20"/>
      <c r="J1" s="20"/>
      <c r="K1" s="20"/>
      <c r="L1" s="20"/>
      <c r="M1" s="20"/>
      <c r="N1" s="20"/>
      <c r="O1" s="20"/>
      <c r="P1" s="20"/>
      <c r="Q1" s="20"/>
      <c r="R1" s="20"/>
      <c r="S1" s="20"/>
      <c r="T1" s="20"/>
      <c r="U1" s="20"/>
      <c r="V1" s="20"/>
    </row>
    <row r="2" spans="1:22" x14ac:dyDescent="0.2">
      <c r="A2" s="20"/>
      <c r="B2" s="22" t="s">
        <v>131</v>
      </c>
      <c r="C2" s="23" t="s">
        <v>175</v>
      </c>
      <c r="D2" s="23" t="s">
        <v>176</v>
      </c>
      <c r="E2" s="23" t="s">
        <v>177</v>
      </c>
      <c r="F2" s="23" t="s">
        <v>178</v>
      </c>
      <c r="G2" s="20"/>
      <c r="H2" s="24" t="s">
        <v>136</v>
      </c>
      <c r="I2" s="25">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0.12416666666666666</v>
      </c>
      <c r="J2" s="20"/>
      <c r="K2" s="20"/>
      <c r="L2" s="20"/>
      <c r="M2" s="20"/>
      <c r="N2" s="20"/>
      <c r="O2" s="20"/>
      <c r="P2" s="20"/>
      <c r="Q2" s="20"/>
      <c r="R2" s="20"/>
      <c r="S2" s="20"/>
      <c r="T2" s="20"/>
      <c r="U2" s="20"/>
      <c r="V2" s="20"/>
    </row>
    <row r="3" spans="1:22" ht="19" x14ac:dyDescent="0.25">
      <c r="A3" s="20"/>
      <c r="B3" s="26" t="s">
        <v>137</v>
      </c>
      <c r="C3" s="27">
        <v>775200000</v>
      </c>
      <c r="D3" s="27">
        <v>807100000</v>
      </c>
      <c r="E3" s="27">
        <v>635800000</v>
      </c>
      <c r="F3" s="28">
        <v>528600000</v>
      </c>
      <c r="G3" s="20"/>
      <c r="H3" s="20"/>
      <c r="I3" s="20"/>
      <c r="J3" s="20"/>
      <c r="K3" s="20"/>
      <c r="L3" s="20"/>
      <c r="M3" s="20"/>
      <c r="N3" s="20"/>
      <c r="O3" s="20"/>
      <c r="P3" s="20"/>
      <c r="Q3" s="20"/>
      <c r="R3" s="20"/>
      <c r="S3" s="20"/>
      <c r="T3" s="20"/>
      <c r="U3" s="20"/>
      <c r="V3" s="20"/>
    </row>
    <row r="4" spans="1:22" ht="19" x14ac:dyDescent="0.25">
      <c r="A4" s="20"/>
      <c r="B4" s="29" t="s">
        <v>138</v>
      </c>
      <c r="C4" s="27">
        <v>31581500000</v>
      </c>
      <c r="D4" s="27">
        <v>29113800000</v>
      </c>
      <c r="E4" s="27">
        <v>26982400000</v>
      </c>
      <c r="F4" s="28">
        <v>25707400000</v>
      </c>
      <c r="G4" s="20"/>
      <c r="H4" s="20"/>
      <c r="I4" s="20"/>
      <c r="J4" s="20"/>
      <c r="K4" s="20"/>
      <c r="L4" s="20"/>
      <c r="M4" s="20"/>
      <c r="N4" s="20"/>
      <c r="O4" s="20"/>
      <c r="P4" s="20"/>
      <c r="Q4" s="20"/>
      <c r="R4" s="20"/>
      <c r="S4" s="20"/>
      <c r="T4" s="20"/>
      <c r="U4" s="20"/>
      <c r="V4" s="20"/>
    </row>
    <row r="5" spans="1:22" ht="19" x14ac:dyDescent="0.25">
      <c r="A5" s="20"/>
      <c r="B5" s="29" t="s">
        <v>139</v>
      </c>
      <c r="C5" s="27">
        <v>3052800000</v>
      </c>
      <c r="D5" s="27">
        <v>3052800000</v>
      </c>
      <c r="E5" s="27">
        <v>3052800000</v>
      </c>
      <c r="F5" s="28">
        <v>3052800000</v>
      </c>
      <c r="G5" s="20"/>
      <c r="H5" s="20"/>
      <c r="I5" s="20"/>
      <c r="J5" s="20"/>
      <c r="K5" s="20"/>
      <c r="L5" s="20"/>
      <c r="M5" s="20"/>
      <c r="N5" s="20"/>
      <c r="O5" s="20"/>
      <c r="P5" s="20"/>
      <c r="Q5" s="20"/>
      <c r="R5" s="20"/>
      <c r="S5" s="20"/>
      <c r="T5" s="20"/>
      <c r="U5" s="20"/>
      <c r="V5" s="20"/>
    </row>
    <row r="6" spans="1:22" ht="19" x14ac:dyDescent="0.25">
      <c r="A6" s="20"/>
      <c r="B6" s="29" t="s">
        <v>140</v>
      </c>
      <c r="C6" s="27">
        <v>43939700000</v>
      </c>
      <c r="D6" s="27">
        <v>41872100000</v>
      </c>
      <c r="E6" s="27">
        <v>38988500000</v>
      </c>
      <c r="F6" s="28">
        <v>37028100000</v>
      </c>
      <c r="G6" s="20"/>
      <c r="H6" s="20"/>
      <c r="I6" s="20"/>
      <c r="J6" s="20"/>
      <c r="K6" s="20"/>
      <c r="L6" s="20"/>
      <c r="M6" s="20"/>
      <c r="N6" s="20"/>
      <c r="O6" s="20"/>
      <c r="P6" s="20"/>
      <c r="Q6" s="20"/>
      <c r="R6" s="20"/>
      <c r="S6" s="20"/>
      <c r="T6" s="20"/>
      <c r="U6" s="20"/>
      <c r="V6" s="20"/>
    </row>
    <row r="7" spans="1:22" ht="19" x14ac:dyDescent="0.25">
      <c r="A7" s="20"/>
      <c r="B7" s="29" t="s">
        <v>141</v>
      </c>
      <c r="C7" s="27">
        <v>5114800000</v>
      </c>
      <c r="D7" s="27">
        <v>4611000000</v>
      </c>
      <c r="E7" s="27">
        <v>3753000000</v>
      </c>
      <c r="F7" s="28">
        <v>4148100000</v>
      </c>
      <c r="G7" s="20"/>
      <c r="H7" s="20"/>
      <c r="I7" s="20"/>
      <c r="J7" s="20"/>
      <c r="K7" s="20"/>
      <c r="L7" s="20"/>
      <c r="M7" s="20"/>
      <c r="N7" s="20"/>
      <c r="O7" s="20"/>
      <c r="P7" s="20"/>
      <c r="Q7" s="20"/>
      <c r="R7" s="20"/>
      <c r="S7" s="20"/>
      <c r="T7" s="20"/>
      <c r="U7" s="20"/>
      <c r="V7" s="20"/>
    </row>
    <row r="8" spans="1:22" ht="19" x14ac:dyDescent="0.25">
      <c r="A8" s="20"/>
      <c r="B8" s="29" t="s">
        <v>142</v>
      </c>
      <c r="C8" s="27">
        <v>26753400000</v>
      </c>
      <c r="D8" s="27">
        <v>25644500000</v>
      </c>
      <c r="E8" s="27">
        <v>24122200000</v>
      </c>
      <c r="F8" s="28">
        <v>22217500000</v>
      </c>
      <c r="G8" s="20"/>
      <c r="H8" s="20"/>
      <c r="I8" s="20"/>
      <c r="J8" s="20"/>
      <c r="K8" s="20"/>
      <c r="L8" s="20"/>
      <c r="M8" s="20"/>
      <c r="N8" s="20"/>
      <c r="O8" s="20"/>
      <c r="P8" s="20"/>
      <c r="Q8" s="20"/>
      <c r="R8" s="20"/>
      <c r="S8" s="20"/>
      <c r="T8" s="20"/>
      <c r="U8" s="20"/>
      <c r="V8" s="20"/>
    </row>
    <row r="9" spans="1:22" ht="19" x14ac:dyDescent="0.25">
      <c r="A9" s="20"/>
      <c r="B9" s="29" t="s">
        <v>143</v>
      </c>
      <c r="C9" s="27">
        <v>31868200000</v>
      </c>
      <c r="D9" s="27">
        <v>30255500000</v>
      </c>
      <c r="E9" s="27">
        <v>27875200000</v>
      </c>
      <c r="F9" s="28">
        <v>26365600000</v>
      </c>
      <c r="G9" s="20"/>
      <c r="H9" s="20"/>
      <c r="I9" s="20"/>
      <c r="J9" s="20"/>
      <c r="K9" s="20"/>
      <c r="L9" s="20"/>
      <c r="M9" s="20"/>
      <c r="N9" s="20"/>
      <c r="O9" s="20"/>
      <c r="P9" s="20"/>
      <c r="Q9" s="20"/>
      <c r="R9" s="20"/>
      <c r="S9" s="20"/>
      <c r="T9" s="20"/>
      <c r="U9" s="20"/>
      <c r="V9" s="20"/>
    </row>
    <row r="10" spans="1:22" ht="19" x14ac:dyDescent="0.25">
      <c r="A10" s="20"/>
      <c r="B10" s="29" t="s">
        <v>144</v>
      </c>
      <c r="C10" s="27">
        <v>0</v>
      </c>
      <c r="D10" s="27">
        <v>0</v>
      </c>
      <c r="E10" s="27">
        <v>0</v>
      </c>
      <c r="F10" s="28">
        <v>0</v>
      </c>
      <c r="G10" s="20"/>
      <c r="H10" s="20"/>
      <c r="I10" s="20"/>
      <c r="J10" s="20"/>
      <c r="K10" s="20"/>
      <c r="L10" s="20"/>
      <c r="M10" s="20"/>
      <c r="N10" s="20"/>
      <c r="O10" s="20"/>
      <c r="P10" s="20"/>
      <c r="Q10" s="20"/>
      <c r="R10" s="20"/>
      <c r="S10" s="20"/>
      <c r="T10" s="20"/>
      <c r="U10" s="20"/>
      <c r="V10" s="20"/>
    </row>
    <row r="11" spans="1:22" ht="19" x14ac:dyDescent="0.25">
      <c r="A11" s="20"/>
      <c r="B11" s="29" t="s">
        <v>145</v>
      </c>
      <c r="C11" s="27">
        <v>30400000</v>
      </c>
      <c r="D11" s="27">
        <v>30400000</v>
      </c>
      <c r="E11" s="27">
        <v>30400000</v>
      </c>
      <c r="F11" s="28">
        <v>30400000</v>
      </c>
      <c r="G11" s="20"/>
      <c r="H11" s="20"/>
      <c r="I11" s="20"/>
      <c r="J11" s="20"/>
      <c r="K11" s="20"/>
      <c r="L11" s="20"/>
      <c r="M11" s="20"/>
      <c r="N11" s="20"/>
      <c r="O11" s="20"/>
      <c r="P11" s="20"/>
      <c r="Q11" s="20"/>
      <c r="R11" s="20"/>
      <c r="S11" s="20"/>
      <c r="T11" s="20"/>
      <c r="U11" s="20"/>
      <c r="V11" s="20"/>
    </row>
    <row r="12" spans="1:22" ht="19" x14ac:dyDescent="0.25">
      <c r="A12" s="20"/>
      <c r="B12" s="29" t="s">
        <v>146</v>
      </c>
      <c r="C12" s="27">
        <v>7612800000</v>
      </c>
      <c r="D12" s="27">
        <v>7265300000</v>
      </c>
      <c r="E12" s="27">
        <v>6775100000</v>
      </c>
      <c r="F12" s="28">
        <v>6329600000</v>
      </c>
      <c r="G12" s="20"/>
      <c r="H12" s="20"/>
      <c r="I12" s="20"/>
      <c r="J12" s="20"/>
      <c r="K12" s="20"/>
      <c r="L12" s="20"/>
      <c r="M12" s="20"/>
      <c r="N12" s="20"/>
      <c r="O12" s="20"/>
      <c r="P12" s="20"/>
      <c r="Q12" s="20"/>
      <c r="R12" s="20"/>
      <c r="S12" s="20"/>
      <c r="T12" s="20"/>
      <c r="U12" s="20"/>
      <c r="V12" s="20"/>
    </row>
    <row r="13" spans="1:22" ht="19" x14ac:dyDescent="0.25">
      <c r="A13" s="20"/>
      <c r="B13" s="29" t="s">
        <v>147</v>
      </c>
      <c r="C13" s="27">
        <v>12071500000</v>
      </c>
      <c r="D13" s="27">
        <v>11616600000</v>
      </c>
      <c r="E13" s="27">
        <v>11113300000</v>
      </c>
      <c r="F13" s="28">
        <v>10662500000</v>
      </c>
      <c r="G13" s="20"/>
      <c r="H13" s="20"/>
      <c r="I13" s="20"/>
      <c r="J13" s="20"/>
      <c r="K13" s="20"/>
      <c r="L13" s="20"/>
      <c r="M13" s="20"/>
      <c r="N13" s="20"/>
      <c r="O13" s="20"/>
      <c r="P13" s="20"/>
      <c r="Q13" s="20"/>
      <c r="R13" s="20"/>
      <c r="S13" s="20"/>
      <c r="T13" s="20"/>
      <c r="U13" s="20"/>
      <c r="V13" s="20"/>
    </row>
    <row r="14" spans="1:22" ht="19" x14ac:dyDescent="0.25">
      <c r="A14" s="20"/>
      <c r="B14" s="30" t="s">
        <v>148</v>
      </c>
      <c r="C14" s="31"/>
      <c r="D14" s="31"/>
      <c r="E14" s="31"/>
      <c r="F14" s="32"/>
      <c r="G14" s="20"/>
      <c r="H14" s="20"/>
      <c r="I14" s="20"/>
      <c r="J14" s="20"/>
      <c r="K14" s="20"/>
      <c r="L14" s="20"/>
      <c r="M14" s="20"/>
      <c r="N14" s="20"/>
      <c r="O14" s="20"/>
      <c r="P14" s="20"/>
      <c r="Q14" s="20"/>
      <c r="R14" s="20"/>
      <c r="S14" s="20"/>
      <c r="T14" s="20"/>
      <c r="U14" s="20"/>
      <c r="V14" s="20"/>
    </row>
    <row r="15" spans="1:22" ht="19" x14ac:dyDescent="0.25">
      <c r="A15" s="20"/>
      <c r="B15" s="26" t="s">
        <v>149</v>
      </c>
      <c r="C15" s="27">
        <v>0</v>
      </c>
      <c r="D15" s="27">
        <v>0</v>
      </c>
      <c r="E15" s="27">
        <v>0</v>
      </c>
      <c r="F15" s="28">
        <v>0</v>
      </c>
      <c r="G15" s="20"/>
      <c r="H15" s="20"/>
      <c r="I15" s="20"/>
      <c r="J15" s="20"/>
      <c r="K15" s="20"/>
      <c r="L15" s="20"/>
      <c r="M15" s="20"/>
      <c r="N15" s="20"/>
      <c r="O15" s="20"/>
      <c r="P15" s="20"/>
      <c r="Q15" s="20"/>
      <c r="R15" s="20"/>
      <c r="S15" s="20"/>
      <c r="T15" s="20"/>
      <c r="U15" s="20"/>
      <c r="V15" s="20"/>
    </row>
    <row r="16" spans="1:22" ht="19" x14ac:dyDescent="0.25">
      <c r="A16" s="20"/>
      <c r="B16" s="30" t="s">
        <v>150</v>
      </c>
      <c r="C16" s="31"/>
      <c r="D16" s="31"/>
      <c r="E16" s="31"/>
      <c r="F16" s="32"/>
      <c r="G16" s="20"/>
      <c r="H16" s="20"/>
      <c r="I16" s="20"/>
      <c r="J16" s="20"/>
      <c r="K16" s="20"/>
      <c r="L16" s="20"/>
      <c r="M16" s="20"/>
      <c r="N16" s="20"/>
      <c r="O16" s="20"/>
      <c r="P16" s="20"/>
      <c r="Q16" s="20"/>
      <c r="R16" s="20"/>
      <c r="S16" s="20"/>
      <c r="T16" s="20"/>
      <c r="U16" s="20"/>
      <c r="V16" s="20"/>
    </row>
    <row r="17" spans="1:22" ht="19" x14ac:dyDescent="0.25">
      <c r="A17" s="20"/>
      <c r="B17" s="33" t="s">
        <v>151</v>
      </c>
      <c r="C17" s="34">
        <v>3018400000</v>
      </c>
      <c r="D17" s="34">
        <v>2060700000</v>
      </c>
      <c r="E17" s="34">
        <v>2032700000</v>
      </c>
      <c r="F17" s="35">
        <v>2196000000</v>
      </c>
      <c r="G17" s="20"/>
      <c r="H17" s="20"/>
      <c r="I17" s="20"/>
      <c r="J17" s="20"/>
      <c r="K17" s="20"/>
      <c r="L17" s="20"/>
      <c r="M17" s="20"/>
      <c r="N17" s="20"/>
      <c r="O17" s="20"/>
      <c r="P17" s="20"/>
      <c r="Q17" s="20"/>
      <c r="R17" s="20"/>
      <c r="S17" s="20"/>
      <c r="T17" s="20"/>
      <c r="U17" s="20"/>
      <c r="V17" s="20"/>
    </row>
    <row r="19" spans="1:22" x14ac:dyDescent="0.2">
      <c r="A19" s="20"/>
      <c r="B19" s="36" t="s">
        <v>70</v>
      </c>
      <c r="C19" s="37" t="s">
        <v>152</v>
      </c>
      <c r="D19" s="37" t="s">
        <v>153</v>
      </c>
      <c r="E19" s="37" t="s">
        <v>154</v>
      </c>
      <c r="F19" s="37" t="s">
        <v>155</v>
      </c>
      <c r="G19" s="38" t="s">
        <v>156</v>
      </c>
      <c r="H19" s="20"/>
      <c r="I19" s="20"/>
      <c r="J19" s="20"/>
      <c r="K19" s="20"/>
      <c r="L19" s="20"/>
      <c r="M19" s="20"/>
      <c r="N19" s="20"/>
      <c r="O19" s="20"/>
      <c r="P19" s="20"/>
      <c r="Q19" s="20"/>
      <c r="R19" s="20"/>
      <c r="S19" s="20"/>
      <c r="T19" s="20"/>
      <c r="U19" s="20"/>
      <c r="V19" s="20"/>
    </row>
    <row r="20" spans="1:22" x14ac:dyDescent="0.2">
      <c r="A20" s="20"/>
      <c r="B20" s="39" t="s">
        <v>85</v>
      </c>
      <c r="C20" s="40"/>
      <c r="D20" s="40"/>
      <c r="E20" s="40"/>
      <c r="F20" s="40"/>
      <c r="G20" s="41"/>
      <c r="H20" s="42" t="s">
        <v>157</v>
      </c>
      <c r="I20" s="20"/>
      <c r="J20" s="20"/>
      <c r="K20" s="20"/>
      <c r="L20" s="20"/>
      <c r="M20" s="20"/>
      <c r="N20" s="20"/>
      <c r="O20" s="20"/>
      <c r="P20" s="20"/>
      <c r="Q20" s="20"/>
      <c r="R20" s="20"/>
      <c r="S20" s="20"/>
      <c r="T20" s="20"/>
      <c r="U20" s="20"/>
      <c r="V20" s="20"/>
    </row>
    <row r="21" spans="1:22" x14ac:dyDescent="0.2">
      <c r="A21" s="20"/>
      <c r="B21" s="43" t="s">
        <v>158</v>
      </c>
      <c r="C21" s="44" t="str">
        <f>IF(C3&gt;D3, "Pass", "Fail")</f>
        <v>Fail</v>
      </c>
      <c r="D21" s="44" t="str">
        <f>IF(D3&gt;E3, "Pass", "Fail")</f>
        <v>Pass</v>
      </c>
      <c r="E21" s="44" t="str">
        <f>IF(E3&gt;F3, "Pass", "Fail")</f>
        <v>Pass</v>
      </c>
      <c r="F21" s="45"/>
      <c r="G21" s="46">
        <f>(((COUNTIF(C21:E21, "Pass") * 100) + (COUNTIF(C21:E21, "Fail") * 0)) * (400/300)) / 2</f>
        <v>133.33333333333331</v>
      </c>
      <c r="H21" s="47" t="s">
        <v>159</v>
      </c>
      <c r="I21" s="48"/>
      <c r="J21" s="20"/>
      <c r="K21" s="20"/>
      <c r="L21" s="20"/>
      <c r="M21" s="20"/>
      <c r="N21" s="20"/>
      <c r="O21" s="20"/>
      <c r="P21" s="20"/>
      <c r="Q21" s="20"/>
      <c r="R21" s="20"/>
      <c r="S21" s="20"/>
      <c r="T21" s="20"/>
      <c r="U21" s="20"/>
      <c r="V21" s="20"/>
    </row>
    <row r="22" spans="1:22" x14ac:dyDescent="0.2">
      <c r="A22" s="20"/>
      <c r="B22" s="43" t="s">
        <v>160</v>
      </c>
      <c r="C22" s="44" t="str">
        <f>IF(C17&gt;D17, "Pass", "Fail")</f>
        <v>Pass</v>
      </c>
      <c r="D22" s="44" t="str">
        <f>IF(D17&gt;E17, "Pass", "Fail")</f>
        <v>Pass</v>
      </c>
      <c r="E22" s="44" t="str">
        <f>IF(E17&gt;F17, "Pass", "Fail")</f>
        <v>Fail</v>
      </c>
      <c r="F22" s="40"/>
      <c r="G22" s="46">
        <f>(((COUNTIF(C22:F22, "Pass") * 100) + (COUNTIF(C22:F22, "Fail") * 0)) * (400/300)) / 2</f>
        <v>133.33333333333331</v>
      </c>
      <c r="H22" s="47" t="s">
        <v>161</v>
      </c>
      <c r="I22" s="20"/>
      <c r="J22" s="20"/>
      <c r="K22" s="20"/>
      <c r="L22" s="20"/>
      <c r="M22" s="20"/>
      <c r="N22" s="20"/>
      <c r="O22" s="20"/>
      <c r="P22" s="20"/>
      <c r="Q22" s="20"/>
      <c r="R22" s="20"/>
      <c r="S22" s="20"/>
      <c r="T22" s="20"/>
      <c r="U22" s="20"/>
      <c r="V22" s="20"/>
    </row>
    <row r="23" spans="1:22" x14ac:dyDescent="0.2">
      <c r="A23" s="20"/>
      <c r="B23" s="39" t="s">
        <v>73</v>
      </c>
      <c r="C23" s="44" t="str">
        <f>IF(C17&gt;C7, "Pass", "Fail")</f>
        <v>Fail</v>
      </c>
      <c r="D23" s="44" t="str">
        <f>IF(D17&gt;D7, "Pass", "Fail")</f>
        <v>Fail</v>
      </c>
      <c r="E23" s="44" t="str">
        <f>IF(E17&gt;E7, "Pass", "Fail")</f>
        <v>Fail</v>
      </c>
      <c r="F23" s="49" t="str">
        <f>IF(F17&gt;F7, "Pass", "Fail")</f>
        <v>Fail</v>
      </c>
      <c r="G23" s="46">
        <f>(COUNTIF(C23:F23, "Pass") * 100) + (COUNTIF(C23:F23, "Fail") * 0)</f>
        <v>0</v>
      </c>
      <c r="H23" s="47" t="s">
        <v>162</v>
      </c>
      <c r="I23" s="20"/>
      <c r="J23" s="20"/>
      <c r="K23" s="20"/>
      <c r="L23" s="20"/>
      <c r="M23" s="20"/>
      <c r="N23" s="20"/>
      <c r="O23" s="20"/>
      <c r="P23" s="20"/>
      <c r="Q23" s="20"/>
      <c r="R23" s="20"/>
      <c r="S23" s="20"/>
      <c r="T23" s="20"/>
      <c r="U23" s="20"/>
      <c r="V23" s="20"/>
    </row>
    <row r="24" spans="1:22" x14ac:dyDescent="0.2">
      <c r="A24" s="20"/>
      <c r="B24" s="39" t="s">
        <v>91</v>
      </c>
      <c r="C24" s="50">
        <f>C17/(C4)</f>
        <v>9.5574941025600435E-2</v>
      </c>
      <c r="D24" s="50">
        <f>D17/(D4)</f>
        <v>7.0780866805432469E-2</v>
      </c>
      <c r="E24" s="50">
        <f>E17/(E4)</f>
        <v>7.53342919829222E-2</v>
      </c>
      <c r="F24" s="51">
        <f>F17/(F4)</f>
        <v>8.5422874347464151E-2</v>
      </c>
      <c r="G24" s="46">
        <f>(IF(C24 &gt; 0.5, 100, IF(C24 &gt;= 0.2, 50, 0))) +
  (IF(D24 &gt; 0.5, 100, IF(D24 &gt;= 0.2, 50, 0))) +
  (IF(E24 &gt; 0.5, 100, IF(E24 &gt;= 0.2, 50, 0))) +
  (IF(F24 &gt; 0.5, 100, IF(F24 &gt;= 0.2, 50, 0)))</f>
        <v>0</v>
      </c>
      <c r="H24" s="47" t="s">
        <v>163</v>
      </c>
      <c r="I24" s="20"/>
      <c r="J24" s="20"/>
      <c r="K24" s="20"/>
      <c r="L24" s="20"/>
      <c r="M24" s="20"/>
      <c r="N24" s="20"/>
      <c r="O24" s="20"/>
      <c r="P24" s="20"/>
      <c r="Q24" s="20"/>
      <c r="R24" s="20"/>
      <c r="S24" s="20"/>
      <c r="T24" s="20"/>
      <c r="U24" s="20"/>
      <c r="V24" s="20"/>
    </row>
    <row r="25" spans="1:22" x14ac:dyDescent="0.2">
      <c r="A25" s="20"/>
      <c r="B25" s="39" t="s">
        <v>79</v>
      </c>
      <c r="C25" s="50">
        <f>C17/C6</f>
        <v>6.8694142199423297E-2</v>
      </c>
      <c r="D25" s="50">
        <f>D17/D6</f>
        <v>4.9214154532492997E-2</v>
      </c>
      <c r="E25" s="50">
        <f>E17/E6</f>
        <v>5.213588622286059E-2</v>
      </c>
      <c r="F25" s="51">
        <f>F17/F6</f>
        <v>5.9306310612750858E-2</v>
      </c>
      <c r="G25" s="46">
        <f>(IF(C25 &gt; 0.17, 100, IF(C25 &gt;= 0.1, 50, 0))) +
  (IF(D25 &gt; 0.17, 100, IF(D25 &gt;= 0.1, 50, 0))) +
  (IF(E25 &gt; 0.17, 100, IF(E25 &gt;= 0.1, 50, 0))) +
  (IF(F25 &gt; 0.17, 100, IF(F25 &gt;= 0.1, 50, 0)))</f>
        <v>0</v>
      </c>
      <c r="H25" s="47" t="s">
        <v>164</v>
      </c>
      <c r="I25" s="20"/>
      <c r="J25" s="20"/>
      <c r="K25" s="20"/>
      <c r="L25" s="20"/>
      <c r="M25" s="20"/>
      <c r="N25" s="20"/>
      <c r="O25" s="20"/>
      <c r="P25" s="20"/>
      <c r="Q25" s="20"/>
      <c r="R25" s="20"/>
      <c r="S25" s="20"/>
      <c r="T25" s="20"/>
      <c r="U25" s="20"/>
      <c r="V25" s="20"/>
    </row>
    <row r="26" spans="1:22" x14ac:dyDescent="0.2">
      <c r="A26" s="20"/>
      <c r="B26" s="39" t="s">
        <v>81</v>
      </c>
      <c r="C26" s="50">
        <f>C8/C6</f>
        <v>0.60886624169031656</v>
      </c>
      <c r="D26" s="50">
        <f>D8/D6</f>
        <v>0.6124483844851345</v>
      </c>
      <c r="E26" s="50">
        <f>E8/E6</f>
        <v>0.61870038601125976</v>
      </c>
      <c r="F26" s="51">
        <f>F8/F6</f>
        <v>0.60001728417067035</v>
      </c>
      <c r="G26" s="46">
        <f>(IF(C26 &lt; 0.5, 100, 0)) +
  (IF(D26 &lt; 0.5, 100, 0)) +
  (IF(E26 &lt; 0.5, 100, 0)) +
  (IF(F26 &lt; 0.5, 100, 0))</f>
        <v>0</v>
      </c>
      <c r="H26" s="47" t="s">
        <v>165</v>
      </c>
      <c r="I26" s="20"/>
      <c r="J26" s="20"/>
      <c r="K26" s="20"/>
      <c r="L26" s="20"/>
      <c r="M26" s="20"/>
      <c r="N26" s="20"/>
      <c r="O26" s="20"/>
      <c r="P26" s="20"/>
      <c r="Q26" s="20"/>
      <c r="R26" s="20"/>
      <c r="S26" s="20"/>
      <c r="T26" s="20"/>
      <c r="U26" s="20"/>
      <c r="V26" s="20"/>
    </row>
    <row r="27" spans="1:22" x14ac:dyDescent="0.2">
      <c r="A27" s="20"/>
      <c r="B27" s="39" t="s">
        <v>166</v>
      </c>
      <c r="C27" s="50">
        <f>C9/(C13+C10)</f>
        <v>2.639953609741954</v>
      </c>
      <c r="D27" s="50">
        <f>D9/(D13+D10)</f>
        <v>2.6045056212661191</v>
      </c>
      <c r="E27" s="50">
        <f>E9/(E13+E10)</f>
        <v>2.5082738700476006</v>
      </c>
      <c r="F27" s="51">
        <f>F9/(F13+F10)</f>
        <v>2.472740914419695</v>
      </c>
      <c r="G27" s="46">
        <f>(IF(C27 &lt; 0.8, 100, IF(C27 &lt; 1, 50, 0))) +
  (IF(D27 &lt; 0.8, 100, IF(D27 &lt; 1, 50, 0))) +
  (IF(E27 &lt; 0.8, 100, IF(E27 &lt; 1, 50, 0))) +
  (IF(F27 &lt; 0.8, 100, IF(F27 &lt; 1, 50, 0)))</f>
        <v>0</v>
      </c>
      <c r="H27" s="47" t="s">
        <v>167</v>
      </c>
      <c r="I27" s="20"/>
      <c r="J27" s="20"/>
      <c r="K27" s="20"/>
      <c r="L27" s="20"/>
      <c r="M27" s="20"/>
      <c r="N27" s="20"/>
      <c r="O27" s="20"/>
      <c r="P27" s="20"/>
      <c r="Q27" s="20"/>
      <c r="R27" s="20"/>
      <c r="S27" s="20"/>
      <c r="T27" s="20"/>
      <c r="U27" s="20"/>
      <c r="V27" s="20"/>
    </row>
    <row r="28" spans="1:22" x14ac:dyDescent="0.2">
      <c r="A28" s="20"/>
      <c r="B28" s="39" t="s">
        <v>168</v>
      </c>
      <c r="C28" s="44" t="str">
        <f>IF(C11=0, "Pass", "Fail")</f>
        <v>Fail</v>
      </c>
      <c r="D28" s="52" t="str">
        <f>IF(D11=0, "Pass", "Fail")</f>
        <v>Fail</v>
      </c>
      <c r="E28" s="52" t="str">
        <f>IF(E11=0, "Pass", "Fail")</f>
        <v>Fail</v>
      </c>
      <c r="F28" s="53" t="str">
        <f>IF(F11=0, "Pass", "Fail")</f>
        <v>Fail</v>
      </c>
      <c r="G28" s="46">
        <f>(COUNTIF(C28:F28, "Pass") * 100) + (COUNTIF(C28:F28, "Fail") * 0)</f>
        <v>0</v>
      </c>
      <c r="H28" s="47" t="s">
        <v>169</v>
      </c>
      <c r="I28" s="20"/>
      <c r="J28" s="20"/>
      <c r="K28" s="20"/>
      <c r="L28" s="20"/>
      <c r="M28" s="20"/>
      <c r="N28" s="20"/>
      <c r="O28" s="20"/>
      <c r="P28" s="20"/>
      <c r="Q28" s="20"/>
      <c r="R28" s="20"/>
      <c r="S28" s="20"/>
      <c r="T28" s="20"/>
      <c r="U28" s="20"/>
      <c r="V28" s="20"/>
    </row>
    <row r="29" spans="1:22" x14ac:dyDescent="0.2">
      <c r="A29" s="20"/>
      <c r="B29" s="39" t="s">
        <v>83</v>
      </c>
      <c r="C29" s="51">
        <f>(((C12-D12)/D12)+((D12-E12)/E12)+((E12-F12)/F12))/3</f>
        <v>6.3522288874953273E-2</v>
      </c>
      <c r="D29" s="54"/>
      <c r="E29" s="55"/>
      <c r="F29" s="56"/>
      <c r="G29" s="46">
        <f>(IF(C29 &gt;= 0.17, 100, IF(C29 &gt;= 0, 50, 0))) * (400/100)</f>
        <v>200</v>
      </c>
      <c r="H29" s="47" t="s">
        <v>170</v>
      </c>
      <c r="I29" s="20"/>
      <c r="J29" s="20"/>
      <c r="K29" s="20"/>
      <c r="L29" s="20"/>
      <c r="M29" s="20"/>
      <c r="N29" s="20"/>
      <c r="O29" s="20"/>
      <c r="P29" s="20"/>
      <c r="Q29" s="20"/>
      <c r="R29" s="20"/>
      <c r="S29" s="20"/>
      <c r="T29" s="20"/>
      <c r="U29" s="20"/>
      <c r="V29" s="20"/>
    </row>
    <row r="30" spans="1:22" x14ac:dyDescent="0.2">
      <c r="A30" s="20"/>
      <c r="B30" s="39" t="s">
        <v>87</v>
      </c>
      <c r="C30" s="44" t="str">
        <f>IF(C10&lt;&gt;0,"Pass","Fail")</f>
        <v>Fail</v>
      </c>
      <c r="D30" s="57" t="str">
        <f>IF(D10&lt;&gt;0,"Pass","Fail")</f>
        <v>Fail</v>
      </c>
      <c r="E30" s="57" t="str">
        <f>IF(E10&lt;&gt;0,"Pass","Fail")</f>
        <v>Fail</v>
      </c>
      <c r="F30" s="58" t="str">
        <f>IF(F10&lt;&gt;0,"Pass","Fail")</f>
        <v>Fail</v>
      </c>
      <c r="G30" s="46">
        <f>(COUNTIF(C30:F30, "Pass") * 100) + (COUNTIF(C30:F30, "Fail") * 0)</f>
        <v>0</v>
      </c>
      <c r="H30" s="47" t="s">
        <v>171</v>
      </c>
      <c r="I30" s="20"/>
      <c r="J30" s="20"/>
      <c r="K30" s="20"/>
      <c r="L30" s="20"/>
      <c r="M30" s="20"/>
      <c r="N30" s="20"/>
      <c r="O30" s="20"/>
      <c r="P30" s="20"/>
      <c r="Q30" s="20"/>
      <c r="R30" s="20"/>
      <c r="S30" s="20"/>
      <c r="T30" s="20"/>
      <c r="U30" s="20"/>
      <c r="V30" s="20"/>
    </row>
    <row r="31" spans="1:22" x14ac:dyDescent="0.2">
      <c r="A31" s="20"/>
      <c r="B31" s="39" t="s">
        <v>172</v>
      </c>
      <c r="C31" s="50">
        <f>C17/(C13+C10)</f>
        <v>0.25004349086691796</v>
      </c>
      <c r="D31" s="50">
        <f>D17/(D13+D10)</f>
        <v>0.17739269665823046</v>
      </c>
      <c r="E31" s="50">
        <f>E17/(E13+E10)</f>
        <v>0.1829069673274365</v>
      </c>
      <c r="F31" s="51">
        <f>F17/(F13+F10)</f>
        <v>0.20595545134818288</v>
      </c>
      <c r="G31" s="46">
        <f>(IF(C31 &gt; 0.23, 100, 0)) +
  (IF(D31 &gt; 0.23, 100, 0)) +
  (IF(E31 &gt; 0.23, 100, 0)) +
  (IF(F31 &gt; 0.23, 100, 0))</f>
        <v>100</v>
      </c>
      <c r="H31" s="47" t="s">
        <v>173</v>
      </c>
      <c r="I31" s="20"/>
      <c r="J31" s="20"/>
      <c r="K31" s="20"/>
      <c r="L31" s="20"/>
      <c r="M31" s="20"/>
      <c r="N31" s="20"/>
      <c r="O31" s="20"/>
      <c r="P31" s="20"/>
      <c r="Q31" s="20"/>
      <c r="R31" s="20"/>
      <c r="S31" s="20"/>
      <c r="T31" s="20"/>
      <c r="U31" s="20"/>
      <c r="V31" s="20"/>
    </row>
    <row r="32" spans="1:22" x14ac:dyDescent="0.2">
      <c r="A32" s="20"/>
      <c r="B32" s="59" t="s">
        <v>93</v>
      </c>
      <c r="C32" s="60" t="str">
        <f>IF(C5&gt;F5, "Pass", "Fail")</f>
        <v>Fail</v>
      </c>
      <c r="D32" s="61"/>
      <c r="E32" s="62"/>
      <c r="F32" s="62"/>
      <c r="G32" s="63">
        <f>((COUNTIF(C32, "Pass") * 100) + (COUNTIF(C32, "Fail") * 0)) * (400/100)</f>
        <v>0</v>
      </c>
      <c r="H32" s="64" t="s">
        <v>174</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rgb="FF00FF00"/>
  </sheetPr>
  <dimension ref="A1:V32"/>
  <sheetViews>
    <sheetView zoomScale="200" workbookViewId="0"/>
  </sheetViews>
  <sheetFormatPr baseColWidth="10" defaultColWidth="8.83203125" defaultRowHeight="15" x14ac:dyDescent="0.2"/>
  <cols>
    <col min="1" max="1" width="19" customWidth="1"/>
    <col min="2" max="2" width="42" customWidth="1"/>
    <col min="3" max="7" width="20" customWidth="1"/>
    <col min="8" max="8" width="177" customWidth="1"/>
    <col min="9" max="9" width="20" customWidth="1"/>
    <col min="10" max="22" width="19" customWidth="1"/>
  </cols>
  <sheetData>
    <row r="1" spans="1:22" x14ac:dyDescent="0.2">
      <c r="A1" s="20"/>
      <c r="B1" s="21" t="s">
        <v>130</v>
      </c>
      <c r="C1" s="20"/>
      <c r="D1" s="20"/>
      <c r="E1" s="20"/>
      <c r="F1" s="20"/>
      <c r="G1" s="20"/>
      <c r="H1" s="20"/>
      <c r="I1" s="20"/>
      <c r="J1" s="20"/>
      <c r="K1" s="20"/>
      <c r="L1" s="20"/>
      <c r="M1" s="20"/>
      <c r="N1" s="20"/>
      <c r="O1" s="20"/>
      <c r="P1" s="20"/>
      <c r="Q1" s="20"/>
      <c r="R1" s="20"/>
      <c r="S1" s="20"/>
      <c r="T1" s="20"/>
      <c r="U1" s="20"/>
      <c r="V1" s="20"/>
    </row>
    <row r="2" spans="1:22" x14ac:dyDescent="0.2">
      <c r="A2" s="20"/>
      <c r="B2" s="22" t="s">
        <v>131</v>
      </c>
      <c r="C2" s="23" t="s">
        <v>175</v>
      </c>
      <c r="D2" s="23" t="s">
        <v>176</v>
      </c>
      <c r="E2" s="23" t="s">
        <v>177</v>
      </c>
      <c r="F2" s="23" t="s">
        <v>178</v>
      </c>
      <c r="G2" s="20"/>
      <c r="H2" s="24" t="s">
        <v>136</v>
      </c>
      <c r="I2" s="25">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0.23833333333333337</v>
      </c>
      <c r="J2" s="20"/>
      <c r="K2" s="20"/>
      <c r="L2" s="20"/>
      <c r="M2" s="20"/>
      <c r="N2" s="20"/>
      <c r="O2" s="20"/>
      <c r="P2" s="20"/>
      <c r="Q2" s="20"/>
      <c r="R2" s="20"/>
      <c r="S2" s="20"/>
      <c r="T2" s="20"/>
      <c r="U2" s="20"/>
      <c r="V2" s="20"/>
    </row>
    <row r="3" spans="1:22" ht="19" x14ac:dyDescent="0.25">
      <c r="A3" s="20"/>
      <c r="B3" s="26" t="s">
        <v>137</v>
      </c>
      <c r="C3" s="27">
        <v>112000000</v>
      </c>
      <c r="D3" s="27">
        <v>98000000</v>
      </c>
      <c r="E3" s="27">
        <v>57000000</v>
      </c>
      <c r="F3" s="28">
        <v>47000000</v>
      </c>
      <c r="G3" s="20"/>
      <c r="H3" s="20"/>
      <c r="I3" s="20"/>
      <c r="J3" s="20"/>
      <c r="K3" s="20"/>
      <c r="L3" s="20"/>
      <c r="M3" s="20"/>
      <c r="N3" s="20"/>
      <c r="O3" s="20"/>
      <c r="P3" s="20"/>
      <c r="Q3" s="20"/>
      <c r="R3" s="20"/>
      <c r="S3" s="20"/>
      <c r="T3" s="20"/>
      <c r="U3" s="20"/>
      <c r="V3" s="20"/>
    </row>
    <row r="4" spans="1:22" ht="19" x14ac:dyDescent="0.25">
      <c r="A4" s="20"/>
      <c r="B4" s="29" t="s">
        <v>138</v>
      </c>
      <c r="C4" s="27">
        <v>25524000000</v>
      </c>
      <c r="D4" s="27">
        <v>23305000000</v>
      </c>
      <c r="E4" s="27">
        <v>21176000000</v>
      </c>
      <c r="F4" s="28">
        <v>19805000000</v>
      </c>
      <c r="G4" s="20"/>
      <c r="H4" s="20"/>
      <c r="I4" s="20"/>
      <c r="J4" s="20"/>
      <c r="K4" s="20"/>
      <c r="L4" s="20"/>
      <c r="M4" s="20"/>
      <c r="N4" s="20"/>
      <c r="O4" s="20"/>
      <c r="P4" s="20"/>
      <c r="Q4" s="20"/>
      <c r="R4" s="20"/>
      <c r="S4" s="20"/>
      <c r="T4" s="20"/>
      <c r="U4" s="20"/>
      <c r="V4" s="20"/>
    </row>
    <row r="5" spans="1:22" ht="19" x14ac:dyDescent="0.25">
      <c r="A5" s="20"/>
      <c r="B5" s="29" t="s">
        <v>139</v>
      </c>
      <c r="C5" s="27">
        <v>1143000000</v>
      </c>
      <c r="D5" s="27">
        <v>1143000000</v>
      </c>
      <c r="E5" s="27">
        <v>1139000000</v>
      </c>
      <c r="F5" s="28">
        <v>1504000000</v>
      </c>
      <c r="G5" s="20"/>
      <c r="H5" s="20"/>
      <c r="I5" s="20"/>
      <c r="J5" s="20"/>
      <c r="K5" s="20"/>
      <c r="L5" s="20"/>
      <c r="M5" s="20"/>
      <c r="N5" s="20"/>
      <c r="O5" s="20"/>
      <c r="P5" s="20"/>
      <c r="Q5" s="20"/>
      <c r="R5" s="20"/>
      <c r="S5" s="20"/>
      <c r="T5" s="20"/>
      <c r="U5" s="20"/>
      <c r="V5" s="20"/>
    </row>
    <row r="6" spans="1:22" ht="19" x14ac:dyDescent="0.25">
      <c r="A6" s="20"/>
      <c r="B6" s="29" t="s">
        <v>140</v>
      </c>
      <c r="C6" s="27">
        <v>30298000000</v>
      </c>
      <c r="D6" s="27">
        <v>27787000000</v>
      </c>
      <c r="E6" s="27">
        <v>26075000000</v>
      </c>
      <c r="F6" s="28">
        <v>24766000000</v>
      </c>
      <c r="G6" s="20"/>
      <c r="H6" s="20"/>
      <c r="I6" s="20"/>
      <c r="J6" s="20"/>
      <c r="K6" s="20"/>
      <c r="L6" s="20"/>
      <c r="M6" s="20"/>
      <c r="N6" s="20"/>
      <c r="O6" s="20"/>
      <c r="P6" s="20"/>
      <c r="Q6" s="20"/>
      <c r="R6" s="20"/>
      <c r="S6" s="20"/>
      <c r="T6" s="20"/>
      <c r="U6" s="20"/>
      <c r="V6" s="20"/>
    </row>
    <row r="7" spans="1:22" ht="19" x14ac:dyDescent="0.25">
      <c r="A7" s="20"/>
      <c r="B7" s="29" t="s">
        <v>141</v>
      </c>
      <c r="C7" s="27">
        <v>2151000000</v>
      </c>
      <c r="D7" s="27">
        <v>2811000000</v>
      </c>
      <c r="E7" s="27">
        <v>2141000000</v>
      </c>
      <c r="F7" s="28">
        <v>2881000000</v>
      </c>
      <c r="G7" s="20"/>
      <c r="H7" s="20"/>
      <c r="I7" s="20"/>
      <c r="J7" s="20"/>
      <c r="K7" s="20"/>
      <c r="L7" s="20"/>
      <c r="M7" s="20"/>
      <c r="N7" s="20"/>
      <c r="O7" s="20"/>
      <c r="P7" s="20"/>
      <c r="Q7" s="20"/>
      <c r="R7" s="20"/>
      <c r="S7" s="20"/>
      <c r="T7" s="20"/>
      <c r="U7" s="20"/>
      <c r="V7" s="20"/>
    </row>
    <row r="8" spans="1:22" ht="19" x14ac:dyDescent="0.25">
      <c r="A8" s="20"/>
      <c r="B8" s="29" t="s">
        <v>142</v>
      </c>
      <c r="C8" s="27">
        <v>18350000000</v>
      </c>
      <c r="D8" s="27">
        <v>17283000000</v>
      </c>
      <c r="E8" s="27">
        <v>16636000000</v>
      </c>
      <c r="F8" s="28">
        <v>15431000000</v>
      </c>
      <c r="G8" s="20"/>
      <c r="H8" s="20"/>
      <c r="I8" s="20"/>
      <c r="J8" s="20"/>
      <c r="K8" s="20"/>
      <c r="L8" s="20"/>
      <c r="M8" s="20"/>
      <c r="N8" s="20"/>
      <c r="O8" s="20"/>
      <c r="P8" s="20"/>
      <c r="Q8" s="20"/>
      <c r="R8" s="20"/>
      <c r="S8" s="20"/>
      <c r="T8" s="20"/>
      <c r="U8" s="20"/>
      <c r="V8" s="20"/>
    </row>
    <row r="9" spans="1:22" ht="19" x14ac:dyDescent="0.25">
      <c r="A9" s="20"/>
      <c r="B9" s="29" t="s">
        <v>143</v>
      </c>
      <c r="C9" s="27">
        <v>20501000000</v>
      </c>
      <c r="D9" s="27">
        <v>20094000000</v>
      </c>
      <c r="E9" s="27">
        <v>18777000000</v>
      </c>
      <c r="F9" s="28">
        <v>18312000000</v>
      </c>
      <c r="G9" s="20"/>
      <c r="H9" s="20"/>
      <c r="I9" s="20"/>
      <c r="J9" s="20"/>
      <c r="K9" s="20"/>
      <c r="L9" s="20"/>
      <c r="M9" s="20"/>
      <c r="N9" s="20"/>
      <c r="O9" s="20"/>
      <c r="P9" s="20"/>
      <c r="Q9" s="20"/>
      <c r="R9" s="20"/>
      <c r="S9" s="20"/>
      <c r="T9" s="20"/>
      <c r="U9" s="20"/>
      <c r="V9" s="20"/>
    </row>
    <row r="10" spans="1:22" ht="19" x14ac:dyDescent="0.25">
      <c r="A10" s="20"/>
      <c r="B10" s="29" t="s">
        <v>144</v>
      </c>
      <c r="C10" s="27">
        <v>388000000</v>
      </c>
      <c r="D10" s="27">
        <v>377000000</v>
      </c>
      <c r="E10" s="27">
        <v>365000000</v>
      </c>
      <c r="F10" s="28">
        <v>348000000</v>
      </c>
      <c r="G10" s="20"/>
      <c r="H10" s="20"/>
      <c r="I10" s="20"/>
      <c r="J10" s="20"/>
      <c r="K10" s="20"/>
      <c r="L10" s="20"/>
      <c r="M10" s="20"/>
      <c r="N10" s="20"/>
      <c r="O10" s="20"/>
      <c r="P10" s="20"/>
      <c r="Q10" s="20"/>
      <c r="R10" s="20"/>
      <c r="S10" s="20"/>
      <c r="T10" s="20"/>
      <c r="U10" s="20"/>
      <c r="V10" s="20"/>
    </row>
    <row r="11" spans="1:22" ht="19" x14ac:dyDescent="0.25">
      <c r="A11" s="20"/>
      <c r="B11" s="29" t="s">
        <v>145</v>
      </c>
      <c r="C11" s="27">
        <v>0</v>
      </c>
      <c r="D11" s="27">
        <v>0</v>
      </c>
      <c r="E11" s="27">
        <v>0</v>
      </c>
      <c r="F11" s="28">
        <v>0</v>
      </c>
      <c r="G11" s="20"/>
      <c r="H11" s="20"/>
      <c r="I11" s="20"/>
      <c r="J11" s="20"/>
      <c r="K11" s="20"/>
      <c r="L11" s="20"/>
      <c r="M11" s="20"/>
      <c r="N11" s="20"/>
      <c r="O11" s="20"/>
      <c r="P11" s="20"/>
      <c r="Q11" s="20"/>
      <c r="R11" s="20"/>
      <c r="S11" s="20"/>
      <c r="T11" s="20"/>
      <c r="U11" s="20"/>
      <c r="V11" s="20"/>
    </row>
    <row r="12" spans="1:22" ht="19" x14ac:dyDescent="0.25">
      <c r="A12" s="20"/>
      <c r="B12" s="29" t="s">
        <v>146</v>
      </c>
      <c r="C12" s="27">
        <v>1659000000</v>
      </c>
      <c r="D12" s="27">
        <v>1267000000</v>
      </c>
      <c r="E12" s="27">
        <v>925000000</v>
      </c>
      <c r="F12" s="28">
        <v>102000000</v>
      </c>
      <c r="G12" s="20"/>
      <c r="H12" s="20"/>
      <c r="I12" s="20"/>
      <c r="J12" s="20"/>
      <c r="K12" s="20"/>
      <c r="L12" s="20"/>
      <c r="M12" s="20"/>
      <c r="N12" s="20"/>
      <c r="O12" s="20"/>
      <c r="P12" s="20"/>
      <c r="Q12" s="20"/>
      <c r="R12" s="20"/>
      <c r="S12" s="20"/>
      <c r="T12" s="20"/>
      <c r="U12" s="20"/>
      <c r="V12" s="20"/>
    </row>
    <row r="13" spans="1:22" ht="19" x14ac:dyDescent="0.25">
      <c r="A13" s="20"/>
      <c r="B13" s="29" t="s">
        <v>147</v>
      </c>
      <c r="C13" s="27">
        <v>9797000000</v>
      </c>
      <c r="D13" s="27">
        <v>7693000000</v>
      </c>
      <c r="E13" s="27">
        <v>7298000000</v>
      </c>
      <c r="F13" s="28">
        <v>6454000000</v>
      </c>
      <c r="G13" s="20"/>
      <c r="H13" s="20"/>
      <c r="I13" s="20"/>
      <c r="J13" s="20"/>
      <c r="K13" s="20"/>
      <c r="L13" s="20"/>
      <c r="M13" s="20"/>
      <c r="N13" s="20"/>
      <c r="O13" s="20"/>
      <c r="P13" s="20"/>
      <c r="Q13" s="20"/>
      <c r="R13" s="20"/>
      <c r="S13" s="20"/>
      <c r="T13" s="20"/>
      <c r="U13" s="20"/>
      <c r="V13" s="20"/>
    </row>
    <row r="14" spans="1:22" ht="19" x14ac:dyDescent="0.25">
      <c r="A14" s="20"/>
      <c r="B14" s="30" t="s">
        <v>148</v>
      </c>
      <c r="C14" s="31"/>
      <c r="D14" s="31"/>
      <c r="E14" s="31"/>
      <c r="F14" s="32"/>
      <c r="G14" s="20"/>
      <c r="H14" s="20"/>
      <c r="I14" s="20"/>
      <c r="J14" s="20"/>
      <c r="K14" s="20"/>
      <c r="L14" s="20"/>
      <c r="M14" s="20"/>
      <c r="N14" s="20"/>
      <c r="O14" s="20"/>
      <c r="P14" s="20"/>
      <c r="Q14" s="20"/>
      <c r="R14" s="20"/>
      <c r="S14" s="20"/>
      <c r="T14" s="20"/>
      <c r="U14" s="20"/>
      <c r="V14" s="20"/>
    </row>
    <row r="15" spans="1:22" ht="19" x14ac:dyDescent="0.25">
      <c r="A15" s="20"/>
      <c r="B15" s="26" t="s">
        <v>149</v>
      </c>
      <c r="C15" s="27">
        <v>0</v>
      </c>
      <c r="D15" s="27">
        <v>0</v>
      </c>
      <c r="E15" s="27">
        <v>0</v>
      </c>
      <c r="F15" s="28">
        <v>0</v>
      </c>
      <c r="G15" s="20"/>
      <c r="H15" s="20"/>
      <c r="I15" s="20"/>
      <c r="J15" s="20"/>
      <c r="K15" s="20"/>
      <c r="L15" s="20"/>
      <c r="M15" s="20"/>
      <c r="N15" s="20"/>
      <c r="O15" s="20"/>
      <c r="P15" s="20"/>
      <c r="Q15" s="20"/>
      <c r="R15" s="20"/>
      <c r="S15" s="20"/>
      <c r="T15" s="20"/>
      <c r="U15" s="20"/>
      <c r="V15" s="20"/>
    </row>
    <row r="16" spans="1:22" ht="19" x14ac:dyDescent="0.25">
      <c r="A16" s="20"/>
      <c r="B16" s="30" t="s">
        <v>150</v>
      </c>
      <c r="C16" s="31"/>
      <c r="D16" s="31"/>
      <c r="E16" s="31"/>
      <c r="F16" s="32"/>
      <c r="G16" s="20"/>
      <c r="H16" s="20"/>
      <c r="I16" s="20"/>
      <c r="J16" s="20"/>
      <c r="K16" s="20"/>
      <c r="L16" s="20"/>
      <c r="M16" s="20"/>
      <c r="N16" s="20"/>
      <c r="O16" s="20"/>
      <c r="P16" s="20"/>
      <c r="Q16" s="20"/>
      <c r="R16" s="20"/>
      <c r="S16" s="20"/>
      <c r="T16" s="20"/>
      <c r="U16" s="20"/>
      <c r="V16" s="20"/>
    </row>
    <row r="17" spans="1:22" ht="19" x14ac:dyDescent="0.25">
      <c r="A17" s="20"/>
      <c r="B17" s="33" t="s">
        <v>151</v>
      </c>
      <c r="C17" s="34">
        <v>1874000000</v>
      </c>
      <c r="D17" s="34">
        <v>1108000000</v>
      </c>
      <c r="E17" s="34">
        <v>1441000000</v>
      </c>
      <c r="F17" s="35">
        <v>1426000000</v>
      </c>
      <c r="G17" s="20"/>
      <c r="H17" s="20"/>
      <c r="I17" s="20"/>
      <c r="J17" s="20"/>
      <c r="K17" s="20"/>
      <c r="L17" s="20"/>
      <c r="M17" s="20"/>
      <c r="N17" s="20"/>
      <c r="O17" s="20"/>
      <c r="P17" s="20"/>
      <c r="Q17" s="20"/>
      <c r="R17" s="20"/>
      <c r="S17" s="20"/>
      <c r="T17" s="20"/>
      <c r="U17" s="20"/>
      <c r="V17" s="20"/>
    </row>
    <row r="19" spans="1:22" x14ac:dyDescent="0.2">
      <c r="A19" s="20"/>
      <c r="B19" s="36" t="s">
        <v>70</v>
      </c>
      <c r="C19" s="37" t="s">
        <v>152</v>
      </c>
      <c r="D19" s="37" t="s">
        <v>153</v>
      </c>
      <c r="E19" s="37" t="s">
        <v>154</v>
      </c>
      <c r="F19" s="37" t="s">
        <v>155</v>
      </c>
      <c r="G19" s="38" t="s">
        <v>156</v>
      </c>
      <c r="H19" s="20"/>
      <c r="I19" s="20"/>
      <c r="J19" s="20"/>
      <c r="K19" s="20"/>
      <c r="L19" s="20"/>
      <c r="M19" s="20"/>
      <c r="N19" s="20"/>
      <c r="O19" s="20"/>
      <c r="P19" s="20"/>
      <c r="Q19" s="20"/>
      <c r="R19" s="20"/>
      <c r="S19" s="20"/>
      <c r="T19" s="20"/>
      <c r="U19" s="20"/>
      <c r="V19" s="20"/>
    </row>
    <row r="20" spans="1:22" x14ac:dyDescent="0.2">
      <c r="A20" s="20"/>
      <c r="B20" s="39" t="s">
        <v>85</v>
      </c>
      <c r="C20" s="40"/>
      <c r="D20" s="40"/>
      <c r="E20" s="40"/>
      <c r="F20" s="40"/>
      <c r="G20" s="41"/>
      <c r="H20" s="42" t="s">
        <v>157</v>
      </c>
      <c r="I20" s="20"/>
      <c r="J20" s="20"/>
      <c r="K20" s="20"/>
      <c r="L20" s="20"/>
      <c r="M20" s="20"/>
      <c r="N20" s="20"/>
      <c r="O20" s="20"/>
      <c r="P20" s="20"/>
      <c r="Q20" s="20"/>
      <c r="R20" s="20"/>
      <c r="S20" s="20"/>
      <c r="T20" s="20"/>
      <c r="U20" s="20"/>
      <c r="V20" s="20"/>
    </row>
    <row r="21" spans="1:22" x14ac:dyDescent="0.2">
      <c r="A21" s="20"/>
      <c r="B21" s="43" t="s">
        <v>158</v>
      </c>
      <c r="C21" s="44" t="str">
        <f>IF(C3&gt;D3, "Pass", "Fail")</f>
        <v>Pass</v>
      </c>
      <c r="D21" s="44" t="str">
        <f>IF(D3&gt;E3, "Pass", "Fail")</f>
        <v>Pass</v>
      </c>
      <c r="E21" s="44" t="str">
        <f>IF(E3&gt;F3, "Pass", "Fail")</f>
        <v>Pass</v>
      </c>
      <c r="F21" s="45"/>
      <c r="G21" s="46">
        <f>(((COUNTIF(C21:E21, "Pass") * 100) + (COUNTIF(C21:E21, "Fail") * 0)) * (400/300)) / 2</f>
        <v>200</v>
      </c>
      <c r="H21" s="47" t="s">
        <v>159</v>
      </c>
      <c r="I21" s="48"/>
      <c r="J21" s="20"/>
      <c r="K21" s="20"/>
      <c r="L21" s="20"/>
      <c r="M21" s="20"/>
      <c r="N21" s="20"/>
      <c r="O21" s="20"/>
      <c r="P21" s="20"/>
      <c r="Q21" s="20"/>
      <c r="R21" s="20"/>
      <c r="S21" s="20"/>
      <c r="T21" s="20"/>
      <c r="U21" s="20"/>
      <c r="V21" s="20"/>
    </row>
    <row r="22" spans="1:22" x14ac:dyDescent="0.2">
      <c r="A22" s="20"/>
      <c r="B22" s="43" t="s">
        <v>160</v>
      </c>
      <c r="C22" s="44" t="str">
        <f>IF(C17&gt;D17, "Pass", "Fail")</f>
        <v>Pass</v>
      </c>
      <c r="D22" s="44" t="str">
        <f>IF(D17&gt;E17, "Pass", "Fail")</f>
        <v>Fail</v>
      </c>
      <c r="E22" s="44" t="str">
        <f>IF(E17&gt;F17, "Pass", "Fail")</f>
        <v>Pass</v>
      </c>
      <c r="F22" s="40"/>
      <c r="G22" s="46">
        <f>(((COUNTIF(C22:F22, "Pass") * 100) + (COUNTIF(C22:F22, "Fail") * 0)) * (400/300)) / 2</f>
        <v>133.33333333333331</v>
      </c>
      <c r="H22" s="47" t="s">
        <v>161</v>
      </c>
      <c r="I22" s="20"/>
      <c r="J22" s="20"/>
      <c r="K22" s="20"/>
      <c r="L22" s="20"/>
      <c r="M22" s="20"/>
      <c r="N22" s="20"/>
      <c r="O22" s="20"/>
      <c r="P22" s="20"/>
      <c r="Q22" s="20"/>
      <c r="R22" s="20"/>
      <c r="S22" s="20"/>
      <c r="T22" s="20"/>
      <c r="U22" s="20"/>
      <c r="V22" s="20"/>
    </row>
    <row r="23" spans="1:22" x14ac:dyDescent="0.2">
      <c r="A23" s="20"/>
      <c r="B23" s="39" t="s">
        <v>73</v>
      </c>
      <c r="C23" s="44" t="str">
        <f>IF(C17&gt;C7, "Pass", "Fail")</f>
        <v>Fail</v>
      </c>
      <c r="D23" s="44" t="str">
        <f>IF(D17&gt;D7, "Pass", "Fail")</f>
        <v>Fail</v>
      </c>
      <c r="E23" s="44" t="str">
        <f>IF(E17&gt;E7, "Pass", "Fail")</f>
        <v>Fail</v>
      </c>
      <c r="F23" s="49" t="str">
        <f>IF(F17&gt;F7, "Pass", "Fail")</f>
        <v>Fail</v>
      </c>
      <c r="G23" s="46">
        <f>(COUNTIF(C23:F23, "Pass") * 100) + (COUNTIF(C23:F23, "Fail") * 0)</f>
        <v>0</v>
      </c>
      <c r="H23" s="47" t="s">
        <v>162</v>
      </c>
      <c r="I23" s="20"/>
      <c r="J23" s="20"/>
      <c r="K23" s="20"/>
      <c r="L23" s="20"/>
      <c r="M23" s="20"/>
      <c r="N23" s="20"/>
      <c r="O23" s="20"/>
      <c r="P23" s="20"/>
      <c r="Q23" s="20"/>
      <c r="R23" s="20"/>
      <c r="S23" s="20"/>
      <c r="T23" s="20"/>
      <c r="U23" s="20"/>
      <c r="V23" s="20"/>
    </row>
    <row r="24" spans="1:22" x14ac:dyDescent="0.2">
      <c r="A24" s="20"/>
      <c r="B24" s="39" t="s">
        <v>91</v>
      </c>
      <c r="C24" s="50">
        <f>C17/(C4)</f>
        <v>7.3421093872433785E-2</v>
      </c>
      <c r="D24" s="50">
        <f>D17/(D4)</f>
        <v>4.7543445612529503E-2</v>
      </c>
      <c r="E24" s="50">
        <f>E17/(E4)</f>
        <v>6.8048734416320367E-2</v>
      </c>
      <c r="F24" s="51">
        <f>F17/(F4)</f>
        <v>7.2002019691996974E-2</v>
      </c>
      <c r="G24" s="46">
        <f>(IF(C24 &gt; 0.5, 100, IF(C24 &gt;= 0.2, 50, 0))) +
  (IF(D24 &gt; 0.5, 100, IF(D24 &gt;= 0.2, 50, 0))) +
  (IF(E24 &gt; 0.5, 100, IF(E24 &gt;= 0.2, 50, 0))) +
  (IF(F24 &gt; 0.5, 100, IF(F24 &gt;= 0.2, 50, 0)))</f>
        <v>0</v>
      </c>
      <c r="H24" s="47" t="s">
        <v>163</v>
      </c>
      <c r="I24" s="20"/>
      <c r="J24" s="20"/>
      <c r="K24" s="20"/>
      <c r="L24" s="20"/>
      <c r="M24" s="20"/>
      <c r="N24" s="20"/>
      <c r="O24" s="20"/>
      <c r="P24" s="20"/>
      <c r="Q24" s="20"/>
      <c r="R24" s="20"/>
      <c r="S24" s="20"/>
      <c r="T24" s="20"/>
      <c r="U24" s="20"/>
      <c r="V24" s="20"/>
    </row>
    <row r="25" spans="1:22" x14ac:dyDescent="0.2">
      <c r="A25" s="20"/>
      <c r="B25" s="39" t="s">
        <v>79</v>
      </c>
      <c r="C25" s="50">
        <f>C17/C6</f>
        <v>6.1852267476401081E-2</v>
      </c>
      <c r="D25" s="50">
        <f>D17/D6</f>
        <v>3.9874761579155718E-2</v>
      </c>
      <c r="E25" s="50">
        <f>E17/E6</f>
        <v>5.5263662511984661E-2</v>
      </c>
      <c r="F25" s="51">
        <f>F17/F6</f>
        <v>5.7578938867802631E-2</v>
      </c>
      <c r="G25" s="46">
        <f>(IF(C25 &gt; 0.17, 100, IF(C25 &gt;= 0.1, 50, 0))) +
  (IF(D25 &gt; 0.17, 100, IF(D25 &gt;= 0.1, 50, 0))) +
  (IF(E25 &gt; 0.17, 100, IF(E25 &gt;= 0.1, 50, 0))) +
  (IF(F25 &gt; 0.17, 100, IF(F25 &gt;= 0.1, 50, 0)))</f>
        <v>0</v>
      </c>
      <c r="H25" s="47" t="s">
        <v>164</v>
      </c>
      <c r="I25" s="20"/>
      <c r="J25" s="20"/>
      <c r="K25" s="20"/>
      <c r="L25" s="20"/>
      <c r="M25" s="20"/>
      <c r="N25" s="20"/>
      <c r="O25" s="20"/>
      <c r="P25" s="20"/>
      <c r="Q25" s="20"/>
      <c r="R25" s="20"/>
      <c r="S25" s="20"/>
      <c r="T25" s="20"/>
      <c r="U25" s="20"/>
      <c r="V25" s="20"/>
    </row>
    <row r="26" spans="1:22" x14ac:dyDescent="0.2">
      <c r="A26" s="20"/>
      <c r="B26" s="39" t="s">
        <v>81</v>
      </c>
      <c r="C26" s="50">
        <f>C8/C6</f>
        <v>0.60565053798930624</v>
      </c>
      <c r="D26" s="50">
        <f>D8/D6</f>
        <v>0.62198150214128911</v>
      </c>
      <c r="E26" s="50">
        <f>E8/E6</f>
        <v>0.63800575263662507</v>
      </c>
      <c r="F26" s="51">
        <f>F8/F6</f>
        <v>0.62307195348461597</v>
      </c>
      <c r="G26" s="46">
        <f>(IF(C26 &lt; 0.5, 100, 0)) +
  (IF(D26 &lt; 0.5, 100, 0)) +
  (IF(E26 &lt; 0.5, 100, 0)) +
  (IF(F26 &lt; 0.5, 100, 0))</f>
        <v>0</v>
      </c>
      <c r="H26" s="47" t="s">
        <v>165</v>
      </c>
      <c r="I26" s="20"/>
      <c r="J26" s="20"/>
      <c r="K26" s="20"/>
      <c r="L26" s="20"/>
      <c r="M26" s="20"/>
      <c r="N26" s="20"/>
      <c r="O26" s="20"/>
      <c r="P26" s="20"/>
      <c r="Q26" s="20"/>
      <c r="R26" s="20"/>
      <c r="S26" s="20"/>
      <c r="T26" s="20"/>
      <c r="U26" s="20"/>
      <c r="V26" s="20"/>
    </row>
    <row r="27" spans="1:22" x14ac:dyDescent="0.2">
      <c r="A27" s="20"/>
      <c r="B27" s="39" t="s">
        <v>166</v>
      </c>
      <c r="C27" s="50">
        <f>C9/(C13+C10)</f>
        <v>2.0128620520373097</v>
      </c>
      <c r="D27" s="50">
        <f>D9/(D13+D10)</f>
        <v>2.4899628252788104</v>
      </c>
      <c r="E27" s="50">
        <f>E9/(E13+E10)</f>
        <v>2.4503458175649224</v>
      </c>
      <c r="F27" s="51">
        <f>F9/(F13+F10)</f>
        <v>2.6921493678329904</v>
      </c>
      <c r="G27" s="46">
        <f>(IF(C27 &lt; 0.8, 100, IF(C27 &lt; 1, 50, 0))) +
  (IF(D27 &lt; 0.8, 100, IF(D27 &lt; 1, 50, 0))) +
  (IF(E27 &lt; 0.8, 100, IF(E27 &lt; 1, 50, 0))) +
  (IF(F27 &lt; 0.8, 100, IF(F27 &lt; 1, 50, 0)))</f>
        <v>0</v>
      </c>
      <c r="H27" s="47" t="s">
        <v>167</v>
      </c>
      <c r="I27" s="20"/>
      <c r="J27" s="20"/>
      <c r="K27" s="20"/>
      <c r="L27" s="20"/>
      <c r="M27" s="20"/>
      <c r="N27" s="20"/>
      <c r="O27" s="20"/>
      <c r="P27" s="20"/>
      <c r="Q27" s="20"/>
      <c r="R27" s="20"/>
      <c r="S27" s="20"/>
      <c r="T27" s="20"/>
      <c r="U27" s="20"/>
      <c r="V27" s="20"/>
    </row>
    <row r="28" spans="1:22" x14ac:dyDescent="0.2">
      <c r="A28" s="20"/>
      <c r="B28" s="39" t="s">
        <v>168</v>
      </c>
      <c r="C28" s="44" t="str">
        <f>IF(C11=0, "Pass", "Fail")</f>
        <v>Pass</v>
      </c>
      <c r="D28" s="52" t="str">
        <f>IF(D11=0, "Pass", "Fail")</f>
        <v>Pass</v>
      </c>
      <c r="E28" s="52" t="str">
        <f>IF(E11=0, "Pass", "Fail")</f>
        <v>Pass</v>
      </c>
      <c r="F28" s="53" t="str">
        <f>IF(F11=0, "Pass", "Fail")</f>
        <v>Pass</v>
      </c>
      <c r="G28" s="46">
        <f>(COUNTIF(C28:F28, "Pass") * 100) + (COUNTIF(C28:F28, "Fail") * 0)</f>
        <v>400</v>
      </c>
      <c r="H28" s="47" t="s">
        <v>169</v>
      </c>
      <c r="I28" s="20"/>
      <c r="J28" s="20"/>
      <c r="K28" s="20"/>
      <c r="L28" s="20"/>
      <c r="M28" s="20"/>
      <c r="N28" s="20"/>
      <c r="O28" s="20"/>
      <c r="P28" s="20"/>
      <c r="Q28" s="20"/>
      <c r="R28" s="20"/>
      <c r="S28" s="20"/>
      <c r="T28" s="20"/>
      <c r="U28" s="20"/>
      <c r="V28" s="20"/>
    </row>
    <row r="29" spans="1:22" x14ac:dyDescent="0.2">
      <c r="A29" s="20"/>
      <c r="B29" s="39" t="s">
        <v>83</v>
      </c>
      <c r="C29" s="51">
        <f>(((C12-D12)/D12)+((D12-E12)/E12)+((E12-F12)/F12))/3</f>
        <v>2.9159164819678307</v>
      </c>
      <c r="D29" s="54"/>
      <c r="E29" s="55"/>
      <c r="F29" s="56"/>
      <c r="G29" s="46">
        <f>(IF(C29 &gt;= 0.17, 100, IF(C29 &gt;= 0, 50, 0))) * (400/100)</f>
        <v>400</v>
      </c>
      <c r="H29" s="47" t="s">
        <v>170</v>
      </c>
      <c r="I29" s="20"/>
      <c r="J29" s="20"/>
      <c r="K29" s="20"/>
      <c r="L29" s="20"/>
      <c r="M29" s="20"/>
      <c r="N29" s="20"/>
      <c r="O29" s="20"/>
      <c r="P29" s="20"/>
      <c r="Q29" s="20"/>
      <c r="R29" s="20"/>
      <c r="S29" s="20"/>
      <c r="T29" s="20"/>
      <c r="U29" s="20"/>
      <c r="V29" s="20"/>
    </row>
    <row r="30" spans="1:22" x14ac:dyDescent="0.2">
      <c r="A30" s="20"/>
      <c r="B30" s="39" t="s">
        <v>87</v>
      </c>
      <c r="C30" s="44" t="str">
        <f>IF(C10&lt;&gt;0,"Pass","Fail")</f>
        <v>Pass</v>
      </c>
      <c r="D30" s="57" t="str">
        <f>IF(D10&lt;&gt;0,"Pass","Fail")</f>
        <v>Pass</v>
      </c>
      <c r="E30" s="57" t="str">
        <f>IF(E10&lt;&gt;0,"Pass","Fail")</f>
        <v>Pass</v>
      </c>
      <c r="F30" s="58" t="str">
        <f>IF(F10&lt;&gt;0,"Pass","Fail")</f>
        <v>Pass</v>
      </c>
      <c r="G30" s="46">
        <f>(COUNTIF(C30:F30, "Pass") * 100) + (COUNTIF(C30:F30, "Fail") * 0)</f>
        <v>400</v>
      </c>
      <c r="H30" s="47" t="s">
        <v>171</v>
      </c>
      <c r="I30" s="20"/>
      <c r="J30" s="20"/>
      <c r="K30" s="20"/>
      <c r="L30" s="20"/>
      <c r="M30" s="20"/>
      <c r="N30" s="20"/>
      <c r="O30" s="20"/>
      <c r="P30" s="20"/>
      <c r="Q30" s="20"/>
      <c r="R30" s="20"/>
      <c r="S30" s="20"/>
      <c r="T30" s="20"/>
      <c r="U30" s="20"/>
      <c r="V30" s="20"/>
    </row>
    <row r="31" spans="1:22" x14ac:dyDescent="0.2">
      <c r="A31" s="20"/>
      <c r="B31" s="39" t="s">
        <v>172</v>
      </c>
      <c r="C31" s="50">
        <f>C17/(C13+C10)</f>
        <v>0.18399607265586648</v>
      </c>
      <c r="D31" s="50">
        <f>D17/(D13+D10)</f>
        <v>0.13729863692688971</v>
      </c>
      <c r="E31" s="50">
        <f>E17/(E13+E10)</f>
        <v>0.18804645700117448</v>
      </c>
      <c r="F31" s="51">
        <f>F17/(F13+F10)</f>
        <v>0.20964422228756249</v>
      </c>
      <c r="G31" s="46">
        <f>(IF(C31 &gt; 0.23, 100, 0)) +
  (IF(D31 &gt; 0.23, 100, 0)) +
  (IF(E31 &gt; 0.23, 100, 0)) +
  (IF(F31 &gt; 0.23, 100, 0))</f>
        <v>0</v>
      </c>
      <c r="H31" s="47" t="s">
        <v>173</v>
      </c>
      <c r="I31" s="20"/>
      <c r="J31" s="20"/>
      <c r="K31" s="20"/>
      <c r="L31" s="20"/>
      <c r="M31" s="20"/>
      <c r="N31" s="20"/>
      <c r="O31" s="20"/>
      <c r="P31" s="20"/>
      <c r="Q31" s="20"/>
      <c r="R31" s="20"/>
      <c r="S31" s="20"/>
      <c r="T31" s="20"/>
      <c r="U31" s="20"/>
      <c r="V31" s="20"/>
    </row>
    <row r="32" spans="1:22" x14ac:dyDescent="0.2">
      <c r="A32" s="20"/>
      <c r="B32" s="59" t="s">
        <v>93</v>
      </c>
      <c r="C32" s="60" t="str">
        <f>IF(C5&gt;F5, "Pass", "Fail")</f>
        <v>Fail</v>
      </c>
      <c r="D32" s="61"/>
      <c r="E32" s="62"/>
      <c r="F32" s="62"/>
      <c r="G32" s="63">
        <f>((COUNTIF(C32, "Pass") * 100) + (COUNTIF(C32, "Fail") * 0)) * (400/100)</f>
        <v>0</v>
      </c>
      <c r="H32" s="64" t="s">
        <v>174</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45"/>
  <sheetViews>
    <sheetView zoomScale="233" zoomScaleNormal="100" workbookViewId="0">
      <selection activeCell="H17" sqref="H17"/>
    </sheetView>
  </sheetViews>
  <sheetFormatPr baseColWidth="10" defaultColWidth="8.83203125" defaultRowHeight="15" x14ac:dyDescent="0.2"/>
  <cols>
    <col min="1" max="1" width="24.1640625" customWidth="1"/>
    <col min="2" max="2" width="10.5" style="8" customWidth="1"/>
    <col min="3" max="3" width="11.5" customWidth="1"/>
  </cols>
  <sheetData>
    <row r="1" spans="1:10" x14ac:dyDescent="0.2">
      <c r="A1" s="9" t="s">
        <v>70</v>
      </c>
      <c r="B1" s="10" t="s">
        <v>71</v>
      </c>
      <c r="C1" s="9" t="s">
        <v>72</v>
      </c>
    </row>
    <row r="2" spans="1:10" x14ac:dyDescent="0.2">
      <c r="A2" t="s">
        <v>73</v>
      </c>
      <c r="B2" s="11">
        <v>0.2</v>
      </c>
      <c r="C2" t="s">
        <v>74</v>
      </c>
    </row>
    <row r="3" spans="1:10" x14ac:dyDescent="0.2">
      <c r="A3" t="s">
        <v>75</v>
      </c>
      <c r="B3" s="11">
        <v>0.15</v>
      </c>
      <c r="C3" t="s">
        <v>76</v>
      </c>
    </row>
    <row r="4" spans="1:10" x14ac:dyDescent="0.2">
      <c r="A4" t="s">
        <v>77</v>
      </c>
      <c r="B4" s="11">
        <v>0.15</v>
      </c>
      <c r="C4" t="s">
        <v>78</v>
      </c>
    </row>
    <row r="5" spans="1:10" x14ac:dyDescent="0.2">
      <c r="A5" t="s">
        <v>79</v>
      </c>
      <c r="B5" s="11">
        <v>0.1</v>
      </c>
      <c r="C5" t="s">
        <v>80</v>
      </c>
    </row>
    <row r="6" spans="1:10" x14ac:dyDescent="0.2">
      <c r="A6" t="s">
        <v>81</v>
      </c>
      <c r="B6" s="11">
        <v>0.1</v>
      </c>
      <c r="C6" t="s">
        <v>82</v>
      </c>
    </row>
    <row r="7" spans="1:10" x14ac:dyDescent="0.2">
      <c r="A7" t="s">
        <v>83</v>
      </c>
      <c r="B7" s="11">
        <v>0.08</v>
      </c>
      <c r="C7" t="s">
        <v>84</v>
      </c>
    </row>
    <row r="8" spans="1:10" x14ac:dyDescent="0.2">
      <c r="A8" t="s">
        <v>85</v>
      </c>
      <c r="B8" s="11">
        <v>7.0000000000000007E-2</v>
      </c>
      <c r="C8" t="s">
        <v>86</v>
      </c>
    </row>
    <row r="9" spans="1:10" x14ac:dyDescent="0.2">
      <c r="A9" t="s">
        <v>87</v>
      </c>
      <c r="B9" s="11">
        <v>0.05</v>
      </c>
      <c r="C9" t="s">
        <v>88</v>
      </c>
    </row>
    <row r="10" spans="1:10" x14ac:dyDescent="0.2">
      <c r="A10" t="s">
        <v>89</v>
      </c>
      <c r="B10" s="11">
        <v>0.05</v>
      </c>
      <c r="C10" t="s">
        <v>90</v>
      </c>
    </row>
    <row r="11" spans="1:10" x14ac:dyDescent="0.2">
      <c r="A11" t="s">
        <v>91</v>
      </c>
      <c r="B11" s="11">
        <v>0.03</v>
      </c>
      <c r="C11" t="s">
        <v>92</v>
      </c>
    </row>
    <row r="12" spans="1:10" x14ac:dyDescent="0.2">
      <c r="A12" t="s">
        <v>93</v>
      </c>
      <c r="B12" s="11">
        <v>0.02</v>
      </c>
      <c r="C12" t="s">
        <v>94</v>
      </c>
    </row>
    <row r="13" spans="1:10" x14ac:dyDescent="0.2">
      <c r="B13" s="8">
        <f>SUM(B2:B12)</f>
        <v>1</v>
      </c>
    </row>
    <row r="14" spans="1:10" x14ac:dyDescent="0.2">
      <c r="A14" s="12" t="s">
        <v>95</v>
      </c>
      <c r="G14" s="13" t="s">
        <v>96</v>
      </c>
      <c r="H14" s="14" t="s">
        <v>97</v>
      </c>
      <c r="I14" s="14" t="s">
        <v>98</v>
      </c>
      <c r="J14" s="14" t="s">
        <v>99</v>
      </c>
    </row>
    <row r="15" spans="1:10" x14ac:dyDescent="0.2">
      <c r="A15" t="s">
        <v>100</v>
      </c>
      <c r="G15" s="15" t="s">
        <v>101</v>
      </c>
      <c r="H15">
        <v>200</v>
      </c>
      <c r="I15">
        <f>H15*'scoring theory'!B8</f>
        <v>14.000000000000002</v>
      </c>
      <c r="J15" s="16">
        <f>'scoring theory'!B8</f>
        <v>7.0000000000000007E-2</v>
      </c>
    </row>
    <row r="16" spans="1:10" x14ac:dyDescent="0.2">
      <c r="A16" s="17" t="s">
        <v>102</v>
      </c>
      <c r="G16" s="15" t="s">
        <v>103</v>
      </c>
      <c r="H16">
        <v>200</v>
      </c>
      <c r="I16">
        <f>H16*'scoring theory'!B8</f>
        <v>14.000000000000002</v>
      </c>
      <c r="J16" s="16">
        <f>'scoring theory'!B8</f>
        <v>7.0000000000000007E-2</v>
      </c>
    </row>
    <row r="17" spans="1:10" x14ac:dyDescent="0.2">
      <c r="A17" s="17" t="s">
        <v>104</v>
      </c>
      <c r="G17" s="15">
        <v>2</v>
      </c>
      <c r="H17">
        <v>400</v>
      </c>
      <c r="I17">
        <f>H17*'scoring theory'!B2</f>
        <v>80</v>
      </c>
      <c r="J17" s="16">
        <f>'scoring theory'!B2</f>
        <v>0.2</v>
      </c>
    </row>
    <row r="18" spans="1:10" x14ac:dyDescent="0.2">
      <c r="G18" s="15">
        <v>3</v>
      </c>
      <c r="H18">
        <v>400</v>
      </c>
      <c r="I18">
        <f>H18*'scoring theory'!B11</f>
        <v>12</v>
      </c>
      <c r="J18" s="16">
        <f>'scoring theory'!B11</f>
        <v>0.03</v>
      </c>
    </row>
    <row r="19" spans="1:10" x14ac:dyDescent="0.2">
      <c r="A19" s="12" t="s">
        <v>105</v>
      </c>
      <c r="G19" s="15">
        <v>4</v>
      </c>
      <c r="H19">
        <v>400</v>
      </c>
      <c r="I19">
        <f>H19*'scoring theory'!B5</f>
        <v>40</v>
      </c>
      <c r="J19" s="16">
        <f>'scoring theory'!B5</f>
        <v>0.1</v>
      </c>
    </row>
    <row r="20" spans="1:10" x14ac:dyDescent="0.2">
      <c r="A20" s="18" t="s">
        <v>91</v>
      </c>
      <c r="G20" s="15">
        <v>5</v>
      </c>
      <c r="H20">
        <v>400</v>
      </c>
      <c r="I20">
        <f>H20*'scoring theory'!B6</f>
        <v>40</v>
      </c>
      <c r="J20" s="16">
        <f>'scoring theory'!B6</f>
        <v>0.1</v>
      </c>
    </row>
    <row r="21" spans="1:10" x14ac:dyDescent="0.2">
      <c r="A21" s="19" t="s">
        <v>106</v>
      </c>
      <c r="B21" s="1" t="s">
        <v>107</v>
      </c>
      <c r="G21" s="15">
        <v>6</v>
      </c>
      <c r="H21">
        <v>400</v>
      </c>
      <c r="I21">
        <f>H21*'scoring theory'!B4</f>
        <v>60</v>
      </c>
      <c r="J21" s="16">
        <f>'scoring theory'!B4</f>
        <v>0.15</v>
      </c>
    </row>
    <row r="22" spans="1:10" x14ac:dyDescent="0.2">
      <c r="A22" s="19" t="s">
        <v>108</v>
      </c>
      <c r="B22" s="1" t="s">
        <v>109</v>
      </c>
      <c r="G22" s="15">
        <v>7</v>
      </c>
      <c r="H22">
        <v>400</v>
      </c>
      <c r="I22">
        <f>H22*'scoring theory'!B10</f>
        <v>20</v>
      </c>
      <c r="J22" s="16">
        <f>'scoring theory'!B10</f>
        <v>0.05</v>
      </c>
    </row>
    <row r="23" spans="1:10" x14ac:dyDescent="0.2">
      <c r="A23" s="19" t="s">
        <v>110</v>
      </c>
      <c r="B23" s="1" t="s">
        <v>111</v>
      </c>
      <c r="G23" s="15">
        <v>8</v>
      </c>
      <c r="H23">
        <v>400</v>
      </c>
      <c r="I23">
        <f>H23*'scoring theory'!B7</f>
        <v>32</v>
      </c>
      <c r="J23" s="16">
        <f>'scoring theory'!B7</f>
        <v>0.08</v>
      </c>
    </row>
    <row r="24" spans="1:10" x14ac:dyDescent="0.2">
      <c r="A24" s="18" t="s">
        <v>112</v>
      </c>
      <c r="B24" s="1"/>
      <c r="G24" s="15">
        <v>9</v>
      </c>
      <c r="H24">
        <v>400</v>
      </c>
      <c r="I24">
        <f>H24*'scoring theory'!B9</f>
        <v>20</v>
      </c>
      <c r="J24" s="16">
        <f>'scoring theory'!B9</f>
        <v>0.05</v>
      </c>
    </row>
    <row r="25" spans="1:10" x14ac:dyDescent="0.2">
      <c r="A25" s="19" t="s">
        <v>113</v>
      </c>
      <c r="B25" s="1" t="s">
        <v>107</v>
      </c>
      <c r="G25" s="15">
        <v>10</v>
      </c>
      <c r="H25">
        <v>400</v>
      </c>
      <c r="I25">
        <f>H25*'scoring theory'!B3</f>
        <v>60</v>
      </c>
      <c r="J25" s="16">
        <f>'scoring theory'!B3</f>
        <v>0.15</v>
      </c>
    </row>
    <row r="26" spans="1:10" x14ac:dyDescent="0.2">
      <c r="A26" s="19" t="s">
        <v>114</v>
      </c>
      <c r="B26" s="1" t="s">
        <v>109</v>
      </c>
      <c r="G26" s="15">
        <v>11</v>
      </c>
      <c r="H26">
        <v>400</v>
      </c>
      <c r="I26">
        <f>H26*'scoring theory'!B12</f>
        <v>8</v>
      </c>
      <c r="J26" s="16">
        <f>'scoring theory'!B12</f>
        <v>0.02</v>
      </c>
    </row>
    <row r="27" spans="1:10" x14ac:dyDescent="0.2">
      <c r="A27" s="19" t="s">
        <v>115</v>
      </c>
      <c r="B27" s="1" t="s">
        <v>111</v>
      </c>
      <c r="G27" s="3"/>
      <c r="H27">
        <f>SUM(H15:H26)</f>
        <v>4400</v>
      </c>
      <c r="I27">
        <f>SUM(I15:I26)</f>
        <v>400</v>
      </c>
      <c r="J27" s="16">
        <f>SUM(J15:J26)</f>
        <v>1.07</v>
      </c>
    </row>
    <row r="28" spans="1:10" x14ac:dyDescent="0.2">
      <c r="A28" s="18" t="s">
        <v>116</v>
      </c>
      <c r="B28" s="1"/>
    </row>
    <row r="29" spans="1:10" x14ac:dyDescent="0.2">
      <c r="A29" s="19" t="s">
        <v>117</v>
      </c>
      <c r="B29" s="1" t="s">
        <v>107</v>
      </c>
    </row>
    <row r="30" spans="1:10" x14ac:dyDescent="0.2">
      <c r="A30" s="19" t="s">
        <v>118</v>
      </c>
      <c r="B30" s="1" t="s">
        <v>111</v>
      </c>
    </row>
    <row r="31" spans="1:10" x14ac:dyDescent="0.2">
      <c r="B31" s="1"/>
    </row>
    <row r="32" spans="1:10" x14ac:dyDescent="0.2">
      <c r="A32" s="18" t="s">
        <v>119</v>
      </c>
      <c r="B32" s="1"/>
    </row>
    <row r="33" spans="1:2" x14ac:dyDescent="0.2">
      <c r="A33" s="19" t="s">
        <v>120</v>
      </c>
      <c r="B33" s="1" t="s">
        <v>107</v>
      </c>
    </row>
    <row r="34" spans="1:2" x14ac:dyDescent="0.2">
      <c r="A34" s="19" t="s">
        <v>121</v>
      </c>
      <c r="B34" s="1" t="s">
        <v>109</v>
      </c>
    </row>
    <row r="35" spans="1:2" x14ac:dyDescent="0.2">
      <c r="A35" s="19" t="s">
        <v>122</v>
      </c>
      <c r="B35" s="1" t="s">
        <v>111</v>
      </c>
    </row>
    <row r="36" spans="1:2" x14ac:dyDescent="0.2">
      <c r="B36" s="1"/>
    </row>
    <row r="37" spans="1:2" x14ac:dyDescent="0.2">
      <c r="A37" s="18" t="s">
        <v>123</v>
      </c>
      <c r="B37" s="1"/>
    </row>
    <row r="38" spans="1:2" x14ac:dyDescent="0.2">
      <c r="A38" s="19" t="s">
        <v>124</v>
      </c>
      <c r="B38" s="1" t="s">
        <v>107</v>
      </c>
    </row>
    <row r="39" spans="1:2" x14ac:dyDescent="0.2">
      <c r="A39" s="19" t="s">
        <v>125</v>
      </c>
      <c r="B39" s="1" t="s">
        <v>109</v>
      </c>
    </row>
    <row r="40" spans="1:2" x14ac:dyDescent="0.2">
      <c r="A40" s="19" t="s">
        <v>126</v>
      </c>
      <c r="B40" s="1" t="s">
        <v>111</v>
      </c>
    </row>
    <row r="41" spans="1:2" x14ac:dyDescent="0.2">
      <c r="B41" s="1"/>
    </row>
    <row r="42" spans="1:2" x14ac:dyDescent="0.2">
      <c r="A42" s="18" t="s">
        <v>127</v>
      </c>
      <c r="B42" s="1"/>
    </row>
    <row r="43" spans="1:2" x14ac:dyDescent="0.2">
      <c r="A43" s="19" t="s">
        <v>128</v>
      </c>
      <c r="B43" s="1" t="s">
        <v>107</v>
      </c>
    </row>
    <row r="44" spans="1:2" x14ac:dyDescent="0.2">
      <c r="A44" s="19" t="s">
        <v>129</v>
      </c>
      <c r="B44" s="1" t="s">
        <v>111</v>
      </c>
    </row>
    <row r="45" spans="1:2" x14ac:dyDescent="0.2">
      <c r="A45" s="19"/>
    </row>
  </sheetData>
  <pageMargins left="0.7" right="0.7" top="0.75" bottom="0.75" header="0.3" footer="0.3"/>
  <pageSetup orientation="portrait" useFirstPageNumber="1" horizontalDpi="0" verticalDpi="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rgb="FF00FF00"/>
  </sheetPr>
  <dimension ref="A1:V32"/>
  <sheetViews>
    <sheetView zoomScale="200" workbookViewId="0"/>
  </sheetViews>
  <sheetFormatPr baseColWidth="10" defaultColWidth="8.83203125" defaultRowHeight="15" x14ac:dyDescent="0.2"/>
  <cols>
    <col min="1" max="1" width="19" customWidth="1"/>
    <col min="2" max="2" width="42" customWidth="1"/>
    <col min="3" max="7" width="20" customWidth="1"/>
    <col min="8" max="8" width="177" customWidth="1"/>
    <col min="9" max="9" width="20" customWidth="1"/>
    <col min="10" max="22" width="19" customWidth="1"/>
  </cols>
  <sheetData>
    <row r="1" spans="1:22" x14ac:dyDescent="0.2">
      <c r="A1" s="20"/>
      <c r="B1" s="21" t="s">
        <v>130</v>
      </c>
      <c r="C1" s="20"/>
      <c r="D1" s="20"/>
      <c r="E1" s="20"/>
      <c r="F1" s="20"/>
      <c r="G1" s="20"/>
      <c r="H1" s="20"/>
      <c r="I1" s="20"/>
      <c r="J1" s="20"/>
      <c r="K1" s="20"/>
      <c r="L1" s="20"/>
      <c r="M1" s="20"/>
      <c r="N1" s="20"/>
      <c r="O1" s="20"/>
      <c r="P1" s="20"/>
      <c r="Q1" s="20"/>
      <c r="R1" s="20"/>
      <c r="S1" s="20"/>
      <c r="T1" s="20"/>
      <c r="U1" s="20"/>
      <c r="V1" s="20"/>
    </row>
    <row r="2" spans="1:22" x14ac:dyDescent="0.2">
      <c r="A2" s="20"/>
      <c r="B2" s="22" t="s">
        <v>131</v>
      </c>
      <c r="C2" s="23" t="s">
        <v>175</v>
      </c>
      <c r="D2" s="23" t="s">
        <v>176</v>
      </c>
      <c r="E2" s="23" t="s">
        <v>177</v>
      </c>
      <c r="F2" s="23" t="s">
        <v>178</v>
      </c>
      <c r="G2" s="20"/>
      <c r="H2" s="24" t="s">
        <v>136</v>
      </c>
      <c r="I2" s="25">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0.17333333333333337</v>
      </c>
      <c r="J2" s="20"/>
      <c r="K2" s="20"/>
      <c r="L2" s="20"/>
      <c r="M2" s="20"/>
      <c r="N2" s="20"/>
      <c r="O2" s="20"/>
      <c r="P2" s="20"/>
      <c r="Q2" s="20"/>
      <c r="R2" s="20"/>
      <c r="S2" s="20"/>
      <c r="T2" s="20"/>
      <c r="U2" s="20"/>
      <c r="V2" s="20"/>
    </row>
    <row r="3" spans="1:22" ht="19" x14ac:dyDescent="0.25">
      <c r="A3" s="20"/>
      <c r="B3" s="26" t="s">
        <v>137</v>
      </c>
      <c r="C3" s="27">
        <v>1611768000</v>
      </c>
      <c r="D3" s="27">
        <v>1330940000</v>
      </c>
      <c r="E3" s="27">
        <v>1196090000</v>
      </c>
      <c r="F3" s="28">
        <v>1135119000</v>
      </c>
      <c r="G3" s="20"/>
      <c r="H3" s="20"/>
      <c r="I3" s="20"/>
      <c r="J3" s="20"/>
      <c r="K3" s="20"/>
      <c r="L3" s="20"/>
      <c r="M3" s="20"/>
      <c r="N3" s="20"/>
      <c r="O3" s="20"/>
      <c r="P3" s="20"/>
      <c r="Q3" s="20"/>
      <c r="R3" s="20"/>
      <c r="S3" s="20"/>
      <c r="T3" s="20"/>
      <c r="U3" s="20"/>
      <c r="V3" s="20"/>
    </row>
    <row r="4" spans="1:22" ht="19" x14ac:dyDescent="0.25">
      <c r="A4" s="20"/>
      <c r="B4" s="29" t="s">
        <v>138</v>
      </c>
      <c r="C4" s="27">
        <v>44322369000</v>
      </c>
      <c r="D4" s="27">
        <v>42945788000</v>
      </c>
      <c r="E4" s="27">
        <v>42728005000</v>
      </c>
      <c r="F4" s="28">
        <v>39410327000</v>
      </c>
      <c r="G4" s="20"/>
      <c r="H4" s="20"/>
      <c r="I4" s="20"/>
      <c r="J4" s="20"/>
      <c r="K4" s="20"/>
      <c r="L4" s="20"/>
      <c r="M4" s="20"/>
      <c r="N4" s="20"/>
      <c r="O4" s="20"/>
      <c r="P4" s="20"/>
      <c r="Q4" s="20"/>
      <c r="R4" s="20"/>
      <c r="S4" s="20"/>
      <c r="T4" s="20"/>
      <c r="U4" s="20"/>
      <c r="V4" s="20"/>
    </row>
    <row r="5" spans="1:22" ht="19" x14ac:dyDescent="0.25">
      <c r="A5" s="20"/>
      <c r="B5" s="29" t="s">
        <v>139</v>
      </c>
      <c r="C5" s="27">
        <v>374099000</v>
      </c>
      <c r="D5" s="27">
        <v>377172000</v>
      </c>
      <c r="E5" s="27">
        <v>377172000</v>
      </c>
      <c r="F5" s="28">
        <v>377172000</v>
      </c>
      <c r="G5" s="20"/>
      <c r="H5" s="20"/>
      <c r="I5" s="20"/>
      <c r="J5" s="20"/>
      <c r="K5" s="20"/>
      <c r="L5" s="20"/>
      <c r="M5" s="20"/>
      <c r="N5" s="20"/>
      <c r="O5" s="20"/>
      <c r="P5" s="20"/>
      <c r="Q5" s="20"/>
      <c r="R5" s="20"/>
      <c r="S5" s="20"/>
      <c r="T5" s="20"/>
      <c r="U5" s="20"/>
      <c r="V5" s="20"/>
    </row>
    <row r="6" spans="1:22" ht="19" x14ac:dyDescent="0.25">
      <c r="A6" s="20"/>
      <c r="B6" s="29" t="s">
        <v>140</v>
      </c>
      <c r="C6" s="27">
        <v>59703396000</v>
      </c>
      <c r="D6" s="27">
        <v>58595191000</v>
      </c>
      <c r="E6" s="27">
        <v>59454242000</v>
      </c>
      <c r="F6" s="28">
        <v>58239212000</v>
      </c>
      <c r="G6" s="20"/>
      <c r="H6" s="20"/>
      <c r="I6" s="20"/>
      <c r="J6" s="20"/>
      <c r="K6" s="20"/>
      <c r="L6" s="20"/>
      <c r="M6" s="20"/>
      <c r="N6" s="20"/>
      <c r="O6" s="20"/>
      <c r="P6" s="20"/>
      <c r="Q6" s="20"/>
      <c r="R6" s="20"/>
      <c r="S6" s="20"/>
      <c r="T6" s="20"/>
      <c r="U6" s="20"/>
      <c r="V6" s="20"/>
    </row>
    <row r="7" spans="1:22" ht="19" x14ac:dyDescent="0.25">
      <c r="A7" s="20"/>
      <c r="B7" s="29" t="s">
        <v>141</v>
      </c>
      <c r="C7" s="27">
        <v>6396492000</v>
      </c>
      <c r="D7" s="27">
        <v>6369447000</v>
      </c>
      <c r="E7" s="27">
        <v>6190742000</v>
      </c>
      <c r="F7" s="28">
        <v>7060506000</v>
      </c>
      <c r="G7" s="20"/>
      <c r="H7" s="20"/>
      <c r="I7" s="20"/>
      <c r="J7" s="20"/>
      <c r="K7" s="20"/>
      <c r="L7" s="20"/>
      <c r="M7" s="20"/>
      <c r="N7" s="20"/>
      <c r="O7" s="20"/>
      <c r="P7" s="20"/>
      <c r="Q7" s="20"/>
      <c r="R7" s="20"/>
      <c r="S7" s="20"/>
      <c r="T7" s="20"/>
      <c r="U7" s="20"/>
      <c r="V7" s="20"/>
    </row>
    <row r="8" spans="1:22" ht="19" x14ac:dyDescent="0.25">
      <c r="A8" s="20"/>
      <c r="B8" s="29" t="s">
        <v>142</v>
      </c>
      <c r="C8" s="27">
        <v>38563798000</v>
      </c>
      <c r="D8" s="27">
        <v>39160852000</v>
      </c>
      <c r="E8" s="27">
        <v>41593106000</v>
      </c>
      <c r="F8" s="28">
        <v>40217564000</v>
      </c>
      <c r="G8" s="20"/>
      <c r="H8" s="20"/>
      <c r="I8" s="20"/>
      <c r="J8" s="20"/>
      <c r="K8" s="20"/>
      <c r="L8" s="20"/>
      <c r="M8" s="20"/>
      <c r="N8" s="20"/>
      <c r="O8" s="20"/>
      <c r="P8" s="20"/>
      <c r="Q8" s="20"/>
      <c r="R8" s="20"/>
      <c r="S8" s="20"/>
      <c r="T8" s="20"/>
      <c r="U8" s="20"/>
      <c r="V8" s="20"/>
    </row>
    <row r="9" spans="1:22" ht="19" x14ac:dyDescent="0.25">
      <c r="A9" s="20"/>
      <c r="B9" s="29" t="s">
        <v>143</v>
      </c>
      <c r="C9" s="27">
        <v>44960290000</v>
      </c>
      <c r="D9" s="27">
        <v>45530299000</v>
      </c>
      <c r="E9" s="27">
        <v>47783848000</v>
      </c>
      <c r="F9" s="28">
        <v>47278070000</v>
      </c>
      <c r="G9" s="20"/>
      <c r="H9" s="20"/>
      <c r="I9" s="20"/>
      <c r="J9" s="20"/>
      <c r="K9" s="20"/>
      <c r="L9" s="20"/>
      <c r="M9" s="20"/>
      <c r="N9" s="20"/>
      <c r="O9" s="20"/>
      <c r="P9" s="20"/>
      <c r="Q9" s="20"/>
      <c r="R9" s="20"/>
      <c r="S9" s="20"/>
      <c r="T9" s="20"/>
      <c r="U9" s="20"/>
      <c r="V9" s="20"/>
    </row>
    <row r="10" spans="1:22" ht="19" x14ac:dyDescent="0.25">
      <c r="A10" s="20"/>
      <c r="B10" s="29" t="s">
        <v>144</v>
      </c>
      <c r="C10" s="27">
        <v>4953498000</v>
      </c>
      <c r="D10" s="27">
        <v>4978994000</v>
      </c>
      <c r="E10" s="27">
        <v>5039699000</v>
      </c>
      <c r="F10" s="28">
        <v>5074456000</v>
      </c>
      <c r="G10" s="20"/>
      <c r="H10" s="20"/>
      <c r="I10" s="20"/>
      <c r="J10" s="20"/>
      <c r="K10" s="20"/>
      <c r="L10" s="20"/>
      <c r="M10" s="20"/>
      <c r="N10" s="20"/>
      <c r="O10" s="20"/>
      <c r="P10" s="20"/>
      <c r="Q10" s="20"/>
      <c r="R10" s="20"/>
      <c r="S10" s="20"/>
      <c r="T10" s="20"/>
      <c r="U10" s="20"/>
      <c r="V10" s="20"/>
    </row>
    <row r="11" spans="1:22" ht="19" x14ac:dyDescent="0.25">
      <c r="A11" s="20"/>
      <c r="B11" s="29" t="s">
        <v>145</v>
      </c>
      <c r="C11" s="27">
        <v>35000000</v>
      </c>
      <c r="D11" s="27">
        <v>35000000</v>
      </c>
      <c r="E11" s="27">
        <v>0</v>
      </c>
      <c r="F11" s="28">
        <v>0</v>
      </c>
      <c r="G11" s="20"/>
      <c r="H11" s="20"/>
      <c r="I11" s="20"/>
      <c r="J11" s="20"/>
      <c r="K11" s="20"/>
      <c r="L11" s="20"/>
      <c r="M11" s="20"/>
      <c r="N11" s="20"/>
      <c r="O11" s="20"/>
      <c r="P11" s="20"/>
      <c r="Q11" s="20"/>
      <c r="R11" s="20"/>
      <c r="S11" s="20"/>
      <c r="T11" s="20"/>
      <c r="U11" s="20"/>
      <c r="V11" s="20"/>
    </row>
    <row r="12" spans="1:22" ht="19" x14ac:dyDescent="0.25">
      <c r="A12" s="20"/>
      <c r="B12" s="29" t="s">
        <v>146</v>
      </c>
      <c r="C12" s="27">
        <v>11940384000</v>
      </c>
      <c r="D12" s="27">
        <v>10502041000</v>
      </c>
      <c r="E12" s="27">
        <v>10240552000</v>
      </c>
      <c r="F12" s="28">
        <v>9897182000</v>
      </c>
      <c r="G12" s="20"/>
      <c r="H12" s="20"/>
      <c r="I12" s="20"/>
      <c r="J12" s="20"/>
      <c r="K12" s="20"/>
      <c r="L12" s="20"/>
      <c r="M12" s="20"/>
      <c r="N12" s="20"/>
      <c r="O12" s="20"/>
      <c r="P12" s="20"/>
      <c r="Q12" s="20"/>
      <c r="R12" s="20"/>
      <c r="S12" s="20"/>
      <c r="T12" s="20"/>
      <c r="U12" s="20"/>
      <c r="V12" s="20"/>
    </row>
    <row r="13" spans="1:22" ht="19" x14ac:dyDescent="0.25">
      <c r="A13" s="20"/>
      <c r="B13" s="29" t="s">
        <v>147</v>
      </c>
      <c r="C13" s="27">
        <v>14743106000</v>
      </c>
      <c r="D13" s="27">
        <v>13064892000</v>
      </c>
      <c r="E13" s="27">
        <v>11670394000</v>
      </c>
      <c r="F13" s="28">
        <v>10961142000</v>
      </c>
      <c r="G13" s="20"/>
      <c r="H13" s="20"/>
      <c r="I13" s="20"/>
      <c r="J13" s="20"/>
      <c r="K13" s="20"/>
      <c r="L13" s="20"/>
      <c r="M13" s="20"/>
      <c r="N13" s="20"/>
      <c r="O13" s="20"/>
      <c r="P13" s="20"/>
      <c r="Q13" s="20"/>
      <c r="R13" s="20"/>
      <c r="S13" s="20"/>
      <c r="T13" s="20"/>
      <c r="U13" s="20"/>
      <c r="V13" s="20"/>
    </row>
    <row r="14" spans="1:22" ht="19" x14ac:dyDescent="0.25">
      <c r="A14" s="20"/>
      <c r="B14" s="30" t="s">
        <v>148</v>
      </c>
      <c r="C14" s="31"/>
      <c r="D14" s="31"/>
      <c r="E14" s="31"/>
      <c r="F14" s="32"/>
      <c r="G14" s="20"/>
      <c r="H14" s="20"/>
      <c r="I14" s="20"/>
      <c r="J14" s="20"/>
      <c r="K14" s="20"/>
      <c r="L14" s="20"/>
      <c r="M14" s="20"/>
      <c r="N14" s="20"/>
      <c r="O14" s="20"/>
      <c r="P14" s="20"/>
      <c r="Q14" s="20"/>
      <c r="R14" s="20"/>
      <c r="S14" s="20"/>
      <c r="T14" s="20"/>
      <c r="U14" s="20"/>
      <c r="V14" s="20"/>
    </row>
    <row r="15" spans="1:22" ht="19" x14ac:dyDescent="0.25">
      <c r="A15" s="20"/>
      <c r="B15" s="26" t="s">
        <v>149</v>
      </c>
      <c r="C15" s="27">
        <v>0</v>
      </c>
      <c r="D15" s="27">
        <v>0</v>
      </c>
      <c r="E15" s="27">
        <v>0</v>
      </c>
      <c r="F15" s="28">
        <v>0</v>
      </c>
      <c r="G15" s="20"/>
      <c r="H15" s="20"/>
      <c r="I15" s="20"/>
      <c r="J15" s="20"/>
      <c r="K15" s="20"/>
      <c r="L15" s="20"/>
      <c r="M15" s="20"/>
      <c r="N15" s="20"/>
      <c r="O15" s="20"/>
      <c r="P15" s="20"/>
      <c r="Q15" s="20"/>
      <c r="R15" s="20"/>
      <c r="S15" s="20"/>
      <c r="T15" s="20"/>
      <c r="U15" s="20"/>
      <c r="V15" s="20"/>
    </row>
    <row r="16" spans="1:22" ht="19" x14ac:dyDescent="0.25">
      <c r="A16" s="20"/>
      <c r="B16" s="30" t="s">
        <v>150</v>
      </c>
      <c r="C16" s="31"/>
      <c r="D16" s="31"/>
      <c r="E16" s="31"/>
      <c r="F16" s="32"/>
      <c r="G16" s="20"/>
      <c r="H16" s="20"/>
      <c r="I16" s="20"/>
      <c r="J16" s="20"/>
      <c r="K16" s="20"/>
      <c r="L16" s="20"/>
      <c r="M16" s="20"/>
      <c r="N16" s="20"/>
      <c r="O16" s="20"/>
      <c r="P16" s="20"/>
      <c r="Q16" s="20"/>
      <c r="R16" s="20"/>
      <c r="S16" s="20"/>
      <c r="T16" s="20"/>
      <c r="U16" s="20"/>
      <c r="V16" s="20"/>
    </row>
    <row r="17" spans="1:22" ht="19" x14ac:dyDescent="0.25">
      <c r="A17" s="20"/>
      <c r="B17" s="33" t="s">
        <v>151</v>
      </c>
      <c r="C17" s="34">
        <v>4294328000</v>
      </c>
      <c r="D17" s="34">
        <v>2585490000</v>
      </c>
      <c r="E17" s="34">
        <v>2300713000</v>
      </c>
      <c r="F17" s="35">
        <v>2689866000</v>
      </c>
      <c r="G17" s="20"/>
      <c r="H17" s="20"/>
      <c r="I17" s="20"/>
      <c r="J17" s="20"/>
      <c r="K17" s="20"/>
      <c r="L17" s="20"/>
      <c r="M17" s="20"/>
      <c r="N17" s="20"/>
      <c r="O17" s="20"/>
      <c r="P17" s="20"/>
      <c r="Q17" s="20"/>
      <c r="R17" s="20"/>
      <c r="S17" s="20"/>
      <c r="T17" s="20"/>
      <c r="U17" s="20"/>
      <c r="V17" s="20"/>
    </row>
    <row r="19" spans="1:22" x14ac:dyDescent="0.2">
      <c r="A19" s="20"/>
      <c r="B19" s="36" t="s">
        <v>70</v>
      </c>
      <c r="C19" s="37" t="s">
        <v>152</v>
      </c>
      <c r="D19" s="37" t="s">
        <v>153</v>
      </c>
      <c r="E19" s="37" t="s">
        <v>154</v>
      </c>
      <c r="F19" s="37" t="s">
        <v>155</v>
      </c>
      <c r="G19" s="38" t="s">
        <v>156</v>
      </c>
      <c r="H19" s="20"/>
      <c r="I19" s="20"/>
      <c r="J19" s="20"/>
      <c r="K19" s="20"/>
      <c r="L19" s="20"/>
      <c r="M19" s="20"/>
      <c r="N19" s="20"/>
      <c r="O19" s="20"/>
      <c r="P19" s="20"/>
      <c r="Q19" s="20"/>
      <c r="R19" s="20"/>
      <c r="S19" s="20"/>
      <c r="T19" s="20"/>
      <c r="U19" s="20"/>
      <c r="V19" s="20"/>
    </row>
    <row r="20" spans="1:22" x14ac:dyDescent="0.2">
      <c r="A20" s="20"/>
      <c r="B20" s="39" t="s">
        <v>85</v>
      </c>
      <c r="C20" s="40"/>
      <c r="D20" s="40"/>
      <c r="E20" s="40"/>
      <c r="F20" s="40"/>
      <c r="G20" s="41"/>
      <c r="H20" s="42" t="s">
        <v>157</v>
      </c>
      <c r="I20" s="20"/>
      <c r="J20" s="20"/>
      <c r="K20" s="20"/>
      <c r="L20" s="20"/>
      <c r="M20" s="20"/>
      <c r="N20" s="20"/>
      <c r="O20" s="20"/>
      <c r="P20" s="20"/>
      <c r="Q20" s="20"/>
      <c r="R20" s="20"/>
      <c r="S20" s="20"/>
      <c r="T20" s="20"/>
      <c r="U20" s="20"/>
      <c r="V20" s="20"/>
    </row>
    <row r="21" spans="1:22" x14ac:dyDescent="0.2">
      <c r="A21" s="20"/>
      <c r="B21" s="43" t="s">
        <v>158</v>
      </c>
      <c r="C21" s="44" t="str">
        <f>IF(C3&gt;D3, "Pass", "Fail")</f>
        <v>Pass</v>
      </c>
      <c r="D21" s="44" t="str">
        <f>IF(D3&gt;E3, "Pass", "Fail")</f>
        <v>Pass</v>
      </c>
      <c r="E21" s="44" t="str">
        <f>IF(E3&gt;F3, "Pass", "Fail")</f>
        <v>Pass</v>
      </c>
      <c r="F21" s="45"/>
      <c r="G21" s="46">
        <f>(((COUNTIF(C21:E21, "Pass") * 100) + (COUNTIF(C21:E21, "Fail") * 0)) * (400/300)) / 2</f>
        <v>200</v>
      </c>
      <c r="H21" s="47" t="s">
        <v>159</v>
      </c>
      <c r="I21" s="48"/>
      <c r="J21" s="20"/>
      <c r="K21" s="20"/>
      <c r="L21" s="20"/>
      <c r="M21" s="20"/>
      <c r="N21" s="20"/>
      <c r="O21" s="20"/>
      <c r="P21" s="20"/>
      <c r="Q21" s="20"/>
      <c r="R21" s="20"/>
      <c r="S21" s="20"/>
      <c r="T21" s="20"/>
      <c r="U21" s="20"/>
      <c r="V21" s="20"/>
    </row>
    <row r="22" spans="1:22" x14ac:dyDescent="0.2">
      <c r="A22" s="20"/>
      <c r="B22" s="43" t="s">
        <v>160</v>
      </c>
      <c r="C22" s="44" t="str">
        <f>IF(C17&gt;D17, "Pass", "Fail")</f>
        <v>Pass</v>
      </c>
      <c r="D22" s="44" t="str">
        <f>IF(D17&gt;E17, "Pass", "Fail")</f>
        <v>Pass</v>
      </c>
      <c r="E22" s="44" t="str">
        <f>IF(E17&gt;F17, "Pass", "Fail")</f>
        <v>Fail</v>
      </c>
      <c r="F22" s="40"/>
      <c r="G22" s="46">
        <f>(((COUNTIF(C22:F22, "Pass") * 100) + (COUNTIF(C22:F22, "Fail") * 0)) * (400/300)) / 2</f>
        <v>133.33333333333331</v>
      </c>
      <c r="H22" s="47" t="s">
        <v>161</v>
      </c>
      <c r="I22" s="20"/>
      <c r="J22" s="20"/>
      <c r="K22" s="20"/>
      <c r="L22" s="20"/>
      <c r="M22" s="20"/>
      <c r="N22" s="20"/>
      <c r="O22" s="20"/>
      <c r="P22" s="20"/>
      <c r="Q22" s="20"/>
      <c r="R22" s="20"/>
      <c r="S22" s="20"/>
      <c r="T22" s="20"/>
      <c r="U22" s="20"/>
      <c r="V22" s="20"/>
    </row>
    <row r="23" spans="1:22" x14ac:dyDescent="0.2">
      <c r="A23" s="20"/>
      <c r="B23" s="39" t="s">
        <v>73</v>
      </c>
      <c r="C23" s="44" t="str">
        <f>IF(C17&gt;C7, "Pass", "Fail")</f>
        <v>Fail</v>
      </c>
      <c r="D23" s="44" t="str">
        <f>IF(D17&gt;D7, "Pass", "Fail")</f>
        <v>Fail</v>
      </c>
      <c r="E23" s="44" t="str">
        <f>IF(E17&gt;E7, "Pass", "Fail")</f>
        <v>Fail</v>
      </c>
      <c r="F23" s="49" t="str">
        <f>IF(F17&gt;F7, "Pass", "Fail")</f>
        <v>Fail</v>
      </c>
      <c r="G23" s="46">
        <f>(COUNTIF(C23:F23, "Pass") * 100) + (COUNTIF(C23:F23, "Fail") * 0)</f>
        <v>0</v>
      </c>
      <c r="H23" s="47" t="s">
        <v>162</v>
      </c>
      <c r="I23" s="20"/>
      <c r="J23" s="20"/>
      <c r="K23" s="20"/>
      <c r="L23" s="20"/>
      <c r="M23" s="20"/>
      <c r="N23" s="20"/>
      <c r="O23" s="20"/>
      <c r="P23" s="20"/>
      <c r="Q23" s="20"/>
      <c r="R23" s="20"/>
      <c r="S23" s="20"/>
      <c r="T23" s="20"/>
      <c r="U23" s="20"/>
      <c r="V23" s="20"/>
    </row>
    <row r="24" spans="1:22" x14ac:dyDescent="0.2">
      <c r="A24" s="20"/>
      <c r="B24" s="39" t="s">
        <v>91</v>
      </c>
      <c r="C24" s="50">
        <f>C17/(C4)</f>
        <v>9.688850341009525E-2</v>
      </c>
      <c r="D24" s="50">
        <f>D17/(D4)</f>
        <v>6.0203575726681273E-2</v>
      </c>
      <c r="E24" s="50">
        <f>E17/(E4)</f>
        <v>5.3845551646981883E-2</v>
      </c>
      <c r="F24" s="51">
        <f>F17/(F4)</f>
        <v>6.8252821145077025E-2</v>
      </c>
      <c r="G24" s="46">
        <f>(IF(C24 &gt; 0.5, 100, IF(C24 &gt;= 0.2, 50, 0))) +
  (IF(D24 &gt; 0.5, 100, IF(D24 &gt;= 0.2, 50, 0))) +
  (IF(E24 &gt; 0.5, 100, IF(E24 &gt;= 0.2, 50, 0))) +
  (IF(F24 &gt; 0.5, 100, IF(F24 &gt;= 0.2, 50, 0)))</f>
        <v>0</v>
      </c>
      <c r="H24" s="47" t="s">
        <v>163</v>
      </c>
      <c r="I24" s="20"/>
      <c r="J24" s="20"/>
      <c r="K24" s="20"/>
      <c r="L24" s="20"/>
      <c r="M24" s="20"/>
      <c r="N24" s="20"/>
      <c r="O24" s="20"/>
      <c r="P24" s="20"/>
      <c r="Q24" s="20"/>
      <c r="R24" s="20"/>
      <c r="S24" s="20"/>
      <c r="T24" s="20"/>
      <c r="U24" s="20"/>
      <c r="V24" s="20"/>
    </row>
    <row r="25" spans="1:22" x14ac:dyDescent="0.2">
      <c r="A25" s="20"/>
      <c r="B25" s="39" t="s">
        <v>79</v>
      </c>
      <c r="C25" s="50">
        <f>C17/C6</f>
        <v>7.1927700729117652E-2</v>
      </c>
      <c r="D25" s="50">
        <f>D17/D6</f>
        <v>4.412461084050396E-2</v>
      </c>
      <c r="E25" s="50">
        <f>E17/E6</f>
        <v>3.8697205154848327E-2</v>
      </c>
      <c r="F25" s="51">
        <f>F17/F6</f>
        <v>4.6186510902654382E-2</v>
      </c>
      <c r="G25" s="46">
        <f>(IF(C25 &gt; 0.17, 100, IF(C25 &gt;= 0.1, 50, 0))) +
  (IF(D25 &gt; 0.17, 100, IF(D25 &gt;= 0.1, 50, 0))) +
  (IF(E25 &gt; 0.17, 100, IF(E25 &gt;= 0.1, 50, 0))) +
  (IF(F25 &gt; 0.17, 100, IF(F25 &gt;= 0.1, 50, 0)))</f>
        <v>0</v>
      </c>
      <c r="H25" s="47" t="s">
        <v>164</v>
      </c>
      <c r="I25" s="20"/>
      <c r="J25" s="20"/>
      <c r="K25" s="20"/>
      <c r="L25" s="20"/>
      <c r="M25" s="20"/>
      <c r="N25" s="20"/>
      <c r="O25" s="20"/>
      <c r="P25" s="20"/>
      <c r="Q25" s="20"/>
      <c r="R25" s="20"/>
      <c r="S25" s="20"/>
      <c r="T25" s="20"/>
      <c r="U25" s="20"/>
      <c r="V25" s="20"/>
    </row>
    <row r="26" spans="1:22" x14ac:dyDescent="0.2">
      <c r="A26" s="20"/>
      <c r="B26" s="39" t="s">
        <v>81</v>
      </c>
      <c r="C26" s="50">
        <f>C8/C6</f>
        <v>0.64592302253627243</v>
      </c>
      <c r="D26" s="50">
        <f>D8/D6</f>
        <v>0.668328771212641</v>
      </c>
      <c r="E26" s="50">
        <f>E8/E6</f>
        <v>0.69958180612242937</v>
      </c>
      <c r="F26" s="51">
        <f>F8/F6</f>
        <v>0.69055817582147228</v>
      </c>
      <c r="G26" s="46">
        <f>(IF(C26 &lt; 0.5, 100, 0)) +
  (IF(D26 &lt; 0.5, 100, 0)) +
  (IF(E26 &lt; 0.5, 100, 0)) +
  (IF(F26 &lt; 0.5, 100, 0))</f>
        <v>0</v>
      </c>
      <c r="H26" s="47" t="s">
        <v>165</v>
      </c>
      <c r="I26" s="20"/>
      <c r="J26" s="20"/>
      <c r="K26" s="20"/>
      <c r="L26" s="20"/>
      <c r="M26" s="20"/>
      <c r="N26" s="20"/>
      <c r="O26" s="20"/>
      <c r="P26" s="20"/>
      <c r="Q26" s="20"/>
      <c r="R26" s="20"/>
      <c r="S26" s="20"/>
      <c r="T26" s="20"/>
      <c r="U26" s="20"/>
      <c r="V26" s="20"/>
    </row>
    <row r="27" spans="1:22" x14ac:dyDescent="0.2">
      <c r="A27" s="20"/>
      <c r="B27" s="39" t="s">
        <v>166</v>
      </c>
      <c r="C27" s="50">
        <f>C9/(C13+C10)</f>
        <v>2.2826417183388568</v>
      </c>
      <c r="D27" s="50">
        <f>D9/(D13+D10)</f>
        <v>2.5233089479727373</v>
      </c>
      <c r="E27" s="50">
        <f>E9/(E13+E10)</f>
        <v>2.8595800155032052</v>
      </c>
      <c r="F27" s="51">
        <f>F9/(F13+F10)</f>
        <v>2.948319732135964</v>
      </c>
      <c r="G27" s="46">
        <f>(IF(C27 &lt; 0.8, 100, IF(C27 &lt; 1, 50, 0))) +
  (IF(D27 &lt; 0.8, 100, IF(D27 &lt; 1, 50, 0))) +
  (IF(E27 &lt; 0.8, 100, IF(E27 &lt; 1, 50, 0))) +
  (IF(F27 &lt; 0.8, 100, IF(F27 &lt; 1, 50, 0)))</f>
        <v>0</v>
      </c>
      <c r="H27" s="47" t="s">
        <v>167</v>
      </c>
      <c r="I27" s="20"/>
      <c r="J27" s="20"/>
      <c r="K27" s="20"/>
      <c r="L27" s="20"/>
      <c r="M27" s="20"/>
      <c r="N27" s="20"/>
      <c r="O27" s="20"/>
      <c r="P27" s="20"/>
      <c r="Q27" s="20"/>
      <c r="R27" s="20"/>
      <c r="S27" s="20"/>
      <c r="T27" s="20"/>
      <c r="U27" s="20"/>
      <c r="V27" s="20"/>
    </row>
    <row r="28" spans="1:22" x14ac:dyDescent="0.2">
      <c r="A28" s="20"/>
      <c r="B28" s="39" t="s">
        <v>168</v>
      </c>
      <c r="C28" s="44" t="str">
        <f>IF(C11=0, "Pass", "Fail")</f>
        <v>Fail</v>
      </c>
      <c r="D28" s="52" t="str">
        <f>IF(D11=0, "Pass", "Fail")</f>
        <v>Fail</v>
      </c>
      <c r="E28" s="52" t="str">
        <f>IF(E11=0, "Pass", "Fail")</f>
        <v>Pass</v>
      </c>
      <c r="F28" s="53" t="str">
        <f>IF(F11=0, "Pass", "Fail")</f>
        <v>Pass</v>
      </c>
      <c r="G28" s="46">
        <f>(COUNTIF(C28:F28, "Pass") * 100) + (COUNTIF(C28:F28, "Fail") * 0)</f>
        <v>200</v>
      </c>
      <c r="H28" s="47" t="s">
        <v>169</v>
      </c>
      <c r="I28" s="20"/>
      <c r="J28" s="20"/>
      <c r="K28" s="20"/>
      <c r="L28" s="20"/>
      <c r="M28" s="20"/>
      <c r="N28" s="20"/>
      <c r="O28" s="20"/>
      <c r="P28" s="20"/>
      <c r="Q28" s="20"/>
      <c r="R28" s="20"/>
      <c r="S28" s="20"/>
      <c r="T28" s="20"/>
      <c r="U28" s="20"/>
      <c r="V28" s="20"/>
    </row>
    <row r="29" spans="1:22" x14ac:dyDescent="0.2">
      <c r="A29" s="20"/>
      <c r="B29" s="39" t="s">
        <v>83</v>
      </c>
      <c r="C29" s="51">
        <f>(((C12-D12)/D12)+((D12-E12)/E12)+((E12-F12)/F12))/3</f>
        <v>6.5728932671746898E-2</v>
      </c>
      <c r="D29" s="54"/>
      <c r="E29" s="55"/>
      <c r="F29" s="56"/>
      <c r="G29" s="46">
        <f>(IF(C29 &gt;= 0.17, 100, IF(C29 &gt;= 0, 50, 0))) * (400/100)</f>
        <v>200</v>
      </c>
      <c r="H29" s="47" t="s">
        <v>170</v>
      </c>
      <c r="I29" s="20"/>
      <c r="J29" s="20"/>
      <c r="K29" s="20"/>
      <c r="L29" s="20"/>
      <c r="M29" s="20"/>
      <c r="N29" s="20"/>
      <c r="O29" s="20"/>
      <c r="P29" s="20"/>
      <c r="Q29" s="20"/>
      <c r="R29" s="20"/>
      <c r="S29" s="20"/>
      <c r="T29" s="20"/>
      <c r="U29" s="20"/>
      <c r="V29" s="20"/>
    </row>
    <row r="30" spans="1:22" x14ac:dyDescent="0.2">
      <c r="A30" s="20"/>
      <c r="B30" s="39" t="s">
        <v>87</v>
      </c>
      <c r="C30" s="44" t="str">
        <f>IF(C10&lt;&gt;0,"Pass","Fail")</f>
        <v>Pass</v>
      </c>
      <c r="D30" s="57" t="str">
        <f>IF(D10&lt;&gt;0,"Pass","Fail")</f>
        <v>Pass</v>
      </c>
      <c r="E30" s="57" t="str">
        <f>IF(E10&lt;&gt;0,"Pass","Fail")</f>
        <v>Pass</v>
      </c>
      <c r="F30" s="58" t="str">
        <f>IF(F10&lt;&gt;0,"Pass","Fail")</f>
        <v>Pass</v>
      </c>
      <c r="G30" s="46">
        <f>(COUNTIF(C30:F30, "Pass") * 100) + (COUNTIF(C30:F30, "Fail") * 0)</f>
        <v>400</v>
      </c>
      <c r="H30" s="47" t="s">
        <v>171</v>
      </c>
      <c r="I30" s="20"/>
      <c r="J30" s="20"/>
      <c r="K30" s="20"/>
      <c r="L30" s="20"/>
      <c r="M30" s="20"/>
      <c r="N30" s="20"/>
      <c r="O30" s="20"/>
      <c r="P30" s="20"/>
      <c r="Q30" s="20"/>
      <c r="R30" s="20"/>
      <c r="S30" s="20"/>
      <c r="T30" s="20"/>
      <c r="U30" s="20"/>
      <c r="V30" s="20"/>
    </row>
    <row r="31" spans="1:22" x14ac:dyDescent="0.2">
      <c r="A31" s="20"/>
      <c r="B31" s="39" t="s">
        <v>172</v>
      </c>
      <c r="C31" s="50">
        <f>C17/(C13+C10)</f>
        <v>0.21802377709375687</v>
      </c>
      <c r="D31" s="50">
        <f>D17/(D13+D10)</f>
        <v>0.14328897888182179</v>
      </c>
      <c r="E31" s="50">
        <f>E17/(E13+E10)</f>
        <v>0.13768403323667916</v>
      </c>
      <c r="F31" s="51">
        <f>F17/(F13+F10)</f>
        <v>0.16774341686540159</v>
      </c>
      <c r="G31" s="46">
        <f>(IF(C31 &gt; 0.23, 100, 0)) +
  (IF(D31 &gt; 0.23, 100, 0)) +
  (IF(E31 &gt; 0.23, 100, 0)) +
  (IF(F31 &gt; 0.23, 100, 0))</f>
        <v>0</v>
      </c>
      <c r="H31" s="47" t="s">
        <v>173</v>
      </c>
      <c r="I31" s="20"/>
      <c r="J31" s="20"/>
      <c r="K31" s="20"/>
      <c r="L31" s="20"/>
      <c r="M31" s="20"/>
      <c r="N31" s="20"/>
      <c r="O31" s="20"/>
      <c r="P31" s="20"/>
      <c r="Q31" s="20"/>
      <c r="R31" s="20"/>
      <c r="S31" s="20"/>
      <c r="T31" s="20"/>
      <c r="U31" s="20"/>
      <c r="V31" s="20"/>
    </row>
    <row r="32" spans="1:22" x14ac:dyDescent="0.2">
      <c r="A32" s="20"/>
      <c r="B32" s="59" t="s">
        <v>93</v>
      </c>
      <c r="C32" s="60" t="str">
        <f>IF(C5&gt;F5, "Pass", "Fail")</f>
        <v>Fail</v>
      </c>
      <c r="D32" s="61"/>
      <c r="E32" s="62"/>
      <c r="F32" s="62"/>
      <c r="G32" s="63">
        <f>((COUNTIF(C32, "Pass") * 100) + (COUNTIF(C32, "Fail") * 0)) * (400/100)</f>
        <v>0</v>
      </c>
      <c r="H32" s="64" t="s">
        <v>174</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rgb="FF00FF00"/>
  </sheetPr>
  <dimension ref="A1:V32"/>
  <sheetViews>
    <sheetView zoomScale="200" workbookViewId="0"/>
  </sheetViews>
  <sheetFormatPr baseColWidth="10" defaultColWidth="8.83203125" defaultRowHeight="15" x14ac:dyDescent="0.2"/>
  <cols>
    <col min="1" max="1" width="19" customWidth="1"/>
    <col min="2" max="2" width="42" customWidth="1"/>
    <col min="3" max="7" width="20" customWidth="1"/>
    <col min="8" max="8" width="177" customWidth="1"/>
    <col min="9" max="9" width="20" customWidth="1"/>
    <col min="10" max="22" width="19" customWidth="1"/>
  </cols>
  <sheetData>
    <row r="1" spans="1:22" x14ac:dyDescent="0.2">
      <c r="A1" s="20"/>
      <c r="B1" s="21" t="s">
        <v>130</v>
      </c>
      <c r="C1" s="20"/>
      <c r="D1" s="20"/>
      <c r="E1" s="20"/>
      <c r="F1" s="20"/>
      <c r="G1" s="20"/>
      <c r="H1" s="20"/>
      <c r="I1" s="20"/>
      <c r="J1" s="20"/>
      <c r="K1" s="20"/>
      <c r="L1" s="20"/>
      <c r="M1" s="20"/>
      <c r="N1" s="20"/>
      <c r="O1" s="20"/>
      <c r="P1" s="20"/>
      <c r="Q1" s="20"/>
      <c r="R1" s="20"/>
      <c r="S1" s="20"/>
      <c r="T1" s="20"/>
      <c r="U1" s="20"/>
      <c r="V1" s="20"/>
    </row>
    <row r="2" spans="1:22" x14ac:dyDescent="0.2">
      <c r="A2" s="20"/>
      <c r="B2" s="22" t="s">
        <v>131</v>
      </c>
      <c r="C2" s="23" t="s">
        <v>175</v>
      </c>
      <c r="D2" s="23" t="s">
        <v>176</v>
      </c>
      <c r="E2" s="23" t="s">
        <v>177</v>
      </c>
      <c r="F2" s="23" t="s">
        <v>178</v>
      </c>
      <c r="G2" s="20"/>
      <c r="H2" s="24" t="s">
        <v>136</v>
      </c>
      <c r="I2" s="25">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0.25916666666666666</v>
      </c>
      <c r="J2" s="20"/>
      <c r="K2" s="20"/>
      <c r="L2" s="20"/>
      <c r="M2" s="20"/>
      <c r="N2" s="20"/>
      <c r="O2" s="20"/>
      <c r="P2" s="20"/>
      <c r="Q2" s="20"/>
      <c r="R2" s="20"/>
      <c r="S2" s="20"/>
      <c r="T2" s="20"/>
      <c r="U2" s="20"/>
      <c r="V2" s="20"/>
    </row>
    <row r="3" spans="1:22" ht="19" x14ac:dyDescent="0.25">
      <c r="A3" s="20"/>
      <c r="B3" s="26" t="s">
        <v>137</v>
      </c>
      <c r="C3" s="27">
        <v>1054000000</v>
      </c>
      <c r="D3" s="27">
        <v>942000000</v>
      </c>
      <c r="E3" s="27">
        <v>858000000</v>
      </c>
      <c r="F3" s="28">
        <v>708000000</v>
      </c>
      <c r="G3" s="20"/>
      <c r="H3" s="20"/>
      <c r="I3" s="20"/>
      <c r="J3" s="20"/>
      <c r="K3" s="20"/>
      <c r="L3" s="20"/>
      <c r="M3" s="20"/>
      <c r="N3" s="20"/>
      <c r="O3" s="20"/>
      <c r="P3" s="20"/>
      <c r="Q3" s="20"/>
      <c r="R3" s="20"/>
      <c r="S3" s="20"/>
      <c r="T3" s="20"/>
      <c r="U3" s="20"/>
      <c r="V3" s="20"/>
    </row>
    <row r="4" spans="1:22" ht="19" x14ac:dyDescent="0.25">
      <c r="A4" s="20"/>
      <c r="B4" s="29" t="s">
        <v>138</v>
      </c>
      <c r="C4" s="27">
        <v>28301000000</v>
      </c>
      <c r="D4" s="27">
        <v>28856000000</v>
      </c>
      <c r="E4" s="27">
        <v>27041000000</v>
      </c>
      <c r="F4" s="28">
        <v>24606000000</v>
      </c>
      <c r="G4" s="20"/>
      <c r="H4" s="20"/>
      <c r="I4" s="20"/>
      <c r="J4" s="20"/>
      <c r="K4" s="20"/>
      <c r="L4" s="20"/>
      <c r="M4" s="20"/>
      <c r="N4" s="20"/>
      <c r="O4" s="20"/>
      <c r="P4" s="20"/>
      <c r="Q4" s="20"/>
      <c r="R4" s="20"/>
      <c r="S4" s="20"/>
      <c r="T4" s="20"/>
      <c r="U4" s="20"/>
      <c r="V4" s="20"/>
    </row>
    <row r="5" spans="1:22" ht="19" x14ac:dyDescent="0.25">
      <c r="A5" s="20"/>
      <c r="B5" s="29" t="s">
        <v>139</v>
      </c>
      <c r="C5" s="27">
        <v>1993000000</v>
      </c>
      <c r="D5" s="27">
        <v>1993000000</v>
      </c>
      <c r="E5" s="27">
        <v>1993000000</v>
      </c>
      <c r="F5" s="28">
        <v>1993000000</v>
      </c>
      <c r="G5" s="20"/>
      <c r="H5" s="20"/>
      <c r="I5" s="20"/>
      <c r="J5" s="20"/>
      <c r="K5" s="20"/>
      <c r="L5" s="20"/>
      <c r="M5" s="20"/>
      <c r="N5" s="20"/>
      <c r="O5" s="20"/>
      <c r="P5" s="20"/>
      <c r="Q5" s="20"/>
      <c r="R5" s="20"/>
      <c r="S5" s="20"/>
      <c r="T5" s="20"/>
      <c r="U5" s="20"/>
      <c r="V5" s="20"/>
    </row>
    <row r="6" spans="1:22" ht="19" x14ac:dyDescent="0.25">
      <c r="A6" s="20"/>
      <c r="B6" s="29" t="s">
        <v>140</v>
      </c>
      <c r="C6" s="27">
        <v>44755000000</v>
      </c>
      <c r="D6" s="27">
        <v>42683000000</v>
      </c>
      <c r="E6" s="27">
        <v>39719000000</v>
      </c>
      <c r="F6" s="28">
        <v>45496000000</v>
      </c>
      <c r="G6" s="20"/>
      <c r="H6" s="20"/>
      <c r="I6" s="20"/>
      <c r="J6" s="20"/>
      <c r="K6" s="20"/>
      <c r="L6" s="20"/>
      <c r="M6" s="20"/>
      <c r="N6" s="20"/>
      <c r="O6" s="20"/>
      <c r="P6" s="20"/>
      <c r="Q6" s="20"/>
      <c r="R6" s="20"/>
      <c r="S6" s="20"/>
      <c r="T6" s="20"/>
      <c r="U6" s="20"/>
      <c r="V6" s="20"/>
    </row>
    <row r="7" spans="1:22" ht="19" x14ac:dyDescent="0.25">
      <c r="A7" s="20"/>
      <c r="B7" s="29" t="s">
        <v>141</v>
      </c>
      <c r="C7" s="27">
        <v>5883000000</v>
      </c>
      <c r="D7" s="27">
        <v>5173000000</v>
      </c>
      <c r="E7" s="27">
        <v>6346000000</v>
      </c>
      <c r="F7" s="28">
        <v>2691000000</v>
      </c>
      <c r="G7" s="20"/>
      <c r="H7" s="20"/>
      <c r="I7" s="20"/>
      <c r="J7" s="20"/>
      <c r="K7" s="20"/>
      <c r="L7" s="20"/>
      <c r="M7" s="20"/>
      <c r="N7" s="20"/>
      <c r="O7" s="20"/>
      <c r="P7" s="20"/>
      <c r="Q7" s="20"/>
      <c r="R7" s="20"/>
      <c r="S7" s="20"/>
      <c r="T7" s="20"/>
      <c r="U7" s="20"/>
      <c r="V7" s="20"/>
    </row>
    <row r="8" spans="1:22" ht="19" x14ac:dyDescent="0.25">
      <c r="A8" s="20"/>
      <c r="B8" s="29" t="s">
        <v>142</v>
      </c>
      <c r="C8" s="27">
        <v>27817000000</v>
      </c>
      <c r="D8" s="27">
        <v>27109000000</v>
      </c>
      <c r="E8" s="27">
        <v>24660000000</v>
      </c>
      <c r="F8" s="28">
        <v>30216000000</v>
      </c>
      <c r="G8" s="20"/>
      <c r="H8" s="20"/>
      <c r="I8" s="20"/>
      <c r="J8" s="20"/>
      <c r="K8" s="20"/>
      <c r="L8" s="20"/>
      <c r="M8" s="20"/>
      <c r="N8" s="20"/>
      <c r="O8" s="20"/>
      <c r="P8" s="20"/>
      <c r="Q8" s="20"/>
      <c r="R8" s="20"/>
      <c r="S8" s="20"/>
      <c r="T8" s="20"/>
      <c r="U8" s="20"/>
      <c r="V8" s="20"/>
    </row>
    <row r="9" spans="1:22" ht="19" x14ac:dyDescent="0.25">
      <c r="A9" s="20"/>
      <c r="B9" s="29" t="s">
        <v>143</v>
      </c>
      <c r="C9" s="27">
        <v>33700000000</v>
      </c>
      <c r="D9" s="27">
        <v>32282000000</v>
      </c>
      <c r="E9" s="27">
        <v>31006000000</v>
      </c>
      <c r="F9" s="28">
        <v>32907000000</v>
      </c>
      <c r="G9" s="20"/>
      <c r="H9" s="20"/>
      <c r="I9" s="20"/>
      <c r="J9" s="20"/>
      <c r="K9" s="20"/>
      <c r="L9" s="20"/>
      <c r="M9" s="20"/>
      <c r="N9" s="20"/>
      <c r="O9" s="20"/>
      <c r="P9" s="20"/>
      <c r="Q9" s="20"/>
      <c r="R9" s="20"/>
      <c r="S9" s="20"/>
      <c r="T9" s="20"/>
      <c r="U9" s="20"/>
      <c r="V9" s="20"/>
    </row>
    <row r="10" spans="1:22" ht="19" x14ac:dyDescent="0.25">
      <c r="A10" s="20"/>
      <c r="B10" s="29" t="s">
        <v>144</v>
      </c>
      <c r="C10" s="27">
        <v>0</v>
      </c>
      <c r="D10" s="27">
        <v>0</v>
      </c>
      <c r="E10" s="27">
        <v>0</v>
      </c>
      <c r="F10" s="28">
        <v>0</v>
      </c>
      <c r="G10" s="20"/>
      <c r="H10" s="20"/>
      <c r="I10" s="20"/>
      <c r="J10" s="20"/>
      <c r="K10" s="20"/>
      <c r="L10" s="20"/>
      <c r="M10" s="20"/>
      <c r="N10" s="20"/>
      <c r="O10" s="20"/>
      <c r="P10" s="20"/>
      <c r="Q10" s="20"/>
      <c r="R10" s="20"/>
      <c r="S10" s="20"/>
      <c r="T10" s="20"/>
      <c r="U10" s="20"/>
      <c r="V10" s="20"/>
    </row>
    <row r="11" spans="1:22" ht="19" x14ac:dyDescent="0.25">
      <c r="A11" s="20"/>
      <c r="B11" s="29" t="s">
        <v>145</v>
      </c>
      <c r="C11" s="27">
        <v>0</v>
      </c>
      <c r="D11" s="27">
        <v>0</v>
      </c>
      <c r="E11" s="27">
        <v>0</v>
      </c>
      <c r="F11" s="28">
        <v>0</v>
      </c>
      <c r="G11" s="20"/>
      <c r="H11" s="20"/>
      <c r="I11" s="20"/>
      <c r="J11" s="20"/>
      <c r="K11" s="20"/>
      <c r="L11" s="20"/>
      <c r="M11" s="20"/>
      <c r="N11" s="20"/>
      <c r="O11" s="20"/>
      <c r="P11" s="20"/>
      <c r="Q11" s="20"/>
      <c r="R11" s="20"/>
      <c r="S11" s="20"/>
      <c r="T11" s="20"/>
      <c r="U11" s="20"/>
      <c r="V11" s="20"/>
    </row>
    <row r="12" spans="1:22" ht="19" x14ac:dyDescent="0.25">
      <c r="A12" s="20"/>
      <c r="B12" s="29" t="s">
        <v>146</v>
      </c>
      <c r="C12" s="27">
        <v>4404000000</v>
      </c>
      <c r="D12" s="27">
        <v>3808000000</v>
      </c>
      <c r="E12" s="27">
        <v>3438000000</v>
      </c>
      <c r="F12" s="28">
        <v>7156000000</v>
      </c>
      <c r="G12" s="20"/>
      <c r="H12" s="20"/>
      <c r="I12" s="20"/>
      <c r="J12" s="20"/>
      <c r="K12" s="20"/>
      <c r="L12" s="20"/>
      <c r="M12" s="20"/>
      <c r="N12" s="20"/>
      <c r="O12" s="20"/>
      <c r="P12" s="20"/>
      <c r="Q12" s="20"/>
      <c r="R12" s="20"/>
      <c r="S12" s="20"/>
      <c r="T12" s="20"/>
      <c r="U12" s="20"/>
      <c r="V12" s="20"/>
    </row>
    <row r="13" spans="1:22" ht="19" x14ac:dyDescent="0.25">
      <c r="A13" s="20"/>
      <c r="B13" s="29" t="s">
        <v>147</v>
      </c>
      <c r="C13" s="27">
        <v>11055000000</v>
      </c>
      <c r="D13" s="27">
        <v>10401000000</v>
      </c>
      <c r="E13" s="27">
        <v>8713000000</v>
      </c>
      <c r="F13" s="28">
        <v>12589000000</v>
      </c>
      <c r="G13" s="20"/>
      <c r="H13" s="20"/>
      <c r="I13" s="20"/>
      <c r="J13" s="20"/>
      <c r="K13" s="20"/>
      <c r="L13" s="20"/>
      <c r="M13" s="20"/>
      <c r="N13" s="20"/>
      <c r="O13" s="20"/>
      <c r="P13" s="20"/>
      <c r="Q13" s="20"/>
      <c r="R13" s="20"/>
      <c r="S13" s="20"/>
      <c r="T13" s="20"/>
      <c r="U13" s="20"/>
      <c r="V13" s="20"/>
    </row>
    <row r="14" spans="1:22" ht="19" x14ac:dyDescent="0.25">
      <c r="A14" s="20"/>
      <c r="B14" s="30" t="s">
        <v>148</v>
      </c>
      <c r="C14" s="31"/>
      <c r="D14" s="31"/>
      <c r="E14" s="31"/>
      <c r="F14" s="32"/>
      <c r="G14" s="20"/>
      <c r="H14" s="20"/>
      <c r="I14" s="20"/>
      <c r="J14" s="20"/>
      <c r="K14" s="20"/>
      <c r="L14" s="20"/>
      <c r="M14" s="20"/>
      <c r="N14" s="20"/>
      <c r="O14" s="20"/>
      <c r="P14" s="20"/>
      <c r="Q14" s="20"/>
      <c r="R14" s="20"/>
      <c r="S14" s="20"/>
      <c r="T14" s="20"/>
      <c r="U14" s="20"/>
      <c r="V14" s="20"/>
    </row>
    <row r="15" spans="1:22" ht="19" x14ac:dyDescent="0.25">
      <c r="A15" s="20"/>
      <c r="B15" s="26" t="s">
        <v>149</v>
      </c>
      <c r="C15" s="27">
        <v>0</v>
      </c>
      <c r="D15" s="27">
        <v>0</v>
      </c>
      <c r="E15" s="27">
        <v>0</v>
      </c>
      <c r="F15" s="28">
        <v>0</v>
      </c>
      <c r="G15" s="20"/>
      <c r="H15" s="20"/>
      <c r="I15" s="20"/>
      <c r="J15" s="20"/>
      <c r="K15" s="20"/>
      <c r="L15" s="20"/>
      <c r="M15" s="20"/>
      <c r="N15" s="20"/>
      <c r="O15" s="20"/>
      <c r="P15" s="20"/>
      <c r="Q15" s="20"/>
      <c r="R15" s="20"/>
      <c r="S15" s="20"/>
      <c r="T15" s="20"/>
      <c r="U15" s="20"/>
      <c r="V15" s="20"/>
    </row>
    <row r="16" spans="1:22" ht="19" x14ac:dyDescent="0.25">
      <c r="A16" s="20"/>
      <c r="B16" s="30" t="s">
        <v>150</v>
      </c>
      <c r="C16" s="31"/>
      <c r="D16" s="31"/>
      <c r="E16" s="31"/>
      <c r="F16" s="32"/>
      <c r="G16" s="20"/>
      <c r="H16" s="20"/>
      <c r="I16" s="20"/>
      <c r="J16" s="20"/>
      <c r="K16" s="20"/>
      <c r="L16" s="20"/>
      <c r="M16" s="20"/>
      <c r="N16" s="20"/>
      <c r="O16" s="20"/>
      <c r="P16" s="20"/>
      <c r="Q16" s="20"/>
      <c r="R16" s="20"/>
      <c r="S16" s="20"/>
      <c r="T16" s="20"/>
      <c r="U16" s="20"/>
      <c r="V16" s="20"/>
    </row>
    <row r="17" spans="1:22" ht="19" x14ac:dyDescent="0.25">
      <c r="A17" s="20"/>
      <c r="B17" s="33" t="s">
        <v>151</v>
      </c>
      <c r="C17" s="34">
        <v>3220000000</v>
      </c>
      <c r="D17" s="34">
        <v>1977000000</v>
      </c>
      <c r="E17" s="34">
        <v>3067000000</v>
      </c>
      <c r="F17" s="35">
        <v>3697000000</v>
      </c>
      <c r="G17" s="20"/>
      <c r="H17" s="20"/>
      <c r="I17" s="20"/>
      <c r="J17" s="20"/>
      <c r="K17" s="20"/>
      <c r="L17" s="20"/>
      <c r="M17" s="20"/>
      <c r="N17" s="20"/>
      <c r="O17" s="20"/>
      <c r="P17" s="20"/>
      <c r="Q17" s="20"/>
      <c r="R17" s="20"/>
      <c r="S17" s="20"/>
      <c r="T17" s="20"/>
      <c r="U17" s="20"/>
      <c r="V17" s="20"/>
    </row>
    <row r="19" spans="1:22" x14ac:dyDescent="0.2">
      <c r="A19" s="20"/>
      <c r="B19" s="36" t="s">
        <v>70</v>
      </c>
      <c r="C19" s="37" t="s">
        <v>152</v>
      </c>
      <c r="D19" s="37" t="s">
        <v>153</v>
      </c>
      <c r="E19" s="37" t="s">
        <v>154</v>
      </c>
      <c r="F19" s="37" t="s">
        <v>155</v>
      </c>
      <c r="G19" s="38" t="s">
        <v>156</v>
      </c>
      <c r="H19" s="20"/>
      <c r="I19" s="20"/>
      <c r="J19" s="20"/>
      <c r="K19" s="20"/>
      <c r="L19" s="20"/>
      <c r="M19" s="20"/>
      <c r="N19" s="20"/>
      <c r="O19" s="20"/>
      <c r="P19" s="20"/>
      <c r="Q19" s="20"/>
      <c r="R19" s="20"/>
      <c r="S19" s="20"/>
      <c r="T19" s="20"/>
      <c r="U19" s="20"/>
      <c r="V19" s="20"/>
    </row>
    <row r="20" spans="1:22" x14ac:dyDescent="0.2">
      <c r="A20" s="20"/>
      <c r="B20" s="39" t="s">
        <v>85</v>
      </c>
      <c r="C20" s="40"/>
      <c r="D20" s="40"/>
      <c r="E20" s="40"/>
      <c r="F20" s="40"/>
      <c r="G20" s="41"/>
      <c r="H20" s="42" t="s">
        <v>157</v>
      </c>
      <c r="I20" s="20"/>
      <c r="J20" s="20"/>
      <c r="K20" s="20"/>
      <c r="L20" s="20"/>
      <c r="M20" s="20"/>
      <c r="N20" s="20"/>
      <c r="O20" s="20"/>
      <c r="P20" s="20"/>
      <c r="Q20" s="20"/>
      <c r="R20" s="20"/>
      <c r="S20" s="20"/>
      <c r="T20" s="20"/>
      <c r="U20" s="20"/>
      <c r="V20" s="20"/>
    </row>
    <row r="21" spans="1:22" x14ac:dyDescent="0.2">
      <c r="A21" s="20"/>
      <c r="B21" s="43" t="s">
        <v>158</v>
      </c>
      <c r="C21" s="44" t="str">
        <f>IF(C3&gt;D3, "Pass", "Fail")</f>
        <v>Pass</v>
      </c>
      <c r="D21" s="44" t="str">
        <f>IF(D3&gt;E3, "Pass", "Fail")</f>
        <v>Pass</v>
      </c>
      <c r="E21" s="44" t="str">
        <f>IF(E3&gt;F3, "Pass", "Fail")</f>
        <v>Pass</v>
      </c>
      <c r="F21" s="45"/>
      <c r="G21" s="46">
        <f>(((COUNTIF(C21:E21, "Pass") * 100) + (COUNTIF(C21:E21, "Fail") * 0)) * (400/300)) / 2</f>
        <v>200</v>
      </c>
      <c r="H21" s="47" t="s">
        <v>159</v>
      </c>
      <c r="I21" s="48"/>
      <c r="J21" s="20"/>
      <c r="K21" s="20"/>
      <c r="L21" s="20"/>
      <c r="M21" s="20"/>
      <c r="N21" s="20"/>
      <c r="O21" s="20"/>
      <c r="P21" s="20"/>
      <c r="Q21" s="20"/>
      <c r="R21" s="20"/>
      <c r="S21" s="20"/>
      <c r="T21" s="20"/>
      <c r="U21" s="20"/>
      <c r="V21" s="20"/>
    </row>
    <row r="22" spans="1:22" x14ac:dyDescent="0.2">
      <c r="A22" s="20"/>
      <c r="B22" s="43" t="s">
        <v>160</v>
      </c>
      <c r="C22" s="44" t="str">
        <f>IF(C17&gt;D17, "Pass", "Fail")</f>
        <v>Pass</v>
      </c>
      <c r="D22" s="44" t="str">
        <f>IF(D17&gt;E17, "Pass", "Fail")</f>
        <v>Fail</v>
      </c>
      <c r="E22" s="44" t="str">
        <f>IF(E17&gt;F17, "Pass", "Fail")</f>
        <v>Fail</v>
      </c>
      <c r="F22" s="40"/>
      <c r="G22" s="46">
        <f>(((COUNTIF(C22:F22, "Pass") * 100) + (COUNTIF(C22:F22, "Fail") * 0)) * (400/300)) / 2</f>
        <v>66.666666666666657</v>
      </c>
      <c r="H22" s="47" t="s">
        <v>161</v>
      </c>
      <c r="I22" s="20"/>
      <c r="J22" s="20"/>
      <c r="K22" s="20"/>
      <c r="L22" s="20"/>
      <c r="M22" s="20"/>
      <c r="N22" s="20"/>
      <c r="O22" s="20"/>
      <c r="P22" s="20"/>
      <c r="Q22" s="20"/>
      <c r="R22" s="20"/>
      <c r="S22" s="20"/>
      <c r="T22" s="20"/>
      <c r="U22" s="20"/>
      <c r="V22" s="20"/>
    </row>
    <row r="23" spans="1:22" x14ac:dyDescent="0.2">
      <c r="A23" s="20"/>
      <c r="B23" s="39" t="s">
        <v>73</v>
      </c>
      <c r="C23" s="44" t="str">
        <f>IF(C17&gt;C7, "Pass", "Fail")</f>
        <v>Fail</v>
      </c>
      <c r="D23" s="44" t="str">
        <f>IF(D17&gt;D7, "Pass", "Fail")</f>
        <v>Fail</v>
      </c>
      <c r="E23" s="44" t="str">
        <f>IF(E17&gt;E7, "Pass", "Fail")</f>
        <v>Fail</v>
      </c>
      <c r="F23" s="49" t="str">
        <f>IF(F17&gt;F7, "Pass", "Fail")</f>
        <v>Pass</v>
      </c>
      <c r="G23" s="46">
        <f>(COUNTIF(C23:F23, "Pass") * 100) + (COUNTIF(C23:F23, "Fail") * 0)</f>
        <v>100</v>
      </c>
      <c r="H23" s="47" t="s">
        <v>162</v>
      </c>
      <c r="I23" s="20"/>
      <c r="J23" s="20"/>
      <c r="K23" s="20"/>
      <c r="L23" s="20"/>
      <c r="M23" s="20"/>
      <c r="N23" s="20"/>
      <c r="O23" s="20"/>
      <c r="P23" s="20"/>
      <c r="Q23" s="20"/>
      <c r="R23" s="20"/>
      <c r="S23" s="20"/>
      <c r="T23" s="20"/>
      <c r="U23" s="20"/>
      <c r="V23" s="20"/>
    </row>
    <row r="24" spans="1:22" x14ac:dyDescent="0.2">
      <c r="A24" s="20"/>
      <c r="B24" s="39" t="s">
        <v>91</v>
      </c>
      <c r="C24" s="50">
        <f>C17/(C4)</f>
        <v>0.11377689834281474</v>
      </c>
      <c r="D24" s="50">
        <f>D17/(D4)</f>
        <v>6.8512614360964785E-2</v>
      </c>
      <c r="E24" s="50">
        <f>E17/(E4)</f>
        <v>0.11342036167301506</v>
      </c>
      <c r="F24" s="51">
        <f>F17/(F4)</f>
        <v>0.15024790701454929</v>
      </c>
      <c r="G24" s="46">
        <f>(IF(C24 &gt; 0.5, 100, IF(C24 &gt;= 0.2, 50, 0))) +
  (IF(D24 &gt; 0.5, 100, IF(D24 &gt;= 0.2, 50, 0))) +
  (IF(E24 &gt; 0.5, 100, IF(E24 &gt;= 0.2, 50, 0))) +
  (IF(F24 &gt; 0.5, 100, IF(F24 &gt;= 0.2, 50, 0)))</f>
        <v>0</v>
      </c>
      <c r="H24" s="47" t="s">
        <v>163</v>
      </c>
      <c r="I24" s="20"/>
      <c r="J24" s="20"/>
      <c r="K24" s="20"/>
      <c r="L24" s="20"/>
      <c r="M24" s="20"/>
      <c r="N24" s="20"/>
      <c r="O24" s="20"/>
      <c r="P24" s="20"/>
      <c r="Q24" s="20"/>
      <c r="R24" s="20"/>
      <c r="S24" s="20"/>
      <c r="T24" s="20"/>
      <c r="U24" s="20"/>
      <c r="V24" s="20"/>
    </row>
    <row r="25" spans="1:22" x14ac:dyDescent="0.2">
      <c r="A25" s="20"/>
      <c r="B25" s="39" t="s">
        <v>79</v>
      </c>
      <c r="C25" s="50">
        <f>C17/C6</f>
        <v>7.19472684616244E-2</v>
      </c>
      <c r="D25" s="50">
        <f>D17/D6</f>
        <v>4.6318206311646321E-2</v>
      </c>
      <c r="E25" s="50">
        <f>E17/E6</f>
        <v>7.7217452604546946E-2</v>
      </c>
      <c r="F25" s="51">
        <f>F17/F6</f>
        <v>8.1259890979426763E-2</v>
      </c>
      <c r="G25" s="46">
        <f>(IF(C25 &gt; 0.17, 100, IF(C25 &gt;= 0.1, 50, 0))) +
  (IF(D25 &gt; 0.17, 100, IF(D25 &gt;= 0.1, 50, 0))) +
  (IF(E25 &gt; 0.17, 100, IF(E25 &gt;= 0.1, 50, 0))) +
  (IF(F25 &gt; 0.17, 100, IF(F25 &gt;= 0.1, 50, 0)))</f>
        <v>0</v>
      </c>
      <c r="H25" s="47" t="s">
        <v>164</v>
      </c>
      <c r="I25" s="20"/>
      <c r="J25" s="20"/>
      <c r="K25" s="20"/>
      <c r="L25" s="20"/>
      <c r="M25" s="20"/>
      <c r="N25" s="20"/>
      <c r="O25" s="20"/>
      <c r="P25" s="20"/>
      <c r="Q25" s="20"/>
      <c r="R25" s="20"/>
      <c r="S25" s="20"/>
      <c r="T25" s="20"/>
      <c r="U25" s="20"/>
      <c r="V25" s="20"/>
    </row>
    <row r="26" spans="1:22" x14ac:dyDescent="0.2">
      <c r="A26" s="20"/>
      <c r="B26" s="39" t="s">
        <v>81</v>
      </c>
      <c r="C26" s="50">
        <f>C8/C6</f>
        <v>0.62153949279410126</v>
      </c>
      <c r="D26" s="50">
        <f>D8/D6</f>
        <v>0.63512405407305017</v>
      </c>
      <c r="E26" s="50">
        <f>E8/E6</f>
        <v>0.62086155240564966</v>
      </c>
      <c r="F26" s="51">
        <f>F8/F6</f>
        <v>0.66414629857569896</v>
      </c>
      <c r="G26" s="46">
        <f>(IF(C26 &lt; 0.5, 100, 0)) +
  (IF(D26 &lt; 0.5, 100, 0)) +
  (IF(E26 &lt; 0.5, 100, 0)) +
  (IF(F26 &lt; 0.5, 100, 0))</f>
        <v>0</v>
      </c>
      <c r="H26" s="47" t="s">
        <v>165</v>
      </c>
      <c r="I26" s="20"/>
      <c r="J26" s="20"/>
      <c r="K26" s="20"/>
      <c r="L26" s="20"/>
      <c r="M26" s="20"/>
      <c r="N26" s="20"/>
      <c r="O26" s="20"/>
      <c r="P26" s="20"/>
      <c r="Q26" s="20"/>
      <c r="R26" s="20"/>
      <c r="S26" s="20"/>
      <c r="T26" s="20"/>
      <c r="U26" s="20"/>
      <c r="V26" s="20"/>
    </row>
    <row r="27" spans="1:22" x14ac:dyDescent="0.2">
      <c r="A27" s="20"/>
      <c r="B27" s="39" t="s">
        <v>166</v>
      </c>
      <c r="C27" s="50">
        <f>C9/(C13+C10)</f>
        <v>3.0483943916779737</v>
      </c>
      <c r="D27" s="50">
        <f>D9/(D13+D10)</f>
        <v>3.1037400249975966</v>
      </c>
      <c r="E27" s="50">
        <f>E9/(E13+E10)</f>
        <v>3.5585906117295996</v>
      </c>
      <c r="F27" s="51">
        <f>F9/(F13+F10)</f>
        <v>2.6139486853602349</v>
      </c>
      <c r="G27" s="46">
        <f>(IF(C27 &lt; 0.8, 100, IF(C27 &lt; 1, 50, 0))) +
  (IF(D27 &lt; 0.8, 100, IF(D27 &lt; 1, 50, 0))) +
  (IF(E27 &lt; 0.8, 100, IF(E27 &lt; 1, 50, 0))) +
  (IF(F27 &lt; 0.8, 100, IF(F27 &lt; 1, 50, 0)))</f>
        <v>0</v>
      </c>
      <c r="H27" s="47" t="s">
        <v>167</v>
      </c>
      <c r="I27" s="20"/>
      <c r="J27" s="20"/>
      <c r="K27" s="20"/>
      <c r="L27" s="20"/>
      <c r="M27" s="20"/>
      <c r="N27" s="20"/>
      <c r="O27" s="20"/>
      <c r="P27" s="20"/>
      <c r="Q27" s="20"/>
      <c r="R27" s="20"/>
      <c r="S27" s="20"/>
      <c r="T27" s="20"/>
      <c r="U27" s="20"/>
      <c r="V27" s="20"/>
    </row>
    <row r="28" spans="1:22" x14ac:dyDescent="0.2">
      <c r="A28" s="20"/>
      <c r="B28" s="39" t="s">
        <v>168</v>
      </c>
      <c r="C28" s="44" t="str">
        <f>IF(C11=0, "Pass", "Fail")</f>
        <v>Pass</v>
      </c>
      <c r="D28" s="52" t="str">
        <f>IF(D11=0, "Pass", "Fail")</f>
        <v>Pass</v>
      </c>
      <c r="E28" s="52" t="str">
        <f>IF(E11=0, "Pass", "Fail")</f>
        <v>Pass</v>
      </c>
      <c r="F28" s="53" t="str">
        <f>IF(F11=0, "Pass", "Fail")</f>
        <v>Pass</v>
      </c>
      <c r="G28" s="46">
        <f>(COUNTIF(C28:F28, "Pass") * 100) + (COUNTIF(C28:F28, "Fail") * 0)</f>
        <v>400</v>
      </c>
      <c r="H28" s="47" t="s">
        <v>169</v>
      </c>
      <c r="I28" s="20"/>
      <c r="J28" s="20"/>
      <c r="K28" s="20"/>
      <c r="L28" s="20"/>
      <c r="M28" s="20"/>
      <c r="N28" s="20"/>
      <c r="O28" s="20"/>
      <c r="P28" s="20"/>
      <c r="Q28" s="20"/>
      <c r="R28" s="20"/>
      <c r="S28" s="20"/>
      <c r="T28" s="20"/>
      <c r="U28" s="20"/>
      <c r="V28" s="20"/>
    </row>
    <row r="29" spans="1:22" x14ac:dyDescent="0.2">
      <c r="A29" s="20"/>
      <c r="B29" s="39" t="s">
        <v>83</v>
      </c>
      <c r="C29" s="51">
        <f>(((C12-D12)/D12)+((D12-E12)/E12)+((E12-F12)/F12))/3</f>
        <v>-8.5143562492972877E-2</v>
      </c>
      <c r="D29" s="54"/>
      <c r="E29" s="55"/>
      <c r="F29" s="56"/>
      <c r="G29" s="46">
        <f>(IF(C29 &gt;= 0.17, 100, IF(C29 &gt;= 0, 50, 0))) * (400/100)</f>
        <v>0</v>
      </c>
      <c r="H29" s="47" t="s">
        <v>170</v>
      </c>
      <c r="I29" s="20"/>
      <c r="J29" s="20"/>
      <c r="K29" s="20"/>
      <c r="L29" s="20"/>
      <c r="M29" s="20"/>
      <c r="N29" s="20"/>
      <c r="O29" s="20"/>
      <c r="P29" s="20"/>
      <c r="Q29" s="20"/>
      <c r="R29" s="20"/>
      <c r="S29" s="20"/>
      <c r="T29" s="20"/>
      <c r="U29" s="20"/>
      <c r="V29" s="20"/>
    </row>
    <row r="30" spans="1:22" x14ac:dyDescent="0.2">
      <c r="A30" s="20"/>
      <c r="B30" s="39" t="s">
        <v>87</v>
      </c>
      <c r="C30" s="44" t="str">
        <f>IF(C10&lt;&gt;0,"Pass","Fail")</f>
        <v>Fail</v>
      </c>
      <c r="D30" s="57" t="str">
        <f>IF(D10&lt;&gt;0,"Pass","Fail")</f>
        <v>Fail</v>
      </c>
      <c r="E30" s="57" t="str">
        <f>IF(E10&lt;&gt;0,"Pass","Fail")</f>
        <v>Fail</v>
      </c>
      <c r="F30" s="58" t="str">
        <f>IF(F10&lt;&gt;0,"Pass","Fail")</f>
        <v>Fail</v>
      </c>
      <c r="G30" s="46">
        <f>(COUNTIF(C30:F30, "Pass") * 100) + (COUNTIF(C30:F30, "Fail") * 0)</f>
        <v>0</v>
      </c>
      <c r="H30" s="47" t="s">
        <v>171</v>
      </c>
      <c r="I30" s="20"/>
      <c r="J30" s="20"/>
      <c r="K30" s="20"/>
      <c r="L30" s="20"/>
      <c r="M30" s="20"/>
      <c r="N30" s="20"/>
      <c r="O30" s="20"/>
      <c r="P30" s="20"/>
      <c r="Q30" s="20"/>
      <c r="R30" s="20"/>
      <c r="S30" s="20"/>
      <c r="T30" s="20"/>
      <c r="U30" s="20"/>
      <c r="V30" s="20"/>
    </row>
    <row r="31" spans="1:22" x14ac:dyDescent="0.2">
      <c r="A31" s="20"/>
      <c r="B31" s="39" t="s">
        <v>172</v>
      </c>
      <c r="C31" s="50">
        <f>C17/(C13+C10)</f>
        <v>0.29127091813658978</v>
      </c>
      <c r="D31" s="50">
        <f>D17/(D13+D10)</f>
        <v>0.19007787712719931</v>
      </c>
      <c r="E31" s="50">
        <f>E17/(E13+E10)</f>
        <v>0.35200275450476298</v>
      </c>
      <c r="F31" s="51">
        <f>F17/(F13+F10)</f>
        <v>0.2936690761776154</v>
      </c>
      <c r="G31" s="46">
        <f>(IF(C31 &gt; 0.23, 100, 0)) +
  (IF(D31 &gt; 0.23, 100, 0)) +
  (IF(E31 &gt; 0.23, 100, 0)) +
  (IF(F31 &gt; 0.23, 100, 0))</f>
        <v>300</v>
      </c>
      <c r="H31" s="47" t="s">
        <v>173</v>
      </c>
      <c r="I31" s="20"/>
      <c r="J31" s="20"/>
      <c r="K31" s="20"/>
      <c r="L31" s="20"/>
      <c r="M31" s="20"/>
      <c r="N31" s="20"/>
      <c r="O31" s="20"/>
      <c r="P31" s="20"/>
      <c r="Q31" s="20"/>
      <c r="R31" s="20"/>
      <c r="S31" s="20"/>
      <c r="T31" s="20"/>
      <c r="U31" s="20"/>
      <c r="V31" s="20"/>
    </row>
    <row r="32" spans="1:22" x14ac:dyDescent="0.2">
      <c r="A32" s="20"/>
      <c r="B32" s="59" t="s">
        <v>93</v>
      </c>
      <c r="C32" s="60" t="str">
        <f>IF(C5&gt;F5, "Pass", "Fail")</f>
        <v>Fail</v>
      </c>
      <c r="D32" s="61"/>
      <c r="E32" s="62"/>
      <c r="F32" s="62"/>
      <c r="G32" s="63">
        <f>((COUNTIF(C32, "Pass") * 100) + (COUNTIF(C32, "Fail") * 0)) * (400/100)</f>
        <v>0</v>
      </c>
      <c r="H32" s="64" t="s">
        <v>174</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rgb="FF00FF00"/>
  </sheetPr>
  <dimension ref="A1:V32"/>
  <sheetViews>
    <sheetView zoomScale="200" workbookViewId="0"/>
  </sheetViews>
  <sheetFormatPr baseColWidth="10" defaultColWidth="8.83203125" defaultRowHeight="15" x14ac:dyDescent="0.2"/>
  <cols>
    <col min="1" max="1" width="19" customWidth="1"/>
    <col min="2" max="2" width="42" customWidth="1"/>
    <col min="3" max="7" width="20" customWidth="1"/>
    <col min="8" max="8" width="177" customWidth="1"/>
    <col min="9" max="9" width="20" customWidth="1"/>
    <col min="10" max="22" width="19" customWidth="1"/>
  </cols>
  <sheetData>
    <row r="1" spans="1:22" x14ac:dyDescent="0.2">
      <c r="A1" s="20"/>
      <c r="B1" s="21" t="s">
        <v>130</v>
      </c>
      <c r="C1" s="20"/>
      <c r="D1" s="20"/>
      <c r="E1" s="20"/>
      <c r="F1" s="20"/>
      <c r="G1" s="20"/>
      <c r="H1" s="20"/>
      <c r="I1" s="20"/>
      <c r="J1" s="20"/>
      <c r="K1" s="20"/>
      <c r="L1" s="20"/>
      <c r="M1" s="20"/>
      <c r="N1" s="20"/>
      <c r="O1" s="20"/>
      <c r="P1" s="20"/>
      <c r="Q1" s="20"/>
      <c r="R1" s="20"/>
      <c r="S1" s="20"/>
      <c r="T1" s="20"/>
      <c r="U1" s="20"/>
      <c r="V1" s="20"/>
    </row>
    <row r="2" spans="1:22" x14ac:dyDescent="0.2">
      <c r="A2" s="20"/>
      <c r="B2" s="22" t="s">
        <v>131</v>
      </c>
      <c r="C2" s="23" t="s">
        <v>175</v>
      </c>
      <c r="D2" s="23" t="s">
        <v>176</v>
      </c>
      <c r="E2" s="23" t="s">
        <v>177</v>
      </c>
      <c r="F2" s="23" t="s">
        <v>178</v>
      </c>
      <c r="G2" s="20"/>
      <c r="H2" s="24" t="s">
        <v>136</v>
      </c>
      <c r="I2" s="25">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0.16</v>
      </c>
      <c r="J2" s="20"/>
      <c r="K2" s="20"/>
      <c r="L2" s="20"/>
      <c r="M2" s="20"/>
      <c r="N2" s="20"/>
      <c r="O2" s="20"/>
      <c r="P2" s="20"/>
      <c r="Q2" s="20"/>
      <c r="R2" s="20"/>
      <c r="S2" s="20"/>
      <c r="T2" s="20"/>
      <c r="U2" s="20"/>
      <c r="V2" s="20"/>
    </row>
    <row r="3" spans="1:22" ht="19" x14ac:dyDescent="0.25">
      <c r="A3" s="20"/>
      <c r="B3" s="26" t="s">
        <v>137</v>
      </c>
      <c r="C3" s="27">
        <v>512000000</v>
      </c>
      <c r="D3" s="27">
        <v>421000000</v>
      </c>
      <c r="E3" s="27">
        <v>260000000</v>
      </c>
      <c r="F3" s="28">
        <v>317000000</v>
      </c>
      <c r="G3" s="20"/>
      <c r="H3" s="20"/>
      <c r="I3" s="20"/>
      <c r="J3" s="20"/>
      <c r="K3" s="20"/>
      <c r="L3" s="20"/>
      <c r="M3" s="20"/>
      <c r="N3" s="20"/>
      <c r="O3" s="20"/>
      <c r="P3" s="20"/>
      <c r="Q3" s="20"/>
      <c r="R3" s="20"/>
      <c r="S3" s="20"/>
      <c r="T3" s="20"/>
      <c r="U3" s="20"/>
      <c r="V3" s="20"/>
    </row>
    <row r="4" spans="1:22" ht="19" x14ac:dyDescent="0.25">
      <c r="A4" s="20"/>
      <c r="B4" s="29" t="s">
        <v>138</v>
      </c>
      <c r="C4" s="27">
        <v>38412000000</v>
      </c>
      <c r="D4" s="27">
        <v>36285000000</v>
      </c>
      <c r="E4" s="27">
        <v>34744000000</v>
      </c>
      <c r="F4" s="28">
        <v>33294000000</v>
      </c>
      <c r="G4" s="20"/>
      <c r="H4" s="20"/>
      <c r="I4" s="20"/>
      <c r="J4" s="20"/>
      <c r="K4" s="20"/>
      <c r="L4" s="20"/>
      <c r="M4" s="20"/>
      <c r="N4" s="20"/>
      <c r="O4" s="20"/>
      <c r="P4" s="20"/>
      <c r="Q4" s="20"/>
      <c r="R4" s="20"/>
      <c r="S4" s="20"/>
      <c r="T4" s="20"/>
      <c r="U4" s="20"/>
      <c r="V4" s="20"/>
    </row>
    <row r="5" spans="1:22" ht="19" x14ac:dyDescent="0.25">
      <c r="A5" s="20"/>
      <c r="B5" s="29" t="s">
        <v>139</v>
      </c>
      <c r="C5" s="27">
        <v>5618000000</v>
      </c>
      <c r="D5" s="27">
        <v>5618000000</v>
      </c>
      <c r="E5" s="27">
        <v>5618000000</v>
      </c>
      <c r="F5" s="28">
        <v>5618000000</v>
      </c>
      <c r="G5" s="20"/>
      <c r="H5" s="20"/>
      <c r="I5" s="20"/>
      <c r="J5" s="20"/>
      <c r="K5" s="20"/>
      <c r="L5" s="20"/>
      <c r="M5" s="20"/>
      <c r="N5" s="20"/>
      <c r="O5" s="20"/>
      <c r="P5" s="20"/>
      <c r="Q5" s="20"/>
      <c r="R5" s="20"/>
      <c r="S5" s="20"/>
      <c r="T5" s="20"/>
      <c r="U5" s="20"/>
      <c r="V5" s="20"/>
    </row>
    <row r="6" spans="1:22" ht="19" x14ac:dyDescent="0.25">
      <c r="A6" s="20"/>
      <c r="B6" s="29" t="s">
        <v>140</v>
      </c>
      <c r="C6" s="27">
        <v>48767000000</v>
      </c>
      <c r="D6" s="27">
        <v>46108000000</v>
      </c>
      <c r="E6" s="27">
        <v>45432000000</v>
      </c>
      <c r="F6" s="28">
        <v>44464000000</v>
      </c>
      <c r="G6" s="20"/>
      <c r="H6" s="20"/>
      <c r="I6" s="20"/>
      <c r="J6" s="20"/>
      <c r="K6" s="20"/>
      <c r="L6" s="20"/>
      <c r="M6" s="20"/>
      <c r="N6" s="20"/>
      <c r="O6" s="20"/>
      <c r="P6" s="20"/>
      <c r="Q6" s="20"/>
      <c r="R6" s="20"/>
      <c r="S6" s="20"/>
      <c r="T6" s="20"/>
      <c r="U6" s="20"/>
      <c r="V6" s="20"/>
    </row>
    <row r="7" spans="1:22" ht="19" x14ac:dyDescent="0.25">
      <c r="A7" s="20"/>
      <c r="B7" s="29" t="s">
        <v>141</v>
      </c>
      <c r="C7" s="27">
        <v>5386000000</v>
      </c>
      <c r="D7" s="27">
        <v>3958000000</v>
      </c>
      <c r="E7" s="27">
        <v>4416000000</v>
      </c>
      <c r="F7" s="28">
        <v>5004000000</v>
      </c>
      <c r="G7" s="20"/>
      <c r="H7" s="20"/>
      <c r="I7" s="20"/>
      <c r="J7" s="20"/>
      <c r="K7" s="20"/>
      <c r="L7" s="20"/>
      <c r="M7" s="20"/>
      <c r="N7" s="20"/>
      <c r="O7" s="20"/>
      <c r="P7" s="20"/>
      <c r="Q7" s="20"/>
      <c r="R7" s="20"/>
      <c r="S7" s="20"/>
      <c r="T7" s="20"/>
      <c r="U7" s="20"/>
      <c r="V7" s="20"/>
    </row>
    <row r="8" spans="1:22" ht="19" x14ac:dyDescent="0.25">
      <c r="A8" s="20"/>
      <c r="B8" s="29" t="s">
        <v>142</v>
      </c>
      <c r="C8" s="27">
        <v>32465000000</v>
      </c>
      <c r="D8" s="27">
        <v>31507000000</v>
      </c>
      <c r="E8" s="27">
        <v>32341000000</v>
      </c>
      <c r="F8" s="28">
        <v>32223000000</v>
      </c>
      <c r="G8" s="20"/>
      <c r="H8" s="20"/>
      <c r="I8" s="20"/>
      <c r="J8" s="20"/>
      <c r="K8" s="20"/>
      <c r="L8" s="20"/>
      <c r="M8" s="20"/>
      <c r="N8" s="20"/>
      <c r="O8" s="20"/>
      <c r="P8" s="20"/>
      <c r="Q8" s="20"/>
      <c r="R8" s="20"/>
      <c r="S8" s="20"/>
      <c r="T8" s="20"/>
      <c r="U8" s="20"/>
      <c r="V8" s="20"/>
    </row>
    <row r="9" spans="1:22" ht="19" x14ac:dyDescent="0.25">
      <c r="A9" s="20"/>
      <c r="B9" s="29" t="s">
        <v>143</v>
      </c>
      <c r="C9" s="27">
        <v>37851000000</v>
      </c>
      <c r="D9" s="27">
        <v>35465000000</v>
      </c>
      <c r="E9" s="27">
        <v>36757000000</v>
      </c>
      <c r="F9" s="28">
        <v>37227000000</v>
      </c>
      <c r="G9" s="20"/>
      <c r="H9" s="20"/>
      <c r="I9" s="20"/>
      <c r="J9" s="20"/>
      <c r="K9" s="20"/>
      <c r="L9" s="20"/>
      <c r="M9" s="20"/>
      <c r="N9" s="20"/>
      <c r="O9" s="20"/>
      <c r="P9" s="20"/>
      <c r="Q9" s="20"/>
      <c r="R9" s="20"/>
      <c r="S9" s="20"/>
      <c r="T9" s="20"/>
      <c r="U9" s="20"/>
      <c r="V9" s="20"/>
    </row>
    <row r="10" spans="1:22" ht="19" x14ac:dyDescent="0.25">
      <c r="A10" s="20"/>
      <c r="B10" s="29" t="s">
        <v>144</v>
      </c>
      <c r="C10" s="27">
        <v>0</v>
      </c>
      <c r="D10" s="27">
        <v>0</v>
      </c>
      <c r="E10" s="27">
        <v>0</v>
      </c>
      <c r="F10" s="28">
        <v>0</v>
      </c>
      <c r="G10" s="20"/>
      <c r="H10" s="20"/>
      <c r="I10" s="20"/>
      <c r="J10" s="20"/>
      <c r="K10" s="20"/>
      <c r="L10" s="20"/>
      <c r="M10" s="20"/>
      <c r="N10" s="20"/>
      <c r="O10" s="20"/>
      <c r="P10" s="20"/>
      <c r="Q10" s="20"/>
      <c r="R10" s="20"/>
      <c r="S10" s="20"/>
      <c r="T10" s="20"/>
      <c r="U10" s="20"/>
      <c r="V10" s="20"/>
    </row>
    <row r="11" spans="1:22" ht="19" x14ac:dyDescent="0.25">
      <c r="A11" s="20"/>
      <c r="B11" s="29" t="s">
        <v>145</v>
      </c>
      <c r="C11" s="27">
        <v>0</v>
      </c>
      <c r="D11" s="27">
        <v>0</v>
      </c>
      <c r="E11" s="27">
        <v>0</v>
      </c>
      <c r="F11" s="28">
        <v>0</v>
      </c>
      <c r="G11" s="20"/>
      <c r="H11" s="20"/>
      <c r="I11" s="20"/>
      <c r="J11" s="20"/>
      <c r="K11" s="20"/>
      <c r="L11" s="20"/>
      <c r="M11" s="20"/>
      <c r="N11" s="20"/>
      <c r="O11" s="20"/>
      <c r="P11" s="20"/>
      <c r="Q11" s="20"/>
      <c r="R11" s="20"/>
      <c r="S11" s="20"/>
      <c r="T11" s="20"/>
      <c r="U11" s="20"/>
      <c r="V11" s="20"/>
    </row>
    <row r="12" spans="1:22" ht="19" x14ac:dyDescent="0.25">
      <c r="A12" s="20"/>
      <c r="B12" s="29" t="s">
        <v>146</v>
      </c>
      <c r="C12" s="27">
        <v>-97000000</v>
      </c>
      <c r="D12" s="27">
        <v>-1199000000</v>
      </c>
      <c r="E12" s="27">
        <v>-1605000000</v>
      </c>
      <c r="F12" s="28">
        <v>-2888000000</v>
      </c>
      <c r="G12" s="20"/>
      <c r="H12" s="20"/>
      <c r="I12" s="20"/>
      <c r="J12" s="20"/>
      <c r="K12" s="20"/>
      <c r="L12" s="20"/>
      <c r="M12" s="20"/>
      <c r="N12" s="20"/>
      <c r="O12" s="20"/>
      <c r="P12" s="20"/>
      <c r="Q12" s="20"/>
      <c r="R12" s="20"/>
      <c r="S12" s="20"/>
      <c r="T12" s="20"/>
      <c r="U12" s="20"/>
      <c r="V12" s="20"/>
    </row>
    <row r="13" spans="1:22" ht="19" x14ac:dyDescent="0.25">
      <c r="A13" s="20"/>
      <c r="B13" s="29" t="s">
        <v>147</v>
      </c>
      <c r="C13" s="27">
        <v>10916000000</v>
      </c>
      <c r="D13" s="27">
        <v>10643000000</v>
      </c>
      <c r="E13" s="27">
        <v>8675000000</v>
      </c>
      <c r="F13" s="28">
        <v>7237000000</v>
      </c>
      <c r="G13" s="20"/>
      <c r="H13" s="20"/>
      <c r="I13" s="20"/>
      <c r="J13" s="20"/>
      <c r="K13" s="20"/>
      <c r="L13" s="20"/>
      <c r="M13" s="20"/>
      <c r="N13" s="20"/>
      <c r="O13" s="20"/>
      <c r="P13" s="20"/>
      <c r="Q13" s="20"/>
      <c r="R13" s="20"/>
      <c r="S13" s="20"/>
      <c r="T13" s="20"/>
      <c r="U13" s="20"/>
      <c r="V13" s="20"/>
    </row>
    <row r="14" spans="1:22" ht="19" x14ac:dyDescent="0.25">
      <c r="A14" s="20"/>
      <c r="B14" s="30" t="s">
        <v>148</v>
      </c>
      <c r="C14" s="31"/>
      <c r="D14" s="31"/>
      <c r="E14" s="31"/>
      <c r="F14" s="32"/>
      <c r="G14" s="20"/>
      <c r="H14" s="20"/>
      <c r="I14" s="20"/>
      <c r="J14" s="20"/>
      <c r="K14" s="20"/>
      <c r="L14" s="20"/>
      <c r="M14" s="20"/>
      <c r="N14" s="20"/>
      <c r="O14" s="20"/>
      <c r="P14" s="20"/>
      <c r="Q14" s="20"/>
      <c r="R14" s="20"/>
      <c r="S14" s="20"/>
      <c r="T14" s="20"/>
      <c r="U14" s="20"/>
      <c r="V14" s="20"/>
    </row>
    <row r="15" spans="1:22" ht="19" x14ac:dyDescent="0.25">
      <c r="A15" s="20"/>
      <c r="B15" s="26" t="s">
        <v>149</v>
      </c>
      <c r="C15" s="27">
        <v>0</v>
      </c>
      <c r="D15" s="27">
        <v>0</v>
      </c>
      <c r="E15" s="27">
        <v>0</v>
      </c>
      <c r="F15" s="28">
        <v>0</v>
      </c>
      <c r="G15" s="20"/>
      <c r="H15" s="20"/>
      <c r="I15" s="20"/>
      <c r="J15" s="20"/>
      <c r="K15" s="20"/>
      <c r="L15" s="20"/>
      <c r="M15" s="20"/>
      <c r="N15" s="20"/>
      <c r="O15" s="20"/>
      <c r="P15" s="20"/>
      <c r="Q15" s="20"/>
      <c r="R15" s="20"/>
      <c r="S15" s="20"/>
      <c r="T15" s="20"/>
      <c r="U15" s="20"/>
      <c r="V15" s="20"/>
    </row>
    <row r="16" spans="1:22" ht="19" x14ac:dyDescent="0.25">
      <c r="A16" s="20"/>
      <c r="B16" s="30" t="s">
        <v>150</v>
      </c>
      <c r="C16" s="31"/>
      <c r="D16" s="31"/>
      <c r="E16" s="31"/>
      <c r="F16" s="32"/>
      <c r="G16" s="20"/>
      <c r="H16" s="20"/>
      <c r="I16" s="20"/>
      <c r="J16" s="20"/>
      <c r="K16" s="20"/>
      <c r="L16" s="20"/>
      <c r="M16" s="20"/>
      <c r="N16" s="20"/>
      <c r="O16" s="20"/>
      <c r="P16" s="20"/>
      <c r="Q16" s="20"/>
      <c r="R16" s="20"/>
      <c r="S16" s="20"/>
      <c r="T16" s="20"/>
      <c r="U16" s="20"/>
      <c r="V16" s="20"/>
    </row>
    <row r="17" spans="1:22" ht="19" x14ac:dyDescent="0.25">
      <c r="A17" s="20"/>
      <c r="B17" s="33" t="s">
        <v>151</v>
      </c>
      <c r="C17" s="34">
        <v>1387000000</v>
      </c>
      <c r="D17" s="34">
        <v>2683000000</v>
      </c>
      <c r="E17" s="34">
        <v>2811000000</v>
      </c>
      <c r="F17" s="35">
        <v>1423000000</v>
      </c>
      <c r="G17" s="20"/>
      <c r="H17" s="20"/>
      <c r="I17" s="20"/>
      <c r="J17" s="20"/>
      <c r="K17" s="20"/>
      <c r="L17" s="20"/>
      <c r="M17" s="20"/>
      <c r="N17" s="20"/>
      <c r="O17" s="20"/>
      <c r="P17" s="20"/>
      <c r="Q17" s="20"/>
      <c r="R17" s="20"/>
      <c r="S17" s="20"/>
      <c r="T17" s="20"/>
      <c r="U17" s="20"/>
      <c r="V17" s="20"/>
    </row>
    <row r="19" spans="1:22" x14ac:dyDescent="0.2">
      <c r="A19" s="20"/>
      <c r="B19" s="36" t="s">
        <v>70</v>
      </c>
      <c r="C19" s="37" t="s">
        <v>152</v>
      </c>
      <c r="D19" s="37" t="s">
        <v>153</v>
      </c>
      <c r="E19" s="37" t="s">
        <v>154</v>
      </c>
      <c r="F19" s="37" t="s">
        <v>155</v>
      </c>
      <c r="G19" s="38" t="s">
        <v>156</v>
      </c>
      <c r="H19" s="20"/>
      <c r="I19" s="20"/>
      <c r="J19" s="20"/>
      <c r="K19" s="20"/>
      <c r="L19" s="20"/>
      <c r="M19" s="20"/>
      <c r="N19" s="20"/>
      <c r="O19" s="20"/>
      <c r="P19" s="20"/>
      <c r="Q19" s="20"/>
      <c r="R19" s="20"/>
      <c r="S19" s="20"/>
      <c r="T19" s="20"/>
      <c r="U19" s="20"/>
      <c r="V19" s="20"/>
    </row>
    <row r="20" spans="1:22" x14ac:dyDescent="0.2">
      <c r="A20" s="20"/>
      <c r="B20" s="39" t="s">
        <v>85</v>
      </c>
      <c r="C20" s="40"/>
      <c r="D20" s="40"/>
      <c r="E20" s="40"/>
      <c r="F20" s="40"/>
      <c r="G20" s="41"/>
      <c r="H20" s="42" t="s">
        <v>157</v>
      </c>
      <c r="I20" s="20"/>
      <c r="J20" s="20"/>
      <c r="K20" s="20"/>
      <c r="L20" s="20"/>
      <c r="M20" s="20"/>
      <c r="N20" s="20"/>
      <c r="O20" s="20"/>
      <c r="P20" s="20"/>
      <c r="Q20" s="20"/>
      <c r="R20" s="20"/>
      <c r="S20" s="20"/>
      <c r="T20" s="20"/>
      <c r="U20" s="20"/>
      <c r="V20" s="20"/>
    </row>
    <row r="21" spans="1:22" x14ac:dyDescent="0.2">
      <c r="A21" s="20"/>
      <c r="B21" s="43" t="s">
        <v>158</v>
      </c>
      <c r="C21" s="44" t="str">
        <f>IF(C3&gt;D3, "Pass", "Fail")</f>
        <v>Pass</v>
      </c>
      <c r="D21" s="44" t="str">
        <f>IF(D3&gt;E3, "Pass", "Fail")</f>
        <v>Pass</v>
      </c>
      <c r="E21" s="44" t="str">
        <f>IF(E3&gt;F3, "Pass", "Fail")</f>
        <v>Fail</v>
      </c>
      <c r="F21" s="45"/>
      <c r="G21" s="46">
        <f>(((COUNTIF(C21:E21, "Pass") * 100) + (COUNTIF(C21:E21, "Fail") * 0)) * (400/300)) / 2</f>
        <v>133.33333333333331</v>
      </c>
      <c r="H21" s="47" t="s">
        <v>159</v>
      </c>
      <c r="I21" s="48"/>
      <c r="J21" s="20"/>
      <c r="K21" s="20"/>
      <c r="L21" s="20"/>
      <c r="M21" s="20"/>
      <c r="N21" s="20"/>
      <c r="O21" s="20"/>
      <c r="P21" s="20"/>
      <c r="Q21" s="20"/>
      <c r="R21" s="20"/>
      <c r="S21" s="20"/>
      <c r="T21" s="20"/>
      <c r="U21" s="20"/>
      <c r="V21" s="20"/>
    </row>
    <row r="22" spans="1:22" x14ac:dyDescent="0.2">
      <c r="A22" s="20"/>
      <c r="B22" s="43" t="s">
        <v>160</v>
      </c>
      <c r="C22" s="44" t="str">
        <f>IF(C17&gt;D17, "Pass", "Fail")</f>
        <v>Fail</v>
      </c>
      <c r="D22" s="44" t="str">
        <f>IF(D17&gt;E17, "Pass", "Fail")</f>
        <v>Fail</v>
      </c>
      <c r="E22" s="44" t="str">
        <f>IF(E17&gt;F17, "Pass", "Fail")</f>
        <v>Pass</v>
      </c>
      <c r="F22" s="40"/>
      <c r="G22" s="46">
        <f>(((COUNTIF(C22:F22, "Pass") * 100) + (COUNTIF(C22:F22, "Fail") * 0)) * (400/300)) / 2</f>
        <v>66.666666666666657</v>
      </c>
      <c r="H22" s="47" t="s">
        <v>161</v>
      </c>
      <c r="I22" s="20"/>
      <c r="J22" s="20"/>
      <c r="K22" s="20"/>
      <c r="L22" s="20"/>
      <c r="M22" s="20"/>
      <c r="N22" s="20"/>
      <c r="O22" s="20"/>
      <c r="P22" s="20"/>
      <c r="Q22" s="20"/>
      <c r="R22" s="20"/>
      <c r="S22" s="20"/>
      <c r="T22" s="20"/>
      <c r="U22" s="20"/>
      <c r="V22" s="20"/>
    </row>
    <row r="23" spans="1:22" x14ac:dyDescent="0.2">
      <c r="A23" s="20"/>
      <c r="B23" s="39" t="s">
        <v>73</v>
      </c>
      <c r="C23" s="44" t="str">
        <f>IF(C17&gt;C7, "Pass", "Fail")</f>
        <v>Fail</v>
      </c>
      <c r="D23" s="44" t="str">
        <f>IF(D17&gt;D7, "Pass", "Fail")</f>
        <v>Fail</v>
      </c>
      <c r="E23" s="44" t="str">
        <f>IF(E17&gt;E7, "Pass", "Fail")</f>
        <v>Fail</v>
      </c>
      <c r="F23" s="49" t="str">
        <f>IF(F17&gt;F7, "Pass", "Fail")</f>
        <v>Fail</v>
      </c>
      <c r="G23" s="46">
        <f>(COUNTIF(C23:F23, "Pass") * 100) + (COUNTIF(C23:F23, "Fail") * 0)</f>
        <v>0</v>
      </c>
      <c r="H23" s="47" t="s">
        <v>162</v>
      </c>
      <c r="I23" s="20"/>
      <c r="J23" s="20"/>
      <c r="K23" s="20"/>
      <c r="L23" s="20"/>
      <c r="M23" s="20"/>
      <c r="N23" s="20"/>
      <c r="O23" s="20"/>
      <c r="P23" s="20"/>
      <c r="Q23" s="20"/>
      <c r="R23" s="20"/>
      <c r="S23" s="20"/>
      <c r="T23" s="20"/>
      <c r="U23" s="20"/>
      <c r="V23" s="20"/>
    </row>
    <row r="24" spans="1:22" x14ac:dyDescent="0.2">
      <c r="A24" s="20"/>
      <c r="B24" s="39" t="s">
        <v>91</v>
      </c>
      <c r="C24" s="50">
        <f>C17/(C4)</f>
        <v>3.6108507757992292E-2</v>
      </c>
      <c r="D24" s="50">
        <f>D17/(D4)</f>
        <v>7.3942400440953557E-2</v>
      </c>
      <c r="E24" s="50">
        <f>E17/(E4)</f>
        <v>8.090605572185125E-2</v>
      </c>
      <c r="F24" s="51">
        <f>F17/(F4)</f>
        <v>4.27404337117799E-2</v>
      </c>
      <c r="G24" s="46">
        <f>(IF(C24 &gt; 0.5, 100, IF(C24 &gt;= 0.2, 50, 0))) +
  (IF(D24 &gt; 0.5, 100, IF(D24 &gt;= 0.2, 50, 0))) +
  (IF(E24 &gt; 0.5, 100, IF(E24 &gt;= 0.2, 50, 0))) +
  (IF(F24 &gt; 0.5, 100, IF(F24 &gt;= 0.2, 50, 0)))</f>
        <v>0</v>
      </c>
      <c r="H24" s="47" t="s">
        <v>163</v>
      </c>
      <c r="I24" s="20"/>
      <c r="J24" s="20"/>
      <c r="K24" s="20"/>
      <c r="L24" s="20"/>
      <c r="M24" s="20"/>
      <c r="N24" s="20"/>
      <c r="O24" s="20"/>
      <c r="P24" s="20"/>
      <c r="Q24" s="20"/>
      <c r="R24" s="20"/>
      <c r="S24" s="20"/>
      <c r="T24" s="20"/>
      <c r="U24" s="20"/>
      <c r="V24" s="20"/>
    </row>
    <row r="25" spans="1:22" x14ac:dyDescent="0.2">
      <c r="A25" s="20"/>
      <c r="B25" s="39" t="s">
        <v>79</v>
      </c>
      <c r="C25" s="50">
        <f>C17/C6</f>
        <v>2.8441364037156275E-2</v>
      </c>
      <c r="D25" s="50">
        <f>D17/D6</f>
        <v>5.8189468205083715E-2</v>
      </c>
      <c r="E25" s="50">
        <f>E17/E6</f>
        <v>6.187268885367142E-2</v>
      </c>
      <c r="F25" s="51">
        <f>F17/F6</f>
        <v>3.2003418495861823E-2</v>
      </c>
      <c r="G25" s="46">
        <f>(IF(C25 &gt; 0.17, 100, IF(C25 &gt;= 0.1, 50, 0))) +
  (IF(D25 &gt; 0.17, 100, IF(D25 &gt;= 0.1, 50, 0))) +
  (IF(E25 &gt; 0.17, 100, IF(E25 &gt;= 0.1, 50, 0))) +
  (IF(F25 &gt; 0.17, 100, IF(F25 &gt;= 0.1, 50, 0)))</f>
        <v>0</v>
      </c>
      <c r="H25" s="47" t="s">
        <v>164</v>
      </c>
      <c r="I25" s="20"/>
      <c r="J25" s="20"/>
      <c r="K25" s="20"/>
      <c r="L25" s="20"/>
      <c r="M25" s="20"/>
      <c r="N25" s="20"/>
      <c r="O25" s="20"/>
      <c r="P25" s="20"/>
      <c r="Q25" s="20"/>
      <c r="R25" s="20"/>
      <c r="S25" s="20"/>
      <c r="T25" s="20"/>
      <c r="U25" s="20"/>
      <c r="V25" s="20"/>
    </row>
    <row r="26" spans="1:22" x14ac:dyDescent="0.2">
      <c r="A26" s="20"/>
      <c r="B26" s="39" t="s">
        <v>81</v>
      </c>
      <c r="C26" s="50">
        <f>C8/C6</f>
        <v>0.66571657063177969</v>
      </c>
      <c r="D26" s="50">
        <f>D8/D6</f>
        <v>0.68333044157196143</v>
      </c>
      <c r="E26" s="50">
        <f>E8/E6</f>
        <v>0.71185508011973941</v>
      </c>
      <c r="F26" s="51">
        <f>F8/F6</f>
        <v>0.72469863260165523</v>
      </c>
      <c r="G26" s="46">
        <f>(IF(C26 &lt; 0.5, 100, 0)) +
  (IF(D26 &lt; 0.5, 100, 0)) +
  (IF(E26 &lt; 0.5, 100, 0)) +
  (IF(F26 &lt; 0.5, 100, 0))</f>
        <v>0</v>
      </c>
      <c r="H26" s="47" t="s">
        <v>165</v>
      </c>
      <c r="I26" s="20"/>
      <c r="J26" s="20"/>
      <c r="K26" s="20"/>
      <c r="L26" s="20"/>
      <c r="M26" s="20"/>
      <c r="N26" s="20"/>
      <c r="O26" s="20"/>
      <c r="P26" s="20"/>
      <c r="Q26" s="20"/>
      <c r="R26" s="20"/>
      <c r="S26" s="20"/>
      <c r="T26" s="20"/>
      <c r="U26" s="20"/>
      <c r="V26" s="20"/>
    </row>
    <row r="27" spans="1:22" x14ac:dyDescent="0.2">
      <c r="A27" s="20"/>
      <c r="B27" s="39" t="s">
        <v>166</v>
      </c>
      <c r="C27" s="50">
        <f>C9/(C13+C10)</f>
        <v>3.4674789300109929</v>
      </c>
      <c r="D27" s="50">
        <f>D9/(D13+D10)</f>
        <v>3.3322371511791786</v>
      </c>
      <c r="E27" s="50">
        <f>E9/(E13+E10)</f>
        <v>4.2371181556195969</v>
      </c>
      <c r="F27" s="51">
        <f>F9/(F13+F10)</f>
        <v>5.1439823131131686</v>
      </c>
      <c r="G27" s="46">
        <f>(IF(C27 &lt; 0.8, 100, IF(C27 &lt; 1, 50, 0))) +
  (IF(D27 &lt; 0.8, 100, IF(D27 &lt; 1, 50, 0))) +
  (IF(E27 &lt; 0.8, 100, IF(E27 &lt; 1, 50, 0))) +
  (IF(F27 &lt; 0.8, 100, IF(F27 &lt; 1, 50, 0)))</f>
        <v>0</v>
      </c>
      <c r="H27" s="47" t="s">
        <v>167</v>
      </c>
      <c r="I27" s="20"/>
      <c r="J27" s="20"/>
      <c r="K27" s="20"/>
      <c r="L27" s="20"/>
      <c r="M27" s="20"/>
      <c r="N27" s="20"/>
      <c r="O27" s="20"/>
      <c r="P27" s="20"/>
      <c r="Q27" s="20"/>
      <c r="R27" s="20"/>
      <c r="S27" s="20"/>
      <c r="T27" s="20"/>
      <c r="U27" s="20"/>
      <c r="V27" s="20"/>
    </row>
    <row r="28" spans="1:22" x14ac:dyDescent="0.2">
      <c r="A28" s="20"/>
      <c r="B28" s="39" t="s">
        <v>168</v>
      </c>
      <c r="C28" s="44" t="str">
        <f>IF(C11=0, "Pass", "Fail")</f>
        <v>Pass</v>
      </c>
      <c r="D28" s="52" t="str">
        <f>IF(D11=0, "Pass", "Fail")</f>
        <v>Pass</v>
      </c>
      <c r="E28" s="52" t="str">
        <f>IF(E11=0, "Pass", "Fail")</f>
        <v>Pass</v>
      </c>
      <c r="F28" s="53" t="str">
        <f>IF(F11=0, "Pass", "Fail")</f>
        <v>Pass</v>
      </c>
      <c r="G28" s="46">
        <f>(COUNTIF(C28:F28, "Pass") * 100) + (COUNTIF(C28:F28, "Fail") * 0)</f>
        <v>400</v>
      </c>
      <c r="H28" s="47" t="s">
        <v>169</v>
      </c>
      <c r="I28" s="20"/>
      <c r="J28" s="20"/>
      <c r="K28" s="20"/>
      <c r="L28" s="20"/>
      <c r="M28" s="20"/>
      <c r="N28" s="20"/>
      <c r="O28" s="20"/>
      <c r="P28" s="20"/>
      <c r="Q28" s="20"/>
      <c r="R28" s="20"/>
      <c r="S28" s="20"/>
      <c r="T28" s="20"/>
      <c r="U28" s="20"/>
      <c r="V28" s="20"/>
    </row>
    <row r="29" spans="1:22" x14ac:dyDescent="0.2">
      <c r="A29" s="20"/>
      <c r="B29" s="39" t="s">
        <v>83</v>
      </c>
      <c r="C29" s="51">
        <f>(((C12-D12)/D12)+((D12-E12)/E12)+((E12-F12)/F12))/3</f>
        <v>-0.53877027616481266</v>
      </c>
      <c r="D29" s="54"/>
      <c r="E29" s="55"/>
      <c r="F29" s="56"/>
      <c r="G29" s="46">
        <f>(IF(C29 &gt;= 0.17, 100, IF(C29 &gt;= 0, 50, 0))) * (400/100)</f>
        <v>0</v>
      </c>
      <c r="H29" s="47" t="s">
        <v>170</v>
      </c>
      <c r="I29" s="20"/>
      <c r="J29" s="20"/>
      <c r="K29" s="20"/>
      <c r="L29" s="20"/>
      <c r="M29" s="20"/>
      <c r="N29" s="20"/>
      <c r="O29" s="20"/>
      <c r="P29" s="20"/>
      <c r="Q29" s="20"/>
      <c r="R29" s="20"/>
      <c r="S29" s="20"/>
      <c r="T29" s="20"/>
      <c r="U29" s="20"/>
      <c r="V29" s="20"/>
    </row>
    <row r="30" spans="1:22" x14ac:dyDescent="0.2">
      <c r="A30" s="20"/>
      <c r="B30" s="39" t="s">
        <v>87</v>
      </c>
      <c r="C30" s="44" t="str">
        <f>IF(C10&lt;&gt;0,"Pass","Fail")</f>
        <v>Fail</v>
      </c>
      <c r="D30" s="57" t="str">
        <f>IF(D10&lt;&gt;0,"Pass","Fail")</f>
        <v>Fail</v>
      </c>
      <c r="E30" s="57" t="str">
        <f>IF(E10&lt;&gt;0,"Pass","Fail")</f>
        <v>Fail</v>
      </c>
      <c r="F30" s="58" t="str">
        <f>IF(F10&lt;&gt;0,"Pass","Fail")</f>
        <v>Fail</v>
      </c>
      <c r="G30" s="46">
        <f>(COUNTIF(C30:F30, "Pass") * 100) + (COUNTIF(C30:F30, "Fail") * 0)</f>
        <v>0</v>
      </c>
      <c r="H30" s="47" t="s">
        <v>171</v>
      </c>
      <c r="I30" s="20"/>
      <c r="J30" s="20"/>
      <c r="K30" s="20"/>
      <c r="L30" s="20"/>
      <c r="M30" s="20"/>
      <c r="N30" s="20"/>
      <c r="O30" s="20"/>
      <c r="P30" s="20"/>
      <c r="Q30" s="20"/>
      <c r="R30" s="20"/>
      <c r="S30" s="20"/>
      <c r="T30" s="20"/>
      <c r="U30" s="20"/>
      <c r="V30" s="20"/>
    </row>
    <row r="31" spans="1:22" x14ac:dyDescent="0.2">
      <c r="A31" s="20"/>
      <c r="B31" s="39" t="s">
        <v>172</v>
      </c>
      <c r="C31" s="50">
        <f>C17/(C13+C10)</f>
        <v>0.12706119457676804</v>
      </c>
      <c r="D31" s="50">
        <f>D17/(D13+D10)</f>
        <v>0.25209057596542328</v>
      </c>
      <c r="E31" s="50">
        <f>E17/(E13+E10)</f>
        <v>0.32403458213256486</v>
      </c>
      <c r="F31" s="51">
        <f>F17/(F13+F10)</f>
        <v>0.19662843719773387</v>
      </c>
      <c r="G31" s="46">
        <f>(IF(C31 &gt; 0.23, 100, 0)) +
  (IF(D31 &gt; 0.23, 100, 0)) +
  (IF(E31 &gt; 0.23, 100, 0)) +
  (IF(F31 &gt; 0.23, 100, 0))</f>
        <v>200</v>
      </c>
      <c r="H31" s="47" t="s">
        <v>173</v>
      </c>
      <c r="I31" s="20"/>
      <c r="J31" s="20"/>
      <c r="K31" s="20"/>
      <c r="L31" s="20"/>
      <c r="M31" s="20"/>
      <c r="N31" s="20"/>
      <c r="O31" s="20"/>
      <c r="P31" s="20"/>
      <c r="Q31" s="20"/>
      <c r="R31" s="20"/>
      <c r="S31" s="20"/>
      <c r="T31" s="20"/>
      <c r="U31" s="20"/>
      <c r="V31" s="20"/>
    </row>
    <row r="32" spans="1:22" x14ac:dyDescent="0.2">
      <c r="A32" s="20"/>
      <c r="B32" s="59" t="s">
        <v>93</v>
      </c>
      <c r="C32" s="60" t="str">
        <f>IF(C5&gt;F5, "Pass", "Fail")</f>
        <v>Fail</v>
      </c>
      <c r="D32" s="61"/>
      <c r="E32" s="62"/>
      <c r="F32" s="62"/>
      <c r="G32" s="63">
        <f>((COUNTIF(C32, "Pass") * 100) + (COUNTIF(C32, "Fail") * 0)) * (400/100)</f>
        <v>0</v>
      </c>
      <c r="H32" s="64" t="s">
        <v>174</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rgb="FF00FF00"/>
  </sheetPr>
  <dimension ref="A1:V32"/>
  <sheetViews>
    <sheetView zoomScale="200" workbookViewId="0"/>
  </sheetViews>
  <sheetFormatPr baseColWidth="10" defaultColWidth="8.83203125" defaultRowHeight="15" x14ac:dyDescent="0.2"/>
  <cols>
    <col min="1" max="1" width="19" customWidth="1"/>
    <col min="2" max="2" width="42" customWidth="1"/>
    <col min="3" max="7" width="20" customWidth="1"/>
    <col min="8" max="8" width="177" customWidth="1"/>
    <col min="9" max="9" width="20" customWidth="1"/>
    <col min="10" max="22" width="19" customWidth="1"/>
  </cols>
  <sheetData>
    <row r="1" spans="1:22" x14ac:dyDescent="0.2">
      <c r="A1" s="20"/>
      <c r="B1" s="21" t="s">
        <v>130</v>
      </c>
      <c r="C1" s="20"/>
      <c r="D1" s="20"/>
      <c r="E1" s="20"/>
      <c r="F1" s="20"/>
      <c r="G1" s="20"/>
      <c r="H1" s="20"/>
      <c r="I1" s="20"/>
      <c r="J1" s="20"/>
      <c r="K1" s="20"/>
      <c r="L1" s="20"/>
      <c r="M1" s="20"/>
      <c r="N1" s="20"/>
      <c r="O1" s="20"/>
      <c r="P1" s="20"/>
      <c r="Q1" s="20"/>
      <c r="R1" s="20"/>
      <c r="S1" s="20"/>
      <c r="T1" s="20"/>
      <c r="U1" s="20"/>
      <c r="V1" s="20"/>
    </row>
    <row r="2" spans="1:22" x14ac:dyDescent="0.2">
      <c r="A2" s="20"/>
      <c r="B2" s="22" t="s">
        <v>131</v>
      </c>
      <c r="C2" s="23" t="s">
        <v>175</v>
      </c>
      <c r="D2" s="23" t="s">
        <v>176</v>
      </c>
      <c r="E2" s="23" t="s">
        <v>177</v>
      </c>
      <c r="F2" s="23" t="s">
        <v>178</v>
      </c>
      <c r="G2" s="20"/>
      <c r="H2" s="24" t="s">
        <v>136</v>
      </c>
      <c r="I2" s="25">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0.34666666666666662</v>
      </c>
      <c r="J2" s="20"/>
      <c r="K2" s="20"/>
      <c r="L2" s="20"/>
      <c r="M2" s="20"/>
      <c r="N2" s="20"/>
      <c r="O2" s="20"/>
      <c r="P2" s="20"/>
      <c r="Q2" s="20"/>
      <c r="R2" s="20"/>
      <c r="S2" s="20"/>
      <c r="T2" s="20"/>
      <c r="U2" s="20"/>
      <c r="V2" s="20"/>
    </row>
    <row r="3" spans="1:22" ht="19" x14ac:dyDescent="0.25">
      <c r="A3" s="20"/>
      <c r="B3" s="26" t="s">
        <v>137</v>
      </c>
      <c r="C3" s="27">
        <v>740000000</v>
      </c>
      <c r="D3" s="27">
        <v>570000000</v>
      </c>
      <c r="E3" s="27">
        <v>610000000</v>
      </c>
      <c r="F3" s="28">
        <v>515000000</v>
      </c>
      <c r="G3" s="20"/>
      <c r="H3" s="20"/>
      <c r="I3" s="20"/>
      <c r="J3" s="20"/>
      <c r="K3" s="20"/>
      <c r="L3" s="20"/>
      <c r="M3" s="20"/>
      <c r="N3" s="20"/>
      <c r="O3" s="20"/>
      <c r="P3" s="20"/>
      <c r="Q3" s="20"/>
      <c r="R3" s="20"/>
      <c r="S3" s="20"/>
      <c r="T3" s="20"/>
      <c r="U3" s="20"/>
      <c r="V3" s="20"/>
    </row>
    <row r="4" spans="1:22" ht="19" x14ac:dyDescent="0.25">
      <c r="A4" s="20"/>
      <c r="B4" s="29" t="s">
        <v>138</v>
      </c>
      <c r="C4" s="27">
        <v>12482000000</v>
      </c>
      <c r="D4" s="27">
        <v>12605000000</v>
      </c>
      <c r="E4" s="27">
        <v>13096000000</v>
      </c>
      <c r="F4" s="28">
        <v>13545000000</v>
      </c>
      <c r="G4" s="20"/>
      <c r="H4" s="20"/>
      <c r="I4" s="20"/>
      <c r="J4" s="20"/>
      <c r="K4" s="20"/>
      <c r="L4" s="20"/>
      <c r="M4" s="20"/>
      <c r="N4" s="20"/>
      <c r="O4" s="20"/>
      <c r="P4" s="20"/>
      <c r="Q4" s="20"/>
      <c r="R4" s="20"/>
      <c r="S4" s="20"/>
      <c r="T4" s="20"/>
      <c r="U4" s="20"/>
      <c r="V4" s="20"/>
    </row>
    <row r="5" spans="1:22" ht="19" x14ac:dyDescent="0.25">
      <c r="A5" s="20"/>
      <c r="B5" s="29" t="s">
        <v>139</v>
      </c>
      <c r="C5" s="27">
        <v>2583000000</v>
      </c>
      <c r="D5" s="27">
        <v>2583000000</v>
      </c>
      <c r="E5" s="27">
        <v>2583000000</v>
      </c>
      <c r="F5" s="28">
        <v>2583000000</v>
      </c>
      <c r="G5" s="20"/>
      <c r="H5" s="20"/>
      <c r="I5" s="20"/>
      <c r="J5" s="20"/>
      <c r="K5" s="20"/>
      <c r="L5" s="20"/>
      <c r="M5" s="20"/>
      <c r="N5" s="20"/>
      <c r="O5" s="20"/>
      <c r="P5" s="20"/>
      <c r="Q5" s="20"/>
      <c r="R5" s="20"/>
      <c r="S5" s="20"/>
      <c r="T5" s="20"/>
      <c r="U5" s="20"/>
      <c r="V5" s="20"/>
    </row>
    <row r="6" spans="1:22" ht="19" x14ac:dyDescent="0.25">
      <c r="A6" s="20"/>
      <c r="B6" s="29" t="s">
        <v>140</v>
      </c>
      <c r="C6" s="27">
        <v>32966000000</v>
      </c>
      <c r="D6" s="27">
        <v>32787000000</v>
      </c>
      <c r="E6" s="27">
        <v>29683000000</v>
      </c>
      <c r="F6" s="28">
        <v>25208000000</v>
      </c>
      <c r="G6" s="20"/>
      <c r="H6" s="20"/>
      <c r="I6" s="20"/>
      <c r="J6" s="20"/>
      <c r="K6" s="20"/>
      <c r="L6" s="20"/>
      <c r="M6" s="20"/>
      <c r="N6" s="20"/>
      <c r="O6" s="20"/>
      <c r="P6" s="20"/>
      <c r="Q6" s="20"/>
      <c r="R6" s="20"/>
      <c r="S6" s="20"/>
      <c r="T6" s="20"/>
      <c r="U6" s="20"/>
      <c r="V6" s="20"/>
    </row>
    <row r="7" spans="1:22" ht="19" x14ac:dyDescent="0.25">
      <c r="A7" s="20"/>
      <c r="B7" s="29" t="s">
        <v>141</v>
      </c>
      <c r="C7" s="27">
        <v>9823000000</v>
      </c>
      <c r="D7" s="27">
        <v>10337000000</v>
      </c>
      <c r="E7" s="27">
        <v>5843000000</v>
      </c>
      <c r="F7" s="28">
        <v>3036000000</v>
      </c>
      <c r="G7" s="20"/>
      <c r="H7" s="20"/>
      <c r="I7" s="20"/>
      <c r="J7" s="20"/>
      <c r="K7" s="20"/>
      <c r="L7" s="20"/>
      <c r="M7" s="20"/>
      <c r="N7" s="20"/>
      <c r="O7" s="20"/>
      <c r="P7" s="20"/>
      <c r="Q7" s="20"/>
      <c r="R7" s="20"/>
      <c r="S7" s="20"/>
      <c r="T7" s="20"/>
      <c r="U7" s="20"/>
      <c r="V7" s="20"/>
    </row>
    <row r="8" spans="1:22" ht="19" x14ac:dyDescent="0.25">
      <c r="A8" s="20"/>
      <c r="B8" s="29" t="s">
        <v>142</v>
      </c>
      <c r="C8" s="27">
        <v>17821000000</v>
      </c>
      <c r="D8" s="27">
        <v>17532000000</v>
      </c>
      <c r="E8" s="27">
        <v>15548000000</v>
      </c>
      <c r="F8" s="28">
        <v>13811000000</v>
      </c>
      <c r="G8" s="20"/>
      <c r="H8" s="20"/>
      <c r="I8" s="20"/>
      <c r="J8" s="20"/>
      <c r="K8" s="20"/>
      <c r="L8" s="20"/>
      <c r="M8" s="20"/>
      <c r="N8" s="20"/>
      <c r="O8" s="20"/>
      <c r="P8" s="20"/>
      <c r="Q8" s="20"/>
      <c r="R8" s="20"/>
      <c r="S8" s="20"/>
      <c r="T8" s="20"/>
      <c r="U8" s="20"/>
      <c r="V8" s="20"/>
    </row>
    <row r="9" spans="1:22" ht="19" x14ac:dyDescent="0.25">
      <c r="A9" s="20"/>
      <c r="B9" s="29" t="s">
        <v>143</v>
      </c>
      <c r="C9" s="27">
        <v>27644000000</v>
      </c>
      <c r="D9" s="27">
        <v>27869000000</v>
      </c>
      <c r="E9" s="27">
        <v>21391000000</v>
      </c>
      <c r="F9" s="28">
        <v>16847000000</v>
      </c>
      <c r="G9" s="20"/>
      <c r="H9" s="20"/>
      <c r="I9" s="20"/>
      <c r="J9" s="20"/>
      <c r="K9" s="20"/>
      <c r="L9" s="20"/>
      <c r="M9" s="20"/>
      <c r="N9" s="20"/>
      <c r="O9" s="20"/>
      <c r="P9" s="20"/>
      <c r="Q9" s="20"/>
      <c r="R9" s="20"/>
      <c r="S9" s="20"/>
      <c r="T9" s="20"/>
      <c r="U9" s="20"/>
      <c r="V9" s="20"/>
    </row>
    <row r="10" spans="1:22" ht="19" x14ac:dyDescent="0.25">
      <c r="A10" s="20"/>
      <c r="B10" s="29" t="s">
        <v>144</v>
      </c>
      <c r="C10" s="27">
        <v>4662000000</v>
      </c>
      <c r="D10" s="27">
        <v>3395000000</v>
      </c>
      <c r="E10" s="27">
        <v>1558000000</v>
      </c>
      <c r="F10" s="28">
        <v>973000000</v>
      </c>
      <c r="G10" s="20"/>
      <c r="H10" s="20"/>
      <c r="I10" s="20"/>
      <c r="J10" s="20"/>
      <c r="K10" s="20"/>
      <c r="L10" s="20"/>
      <c r="M10" s="20"/>
      <c r="N10" s="20"/>
      <c r="O10" s="20"/>
      <c r="P10" s="20"/>
      <c r="Q10" s="20"/>
      <c r="R10" s="20"/>
      <c r="S10" s="20"/>
      <c r="T10" s="20"/>
      <c r="U10" s="20"/>
      <c r="V10" s="20"/>
    </row>
    <row r="11" spans="1:22" ht="19" x14ac:dyDescent="0.25">
      <c r="A11" s="20"/>
      <c r="B11" s="29" t="s">
        <v>145</v>
      </c>
      <c r="C11" s="27">
        <v>2476000000</v>
      </c>
      <c r="D11" s="27">
        <v>2000000000</v>
      </c>
      <c r="E11" s="27">
        <v>2000000000</v>
      </c>
      <c r="F11" s="28">
        <v>0</v>
      </c>
      <c r="G11" s="20"/>
      <c r="H11" s="20"/>
      <c r="I11" s="20"/>
      <c r="J11" s="20"/>
      <c r="K11" s="20"/>
      <c r="L11" s="20"/>
      <c r="M11" s="20"/>
      <c r="N11" s="20"/>
      <c r="O11" s="20"/>
      <c r="P11" s="20"/>
      <c r="Q11" s="20"/>
      <c r="R11" s="20"/>
      <c r="S11" s="20"/>
      <c r="T11" s="20"/>
      <c r="U11" s="20"/>
      <c r="V11" s="20"/>
    </row>
    <row r="12" spans="1:22" ht="19" x14ac:dyDescent="0.25">
      <c r="A12" s="20"/>
      <c r="B12" s="29" t="s">
        <v>146</v>
      </c>
      <c r="C12" s="27">
        <v>-2613000000</v>
      </c>
      <c r="D12" s="27">
        <v>-3643000000</v>
      </c>
      <c r="E12" s="27">
        <v>-1964000000</v>
      </c>
      <c r="F12" s="28">
        <v>-399000000</v>
      </c>
      <c r="G12" s="20"/>
      <c r="H12" s="20"/>
      <c r="I12" s="20"/>
      <c r="J12" s="20"/>
      <c r="K12" s="20"/>
      <c r="L12" s="20"/>
      <c r="M12" s="20"/>
      <c r="N12" s="20"/>
      <c r="O12" s="20"/>
      <c r="P12" s="20"/>
      <c r="Q12" s="20"/>
      <c r="R12" s="20"/>
      <c r="S12" s="20"/>
      <c r="T12" s="20"/>
      <c r="U12" s="20"/>
      <c r="V12" s="20"/>
    </row>
    <row r="13" spans="1:22" ht="19" x14ac:dyDescent="0.25">
      <c r="A13" s="20"/>
      <c r="B13" s="29" t="s">
        <v>147</v>
      </c>
      <c r="C13" s="27">
        <v>5322000000</v>
      </c>
      <c r="D13" s="27">
        <v>4918000000</v>
      </c>
      <c r="E13" s="27">
        <v>8292000000</v>
      </c>
      <c r="F13" s="28">
        <v>8361000000</v>
      </c>
      <c r="G13" s="20"/>
      <c r="H13" s="20"/>
      <c r="I13" s="20"/>
      <c r="J13" s="20"/>
      <c r="K13" s="20"/>
      <c r="L13" s="20"/>
      <c r="M13" s="20"/>
      <c r="N13" s="20"/>
      <c r="O13" s="20"/>
      <c r="P13" s="20"/>
      <c r="Q13" s="20"/>
      <c r="R13" s="20"/>
      <c r="S13" s="20"/>
      <c r="T13" s="20"/>
      <c r="U13" s="20"/>
      <c r="V13" s="20"/>
    </row>
    <row r="14" spans="1:22" ht="19" x14ac:dyDescent="0.25">
      <c r="A14" s="20"/>
      <c r="B14" s="30" t="s">
        <v>148</v>
      </c>
      <c r="C14" s="31"/>
      <c r="D14" s="31"/>
      <c r="E14" s="31"/>
      <c r="F14" s="32"/>
      <c r="G14" s="20"/>
      <c r="H14" s="20"/>
      <c r="I14" s="20"/>
      <c r="J14" s="20"/>
      <c r="K14" s="20"/>
      <c r="L14" s="20"/>
      <c r="M14" s="20"/>
      <c r="N14" s="20"/>
      <c r="O14" s="20"/>
      <c r="P14" s="20"/>
      <c r="Q14" s="20"/>
      <c r="R14" s="20"/>
      <c r="S14" s="20"/>
      <c r="T14" s="20"/>
      <c r="U14" s="20"/>
      <c r="V14" s="20"/>
    </row>
    <row r="15" spans="1:22" ht="19" x14ac:dyDescent="0.25">
      <c r="A15" s="20"/>
      <c r="B15" s="26" t="s">
        <v>149</v>
      </c>
      <c r="C15" s="27">
        <v>0</v>
      </c>
      <c r="D15" s="27">
        <v>0</v>
      </c>
      <c r="E15" s="27">
        <v>0</v>
      </c>
      <c r="F15" s="28">
        <v>0</v>
      </c>
      <c r="G15" s="20"/>
      <c r="H15" s="20"/>
      <c r="I15" s="20"/>
      <c r="J15" s="20"/>
      <c r="K15" s="20"/>
      <c r="L15" s="20"/>
      <c r="M15" s="20"/>
      <c r="N15" s="20"/>
      <c r="O15" s="20"/>
      <c r="P15" s="20"/>
      <c r="Q15" s="20"/>
      <c r="R15" s="20"/>
      <c r="S15" s="20"/>
      <c r="T15" s="20"/>
      <c r="U15" s="20"/>
      <c r="V15" s="20"/>
    </row>
    <row r="16" spans="1:22" ht="19" x14ac:dyDescent="0.25">
      <c r="A16" s="20"/>
      <c r="B16" s="30" t="s">
        <v>150</v>
      </c>
      <c r="C16" s="31"/>
      <c r="D16" s="31"/>
      <c r="E16" s="31"/>
      <c r="F16" s="32"/>
      <c r="G16" s="20"/>
      <c r="H16" s="20"/>
      <c r="I16" s="20"/>
      <c r="J16" s="20"/>
      <c r="K16" s="20"/>
      <c r="L16" s="20"/>
      <c r="M16" s="20"/>
      <c r="N16" s="20"/>
      <c r="O16" s="20"/>
      <c r="P16" s="20"/>
      <c r="Q16" s="20"/>
      <c r="R16" s="20"/>
      <c r="S16" s="20"/>
      <c r="T16" s="20"/>
      <c r="U16" s="20"/>
      <c r="V16" s="20"/>
    </row>
    <row r="17" spans="1:22" ht="19" x14ac:dyDescent="0.25">
      <c r="A17" s="20"/>
      <c r="B17" s="33" t="s">
        <v>151</v>
      </c>
      <c r="C17" s="34">
        <v>5453000000</v>
      </c>
      <c r="D17" s="34">
        <v>485000000</v>
      </c>
      <c r="E17" s="34">
        <v>-206000000</v>
      </c>
      <c r="F17" s="35">
        <v>3337000000</v>
      </c>
      <c r="G17" s="20"/>
      <c r="H17" s="20"/>
      <c r="I17" s="20"/>
      <c r="J17" s="20"/>
      <c r="K17" s="20"/>
      <c r="L17" s="20"/>
      <c r="M17" s="20"/>
      <c r="N17" s="20"/>
      <c r="O17" s="20"/>
      <c r="P17" s="20"/>
      <c r="Q17" s="20"/>
      <c r="R17" s="20"/>
      <c r="S17" s="20"/>
      <c r="T17" s="20"/>
      <c r="U17" s="20"/>
      <c r="V17" s="20"/>
    </row>
    <row r="19" spans="1:22" x14ac:dyDescent="0.2">
      <c r="A19" s="20"/>
      <c r="B19" s="36" t="s">
        <v>70</v>
      </c>
      <c r="C19" s="37" t="s">
        <v>152</v>
      </c>
      <c r="D19" s="37" t="s">
        <v>153</v>
      </c>
      <c r="E19" s="37" t="s">
        <v>154</v>
      </c>
      <c r="F19" s="37" t="s">
        <v>155</v>
      </c>
      <c r="G19" s="38" t="s">
        <v>156</v>
      </c>
      <c r="H19" s="20"/>
      <c r="I19" s="20"/>
      <c r="J19" s="20"/>
      <c r="K19" s="20"/>
      <c r="L19" s="20"/>
      <c r="M19" s="20"/>
      <c r="N19" s="20"/>
      <c r="O19" s="20"/>
      <c r="P19" s="20"/>
      <c r="Q19" s="20"/>
      <c r="R19" s="20"/>
      <c r="S19" s="20"/>
      <c r="T19" s="20"/>
      <c r="U19" s="20"/>
      <c r="V19" s="20"/>
    </row>
    <row r="20" spans="1:22" x14ac:dyDescent="0.2">
      <c r="A20" s="20"/>
      <c r="B20" s="39" t="s">
        <v>85</v>
      </c>
      <c r="C20" s="40"/>
      <c r="D20" s="40"/>
      <c r="E20" s="40"/>
      <c r="F20" s="40"/>
      <c r="G20" s="41"/>
      <c r="H20" s="42" t="s">
        <v>157</v>
      </c>
      <c r="I20" s="20"/>
      <c r="J20" s="20"/>
      <c r="K20" s="20"/>
      <c r="L20" s="20"/>
      <c r="M20" s="20"/>
      <c r="N20" s="20"/>
      <c r="O20" s="20"/>
      <c r="P20" s="20"/>
      <c r="Q20" s="20"/>
      <c r="R20" s="20"/>
      <c r="S20" s="20"/>
      <c r="T20" s="20"/>
      <c r="U20" s="20"/>
      <c r="V20" s="20"/>
    </row>
    <row r="21" spans="1:22" x14ac:dyDescent="0.2">
      <c r="A21" s="20"/>
      <c r="B21" s="43" t="s">
        <v>158</v>
      </c>
      <c r="C21" s="44" t="str">
        <f>IF(C3&gt;D3, "Pass", "Fail")</f>
        <v>Pass</v>
      </c>
      <c r="D21" s="44" t="str">
        <f>IF(D3&gt;E3, "Pass", "Fail")</f>
        <v>Fail</v>
      </c>
      <c r="E21" s="44" t="str">
        <f>IF(E3&gt;F3, "Pass", "Fail")</f>
        <v>Pass</v>
      </c>
      <c r="F21" s="45"/>
      <c r="G21" s="46">
        <f>(((COUNTIF(C21:E21, "Pass") * 100) + (COUNTIF(C21:E21, "Fail") * 0)) * (400/300)) / 2</f>
        <v>133.33333333333331</v>
      </c>
      <c r="H21" s="47" t="s">
        <v>159</v>
      </c>
      <c r="I21" s="48"/>
      <c r="J21" s="20"/>
      <c r="K21" s="20"/>
      <c r="L21" s="20"/>
      <c r="M21" s="20"/>
      <c r="N21" s="20"/>
      <c r="O21" s="20"/>
      <c r="P21" s="20"/>
      <c r="Q21" s="20"/>
      <c r="R21" s="20"/>
      <c r="S21" s="20"/>
      <c r="T21" s="20"/>
      <c r="U21" s="20"/>
      <c r="V21" s="20"/>
    </row>
    <row r="22" spans="1:22" x14ac:dyDescent="0.2">
      <c r="A22" s="20"/>
      <c r="B22" s="43" t="s">
        <v>160</v>
      </c>
      <c r="C22" s="44" t="str">
        <f>IF(C17&gt;D17, "Pass", "Fail")</f>
        <v>Pass</v>
      </c>
      <c r="D22" s="44" t="str">
        <f>IF(D17&gt;E17, "Pass", "Fail")</f>
        <v>Pass</v>
      </c>
      <c r="E22" s="44" t="str">
        <f>IF(E17&gt;F17, "Pass", "Fail")</f>
        <v>Fail</v>
      </c>
      <c r="F22" s="40"/>
      <c r="G22" s="46">
        <f>(((COUNTIF(C22:F22, "Pass") * 100) + (COUNTIF(C22:F22, "Fail") * 0)) * (400/300)) / 2</f>
        <v>133.33333333333331</v>
      </c>
      <c r="H22" s="47" t="s">
        <v>161</v>
      </c>
      <c r="I22" s="20"/>
      <c r="J22" s="20"/>
      <c r="K22" s="20"/>
      <c r="L22" s="20"/>
      <c r="M22" s="20"/>
      <c r="N22" s="20"/>
      <c r="O22" s="20"/>
      <c r="P22" s="20"/>
      <c r="Q22" s="20"/>
      <c r="R22" s="20"/>
      <c r="S22" s="20"/>
      <c r="T22" s="20"/>
      <c r="U22" s="20"/>
      <c r="V22" s="20"/>
    </row>
    <row r="23" spans="1:22" x14ac:dyDescent="0.2">
      <c r="A23" s="20"/>
      <c r="B23" s="39" t="s">
        <v>73</v>
      </c>
      <c r="C23" s="44" t="str">
        <f>IF(C17&gt;C7, "Pass", "Fail")</f>
        <v>Fail</v>
      </c>
      <c r="D23" s="44" t="str">
        <f>IF(D17&gt;D7, "Pass", "Fail")</f>
        <v>Fail</v>
      </c>
      <c r="E23" s="44" t="str">
        <f>IF(E17&gt;E7, "Pass", "Fail")</f>
        <v>Fail</v>
      </c>
      <c r="F23" s="49" t="str">
        <f>IF(F17&gt;F7, "Pass", "Fail")</f>
        <v>Pass</v>
      </c>
      <c r="G23" s="46">
        <f>(COUNTIF(C23:F23, "Pass") * 100) + (COUNTIF(C23:F23, "Fail") * 0)</f>
        <v>100</v>
      </c>
      <c r="H23" s="47" t="s">
        <v>162</v>
      </c>
      <c r="I23" s="20"/>
      <c r="J23" s="20"/>
      <c r="K23" s="20"/>
      <c r="L23" s="20"/>
      <c r="M23" s="20"/>
      <c r="N23" s="20"/>
      <c r="O23" s="20"/>
      <c r="P23" s="20"/>
      <c r="Q23" s="20"/>
      <c r="R23" s="20"/>
      <c r="S23" s="20"/>
      <c r="T23" s="20"/>
      <c r="U23" s="20"/>
      <c r="V23" s="20"/>
    </row>
    <row r="24" spans="1:22" x14ac:dyDescent="0.2">
      <c r="A24" s="20"/>
      <c r="B24" s="39" t="s">
        <v>91</v>
      </c>
      <c r="C24" s="50">
        <f>C17/(C4)</f>
        <v>0.43686909149174813</v>
      </c>
      <c r="D24" s="50">
        <f>D17/(D4)</f>
        <v>3.8476794922649743E-2</v>
      </c>
      <c r="E24" s="50">
        <f>E17/(E4)</f>
        <v>-1.5729993891264508E-2</v>
      </c>
      <c r="F24" s="51">
        <f>F17/(F4)</f>
        <v>0.2463639719453673</v>
      </c>
      <c r="G24" s="46">
        <f>(IF(C24 &gt; 0.5, 100, IF(C24 &gt;= 0.2, 50, 0))) +
  (IF(D24 &gt; 0.5, 100, IF(D24 &gt;= 0.2, 50, 0))) +
  (IF(E24 &gt; 0.5, 100, IF(E24 &gt;= 0.2, 50, 0))) +
  (IF(F24 &gt; 0.5, 100, IF(F24 &gt;= 0.2, 50, 0)))</f>
        <v>100</v>
      </c>
      <c r="H24" s="47" t="s">
        <v>163</v>
      </c>
      <c r="I24" s="20"/>
      <c r="J24" s="20"/>
      <c r="K24" s="20"/>
      <c r="L24" s="20"/>
      <c r="M24" s="20"/>
      <c r="N24" s="20"/>
      <c r="O24" s="20"/>
      <c r="P24" s="20"/>
      <c r="Q24" s="20"/>
      <c r="R24" s="20"/>
      <c r="S24" s="20"/>
      <c r="T24" s="20"/>
      <c r="U24" s="20"/>
      <c r="V24" s="20"/>
    </row>
    <row r="25" spans="1:22" x14ac:dyDescent="0.2">
      <c r="A25" s="20"/>
      <c r="B25" s="39" t="s">
        <v>79</v>
      </c>
      <c r="C25" s="50">
        <f>C17/C6</f>
        <v>0.16541284960262087</v>
      </c>
      <c r="D25" s="50">
        <f>D17/D6</f>
        <v>1.4792448226431207E-2</v>
      </c>
      <c r="E25" s="50">
        <f>E17/E6</f>
        <v>-6.9399993262136573E-3</v>
      </c>
      <c r="F25" s="51">
        <f>F17/F6</f>
        <v>0.13237860996509046</v>
      </c>
      <c r="G25" s="46">
        <f>(IF(C25 &gt; 0.17, 100, IF(C25 &gt;= 0.1, 50, 0))) +
  (IF(D25 &gt; 0.17, 100, IF(D25 &gt;= 0.1, 50, 0))) +
  (IF(E25 &gt; 0.17, 100, IF(E25 &gt;= 0.1, 50, 0))) +
  (IF(F25 &gt; 0.17, 100, IF(F25 &gt;= 0.1, 50, 0)))</f>
        <v>100</v>
      </c>
      <c r="H25" s="47" t="s">
        <v>164</v>
      </c>
      <c r="I25" s="20"/>
      <c r="J25" s="20"/>
      <c r="K25" s="20"/>
      <c r="L25" s="20"/>
      <c r="M25" s="20"/>
      <c r="N25" s="20"/>
      <c r="O25" s="20"/>
      <c r="P25" s="20"/>
      <c r="Q25" s="20"/>
      <c r="R25" s="20"/>
      <c r="S25" s="20"/>
      <c r="T25" s="20"/>
      <c r="U25" s="20"/>
      <c r="V25" s="20"/>
    </row>
    <row r="26" spans="1:22" x14ac:dyDescent="0.2">
      <c r="A26" s="20"/>
      <c r="B26" s="39" t="s">
        <v>81</v>
      </c>
      <c r="C26" s="50">
        <f>C8/C6</f>
        <v>0.54058727173451437</v>
      </c>
      <c r="D26" s="50">
        <f>D8/D6</f>
        <v>0.5347241284655504</v>
      </c>
      <c r="E26" s="50">
        <f>E8/E6</f>
        <v>0.52380150254354341</v>
      </c>
      <c r="F26" s="51">
        <f>F8/F6</f>
        <v>0.54788162488099013</v>
      </c>
      <c r="G26" s="46">
        <f>(IF(C26 &lt; 0.5, 100, 0)) +
  (IF(D26 &lt; 0.5, 100, 0)) +
  (IF(E26 &lt; 0.5, 100, 0)) +
  (IF(F26 &lt; 0.5, 100, 0))</f>
        <v>0</v>
      </c>
      <c r="H26" s="47" t="s">
        <v>165</v>
      </c>
      <c r="I26" s="20"/>
      <c r="J26" s="20"/>
      <c r="K26" s="20"/>
      <c r="L26" s="20"/>
      <c r="M26" s="20"/>
      <c r="N26" s="20"/>
      <c r="O26" s="20"/>
      <c r="P26" s="20"/>
      <c r="Q26" s="20"/>
      <c r="R26" s="20"/>
      <c r="S26" s="20"/>
      <c r="T26" s="20"/>
      <c r="U26" s="20"/>
      <c r="V26" s="20"/>
    </row>
    <row r="27" spans="1:22" x14ac:dyDescent="0.2">
      <c r="A27" s="20"/>
      <c r="B27" s="39" t="s">
        <v>166</v>
      </c>
      <c r="C27" s="50">
        <f>C9/(C13+C10)</f>
        <v>2.7688301282051282</v>
      </c>
      <c r="D27" s="50">
        <f>D9/(D13+D10)</f>
        <v>3.3524600024058704</v>
      </c>
      <c r="E27" s="50">
        <f>E9/(E13+E10)</f>
        <v>2.1716751269035535</v>
      </c>
      <c r="F27" s="51">
        <f>F9/(F13+F10)</f>
        <v>1.8049067923719735</v>
      </c>
      <c r="G27" s="46">
        <f>(IF(C27 &lt; 0.8, 100, IF(C27 &lt; 1, 50, 0))) +
  (IF(D27 &lt; 0.8, 100, IF(D27 &lt; 1, 50, 0))) +
  (IF(E27 &lt; 0.8, 100, IF(E27 &lt; 1, 50, 0))) +
  (IF(F27 &lt; 0.8, 100, IF(F27 &lt; 1, 50, 0)))</f>
        <v>0</v>
      </c>
      <c r="H27" s="47" t="s">
        <v>167</v>
      </c>
      <c r="I27" s="20"/>
      <c r="J27" s="20"/>
      <c r="K27" s="20"/>
      <c r="L27" s="20"/>
      <c r="M27" s="20"/>
      <c r="N27" s="20"/>
      <c r="O27" s="20"/>
      <c r="P27" s="20"/>
      <c r="Q27" s="20"/>
      <c r="R27" s="20"/>
      <c r="S27" s="20"/>
      <c r="T27" s="20"/>
      <c r="U27" s="20"/>
      <c r="V27" s="20"/>
    </row>
    <row r="28" spans="1:22" x14ac:dyDescent="0.2">
      <c r="A28" s="20"/>
      <c r="B28" s="39" t="s">
        <v>168</v>
      </c>
      <c r="C28" s="44" t="str">
        <f>IF(C11=0, "Pass", "Fail")</f>
        <v>Fail</v>
      </c>
      <c r="D28" s="52" t="str">
        <f>IF(D11=0, "Pass", "Fail")</f>
        <v>Fail</v>
      </c>
      <c r="E28" s="52" t="str">
        <f>IF(E11=0, "Pass", "Fail")</f>
        <v>Fail</v>
      </c>
      <c r="F28" s="53" t="str">
        <f>IF(F11=0, "Pass", "Fail")</f>
        <v>Pass</v>
      </c>
      <c r="G28" s="46">
        <f>(COUNTIF(C28:F28, "Pass") * 100) + (COUNTIF(C28:F28, "Fail") * 0)</f>
        <v>100</v>
      </c>
      <c r="H28" s="47" t="s">
        <v>169</v>
      </c>
      <c r="I28" s="20"/>
      <c r="J28" s="20"/>
      <c r="K28" s="20"/>
      <c r="L28" s="20"/>
      <c r="M28" s="20"/>
      <c r="N28" s="20"/>
      <c r="O28" s="20"/>
      <c r="P28" s="20"/>
      <c r="Q28" s="20"/>
      <c r="R28" s="20"/>
      <c r="S28" s="20"/>
      <c r="T28" s="20"/>
      <c r="U28" s="20"/>
      <c r="V28" s="20"/>
    </row>
    <row r="29" spans="1:22" x14ac:dyDescent="0.2">
      <c r="A29" s="20"/>
      <c r="B29" s="39" t="s">
        <v>83</v>
      </c>
      <c r="C29" s="51">
        <f>(((C12-D12)/D12)+((D12-E12)/E12)+((E12-F12)/F12))/3</f>
        <v>1.4981532458955951</v>
      </c>
      <c r="D29" s="54"/>
      <c r="E29" s="55"/>
      <c r="F29" s="56"/>
      <c r="G29" s="46">
        <f>(IF(C29 &gt;= 0.17, 100, IF(C29 &gt;= 0, 50, 0))) * (400/100)</f>
        <v>400</v>
      </c>
      <c r="H29" s="47" t="s">
        <v>170</v>
      </c>
      <c r="I29" s="20"/>
      <c r="J29" s="20"/>
      <c r="K29" s="20"/>
      <c r="L29" s="20"/>
      <c r="M29" s="20"/>
      <c r="N29" s="20"/>
      <c r="O29" s="20"/>
      <c r="P29" s="20"/>
      <c r="Q29" s="20"/>
      <c r="R29" s="20"/>
      <c r="S29" s="20"/>
      <c r="T29" s="20"/>
      <c r="U29" s="20"/>
      <c r="V29" s="20"/>
    </row>
    <row r="30" spans="1:22" x14ac:dyDescent="0.2">
      <c r="A30" s="20"/>
      <c r="B30" s="39" t="s">
        <v>87</v>
      </c>
      <c r="C30" s="44" t="str">
        <f>IF(C10&lt;&gt;0,"Pass","Fail")</f>
        <v>Pass</v>
      </c>
      <c r="D30" s="57" t="str">
        <f>IF(D10&lt;&gt;0,"Pass","Fail")</f>
        <v>Pass</v>
      </c>
      <c r="E30" s="57" t="str">
        <f>IF(E10&lt;&gt;0,"Pass","Fail")</f>
        <v>Pass</v>
      </c>
      <c r="F30" s="58" t="str">
        <f>IF(F10&lt;&gt;0,"Pass","Fail")</f>
        <v>Pass</v>
      </c>
      <c r="G30" s="46">
        <f>(COUNTIF(C30:F30, "Pass") * 100) + (COUNTIF(C30:F30, "Fail") * 0)</f>
        <v>400</v>
      </c>
      <c r="H30" s="47" t="s">
        <v>171</v>
      </c>
      <c r="I30" s="20"/>
      <c r="J30" s="20"/>
      <c r="K30" s="20"/>
      <c r="L30" s="20"/>
      <c r="M30" s="20"/>
      <c r="N30" s="20"/>
      <c r="O30" s="20"/>
      <c r="P30" s="20"/>
      <c r="Q30" s="20"/>
      <c r="R30" s="20"/>
      <c r="S30" s="20"/>
      <c r="T30" s="20"/>
      <c r="U30" s="20"/>
      <c r="V30" s="20"/>
    </row>
    <row r="31" spans="1:22" x14ac:dyDescent="0.2">
      <c r="A31" s="20"/>
      <c r="B31" s="39" t="s">
        <v>172</v>
      </c>
      <c r="C31" s="50">
        <f>C17/(C13+C10)</f>
        <v>0.54617387820512819</v>
      </c>
      <c r="D31" s="50">
        <f>D17/(D13+D10)</f>
        <v>5.8342355347046793E-2</v>
      </c>
      <c r="E31" s="50">
        <f>E17/(E13+E10)</f>
        <v>-2.0913705583756347E-2</v>
      </c>
      <c r="F31" s="51">
        <f>F17/(F13+F10)</f>
        <v>0.35751017784443967</v>
      </c>
      <c r="G31" s="46">
        <f>(IF(C31 &gt; 0.23, 100, 0)) +
  (IF(D31 &gt; 0.23, 100, 0)) +
  (IF(E31 &gt; 0.23, 100, 0)) +
  (IF(F31 &gt; 0.23, 100, 0))</f>
        <v>200</v>
      </c>
      <c r="H31" s="47" t="s">
        <v>173</v>
      </c>
      <c r="I31" s="20"/>
      <c r="J31" s="20"/>
      <c r="K31" s="20"/>
      <c r="L31" s="20"/>
      <c r="M31" s="20"/>
      <c r="N31" s="20"/>
      <c r="O31" s="20"/>
      <c r="P31" s="20"/>
      <c r="Q31" s="20"/>
      <c r="R31" s="20"/>
      <c r="S31" s="20"/>
      <c r="T31" s="20"/>
      <c r="U31" s="20"/>
      <c r="V31" s="20"/>
    </row>
    <row r="32" spans="1:22" x14ac:dyDescent="0.2">
      <c r="A32" s="20"/>
      <c r="B32" s="59" t="s">
        <v>93</v>
      </c>
      <c r="C32" s="60" t="str">
        <f>IF(C5&gt;F5, "Pass", "Fail")</f>
        <v>Fail</v>
      </c>
      <c r="D32" s="61"/>
      <c r="E32" s="62"/>
      <c r="F32" s="62"/>
      <c r="G32" s="63">
        <f>((COUNTIF(C32, "Pass") * 100) + (COUNTIF(C32, "Fail") * 0)) * (400/100)</f>
        <v>0</v>
      </c>
      <c r="H32" s="64" t="s">
        <v>174</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rgb="FF00FF00"/>
  </sheetPr>
  <dimension ref="A1:V32"/>
  <sheetViews>
    <sheetView zoomScale="200" workbookViewId="0"/>
  </sheetViews>
  <sheetFormatPr baseColWidth="10" defaultColWidth="8.83203125" defaultRowHeight="15" x14ac:dyDescent="0.2"/>
  <cols>
    <col min="1" max="1" width="19" customWidth="1"/>
    <col min="2" max="2" width="42" customWidth="1"/>
    <col min="3" max="7" width="20" customWidth="1"/>
    <col min="8" max="8" width="177" customWidth="1"/>
    <col min="9" max="9" width="20" customWidth="1"/>
    <col min="10" max="22" width="19" customWidth="1"/>
  </cols>
  <sheetData>
    <row r="1" spans="1:22" x14ac:dyDescent="0.2">
      <c r="A1" s="20"/>
      <c r="B1" s="21" t="s">
        <v>130</v>
      </c>
      <c r="C1" s="20"/>
      <c r="D1" s="20"/>
      <c r="E1" s="20"/>
      <c r="F1" s="20"/>
      <c r="G1" s="20"/>
      <c r="H1" s="20"/>
      <c r="I1" s="20"/>
      <c r="J1" s="20"/>
      <c r="K1" s="20"/>
      <c r="L1" s="20"/>
      <c r="M1" s="20"/>
      <c r="N1" s="20"/>
      <c r="O1" s="20"/>
      <c r="P1" s="20"/>
      <c r="Q1" s="20"/>
      <c r="R1" s="20"/>
      <c r="S1" s="20"/>
      <c r="T1" s="20"/>
      <c r="U1" s="20"/>
      <c r="V1" s="20"/>
    </row>
    <row r="2" spans="1:22" x14ac:dyDescent="0.2">
      <c r="A2" s="20"/>
      <c r="B2" s="22" t="s">
        <v>131</v>
      </c>
      <c r="C2" s="23" t="s">
        <v>175</v>
      </c>
      <c r="D2" s="23" t="s">
        <v>176</v>
      </c>
      <c r="E2" s="23" t="s">
        <v>177</v>
      </c>
      <c r="F2" s="23" t="s">
        <v>178</v>
      </c>
      <c r="G2" s="20"/>
      <c r="H2" s="24" t="s">
        <v>136</v>
      </c>
      <c r="I2" s="25">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0.17833333333333334</v>
      </c>
      <c r="J2" s="20"/>
      <c r="K2" s="20"/>
      <c r="L2" s="20"/>
      <c r="M2" s="20"/>
      <c r="N2" s="20"/>
      <c r="O2" s="20"/>
      <c r="P2" s="20"/>
      <c r="Q2" s="20"/>
      <c r="R2" s="20"/>
      <c r="S2" s="20"/>
      <c r="T2" s="20"/>
      <c r="U2" s="20"/>
      <c r="V2" s="20"/>
    </row>
    <row r="3" spans="1:22" ht="19" x14ac:dyDescent="0.25">
      <c r="A3" s="20"/>
      <c r="B3" s="26" t="s">
        <v>137</v>
      </c>
      <c r="C3" s="27">
        <v>507300000</v>
      </c>
      <c r="D3" s="27">
        <v>374400000</v>
      </c>
      <c r="E3" s="27">
        <v>267500000</v>
      </c>
      <c r="F3" s="28">
        <v>265600000</v>
      </c>
      <c r="G3" s="20"/>
      <c r="H3" s="20"/>
      <c r="I3" s="20"/>
      <c r="J3" s="20"/>
      <c r="K3" s="20"/>
      <c r="L3" s="20"/>
      <c r="M3" s="20"/>
      <c r="N3" s="20"/>
      <c r="O3" s="20"/>
      <c r="P3" s="20"/>
      <c r="Q3" s="20"/>
      <c r="R3" s="20"/>
      <c r="S3" s="20"/>
      <c r="T3" s="20"/>
      <c r="U3" s="20"/>
      <c r="V3" s="20"/>
    </row>
    <row r="4" spans="1:22" ht="19" x14ac:dyDescent="0.25">
      <c r="A4" s="20"/>
      <c r="B4" s="29" t="s">
        <v>138</v>
      </c>
      <c r="C4" s="27">
        <v>39498600000</v>
      </c>
      <c r="D4" s="27">
        <v>36112800000</v>
      </c>
      <c r="E4" s="27">
        <v>33377700000</v>
      </c>
      <c r="F4" s="28">
        <v>30882500000</v>
      </c>
      <c r="G4" s="20"/>
      <c r="H4" s="20"/>
      <c r="I4" s="20"/>
      <c r="J4" s="20"/>
      <c r="K4" s="20"/>
      <c r="L4" s="20"/>
      <c r="M4" s="20"/>
      <c r="N4" s="20"/>
      <c r="O4" s="20"/>
      <c r="P4" s="20"/>
      <c r="Q4" s="20"/>
      <c r="R4" s="20"/>
      <c r="S4" s="20"/>
      <c r="T4" s="20"/>
      <c r="U4" s="20"/>
      <c r="V4" s="20"/>
    </row>
    <row r="5" spans="1:22" ht="19" x14ac:dyDescent="0.25">
      <c r="A5" s="20"/>
      <c r="B5" s="29" t="s">
        <v>139</v>
      </c>
      <c r="C5" s="27">
        <v>4532100000</v>
      </c>
      <c r="D5" s="27">
        <v>4522632000</v>
      </c>
      <c r="E5" s="27">
        <v>4477269000</v>
      </c>
      <c r="F5" s="28">
        <v>4445988000</v>
      </c>
      <c r="G5" s="20"/>
      <c r="H5" s="20"/>
      <c r="I5" s="20"/>
      <c r="J5" s="20"/>
      <c r="K5" s="20"/>
      <c r="L5" s="20"/>
      <c r="M5" s="20"/>
      <c r="N5" s="20"/>
      <c r="O5" s="20"/>
      <c r="P5" s="20"/>
      <c r="Q5" s="20"/>
      <c r="R5" s="20"/>
      <c r="S5" s="20"/>
      <c r="T5" s="20"/>
      <c r="U5" s="20"/>
      <c r="V5" s="20"/>
    </row>
    <row r="6" spans="1:22" ht="19" x14ac:dyDescent="0.25">
      <c r="A6" s="20"/>
      <c r="B6" s="29" t="s">
        <v>140</v>
      </c>
      <c r="C6" s="27">
        <v>55612245000</v>
      </c>
      <c r="D6" s="27">
        <v>53230900000</v>
      </c>
      <c r="E6" s="27">
        <v>48492144000</v>
      </c>
      <c r="F6" s="28">
        <v>46099598000</v>
      </c>
      <c r="G6" s="20"/>
      <c r="H6" s="20"/>
      <c r="I6" s="20"/>
      <c r="J6" s="20"/>
      <c r="K6" s="20"/>
      <c r="L6" s="20"/>
      <c r="M6" s="20"/>
      <c r="N6" s="20"/>
      <c r="O6" s="20"/>
      <c r="P6" s="20"/>
      <c r="Q6" s="20"/>
      <c r="R6" s="20"/>
      <c r="S6" s="20"/>
      <c r="T6" s="20"/>
      <c r="U6" s="20"/>
      <c r="V6" s="20"/>
    </row>
    <row r="7" spans="1:22" ht="19" x14ac:dyDescent="0.25">
      <c r="A7" s="20"/>
      <c r="B7" s="29" t="s">
        <v>141</v>
      </c>
      <c r="C7" s="27">
        <v>6341397000</v>
      </c>
      <c r="D7" s="27">
        <v>6799283000</v>
      </c>
      <c r="E7" s="27">
        <v>5847039000</v>
      </c>
      <c r="F7" s="28">
        <v>4915012000</v>
      </c>
      <c r="G7" s="20"/>
      <c r="H7" s="20"/>
      <c r="I7" s="20"/>
      <c r="J7" s="20"/>
      <c r="K7" s="20"/>
      <c r="L7" s="20"/>
      <c r="M7" s="20"/>
      <c r="N7" s="20"/>
      <c r="O7" s="20"/>
      <c r="P7" s="20"/>
      <c r="Q7" s="20"/>
      <c r="R7" s="20"/>
      <c r="S7" s="20"/>
      <c r="T7" s="20"/>
      <c r="U7" s="20"/>
      <c r="V7" s="20"/>
    </row>
    <row r="8" spans="1:22" ht="19" x14ac:dyDescent="0.25">
      <c r="A8" s="20"/>
      <c r="B8" s="29" t="s">
        <v>142</v>
      </c>
      <c r="C8" s="27">
        <v>34941387000</v>
      </c>
      <c r="D8" s="27">
        <v>30802889000</v>
      </c>
      <c r="E8" s="27">
        <v>27889691000</v>
      </c>
      <c r="F8" s="28">
        <v>26965450000</v>
      </c>
      <c r="G8" s="20"/>
      <c r="H8" s="20"/>
      <c r="I8" s="20"/>
      <c r="J8" s="20"/>
      <c r="K8" s="20"/>
      <c r="L8" s="20"/>
      <c r="M8" s="20"/>
      <c r="N8" s="20"/>
      <c r="O8" s="20"/>
      <c r="P8" s="20"/>
      <c r="Q8" s="20"/>
      <c r="R8" s="20"/>
      <c r="S8" s="20"/>
      <c r="T8" s="20"/>
      <c r="U8" s="20"/>
      <c r="V8" s="20"/>
    </row>
    <row r="9" spans="1:22" ht="19" x14ac:dyDescent="0.25">
      <c r="A9" s="20"/>
      <c r="B9" s="29" t="s">
        <v>143</v>
      </c>
      <c r="C9" s="27">
        <v>41282784000</v>
      </c>
      <c r="D9" s="27">
        <v>37602172000</v>
      </c>
      <c r="E9" s="27">
        <v>33736730000</v>
      </c>
      <c r="F9" s="28">
        <v>31880462000</v>
      </c>
      <c r="G9" s="20"/>
      <c r="H9" s="20"/>
      <c r="I9" s="20"/>
      <c r="J9" s="20"/>
      <c r="K9" s="20"/>
      <c r="L9" s="20"/>
      <c r="M9" s="20"/>
      <c r="N9" s="20"/>
      <c r="O9" s="20"/>
      <c r="P9" s="20"/>
      <c r="Q9" s="20"/>
      <c r="R9" s="20"/>
      <c r="S9" s="20"/>
      <c r="T9" s="20"/>
      <c r="U9" s="20"/>
      <c r="V9" s="20"/>
    </row>
    <row r="10" spans="1:22" ht="19" x14ac:dyDescent="0.25">
      <c r="A10" s="20"/>
      <c r="B10" s="29" t="s">
        <v>144</v>
      </c>
      <c r="C10" s="27">
        <v>195682000</v>
      </c>
      <c r="D10" s="27">
        <v>216225000</v>
      </c>
      <c r="E10" s="27">
        <v>250878000</v>
      </c>
      <c r="F10" s="28">
        <v>277979000</v>
      </c>
      <c r="G10" s="20"/>
      <c r="H10" s="20"/>
      <c r="I10" s="20"/>
      <c r="J10" s="20"/>
      <c r="K10" s="20"/>
      <c r="L10" s="20"/>
      <c r="M10" s="20"/>
      <c r="N10" s="20"/>
      <c r="O10" s="20"/>
      <c r="P10" s="20"/>
      <c r="Q10" s="20"/>
      <c r="R10" s="20"/>
      <c r="S10" s="20"/>
      <c r="T10" s="20"/>
      <c r="U10" s="20"/>
      <c r="V10" s="20"/>
    </row>
    <row r="11" spans="1:22" ht="19" x14ac:dyDescent="0.25">
      <c r="A11" s="20"/>
      <c r="B11" s="29" t="s">
        <v>145</v>
      </c>
      <c r="C11" s="27">
        <v>0</v>
      </c>
      <c r="D11" s="27">
        <v>0</v>
      </c>
      <c r="E11" s="27">
        <v>0</v>
      </c>
      <c r="F11" s="28">
        <v>0</v>
      </c>
      <c r="G11" s="20"/>
      <c r="H11" s="20"/>
      <c r="I11" s="20"/>
      <c r="J11" s="20"/>
      <c r="K11" s="20"/>
      <c r="L11" s="20"/>
      <c r="M11" s="20"/>
      <c r="N11" s="20"/>
      <c r="O11" s="20"/>
      <c r="P11" s="20"/>
      <c r="Q11" s="20"/>
      <c r="R11" s="20"/>
      <c r="S11" s="20"/>
      <c r="T11" s="20"/>
      <c r="U11" s="20"/>
      <c r="V11" s="20"/>
    </row>
    <row r="12" spans="1:22" ht="19" x14ac:dyDescent="0.25">
      <c r="A12" s="20"/>
      <c r="B12" s="29" t="s">
        <v>146</v>
      </c>
      <c r="C12" s="27">
        <v>4142515000</v>
      </c>
      <c r="D12" s="27">
        <v>5527153000</v>
      </c>
      <c r="E12" s="27">
        <v>5005391000</v>
      </c>
      <c r="F12" s="28">
        <v>4613201000</v>
      </c>
      <c r="G12" s="20"/>
      <c r="H12" s="20"/>
      <c r="I12" s="20"/>
      <c r="J12" s="20"/>
      <c r="K12" s="20"/>
      <c r="L12" s="20"/>
      <c r="M12" s="20"/>
      <c r="N12" s="20"/>
      <c r="O12" s="20"/>
      <c r="P12" s="20"/>
      <c r="Q12" s="20"/>
      <c r="R12" s="20"/>
      <c r="S12" s="20"/>
      <c r="T12" s="20"/>
      <c r="U12" s="20"/>
      <c r="V12" s="20"/>
    </row>
    <row r="13" spans="1:22" ht="19" x14ac:dyDescent="0.25">
      <c r="A13" s="20"/>
      <c r="B13" s="29" t="s">
        <v>147</v>
      </c>
      <c r="C13" s="27">
        <v>14329461000</v>
      </c>
      <c r="D13" s="27">
        <v>15628728000</v>
      </c>
      <c r="E13" s="27">
        <v>14755414000</v>
      </c>
      <c r="F13" s="28">
        <v>14219136000</v>
      </c>
      <c r="G13" s="20"/>
      <c r="H13" s="20"/>
      <c r="I13" s="20"/>
      <c r="J13" s="20"/>
      <c r="K13" s="20"/>
      <c r="L13" s="20"/>
      <c r="M13" s="20"/>
      <c r="N13" s="20"/>
      <c r="O13" s="20"/>
      <c r="P13" s="20"/>
      <c r="Q13" s="20"/>
      <c r="R13" s="20"/>
      <c r="S13" s="20"/>
      <c r="T13" s="20"/>
      <c r="U13" s="20"/>
      <c r="V13" s="20"/>
    </row>
    <row r="14" spans="1:22" ht="19" x14ac:dyDescent="0.25">
      <c r="A14" s="20"/>
      <c r="B14" s="30" t="s">
        <v>148</v>
      </c>
      <c r="C14" s="31"/>
      <c r="D14" s="31"/>
      <c r="E14" s="31"/>
      <c r="F14" s="32"/>
      <c r="G14" s="20"/>
      <c r="H14" s="20"/>
      <c r="I14" s="20"/>
      <c r="J14" s="20"/>
      <c r="K14" s="20"/>
      <c r="L14" s="20"/>
      <c r="M14" s="20"/>
      <c r="N14" s="20"/>
      <c r="O14" s="20"/>
      <c r="P14" s="20"/>
      <c r="Q14" s="20"/>
      <c r="R14" s="20"/>
      <c r="S14" s="20"/>
      <c r="T14" s="20"/>
      <c r="U14" s="20"/>
      <c r="V14" s="20"/>
    </row>
    <row r="15" spans="1:22" ht="19" x14ac:dyDescent="0.25">
      <c r="A15" s="20"/>
      <c r="B15" s="26" t="s">
        <v>149</v>
      </c>
      <c r="C15" s="27">
        <v>0</v>
      </c>
      <c r="D15" s="27">
        <v>0</v>
      </c>
      <c r="E15" s="27">
        <v>0</v>
      </c>
      <c r="F15" s="28">
        <v>0</v>
      </c>
      <c r="G15" s="20"/>
      <c r="H15" s="20"/>
      <c r="I15" s="20"/>
      <c r="J15" s="20"/>
      <c r="K15" s="20"/>
      <c r="L15" s="20"/>
      <c r="M15" s="20"/>
      <c r="N15" s="20"/>
      <c r="O15" s="20"/>
      <c r="P15" s="20"/>
      <c r="Q15" s="20"/>
      <c r="R15" s="20"/>
      <c r="S15" s="20"/>
      <c r="T15" s="20"/>
      <c r="U15" s="20"/>
      <c r="V15" s="20"/>
    </row>
    <row r="16" spans="1:22" ht="19" x14ac:dyDescent="0.25">
      <c r="A16" s="20"/>
      <c r="B16" s="30" t="s">
        <v>150</v>
      </c>
      <c r="C16" s="31"/>
      <c r="D16" s="31"/>
      <c r="E16" s="31"/>
      <c r="F16" s="32"/>
      <c r="G16" s="20"/>
      <c r="H16" s="20"/>
      <c r="I16" s="20"/>
      <c r="J16" s="20"/>
      <c r="K16" s="20"/>
      <c r="L16" s="20"/>
      <c r="M16" s="20"/>
      <c r="N16" s="20"/>
      <c r="O16" s="20"/>
      <c r="P16" s="20"/>
      <c r="Q16" s="20"/>
      <c r="R16" s="20"/>
      <c r="S16" s="20"/>
      <c r="T16" s="20"/>
      <c r="U16" s="20"/>
      <c r="V16" s="20"/>
    </row>
    <row r="17" spans="1:22" ht="19" x14ac:dyDescent="0.25">
      <c r="A17" s="20"/>
      <c r="B17" s="33" t="s">
        <v>151</v>
      </c>
      <c r="C17" s="34">
        <v>1646161000</v>
      </c>
      <c r="D17" s="34">
        <v>2401293000</v>
      </c>
      <c r="E17" s="34">
        <v>1962600000</v>
      </c>
      <c r="F17" s="35">
        <v>1682572000</v>
      </c>
      <c r="G17" s="20"/>
      <c r="H17" s="20"/>
      <c r="I17" s="20"/>
      <c r="J17" s="20"/>
      <c r="K17" s="20"/>
      <c r="L17" s="20"/>
      <c r="M17" s="20"/>
      <c r="N17" s="20"/>
      <c r="O17" s="20"/>
      <c r="P17" s="20"/>
      <c r="Q17" s="20"/>
      <c r="R17" s="20"/>
      <c r="S17" s="20"/>
      <c r="T17" s="20"/>
      <c r="U17" s="20"/>
      <c r="V17" s="20"/>
    </row>
    <row r="19" spans="1:22" x14ac:dyDescent="0.2">
      <c r="A19" s="20"/>
      <c r="B19" s="36" t="s">
        <v>70</v>
      </c>
      <c r="C19" s="37" t="s">
        <v>152</v>
      </c>
      <c r="D19" s="37" t="s">
        <v>153</v>
      </c>
      <c r="E19" s="37" t="s">
        <v>154</v>
      </c>
      <c r="F19" s="37" t="s">
        <v>155</v>
      </c>
      <c r="G19" s="38" t="s">
        <v>156</v>
      </c>
      <c r="H19" s="20"/>
      <c r="I19" s="20"/>
      <c r="J19" s="20"/>
      <c r="K19" s="20"/>
      <c r="L19" s="20"/>
      <c r="M19" s="20"/>
      <c r="N19" s="20"/>
      <c r="O19" s="20"/>
      <c r="P19" s="20"/>
      <c r="Q19" s="20"/>
      <c r="R19" s="20"/>
      <c r="S19" s="20"/>
      <c r="T19" s="20"/>
      <c r="U19" s="20"/>
      <c r="V19" s="20"/>
    </row>
    <row r="20" spans="1:22" x14ac:dyDescent="0.2">
      <c r="A20" s="20"/>
      <c r="B20" s="39" t="s">
        <v>85</v>
      </c>
      <c r="C20" s="40"/>
      <c r="D20" s="40"/>
      <c r="E20" s="40"/>
      <c r="F20" s="40"/>
      <c r="G20" s="41"/>
      <c r="H20" s="42" t="s">
        <v>157</v>
      </c>
      <c r="I20" s="20"/>
      <c r="J20" s="20"/>
      <c r="K20" s="20"/>
      <c r="L20" s="20"/>
      <c r="M20" s="20"/>
      <c r="N20" s="20"/>
      <c r="O20" s="20"/>
      <c r="P20" s="20"/>
      <c r="Q20" s="20"/>
      <c r="R20" s="20"/>
      <c r="S20" s="20"/>
      <c r="T20" s="20"/>
      <c r="U20" s="20"/>
      <c r="V20" s="20"/>
    </row>
    <row r="21" spans="1:22" x14ac:dyDescent="0.2">
      <c r="A21" s="20"/>
      <c r="B21" s="43" t="s">
        <v>158</v>
      </c>
      <c r="C21" s="44" t="str">
        <f>IF(C3&gt;D3, "Pass", "Fail")</f>
        <v>Pass</v>
      </c>
      <c r="D21" s="44" t="str">
        <f>IF(D3&gt;E3, "Pass", "Fail")</f>
        <v>Pass</v>
      </c>
      <c r="E21" s="44" t="str">
        <f>IF(E3&gt;F3, "Pass", "Fail")</f>
        <v>Pass</v>
      </c>
      <c r="F21" s="45"/>
      <c r="G21" s="46">
        <f>(((COUNTIF(C21:E21, "Pass") * 100) + (COUNTIF(C21:E21, "Fail") * 0)) * (400/300)) / 2</f>
        <v>200</v>
      </c>
      <c r="H21" s="47" t="s">
        <v>159</v>
      </c>
      <c r="I21" s="48"/>
      <c r="J21" s="20"/>
      <c r="K21" s="20"/>
      <c r="L21" s="20"/>
      <c r="M21" s="20"/>
      <c r="N21" s="20"/>
      <c r="O21" s="20"/>
      <c r="P21" s="20"/>
      <c r="Q21" s="20"/>
      <c r="R21" s="20"/>
      <c r="S21" s="20"/>
      <c r="T21" s="20"/>
      <c r="U21" s="20"/>
      <c r="V21" s="20"/>
    </row>
    <row r="22" spans="1:22" x14ac:dyDescent="0.2">
      <c r="A22" s="20"/>
      <c r="B22" s="43" t="s">
        <v>160</v>
      </c>
      <c r="C22" s="44" t="str">
        <f>IF(C17&gt;D17, "Pass", "Fail")</f>
        <v>Fail</v>
      </c>
      <c r="D22" s="44" t="str">
        <f>IF(D17&gt;E17, "Pass", "Fail")</f>
        <v>Pass</v>
      </c>
      <c r="E22" s="44" t="str">
        <f>IF(E17&gt;F17, "Pass", "Fail")</f>
        <v>Pass</v>
      </c>
      <c r="F22" s="40"/>
      <c r="G22" s="46">
        <f>(((COUNTIF(C22:F22, "Pass") * 100) + (COUNTIF(C22:F22, "Fail") * 0)) * (400/300)) / 2</f>
        <v>133.33333333333331</v>
      </c>
      <c r="H22" s="47" t="s">
        <v>161</v>
      </c>
      <c r="I22" s="20"/>
      <c r="J22" s="20"/>
      <c r="K22" s="20"/>
      <c r="L22" s="20"/>
      <c r="M22" s="20"/>
      <c r="N22" s="20"/>
      <c r="O22" s="20"/>
      <c r="P22" s="20"/>
      <c r="Q22" s="20"/>
      <c r="R22" s="20"/>
      <c r="S22" s="20"/>
      <c r="T22" s="20"/>
      <c r="U22" s="20"/>
      <c r="V22" s="20"/>
    </row>
    <row r="23" spans="1:22" x14ac:dyDescent="0.2">
      <c r="A23" s="20"/>
      <c r="B23" s="39" t="s">
        <v>73</v>
      </c>
      <c r="C23" s="44" t="str">
        <f>IF(C17&gt;C7, "Pass", "Fail")</f>
        <v>Fail</v>
      </c>
      <c r="D23" s="44" t="str">
        <f>IF(D17&gt;D7, "Pass", "Fail")</f>
        <v>Fail</v>
      </c>
      <c r="E23" s="44" t="str">
        <f>IF(E17&gt;E7, "Pass", "Fail")</f>
        <v>Fail</v>
      </c>
      <c r="F23" s="49" t="str">
        <f>IF(F17&gt;F7, "Pass", "Fail")</f>
        <v>Fail</v>
      </c>
      <c r="G23" s="46">
        <f>(COUNTIF(C23:F23, "Pass") * 100) + (COUNTIF(C23:F23, "Fail") * 0)</f>
        <v>0</v>
      </c>
      <c r="H23" s="47" t="s">
        <v>162</v>
      </c>
      <c r="I23" s="20"/>
      <c r="J23" s="20"/>
      <c r="K23" s="20"/>
      <c r="L23" s="20"/>
      <c r="M23" s="20"/>
      <c r="N23" s="20"/>
      <c r="O23" s="20"/>
      <c r="P23" s="20"/>
      <c r="Q23" s="20"/>
      <c r="R23" s="20"/>
      <c r="S23" s="20"/>
      <c r="T23" s="20"/>
      <c r="U23" s="20"/>
      <c r="V23" s="20"/>
    </row>
    <row r="24" spans="1:22" x14ac:dyDescent="0.2">
      <c r="A24" s="20"/>
      <c r="B24" s="39" t="s">
        <v>91</v>
      </c>
      <c r="C24" s="50">
        <f>C17/(C4)</f>
        <v>4.1676439164932431E-2</v>
      </c>
      <c r="D24" s="50">
        <f>D17/(D4)</f>
        <v>6.6494234731175647E-2</v>
      </c>
      <c r="E24" s="50">
        <f>E17/(E4)</f>
        <v>5.879973754932185E-2</v>
      </c>
      <c r="F24" s="51">
        <f>F17/(F4)</f>
        <v>5.4483024366550635E-2</v>
      </c>
      <c r="G24" s="46">
        <f>(IF(C24 &gt; 0.5, 100, IF(C24 &gt;= 0.2, 50, 0))) +
  (IF(D24 &gt; 0.5, 100, IF(D24 &gt;= 0.2, 50, 0))) +
  (IF(E24 &gt; 0.5, 100, IF(E24 &gt;= 0.2, 50, 0))) +
  (IF(F24 &gt; 0.5, 100, IF(F24 &gt;= 0.2, 50, 0)))</f>
        <v>0</v>
      </c>
      <c r="H24" s="47" t="s">
        <v>163</v>
      </c>
      <c r="I24" s="20"/>
      <c r="J24" s="20"/>
      <c r="K24" s="20"/>
      <c r="L24" s="20"/>
      <c r="M24" s="20"/>
      <c r="N24" s="20"/>
      <c r="O24" s="20"/>
      <c r="P24" s="20"/>
      <c r="Q24" s="20"/>
      <c r="R24" s="20"/>
      <c r="S24" s="20"/>
      <c r="T24" s="20"/>
      <c r="U24" s="20"/>
      <c r="V24" s="20"/>
    </row>
    <row r="25" spans="1:22" x14ac:dyDescent="0.2">
      <c r="A25" s="20"/>
      <c r="B25" s="39" t="s">
        <v>79</v>
      </c>
      <c r="C25" s="50">
        <f>C17/C6</f>
        <v>2.9600693156695976E-2</v>
      </c>
      <c r="D25" s="50">
        <f>D17/D6</f>
        <v>4.5110884843201977E-2</v>
      </c>
      <c r="E25" s="50">
        <f>E17/E6</f>
        <v>4.0472535097643855E-2</v>
      </c>
      <c r="F25" s="51">
        <f>F17/F6</f>
        <v>3.6498626300385528E-2</v>
      </c>
      <c r="G25" s="46">
        <f>(IF(C25 &gt; 0.17, 100, IF(C25 &gt;= 0.1, 50, 0))) +
  (IF(D25 &gt; 0.17, 100, IF(D25 &gt;= 0.1, 50, 0))) +
  (IF(E25 &gt; 0.17, 100, IF(E25 &gt;= 0.1, 50, 0))) +
  (IF(F25 &gt; 0.17, 100, IF(F25 &gt;= 0.1, 50, 0)))</f>
        <v>0</v>
      </c>
      <c r="H25" s="47" t="s">
        <v>164</v>
      </c>
      <c r="I25" s="20"/>
      <c r="J25" s="20"/>
      <c r="K25" s="20"/>
      <c r="L25" s="20"/>
      <c r="M25" s="20"/>
      <c r="N25" s="20"/>
      <c r="O25" s="20"/>
      <c r="P25" s="20"/>
      <c r="Q25" s="20"/>
      <c r="R25" s="20"/>
      <c r="S25" s="20"/>
      <c r="T25" s="20"/>
      <c r="U25" s="20"/>
      <c r="V25" s="20"/>
    </row>
    <row r="26" spans="1:22" x14ac:dyDescent="0.2">
      <c r="A26" s="20"/>
      <c r="B26" s="39" t="s">
        <v>81</v>
      </c>
      <c r="C26" s="50">
        <f>C8/C6</f>
        <v>0.62830383848017646</v>
      </c>
      <c r="D26" s="50">
        <f>D8/D6</f>
        <v>0.5786655683071299</v>
      </c>
      <c r="E26" s="50">
        <f>E8/E6</f>
        <v>0.57513833580961071</v>
      </c>
      <c r="F26" s="51">
        <f>F8/F6</f>
        <v>0.58493894024845938</v>
      </c>
      <c r="G26" s="46">
        <f>(IF(C26 &lt; 0.5, 100, 0)) +
  (IF(D26 &lt; 0.5, 100, 0)) +
  (IF(E26 &lt; 0.5, 100, 0)) +
  (IF(F26 &lt; 0.5, 100, 0))</f>
        <v>0</v>
      </c>
      <c r="H26" s="47" t="s">
        <v>165</v>
      </c>
      <c r="I26" s="20"/>
      <c r="J26" s="20"/>
      <c r="K26" s="20"/>
      <c r="L26" s="20"/>
      <c r="M26" s="20"/>
      <c r="N26" s="20"/>
      <c r="O26" s="20"/>
      <c r="P26" s="20"/>
      <c r="Q26" s="20"/>
      <c r="R26" s="20"/>
      <c r="S26" s="20"/>
      <c r="T26" s="20"/>
      <c r="U26" s="20"/>
      <c r="V26" s="20"/>
    </row>
    <row r="27" spans="1:22" x14ac:dyDescent="0.2">
      <c r="A27" s="20"/>
      <c r="B27" s="39" t="s">
        <v>166</v>
      </c>
      <c r="C27" s="50">
        <f>C9/(C13+C10)</f>
        <v>2.8421602458578206</v>
      </c>
      <c r="D27" s="50">
        <f>D9/(D13+D10)</f>
        <v>2.3731324416045916</v>
      </c>
      <c r="E27" s="50">
        <f>E9/(E13+E10)</f>
        <v>2.2481722999925631</v>
      </c>
      <c r="F27" s="51">
        <f>F9/(F13+F10)</f>
        <v>2.1990900948223144</v>
      </c>
      <c r="G27" s="46">
        <f>(IF(C27 &lt; 0.8, 100, IF(C27 &lt; 1, 50, 0))) +
  (IF(D27 &lt; 0.8, 100, IF(D27 &lt; 1, 50, 0))) +
  (IF(E27 &lt; 0.8, 100, IF(E27 &lt; 1, 50, 0))) +
  (IF(F27 &lt; 0.8, 100, IF(F27 &lt; 1, 50, 0)))</f>
        <v>0</v>
      </c>
      <c r="H27" s="47" t="s">
        <v>167</v>
      </c>
      <c r="I27" s="20"/>
      <c r="J27" s="20"/>
      <c r="K27" s="20"/>
      <c r="L27" s="20"/>
      <c r="M27" s="20"/>
      <c r="N27" s="20"/>
      <c r="O27" s="20"/>
      <c r="P27" s="20"/>
      <c r="Q27" s="20"/>
      <c r="R27" s="20"/>
      <c r="S27" s="20"/>
      <c r="T27" s="20"/>
      <c r="U27" s="20"/>
      <c r="V27" s="20"/>
    </row>
    <row r="28" spans="1:22" x14ac:dyDescent="0.2">
      <c r="A28" s="20"/>
      <c r="B28" s="39" t="s">
        <v>168</v>
      </c>
      <c r="C28" s="44" t="str">
        <f>IF(C11=0, "Pass", "Fail")</f>
        <v>Pass</v>
      </c>
      <c r="D28" s="52" t="str">
        <f>IF(D11=0, "Pass", "Fail")</f>
        <v>Pass</v>
      </c>
      <c r="E28" s="52" t="str">
        <f>IF(E11=0, "Pass", "Fail")</f>
        <v>Pass</v>
      </c>
      <c r="F28" s="53" t="str">
        <f>IF(F11=0, "Pass", "Fail")</f>
        <v>Pass</v>
      </c>
      <c r="G28" s="46">
        <f>(COUNTIF(C28:F28, "Pass") * 100) + (COUNTIF(C28:F28, "Fail") * 0)</f>
        <v>400</v>
      </c>
      <c r="H28" s="47" t="s">
        <v>169</v>
      </c>
      <c r="I28" s="20"/>
      <c r="J28" s="20"/>
      <c r="K28" s="20"/>
      <c r="L28" s="20"/>
      <c r="M28" s="20"/>
      <c r="N28" s="20"/>
      <c r="O28" s="20"/>
      <c r="P28" s="20"/>
      <c r="Q28" s="20"/>
      <c r="R28" s="20"/>
      <c r="S28" s="20"/>
      <c r="T28" s="20"/>
      <c r="U28" s="20"/>
      <c r="V28" s="20"/>
    </row>
    <row r="29" spans="1:22" x14ac:dyDescent="0.2">
      <c r="A29" s="20"/>
      <c r="B29" s="39" t="s">
        <v>83</v>
      </c>
      <c r="C29" s="51">
        <f>(((C12-D12)/D12)+((D12-E12)/E12)+((E12-F12)/F12))/3</f>
        <v>-2.0420286877764801E-2</v>
      </c>
      <c r="D29" s="54"/>
      <c r="E29" s="55"/>
      <c r="F29" s="56"/>
      <c r="G29" s="46">
        <f>(IF(C29 &gt;= 0.17, 100, IF(C29 &gt;= 0, 50, 0))) * (400/100)</f>
        <v>0</v>
      </c>
      <c r="H29" s="47" t="s">
        <v>170</v>
      </c>
      <c r="I29" s="20"/>
      <c r="J29" s="20"/>
      <c r="K29" s="20"/>
      <c r="L29" s="20"/>
      <c r="M29" s="20"/>
      <c r="N29" s="20"/>
      <c r="O29" s="20"/>
      <c r="P29" s="20"/>
      <c r="Q29" s="20"/>
      <c r="R29" s="20"/>
      <c r="S29" s="20"/>
      <c r="T29" s="20"/>
      <c r="U29" s="20"/>
      <c r="V29" s="20"/>
    </row>
    <row r="30" spans="1:22" x14ac:dyDescent="0.2">
      <c r="A30" s="20"/>
      <c r="B30" s="39" t="s">
        <v>87</v>
      </c>
      <c r="C30" s="44" t="str">
        <f>IF(C10&lt;&gt;0,"Pass","Fail")</f>
        <v>Pass</v>
      </c>
      <c r="D30" s="57" t="str">
        <f>IF(D10&lt;&gt;0,"Pass","Fail")</f>
        <v>Pass</v>
      </c>
      <c r="E30" s="57" t="str">
        <f>IF(E10&lt;&gt;0,"Pass","Fail")</f>
        <v>Pass</v>
      </c>
      <c r="F30" s="58" t="str">
        <f>IF(F10&lt;&gt;0,"Pass","Fail")</f>
        <v>Pass</v>
      </c>
      <c r="G30" s="46">
        <f>(COUNTIF(C30:F30, "Pass") * 100) + (COUNTIF(C30:F30, "Fail") * 0)</f>
        <v>400</v>
      </c>
      <c r="H30" s="47" t="s">
        <v>171</v>
      </c>
      <c r="I30" s="20"/>
      <c r="J30" s="20"/>
      <c r="K30" s="20"/>
      <c r="L30" s="20"/>
      <c r="M30" s="20"/>
      <c r="N30" s="20"/>
      <c r="O30" s="20"/>
      <c r="P30" s="20"/>
      <c r="Q30" s="20"/>
      <c r="R30" s="20"/>
      <c r="S30" s="20"/>
      <c r="T30" s="20"/>
      <c r="U30" s="20"/>
      <c r="V30" s="20"/>
    </row>
    <row r="31" spans="1:22" x14ac:dyDescent="0.2">
      <c r="A31" s="20"/>
      <c r="B31" s="39" t="s">
        <v>172</v>
      </c>
      <c r="C31" s="50">
        <f>C17/(C13+C10)</f>
        <v>0.11333182743880732</v>
      </c>
      <c r="D31" s="50">
        <f>D17/(D13+D10)</f>
        <v>0.15154939241536405</v>
      </c>
      <c r="E31" s="50">
        <f>E17/(E13+E10)</f>
        <v>0.13078513999327748</v>
      </c>
      <c r="F31" s="51">
        <f>F17/(F13+F10)</f>
        <v>0.11606254071930863</v>
      </c>
      <c r="G31" s="46">
        <f>(IF(C31 &gt; 0.23, 100, 0)) +
  (IF(D31 &gt; 0.23, 100, 0)) +
  (IF(E31 &gt; 0.23, 100, 0)) +
  (IF(F31 &gt; 0.23, 100, 0))</f>
        <v>0</v>
      </c>
      <c r="H31" s="47" t="s">
        <v>173</v>
      </c>
      <c r="I31" s="20"/>
      <c r="J31" s="20"/>
      <c r="K31" s="20"/>
      <c r="L31" s="20"/>
      <c r="M31" s="20"/>
      <c r="N31" s="20"/>
      <c r="O31" s="20"/>
      <c r="P31" s="20"/>
      <c r="Q31" s="20"/>
      <c r="R31" s="20"/>
      <c r="S31" s="20"/>
      <c r="T31" s="20"/>
      <c r="U31" s="20"/>
      <c r="V31" s="20"/>
    </row>
    <row r="32" spans="1:22" x14ac:dyDescent="0.2">
      <c r="A32" s="20"/>
      <c r="B32" s="59" t="s">
        <v>93</v>
      </c>
      <c r="C32" s="60" t="str">
        <f>IF(C5&gt;F5, "Pass", "Fail")</f>
        <v>Pass</v>
      </c>
      <c r="D32" s="61"/>
      <c r="E32" s="62"/>
      <c r="F32" s="62"/>
      <c r="G32" s="63">
        <f>((COUNTIF(C32, "Pass") * 100) + (COUNTIF(C32, "Fail") * 0)) * (400/100)</f>
        <v>400</v>
      </c>
      <c r="H32" s="64" t="s">
        <v>174</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rgb="FF00FF00"/>
  </sheetPr>
  <dimension ref="A1:V32"/>
  <sheetViews>
    <sheetView zoomScale="200" workbookViewId="0"/>
  </sheetViews>
  <sheetFormatPr baseColWidth="10" defaultColWidth="8.83203125" defaultRowHeight="15" x14ac:dyDescent="0.2"/>
  <cols>
    <col min="1" max="1" width="19" customWidth="1"/>
    <col min="2" max="2" width="42" customWidth="1"/>
    <col min="3" max="7" width="20" customWidth="1"/>
    <col min="8" max="8" width="177" customWidth="1"/>
    <col min="9" max="9" width="20" customWidth="1"/>
    <col min="10" max="22" width="19" customWidth="1"/>
  </cols>
  <sheetData>
    <row r="1" spans="1:22" x14ac:dyDescent="0.2">
      <c r="A1" s="20"/>
      <c r="B1" s="21" t="s">
        <v>130</v>
      </c>
      <c r="C1" s="20"/>
      <c r="D1" s="20"/>
      <c r="E1" s="20"/>
      <c r="F1" s="20"/>
      <c r="G1" s="20"/>
      <c r="H1" s="20"/>
      <c r="I1" s="20"/>
      <c r="J1" s="20"/>
      <c r="K1" s="20"/>
      <c r="L1" s="20"/>
      <c r="M1" s="20"/>
      <c r="N1" s="20"/>
      <c r="O1" s="20"/>
      <c r="P1" s="20"/>
      <c r="Q1" s="20"/>
      <c r="R1" s="20"/>
      <c r="S1" s="20"/>
      <c r="T1" s="20"/>
      <c r="U1" s="20"/>
      <c r="V1" s="20"/>
    </row>
    <row r="2" spans="1:22" x14ac:dyDescent="0.2">
      <c r="A2" s="20"/>
      <c r="B2" s="22" t="s">
        <v>131</v>
      </c>
      <c r="C2" s="23" t="s">
        <v>175</v>
      </c>
      <c r="D2" s="23" t="s">
        <v>176</v>
      </c>
      <c r="E2" s="23" t="s">
        <v>177</v>
      </c>
      <c r="F2" s="23" t="s">
        <v>178</v>
      </c>
      <c r="G2" s="20"/>
      <c r="H2" s="24" t="s">
        <v>136</v>
      </c>
      <c r="I2" s="25">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0.17916666666666667</v>
      </c>
      <c r="J2" s="20"/>
      <c r="K2" s="20"/>
      <c r="L2" s="20"/>
      <c r="M2" s="20"/>
      <c r="N2" s="20"/>
      <c r="O2" s="20"/>
      <c r="P2" s="20"/>
      <c r="Q2" s="20"/>
      <c r="R2" s="20"/>
      <c r="S2" s="20"/>
      <c r="T2" s="20"/>
      <c r="U2" s="20"/>
      <c r="V2" s="20"/>
    </row>
    <row r="3" spans="1:22" ht="19" x14ac:dyDescent="0.25">
      <c r="A3" s="20"/>
      <c r="B3" s="26" t="s">
        <v>137</v>
      </c>
      <c r="C3" s="27">
        <v>505000000</v>
      </c>
      <c r="D3" s="27">
        <v>443000000</v>
      </c>
      <c r="E3" s="27">
        <v>322000000</v>
      </c>
      <c r="F3" s="28">
        <v>302000000</v>
      </c>
      <c r="G3" s="20"/>
      <c r="H3" s="20"/>
      <c r="I3" s="20"/>
      <c r="J3" s="20"/>
      <c r="K3" s="20"/>
      <c r="L3" s="20"/>
      <c r="M3" s="20"/>
      <c r="N3" s="20"/>
      <c r="O3" s="20"/>
      <c r="P3" s="20"/>
      <c r="Q3" s="20"/>
      <c r="R3" s="20"/>
      <c r="S3" s="20"/>
      <c r="T3" s="20"/>
      <c r="U3" s="20"/>
      <c r="V3" s="20"/>
    </row>
    <row r="4" spans="1:22" ht="19" x14ac:dyDescent="0.25">
      <c r="A4" s="20"/>
      <c r="B4" s="29" t="s">
        <v>138</v>
      </c>
      <c r="C4" s="27">
        <v>31418000000</v>
      </c>
      <c r="D4" s="27">
        <v>30238000000</v>
      </c>
      <c r="E4" s="27">
        <v>25470000000</v>
      </c>
      <c r="F4" s="28">
        <v>24500000000</v>
      </c>
      <c r="G4" s="20"/>
      <c r="H4" s="20"/>
      <c r="I4" s="20"/>
      <c r="J4" s="20"/>
      <c r="K4" s="20"/>
      <c r="L4" s="20"/>
      <c r="M4" s="20"/>
      <c r="N4" s="20"/>
      <c r="O4" s="20"/>
      <c r="P4" s="20"/>
      <c r="Q4" s="20"/>
      <c r="R4" s="20"/>
      <c r="S4" s="20"/>
      <c r="T4" s="20"/>
      <c r="U4" s="20"/>
      <c r="V4" s="20"/>
    </row>
    <row r="5" spans="1:22" ht="19" x14ac:dyDescent="0.25">
      <c r="A5" s="20"/>
      <c r="B5" s="29" t="s">
        <v>139</v>
      </c>
      <c r="C5" s="27">
        <v>2247000000</v>
      </c>
      <c r="D5" s="27">
        <v>2248000000</v>
      </c>
      <c r="E5" s="27">
        <v>716000000</v>
      </c>
      <c r="F5" s="28">
        <v>716000000</v>
      </c>
      <c r="G5" s="20"/>
      <c r="H5" s="20"/>
      <c r="I5" s="20"/>
      <c r="J5" s="20"/>
      <c r="K5" s="20"/>
      <c r="L5" s="20"/>
      <c r="M5" s="20"/>
      <c r="N5" s="20"/>
      <c r="O5" s="20"/>
      <c r="P5" s="20"/>
      <c r="Q5" s="20"/>
      <c r="R5" s="20"/>
      <c r="S5" s="20"/>
      <c r="T5" s="20"/>
      <c r="U5" s="20"/>
      <c r="V5" s="20"/>
    </row>
    <row r="6" spans="1:22" ht="19" x14ac:dyDescent="0.25">
      <c r="A6" s="20"/>
      <c r="B6" s="29" t="s">
        <v>140</v>
      </c>
      <c r="C6" s="27">
        <v>39236000000</v>
      </c>
      <c r="D6" s="27">
        <v>37837000000</v>
      </c>
      <c r="E6" s="27">
        <v>33223000000</v>
      </c>
      <c r="F6" s="28">
        <v>48116000000</v>
      </c>
      <c r="G6" s="20"/>
      <c r="H6" s="20"/>
      <c r="I6" s="20"/>
      <c r="J6" s="20"/>
      <c r="K6" s="20"/>
      <c r="L6" s="20"/>
      <c r="M6" s="20"/>
      <c r="N6" s="20"/>
      <c r="O6" s="20"/>
      <c r="P6" s="20"/>
      <c r="Q6" s="20"/>
      <c r="R6" s="20"/>
      <c r="S6" s="20"/>
      <c r="T6" s="20"/>
      <c r="U6" s="20"/>
      <c r="V6" s="20"/>
    </row>
    <row r="7" spans="1:22" ht="19" x14ac:dyDescent="0.25">
      <c r="A7" s="20"/>
      <c r="B7" s="29" t="s">
        <v>141</v>
      </c>
      <c r="C7" s="27">
        <v>3340000000</v>
      </c>
      <c r="D7" s="27">
        <v>3789000000</v>
      </c>
      <c r="E7" s="27">
        <v>2323000000</v>
      </c>
      <c r="F7" s="28">
        <v>15055000000</v>
      </c>
      <c r="G7" s="20"/>
      <c r="H7" s="20"/>
      <c r="I7" s="20"/>
      <c r="J7" s="20"/>
      <c r="K7" s="20"/>
      <c r="L7" s="20"/>
      <c r="M7" s="20"/>
      <c r="N7" s="20"/>
      <c r="O7" s="20"/>
      <c r="P7" s="20"/>
      <c r="Q7" s="20"/>
      <c r="R7" s="20"/>
      <c r="S7" s="20"/>
      <c r="T7" s="20"/>
      <c r="U7" s="20"/>
      <c r="V7" s="20"/>
    </row>
    <row r="8" spans="1:22" ht="19" x14ac:dyDescent="0.25">
      <c r="A8" s="20"/>
      <c r="B8" s="29" t="s">
        <v>142</v>
      </c>
      <c r="C8" s="27">
        <v>21963000000</v>
      </c>
      <c r="D8" s="27">
        <v>20130000000</v>
      </c>
      <c r="E8" s="27">
        <v>17177000000</v>
      </c>
      <c r="F8" s="28">
        <v>19688000000</v>
      </c>
      <c r="G8" s="20"/>
      <c r="H8" s="20"/>
      <c r="I8" s="20"/>
      <c r="J8" s="20"/>
      <c r="K8" s="20"/>
      <c r="L8" s="20"/>
      <c r="M8" s="20"/>
      <c r="N8" s="20"/>
      <c r="O8" s="20"/>
      <c r="P8" s="20"/>
      <c r="Q8" s="20"/>
      <c r="R8" s="20"/>
      <c r="S8" s="20"/>
      <c r="T8" s="20"/>
      <c r="U8" s="20"/>
      <c r="V8" s="20"/>
    </row>
    <row r="9" spans="1:22" ht="19" x14ac:dyDescent="0.25">
      <c r="A9" s="20"/>
      <c r="B9" s="29" t="s">
        <v>143</v>
      </c>
      <c r="C9" s="27">
        <v>25303000000</v>
      </c>
      <c r="D9" s="27">
        <v>23919000000</v>
      </c>
      <c r="E9" s="27">
        <v>19500000000</v>
      </c>
      <c r="F9" s="28">
        <v>34743000000</v>
      </c>
      <c r="G9" s="20"/>
      <c r="H9" s="20"/>
      <c r="I9" s="20"/>
      <c r="J9" s="20"/>
      <c r="K9" s="20"/>
      <c r="L9" s="20"/>
      <c r="M9" s="20"/>
      <c r="N9" s="20"/>
      <c r="O9" s="20"/>
      <c r="P9" s="20"/>
      <c r="Q9" s="20"/>
      <c r="R9" s="20"/>
      <c r="S9" s="20"/>
      <c r="T9" s="20"/>
      <c r="U9" s="20"/>
      <c r="V9" s="20"/>
    </row>
    <row r="10" spans="1:22" ht="19" x14ac:dyDescent="0.25">
      <c r="A10" s="20"/>
      <c r="B10" s="29" t="s">
        <v>144</v>
      </c>
      <c r="C10" s="27">
        <v>948000000</v>
      </c>
      <c r="D10" s="27">
        <v>967000000</v>
      </c>
      <c r="E10" s="27">
        <v>1003000000</v>
      </c>
      <c r="F10" s="28">
        <v>0</v>
      </c>
      <c r="G10" s="20"/>
      <c r="H10" s="20"/>
      <c r="I10" s="20"/>
      <c r="J10" s="20"/>
      <c r="K10" s="20"/>
      <c r="L10" s="20"/>
      <c r="M10" s="20"/>
      <c r="N10" s="20"/>
      <c r="O10" s="20"/>
      <c r="P10" s="20"/>
      <c r="Q10" s="20"/>
      <c r="R10" s="20"/>
      <c r="S10" s="20"/>
      <c r="T10" s="20"/>
      <c r="U10" s="20"/>
      <c r="V10" s="20"/>
    </row>
    <row r="11" spans="1:22" ht="19" x14ac:dyDescent="0.25">
      <c r="A11" s="20"/>
      <c r="B11" s="29" t="s">
        <v>145</v>
      </c>
      <c r="C11" s="27">
        <v>0</v>
      </c>
      <c r="D11" s="27">
        <v>0</v>
      </c>
      <c r="E11" s="27">
        <v>0</v>
      </c>
      <c r="F11" s="28">
        <v>0</v>
      </c>
      <c r="G11" s="20"/>
      <c r="H11" s="20"/>
      <c r="I11" s="20"/>
      <c r="J11" s="20"/>
      <c r="K11" s="20"/>
      <c r="L11" s="20"/>
      <c r="M11" s="20"/>
      <c r="N11" s="20"/>
      <c r="O11" s="20"/>
      <c r="P11" s="20"/>
      <c r="Q11" s="20"/>
      <c r="R11" s="20"/>
      <c r="S11" s="20"/>
      <c r="T11" s="20"/>
      <c r="U11" s="20"/>
      <c r="V11" s="20"/>
    </row>
    <row r="12" spans="1:22" ht="19" x14ac:dyDescent="0.25">
      <c r="A12" s="20"/>
      <c r="B12" s="29" t="s">
        <v>146</v>
      </c>
      <c r="C12" s="27">
        <v>2710000000</v>
      </c>
      <c r="D12" s="27">
        <v>2681000000</v>
      </c>
      <c r="E12" s="27">
        <v>2572000000</v>
      </c>
      <c r="F12" s="28">
        <v>5315000000</v>
      </c>
      <c r="G12" s="20"/>
      <c r="H12" s="20"/>
      <c r="I12" s="20"/>
      <c r="J12" s="20"/>
      <c r="K12" s="20"/>
      <c r="L12" s="20"/>
      <c r="M12" s="20"/>
      <c r="N12" s="20"/>
      <c r="O12" s="20"/>
      <c r="P12" s="20"/>
      <c r="Q12" s="20"/>
      <c r="R12" s="20"/>
      <c r="S12" s="20"/>
      <c r="T12" s="20"/>
      <c r="U12" s="20"/>
      <c r="V12" s="20"/>
    </row>
    <row r="13" spans="1:22" ht="19" x14ac:dyDescent="0.25">
      <c r="A13" s="20"/>
      <c r="B13" s="29" t="s">
        <v>147</v>
      </c>
      <c r="C13" s="27">
        <v>13933000000</v>
      </c>
      <c r="D13" s="27">
        <v>13918000000</v>
      </c>
      <c r="E13" s="27">
        <v>13723000000</v>
      </c>
      <c r="F13" s="28">
        <v>13373000000</v>
      </c>
      <c r="G13" s="20"/>
      <c r="H13" s="20"/>
      <c r="I13" s="20"/>
      <c r="J13" s="20"/>
      <c r="K13" s="20"/>
      <c r="L13" s="20"/>
      <c r="M13" s="20"/>
      <c r="N13" s="20"/>
      <c r="O13" s="20"/>
      <c r="P13" s="20"/>
      <c r="Q13" s="20"/>
      <c r="R13" s="20"/>
      <c r="S13" s="20"/>
      <c r="T13" s="20"/>
      <c r="U13" s="20"/>
      <c r="V13" s="20"/>
    </row>
    <row r="14" spans="1:22" ht="19" x14ac:dyDescent="0.25">
      <c r="A14" s="20"/>
      <c r="B14" s="30" t="s">
        <v>148</v>
      </c>
      <c r="C14" s="31"/>
      <c r="D14" s="31"/>
      <c r="E14" s="31"/>
      <c r="F14" s="32"/>
      <c r="G14" s="20"/>
      <c r="H14" s="20"/>
      <c r="I14" s="20"/>
      <c r="J14" s="20"/>
      <c r="K14" s="20"/>
      <c r="L14" s="20"/>
      <c r="M14" s="20"/>
      <c r="N14" s="20"/>
      <c r="O14" s="20"/>
      <c r="P14" s="20"/>
      <c r="Q14" s="20"/>
      <c r="R14" s="20"/>
      <c r="S14" s="20"/>
      <c r="T14" s="20"/>
      <c r="U14" s="20"/>
      <c r="V14" s="20"/>
    </row>
    <row r="15" spans="1:22" ht="19" x14ac:dyDescent="0.25">
      <c r="A15" s="20"/>
      <c r="B15" s="26" t="s">
        <v>149</v>
      </c>
      <c r="C15" s="27">
        <v>0</v>
      </c>
      <c r="D15" s="27">
        <v>0</v>
      </c>
      <c r="E15" s="27">
        <v>0</v>
      </c>
      <c r="F15" s="28">
        <v>0</v>
      </c>
      <c r="G15" s="20"/>
      <c r="H15" s="20"/>
      <c r="I15" s="20"/>
      <c r="J15" s="20"/>
      <c r="K15" s="20"/>
      <c r="L15" s="20"/>
      <c r="M15" s="20"/>
      <c r="N15" s="20"/>
      <c r="O15" s="20"/>
      <c r="P15" s="20"/>
      <c r="Q15" s="20"/>
      <c r="R15" s="20"/>
      <c r="S15" s="20"/>
      <c r="T15" s="20"/>
      <c r="U15" s="20"/>
      <c r="V15" s="20"/>
    </row>
    <row r="16" spans="1:22" ht="19" x14ac:dyDescent="0.25">
      <c r="A16" s="20"/>
      <c r="B16" s="30" t="s">
        <v>150</v>
      </c>
      <c r="C16" s="31"/>
      <c r="D16" s="31"/>
      <c r="E16" s="31"/>
      <c r="F16" s="32"/>
      <c r="G16" s="20"/>
      <c r="H16" s="20"/>
      <c r="I16" s="20"/>
      <c r="J16" s="20"/>
      <c r="K16" s="20"/>
      <c r="L16" s="20"/>
      <c r="M16" s="20"/>
      <c r="N16" s="20"/>
      <c r="O16" s="20"/>
      <c r="P16" s="20"/>
      <c r="Q16" s="20"/>
      <c r="R16" s="20"/>
      <c r="S16" s="20"/>
      <c r="T16" s="20"/>
      <c r="U16" s="20"/>
      <c r="V16" s="20"/>
    </row>
    <row r="17" spans="1:22" ht="19" x14ac:dyDescent="0.25">
      <c r="A17" s="20"/>
      <c r="B17" s="33" t="s">
        <v>151</v>
      </c>
      <c r="C17" s="34">
        <v>1758000000</v>
      </c>
      <c r="D17" s="34">
        <v>1730000000</v>
      </c>
      <c r="E17" s="34">
        <v>2270000000</v>
      </c>
      <c r="F17" s="35">
        <v>2746000000</v>
      </c>
      <c r="G17" s="20"/>
      <c r="H17" s="20"/>
      <c r="I17" s="20"/>
      <c r="J17" s="20"/>
      <c r="K17" s="20"/>
      <c r="L17" s="20"/>
      <c r="M17" s="20"/>
      <c r="N17" s="20"/>
      <c r="O17" s="20"/>
      <c r="P17" s="20"/>
      <c r="Q17" s="20"/>
      <c r="R17" s="20"/>
      <c r="S17" s="20"/>
      <c r="T17" s="20"/>
      <c r="U17" s="20"/>
      <c r="V17" s="20"/>
    </row>
    <row r="19" spans="1:22" x14ac:dyDescent="0.2">
      <c r="A19" s="20"/>
      <c r="B19" s="36" t="s">
        <v>70</v>
      </c>
      <c r="C19" s="37" t="s">
        <v>152</v>
      </c>
      <c r="D19" s="37" t="s">
        <v>153</v>
      </c>
      <c r="E19" s="37" t="s">
        <v>154</v>
      </c>
      <c r="F19" s="37" t="s">
        <v>155</v>
      </c>
      <c r="G19" s="38" t="s">
        <v>156</v>
      </c>
      <c r="H19" s="20"/>
      <c r="I19" s="20"/>
      <c r="J19" s="20"/>
      <c r="K19" s="20"/>
      <c r="L19" s="20"/>
      <c r="M19" s="20"/>
      <c r="N19" s="20"/>
      <c r="O19" s="20"/>
      <c r="P19" s="20"/>
      <c r="Q19" s="20"/>
      <c r="R19" s="20"/>
      <c r="S19" s="20"/>
      <c r="T19" s="20"/>
      <c r="U19" s="20"/>
      <c r="V19" s="20"/>
    </row>
    <row r="20" spans="1:22" x14ac:dyDescent="0.2">
      <c r="A20" s="20"/>
      <c r="B20" s="39" t="s">
        <v>85</v>
      </c>
      <c r="C20" s="40"/>
      <c r="D20" s="40"/>
      <c r="E20" s="40"/>
      <c r="F20" s="40"/>
      <c r="G20" s="41"/>
      <c r="H20" s="42" t="s">
        <v>157</v>
      </c>
      <c r="I20" s="20"/>
      <c r="J20" s="20"/>
      <c r="K20" s="20"/>
      <c r="L20" s="20"/>
      <c r="M20" s="20"/>
      <c r="N20" s="20"/>
      <c r="O20" s="20"/>
      <c r="P20" s="20"/>
      <c r="Q20" s="20"/>
      <c r="R20" s="20"/>
      <c r="S20" s="20"/>
      <c r="T20" s="20"/>
      <c r="U20" s="20"/>
      <c r="V20" s="20"/>
    </row>
    <row r="21" spans="1:22" x14ac:dyDescent="0.2">
      <c r="A21" s="20"/>
      <c r="B21" s="43" t="s">
        <v>158</v>
      </c>
      <c r="C21" s="44" t="str">
        <f>IF(C3&gt;D3, "Pass", "Fail")</f>
        <v>Pass</v>
      </c>
      <c r="D21" s="44" t="str">
        <f>IF(D3&gt;E3, "Pass", "Fail")</f>
        <v>Pass</v>
      </c>
      <c r="E21" s="44" t="str">
        <f>IF(E3&gt;F3, "Pass", "Fail")</f>
        <v>Pass</v>
      </c>
      <c r="F21" s="45"/>
      <c r="G21" s="46">
        <f>(((COUNTIF(C21:E21, "Pass") * 100) + (COUNTIF(C21:E21, "Fail") * 0)) * (400/300)) / 2</f>
        <v>200</v>
      </c>
      <c r="H21" s="47" t="s">
        <v>159</v>
      </c>
      <c r="I21" s="48"/>
      <c r="J21" s="20"/>
      <c r="K21" s="20"/>
      <c r="L21" s="20"/>
      <c r="M21" s="20"/>
      <c r="N21" s="20"/>
      <c r="O21" s="20"/>
      <c r="P21" s="20"/>
      <c r="Q21" s="20"/>
      <c r="R21" s="20"/>
      <c r="S21" s="20"/>
      <c r="T21" s="20"/>
      <c r="U21" s="20"/>
      <c r="V21" s="20"/>
    </row>
    <row r="22" spans="1:22" x14ac:dyDescent="0.2">
      <c r="A22" s="20"/>
      <c r="B22" s="43" t="s">
        <v>160</v>
      </c>
      <c r="C22" s="44" t="str">
        <f>IF(C17&gt;D17, "Pass", "Fail")</f>
        <v>Pass</v>
      </c>
      <c r="D22" s="44" t="str">
        <f>IF(D17&gt;E17, "Pass", "Fail")</f>
        <v>Fail</v>
      </c>
      <c r="E22" s="44" t="str">
        <f>IF(E17&gt;F17, "Pass", "Fail")</f>
        <v>Fail</v>
      </c>
      <c r="F22" s="40"/>
      <c r="G22" s="46">
        <f>(((COUNTIF(C22:F22, "Pass") * 100) + (COUNTIF(C22:F22, "Fail") * 0)) * (400/300)) / 2</f>
        <v>66.666666666666657</v>
      </c>
      <c r="H22" s="47" t="s">
        <v>161</v>
      </c>
      <c r="I22" s="20"/>
      <c r="J22" s="20"/>
      <c r="K22" s="20"/>
      <c r="L22" s="20"/>
      <c r="M22" s="20"/>
      <c r="N22" s="20"/>
      <c r="O22" s="20"/>
      <c r="P22" s="20"/>
      <c r="Q22" s="20"/>
      <c r="R22" s="20"/>
      <c r="S22" s="20"/>
      <c r="T22" s="20"/>
      <c r="U22" s="20"/>
      <c r="V22" s="20"/>
    </row>
    <row r="23" spans="1:22" x14ac:dyDescent="0.2">
      <c r="A23" s="20"/>
      <c r="B23" s="39" t="s">
        <v>73</v>
      </c>
      <c r="C23" s="44" t="str">
        <f>IF(C17&gt;C7, "Pass", "Fail")</f>
        <v>Fail</v>
      </c>
      <c r="D23" s="44" t="str">
        <f>IF(D17&gt;D7, "Pass", "Fail")</f>
        <v>Fail</v>
      </c>
      <c r="E23" s="44" t="str">
        <f>IF(E17&gt;E7, "Pass", "Fail")</f>
        <v>Fail</v>
      </c>
      <c r="F23" s="49" t="str">
        <f>IF(F17&gt;F7, "Pass", "Fail")</f>
        <v>Fail</v>
      </c>
      <c r="G23" s="46">
        <f>(COUNTIF(C23:F23, "Pass") * 100) + (COUNTIF(C23:F23, "Fail") * 0)</f>
        <v>0</v>
      </c>
      <c r="H23" s="47" t="s">
        <v>162</v>
      </c>
      <c r="I23" s="20"/>
      <c r="J23" s="20"/>
      <c r="K23" s="20"/>
      <c r="L23" s="20"/>
      <c r="M23" s="20"/>
      <c r="N23" s="20"/>
      <c r="O23" s="20"/>
      <c r="P23" s="20"/>
      <c r="Q23" s="20"/>
      <c r="R23" s="20"/>
      <c r="S23" s="20"/>
      <c r="T23" s="20"/>
      <c r="U23" s="20"/>
      <c r="V23" s="20"/>
    </row>
    <row r="24" spans="1:22" x14ac:dyDescent="0.2">
      <c r="A24" s="20"/>
      <c r="B24" s="39" t="s">
        <v>91</v>
      </c>
      <c r="C24" s="50">
        <f>C17/(C4)</f>
        <v>5.5955184925838689E-2</v>
      </c>
      <c r="D24" s="50">
        <f>D17/(D4)</f>
        <v>5.7212778622924794E-2</v>
      </c>
      <c r="E24" s="50">
        <f>E17/(E4)</f>
        <v>8.9124460149195131E-2</v>
      </c>
      <c r="F24" s="51">
        <f>F17/(F4)</f>
        <v>0.11208163265306123</v>
      </c>
      <c r="G24" s="46">
        <f>(IF(C24 &gt; 0.5, 100, IF(C24 &gt;= 0.2, 50, 0))) +
  (IF(D24 &gt; 0.5, 100, IF(D24 &gt;= 0.2, 50, 0))) +
  (IF(E24 &gt; 0.5, 100, IF(E24 &gt;= 0.2, 50, 0))) +
  (IF(F24 &gt; 0.5, 100, IF(F24 &gt;= 0.2, 50, 0)))</f>
        <v>0</v>
      </c>
      <c r="H24" s="47" t="s">
        <v>163</v>
      </c>
      <c r="I24" s="20"/>
      <c r="J24" s="20"/>
      <c r="K24" s="20"/>
      <c r="L24" s="20"/>
      <c r="M24" s="20"/>
      <c r="N24" s="20"/>
      <c r="O24" s="20"/>
      <c r="P24" s="20"/>
      <c r="Q24" s="20"/>
      <c r="R24" s="20"/>
      <c r="S24" s="20"/>
      <c r="T24" s="20"/>
      <c r="U24" s="20"/>
      <c r="V24" s="20"/>
    </row>
    <row r="25" spans="1:22" x14ac:dyDescent="0.2">
      <c r="A25" s="20"/>
      <c r="B25" s="39" t="s">
        <v>79</v>
      </c>
      <c r="C25" s="50">
        <f>C17/C6</f>
        <v>4.4805790600468957E-2</v>
      </c>
      <c r="D25" s="50">
        <f>D17/D6</f>
        <v>4.5722440996907789E-2</v>
      </c>
      <c r="E25" s="50">
        <f>E17/E6</f>
        <v>6.8326159588237068E-2</v>
      </c>
      <c r="F25" s="51">
        <f>F17/F6</f>
        <v>5.7070413168176903E-2</v>
      </c>
      <c r="G25" s="46">
        <f>(IF(C25 &gt; 0.17, 100, IF(C25 &gt;= 0.1, 50, 0))) +
  (IF(D25 &gt; 0.17, 100, IF(D25 &gt;= 0.1, 50, 0))) +
  (IF(E25 &gt; 0.17, 100, IF(E25 &gt;= 0.1, 50, 0))) +
  (IF(F25 &gt; 0.17, 100, IF(F25 &gt;= 0.1, 50, 0)))</f>
        <v>0</v>
      </c>
      <c r="H25" s="47" t="s">
        <v>164</v>
      </c>
      <c r="I25" s="20"/>
      <c r="J25" s="20"/>
      <c r="K25" s="20"/>
      <c r="L25" s="20"/>
      <c r="M25" s="20"/>
      <c r="N25" s="20"/>
      <c r="O25" s="20"/>
      <c r="P25" s="20"/>
      <c r="Q25" s="20"/>
      <c r="R25" s="20"/>
      <c r="S25" s="20"/>
      <c r="T25" s="20"/>
      <c r="U25" s="20"/>
      <c r="V25" s="20"/>
    </row>
    <row r="26" spans="1:22" x14ac:dyDescent="0.2">
      <c r="A26" s="20"/>
      <c r="B26" s="39" t="s">
        <v>81</v>
      </c>
      <c r="C26" s="50">
        <f>C8/C6</f>
        <v>0.55976654093179734</v>
      </c>
      <c r="D26" s="50">
        <f>D8/D6</f>
        <v>0.5320189232761583</v>
      </c>
      <c r="E26" s="50">
        <f>E8/E6</f>
        <v>0.51702134063751015</v>
      </c>
      <c r="F26" s="51">
        <f>F8/F6</f>
        <v>0.4091778202676864</v>
      </c>
      <c r="G26" s="46">
        <f>(IF(C26 &lt; 0.5, 100, 0)) +
  (IF(D26 &lt; 0.5, 100, 0)) +
  (IF(E26 &lt; 0.5, 100, 0)) +
  (IF(F26 &lt; 0.5, 100, 0))</f>
        <v>100</v>
      </c>
      <c r="H26" s="47" t="s">
        <v>165</v>
      </c>
      <c r="I26" s="20"/>
      <c r="J26" s="20"/>
      <c r="K26" s="20"/>
      <c r="L26" s="20"/>
      <c r="M26" s="20"/>
      <c r="N26" s="20"/>
      <c r="O26" s="20"/>
      <c r="P26" s="20"/>
      <c r="Q26" s="20"/>
      <c r="R26" s="20"/>
      <c r="S26" s="20"/>
      <c r="T26" s="20"/>
      <c r="U26" s="20"/>
      <c r="V26" s="20"/>
    </row>
    <row r="27" spans="1:22" x14ac:dyDescent="0.2">
      <c r="A27" s="20"/>
      <c r="B27" s="39" t="s">
        <v>166</v>
      </c>
      <c r="C27" s="50">
        <f>C9/(C13+C10)</f>
        <v>1.7003561588602916</v>
      </c>
      <c r="D27" s="50">
        <f>D9/(D13+D10)</f>
        <v>1.6069197178367485</v>
      </c>
      <c r="E27" s="50">
        <f>E9/(E13+E10)</f>
        <v>1.3241885101181583</v>
      </c>
      <c r="F27" s="51">
        <f>F9/(F13+F10)</f>
        <v>2.5979959620130111</v>
      </c>
      <c r="G27" s="46">
        <f>(IF(C27 &lt; 0.8, 100, IF(C27 &lt; 1, 50, 0))) +
  (IF(D27 &lt; 0.8, 100, IF(D27 &lt; 1, 50, 0))) +
  (IF(E27 &lt; 0.8, 100, IF(E27 &lt; 1, 50, 0))) +
  (IF(F27 &lt; 0.8, 100, IF(F27 &lt; 1, 50, 0)))</f>
        <v>0</v>
      </c>
      <c r="H27" s="47" t="s">
        <v>167</v>
      </c>
      <c r="I27" s="20"/>
      <c r="J27" s="20"/>
      <c r="K27" s="20"/>
      <c r="L27" s="20"/>
      <c r="M27" s="20"/>
      <c r="N27" s="20"/>
      <c r="O27" s="20"/>
      <c r="P27" s="20"/>
      <c r="Q27" s="20"/>
      <c r="R27" s="20"/>
      <c r="S27" s="20"/>
      <c r="T27" s="20"/>
      <c r="U27" s="20"/>
      <c r="V27" s="20"/>
    </row>
    <row r="28" spans="1:22" x14ac:dyDescent="0.2">
      <c r="A28" s="20"/>
      <c r="B28" s="39" t="s">
        <v>168</v>
      </c>
      <c r="C28" s="44" t="str">
        <f>IF(C11=0, "Pass", "Fail")</f>
        <v>Pass</v>
      </c>
      <c r="D28" s="52" t="str">
        <f>IF(D11=0, "Pass", "Fail")</f>
        <v>Pass</v>
      </c>
      <c r="E28" s="52" t="str">
        <f>IF(E11=0, "Pass", "Fail")</f>
        <v>Pass</v>
      </c>
      <c r="F28" s="53" t="str">
        <f>IF(F11=0, "Pass", "Fail")</f>
        <v>Pass</v>
      </c>
      <c r="G28" s="46">
        <f>(COUNTIF(C28:F28, "Pass") * 100) + (COUNTIF(C28:F28, "Fail") * 0)</f>
        <v>400</v>
      </c>
      <c r="H28" s="47" t="s">
        <v>169</v>
      </c>
      <c r="I28" s="20"/>
      <c r="J28" s="20"/>
      <c r="K28" s="20"/>
      <c r="L28" s="20"/>
      <c r="M28" s="20"/>
      <c r="N28" s="20"/>
      <c r="O28" s="20"/>
      <c r="P28" s="20"/>
      <c r="Q28" s="20"/>
      <c r="R28" s="20"/>
      <c r="S28" s="20"/>
      <c r="T28" s="20"/>
      <c r="U28" s="20"/>
      <c r="V28" s="20"/>
    </row>
    <row r="29" spans="1:22" x14ac:dyDescent="0.2">
      <c r="A29" s="20"/>
      <c r="B29" s="39" t="s">
        <v>83</v>
      </c>
      <c r="C29" s="51">
        <f>(((C12-D12)/D12)+((D12-E12)/E12)+((E12-F12)/F12))/3</f>
        <v>-0.15429673896587054</v>
      </c>
      <c r="D29" s="54"/>
      <c r="E29" s="55"/>
      <c r="F29" s="56"/>
      <c r="G29" s="46">
        <f>(IF(C29 &gt;= 0.17, 100, IF(C29 &gt;= 0, 50, 0))) * (400/100)</f>
        <v>0</v>
      </c>
      <c r="H29" s="47" t="s">
        <v>170</v>
      </c>
      <c r="I29" s="20"/>
      <c r="J29" s="20"/>
      <c r="K29" s="20"/>
      <c r="L29" s="20"/>
      <c r="M29" s="20"/>
      <c r="N29" s="20"/>
      <c r="O29" s="20"/>
      <c r="P29" s="20"/>
      <c r="Q29" s="20"/>
      <c r="R29" s="20"/>
      <c r="S29" s="20"/>
      <c r="T29" s="20"/>
      <c r="U29" s="20"/>
      <c r="V29" s="20"/>
    </row>
    <row r="30" spans="1:22" x14ac:dyDescent="0.2">
      <c r="A30" s="20"/>
      <c r="B30" s="39" t="s">
        <v>87</v>
      </c>
      <c r="C30" s="44" t="str">
        <f>IF(C10&lt;&gt;0,"Pass","Fail")</f>
        <v>Pass</v>
      </c>
      <c r="D30" s="57" t="str">
        <f>IF(D10&lt;&gt;0,"Pass","Fail")</f>
        <v>Pass</v>
      </c>
      <c r="E30" s="57" t="str">
        <f>IF(E10&lt;&gt;0,"Pass","Fail")</f>
        <v>Pass</v>
      </c>
      <c r="F30" s="58" t="str">
        <f>IF(F10&lt;&gt;0,"Pass","Fail")</f>
        <v>Fail</v>
      </c>
      <c r="G30" s="46">
        <f>(COUNTIF(C30:F30, "Pass") * 100) + (COUNTIF(C30:F30, "Fail") * 0)</f>
        <v>300</v>
      </c>
      <c r="H30" s="47" t="s">
        <v>171</v>
      </c>
      <c r="I30" s="20"/>
      <c r="J30" s="20"/>
      <c r="K30" s="20"/>
      <c r="L30" s="20"/>
      <c r="M30" s="20"/>
      <c r="N30" s="20"/>
      <c r="O30" s="20"/>
      <c r="P30" s="20"/>
      <c r="Q30" s="20"/>
      <c r="R30" s="20"/>
      <c r="S30" s="20"/>
      <c r="T30" s="20"/>
      <c r="U30" s="20"/>
      <c r="V30" s="20"/>
    </row>
    <row r="31" spans="1:22" x14ac:dyDescent="0.2">
      <c r="A31" s="20"/>
      <c r="B31" s="39" t="s">
        <v>172</v>
      </c>
      <c r="C31" s="50">
        <f>C17/(C13+C10)</f>
        <v>0.11813722196088973</v>
      </c>
      <c r="D31" s="50">
        <f>D17/(D13+D10)</f>
        <v>0.11622438696674504</v>
      </c>
      <c r="E31" s="50">
        <f>E17/(E13+E10)</f>
        <v>0.15414912399837022</v>
      </c>
      <c r="F31" s="51">
        <f>F17/(F13+F10)</f>
        <v>0.20533911612951469</v>
      </c>
      <c r="G31" s="46">
        <f>(IF(C31 &gt; 0.23, 100, 0)) +
  (IF(D31 &gt; 0.23, 100, 0)) +
  (IF(E31 &gt; 0.23, 100, 0)) +
  (IF(F31 &gt; 0.23, 100, 0))</f>
        <v>0</v>
      </c>
      <c r="H31" s="47" t="s">
        <v>173</v>
      </c>
      <c r="I31" s="20"/>
      <c r="J31" s="20"/>
      <c r="K31" s="20"/>
      <c r="L31" s="20"/>
      <c r="M31" s="20"/>
      <c r="N31" s="20"/>
      <c r="O31" s="20"/>
      <c r="P31" s="20"/>
      <c r="Q31" s="20"/>
      <c r="R31" s="20"/>
      <c r="S31" s="20"/>
      <c r="T31" s="20"/>
      <c r="U31" s="20"/>
      <c r="V31" s="20"/>
    </row>
    <row r="32" spans="1:22" x14ac:dyDescent="0.2">
      <c r="A32" s="20"/>
      <c r="B32" s="59" t="s">
        <v>93</v>
      </c>
      <c r="C32" s="60" t="str">
        <f>IF(C5&gt;F5, "Pass", "Fail")</f>
        <v>Pass</v>
      </c>
      <c r="D32" s="61"/>
      <c r="E32" s="62"/>
      <c r="F32" s="62"/>
      <c r="G32" s="63">
        <f>((COUNTIF(C32, "Pass") * 100) + (COUNTIF(C32, "Fail") * 0)) * (400/100)</f>
        <v>400</v>
      </c>
      <c r="H32" s="64" t="s">
        <v>174</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rgb="FF00FF00"/>
  </sheetPr>
  <dimension ref="A1:V32"/>
  <sheetViews>
    <sheetView zoomScale="200" workbookViewId="0"/>
  </sheetViews>
  <sheetFormatPr baseColWidth="10" defaultColWidth="8.83203125" defaultRowHeight="15" x14ac:dyDescent="0.2"/>
  <cols>
    <col min="1" max="1" width="19" customWidth="1"/>
    <col min="2" max="2" width="42" customWidth="1"/>
    <col min="3" max="7" width="20" customWidth="1"/>
    <col min="8" max="8" width="177" customWidth="1"/>
    <col min="9" max="9" width="20" customWidth="1"/>
    <col min="10" max="22" width="19" customWidth="1"/>
  </cols>
  <sheetData>
    <row r="1" spans="1:22" x14ac:dyDescent="0.2">
      <c r="A1" s="20"/>
      <c r="B1" s="21" t="s">
        <v>130</v>
      </c>
      <c r="C1" s="20"/>
      <c r="D1" s="20"/>
      <c r="E1" s="20"/>
      <c r="F1" s="20"/>
      <c r="G1" s="20"/>
      <c r="H1" s="20"/>
      <c r="I1" s="20"/>
      <c r="J1" s="20"/>
      <c r="K1" s="20"/>
      <c r="L1" s="20"/>
      <c r="M1" s="20"/>
      <c r="N1" s="20"/>
      <c r="O1" s="20"/>
      <c r="P1" s="20"/>
      <c r="Q1" s="20"/>
      <c r="R1" s="20"/>
      <c r="S1" s="20"/>
      <c r="T1" s="20"/>
      <c r="U1" s="20"/>
      <c r="V1" s="20"/>
    </row>
    <row r="2" spans="1:22" x14ac:dyDescent="0.2">
      <c r="A2" s="20"/>
      <c r="B2" s="22" t="s">
        <v>131</v>
      </c>
      <c r="C2" s="23" t="s">
        <v>175</v>
      </c>
      <c r="D2" s="23" t="s">
        <v>176</v>
      </c>
      <c r="E2" s="23" t="s">
        <v>177</v>
      </c>
      <c r="F2" s="23" t="s">
        <v>178</v>
      </c>
      <c r="G2" s="20"/>
      <c r="H2" s="24" t="s">
        <v>136</v>
      </c>
      <c r="I2" s="25">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0.14833333333333334</v>
      </c>
      <c r="J2" s="20"/>
      <c r="K2" s="20"/>
      <c r="L2" s="20"/>
      <c r="M2" s="20"/>
      <c r="N2" s="20"/>
      <c r="O2" s="20"/>
      <c r="P2" s="20"/>
      <c r="Q2" s="20"/>
      <c r="R2" s="20"/>
      <c r="S2" s="20"/>
      <c r="T2" s="20"/>
      <c r="U2" s="20"/>
      <c r="V2" s="20"/>
    </row>
    <row r="3" spans="1:22" ht="19" x14ac:dyDescent="0.25">
      <c r="A3" s="20"/>
      <c r="B3" s="26" t="s">
        <v>137</v>
      </c>
      <c r="C3" s="27">
        <v>733000000</v>
      </c>
      <c r="D3" s="27">
        <v>667000000</v>
      </c>
      <c r="E3" s="27">
        <v>592000000</v>
      </c>
      <c r="F3" s="28">
        <v>521000000</v>
      </c>
      <c r="G3" s="20"/>
      <c r="H3" s="20"/>
      <c r="I3" s="20"/>
      <c r="J3" s="20"/>
      <c r="K3" s="20"/>
      <c r="L3" s="20"/>
      <c r="M3" s="20"/>
      <c r="N3" s="20"/>
      <c r="O3" s="20"/>
      <c r="P3" s="20"/>
      <c r="Q3" s="20"/>
      <c r="R3" s="20"/>
      <c r="S3" s="20"/>
      <c r="T3" s="20"/>
      <c r="U3" s="20"/>
      <c r="V3" s="20"/>
    </row>
    <row r="4" spans="1:22" ht="19" x14ac:dyDescent="0.25">
      <c r="A4" s="20"/>
      <c r="B4" s="29" t="s">
        <v>138</v>
      </c>
      <c r="C4" s="27">
        <v>33776000000</v>
      </c>
      <c r="D4" s="27">
        <v>31262000000</v>
      </c>
      <c r="E4" s="27">
        <v>29261000000</v>
      </c>
      <c r="F4" s="28">
        <v>26807000000</v>
      </c>
      <c r="G4" s="20"/>
      <c r="H4" s="20"/>
      <c r="I4" s="20"/>
      <c r="J4" s="20"/>
      <c r="K4" s="20"/>
      <c r="L4" s="20"/>
      <c r="M4" s="20"/>
      <c r="N4" s="20"/>
      <c r="O4" s="20"/>
      <c r="P4" s="20"/>
      <c r="Q4" s="20"/>
      <c r="R4" s="20"/>
      <c r="S4" s="20"/>
      <c r="T4" s="20"/>
      <c r="U4" s="20"/>
      <c r="V4" s="20"/>
    </row>
    <row r="5" spans="1:22" ht="19" x14ac:dyDescent="0.25">
      <c r="A5" s="20"/>
      <c r="B5" s="29" t="s">
        <v>139</v>
      </c>
      <c r="C5" s="27">
        <v>411000000</v>
      </c>
      <c r="D5" s="27">
        <v>411000000</v>
      </c>
      <c r="E5" s="27">
        <v>411000000</v>
      </c>
      <c r="F5" s="28">
        <v>411000000</v>
      </c>
      <c r="G5" s="20"/>
      <c r="H5" s="20"/>
      <c r="I5" s="20"/>
      <c r="J5" s="20"/>
      <c r="K5" s="20"/>
      <c r="L5" s="20"/>
      <c r="M5" s="20"/>
      <c r="N5" s="20"/>
      <c r="O5" s="20"/>
      <c r="P5" s="20"/>
      <c r="Q5" s="20"/>
      <c r="R5" s="20"/>
      <c r="S5" s="20"/>
      <c r="T5" s="20"/>
      <c r="U5" s="20"/>
      <c r="V5" s="20"/>
    </row>
    <row r="6" spans="1:22" ht="19" x14ac:dyDescent="0.25">
      <c r="A6" s="20"/>
      <c r="B6" s="29" t="s">
        <v>140</v>
      </c>
      <c r="C6" s="27">
        <v>40830000000</v>
      </c>
      <c r="D6" s="27">
        <v>37904000000</v>
      </c>
      <c r="E6" s="27">
        <v>35735000000</v>
      </c>
      <c r="F6" s="28">
        <v>32030000000</v>
      </c>
      <c r="G6" s="20"/>
      <c r="H6" s="20"/>
      <c r="I6" s="20"/>
      <c r="J6" s="20"/>
      <c r="K6" s="20"/>
      <c r="L6" s="20"/>
      <c r="M6" s="20"/>
      <c r="N6" s="20"/>
      <c r="O6" s="20"/>
      <c r="P6" s="20"/>
      <c r="Q6" s="20"/>
      <c r="R6" s="20"/>
      <c r="S6" s="20"/>
      <c r="T6" s="20"/>
      <c r="U6" s="20"/>
      <c r="V6" s="20"/>
    </row>
    <row r="7" spans="1:22" ht="19" x14ac:dyDescent="0.25">
      <c r="A7" s="20"/>
      <c r="B7" s="29" t="s">
        <v>141</v>
      </c>
      <c r="C7" s="27">
        <v>3345000000</v>
      </c>
      <c r="D7" s="27">
        <v>3366000000</v>
      </c>
      <c r="E7" s="27">
        <v>2826000000</v>
      </c>
      <c r="F7" s="28">
        <v>2180000000</v>
      </c>
      <c r="G7" s="20"/>
      <c r="H7" s="20"/>
      <c r="I7" s="20"/>
      <c r="J7" s="20"/>
      <c r="K7" s="20"/>
      <c r="L7" s="20"/>
      <c r="M7" s="20"/>
      <c r="N7" s="20"/>
      <c r="O7" s="20"/>
      <c r="P7" s="20"/>
      <c r="Q7" s="20"/>
      <c r="R7" s="20"/>
      <c r="S7" s="20"/>
      <c r="T7" s="20"/>
      <c r="U7" s="20"/>
      <c r="V7" s="20"/>
    </row>
    <row r="8" spans="1:22" ht="19" x14ac:dyDescent="0.25">
      <c r="A8" s="20"/>
      <c r="B8" s="29" t="s">
        <v>142</v>
      </c>
      <c r="C8" s="27">
        <v>26007000000</v>
      </c>
      <c r="D8" s="27">
        <v>23901000000</v>
      </c>
      <c r="E8" s="27">
        <v>23080000000</v>
      </c>
      <c r="F8" s="28">
        <v>20770000000</v>
      </c>
      <c r="G8" s="20"/>
      <c r="H8" s="20"/>
      <c r="I8" s="20"/>
      <c r="J8" s="20"/>
      <c r="K8" s="20"/>
      <c r="L8" s="20"/>
      <c r="M8" s="20"/>
      <c r="N8" s="20"/>
      <c r="O8" s="20"/>
      <c r="P8" s="20"/>
      <c r="Q8" s="20"/>
      <c r="R8" s="20"/>
      <c r="S8" s="20"/>
      <c r="T8" s="20"/>
      <c r="U8" s="20"/>
      <c r="V8" s="20"/>
    </row>
    <row r="9" spans="1:22" ht="19" x14ac:dyDescent="0.25">
      <c r="A9" s="20"/>
      <c r="B9" s="29" t="s">
        <v>143</v>
      </c>
      <c r="C9" s="27">
        <v>29352000000</v>
      </c>
      <c r="D9" s="27">
        <v>27267000000</v>
      </c>
      <c r="E9" s="27">
        <v>25906000000</v>
      </c>
      <c r="F9" s="28">
        <v>22950000000</v>
      </c>
      <c r="G9" s="20"/>
      <c r="H9" s="20"/>
      <c r="I9" s="20"/>
      <c r="J9" s="20"/>
      <c r="K9" s="20"/>
      <c r="L9" s="20"/>
      <c r="M9" s="20"/>
      <c r="N9" s="20"/>
      <c r="O9" s="20"/>
      <c r="P9" s="20"/>
      <c r="Q9" s="20"/>
      <c r="R9" s="20"/>
      <c r="S9" s="20"/>
      <c r="T9" s="20"/>
      <c r="U9" s="20"/>
      <c r="V9" s="20"/>
    </row>
    <row r="10" spans="1:22" ht="19" x14ac:dyDescent="0.25">
      <c r="A10" s="20"/>
      <c r="B10" s="29" t="s">
        <v>144</v>
      </c>
      <c r="C10" s="27">
        <v>0</v>
      </c>
      <c r="D10" s="27">
        <v>0</v>
      </c>
      <c r="E10" s="27">
        <v>0</v>
      </c>
      <c r="F10" s="28">
        <v>0</v>
      </c>
      <c r="G10" s="20"/>
      <c r="H10" s="20"/>
      <c r="I10" s="20"/>
      <c r="J10" s="20"/>
      <c r="K10" s="20"/>
      <c r="L10" s="20"/>
      <c r="M10" s="20"/>
      <c r="N10" s="20"/>
      <c r="O10" s="20"/>
      <c r="P10" s="20"/>
      <c r="Q10" s="20"/>
      <c r="R10" s="20"/>
      <c r="S10" s="20"/>
      <c r="T10" s="20"/>
      <c r="U10" s="20"/>
      <c r="V10" s="20"/>
    </row>
    <row r="11" spans="1:22" ht="19" x14ac:dyDescent="0.25">
      <c r="A11" s="20"/>
      <c r="B11" s="29" t="s">
        <v>145</v>
      </c>
      <c r="C11" s="27">
        <v>0</v>
      </c>
      <c r="D11" s="27">
        <v>0</v>
      </c>
      <c r="E11" s="27">
        <v>0</v>
      </c>
      <c r="F11" s="28">
        <v>0</v>
      </c>
      <c r="G11" s="20"/>
      <c r="H11" s="20"/>
      <c r="I11" s="20"/>
      <c r="J11" s="20"/>
      <c r="K11" s="20"/>
      <c r="L11" s="20"/>
      <c r="M11" s="20"/>
      <c r="N11" s="20"/>
      <c r="O11" s="20"/>
      <c r="P11" s="20"/>
      <c r="Q11" s="20"/>
      <c r="R11" s="20"/>
      <c r="S11" s="20"/>
      <c r="T11" s="20"/>
      <c r="U11" s="20"/>
      <c r="V11" s="20"/>
    </row>
    <row r="12" spans="1:22" ht="19" x14ac:dyDescent="0.25">
      <c r="A12" s="20"/>
      <c r="B12" s="29" t="s">
        <v>146</v>
      </c>
      <c r="C12" s="27">
        <v>4136000000</v>
      </c>
      <c r="D12" s="27">
        <v>3646000000</v>
      </c>
      <c r="E12" s="27">
        <v>3182000000</v>
      </c>
      <c r="F12" s="28">
        <v>2757000000</v>
      </c>
      <c r="G12" s="20"/>
      <c r="H12" s="20"/>
      <c r="I12" s="20"/>
      <c r="J12" s="20"/>
      <c r="K12" s="20"/>
      <c r="L12" s="20"/>
      <c r="M12" s="20"/>
      <c r="N12" s="20"/>
      <c r="O12" s="20"/>
      <c r="P12" s="20"/>
      <c r="Q12" s="20"/>
      <c r="R12" s="20"/>
      <c r="S12" s="20"/>
      <c r="T12" s="20"/>
      <c r="U12" s="20"/>
      <c r="V12" s="20"/>
    </row>
    <row r="13" spans="1:22" ht="19" x14ac:dyDescent="0.25">
      <c r="A13" s="20"/>
      <c r="B13" s="29" t="s">
        <v>147</v>
      </c>
      <c r="C13" s="27">
        <v>11478000000</v>
      </c>
      <c r="D13" s="27">
        <v>10637000000</v>
      </c>
      <c r="E13" s="27">
        <v>9829000000</v>
      </c>
      <c r="F13" s="28">
        <v>9080000000</v>
      </c>
      <c r="G13" s="20"/>
      <c r="H13" s="20"/>
      <c r="I13" s="20"/>
      <c r="J13" s="20"/>
      <c r="K13" s="20"/>
      <c r="L13" s="20"/>
      <c r="M13" s="20"/>
      <c r="N13" s="20"/>
      <c r="O13" s="20"/>
      <c r="P13" s="20"/>
      <c r="Q13" s="20"/>
      <c r="R13" s="20"/>
      <c r="S13" s="20"/>
      <c r="T13" s="20"/>
      <c r="U13" s="20"/>
      <c r="V13" s="20"/>
    </row>
    <row r="14" spans="1:22" ht="19" x14ac:dyDescent="0.25">
      <c r="A14" s="20"/>
      <c r="B14" s="30" t="s">
        <v>148</v>
      </c>
      <c r="C14" s="31"/>
      <c r="D14" s="31"/>
      <c r="E14" s="31"/>
      <c r="F14" s="32"/>
      <c r="G14" s="20"/>
      <c r="H14" s="20"/>
      <c r="I14" s="20"/>
      <c r="J14" s="20"/>
      <c r="K14" s="20"/>
      <c r="L14" s="20"/>
      <c r="M14" s="20"/>
      <c r="N14" s="20"/>
      <c r="O14" s="20"/>
      <c r="P14" s="20"/>
      <c r="Q14" s="20"/>
      <c r="R14" s="20"/>
      <c r="S14" s="20"/>
      <c r="T14" s="20"/>
      <c r="U14" s="20"/>
      <c r="V14" s="20"/>
    </row>
    <row r="15" spans="1:22" ht="19" x14ac:dyDescent="0.25">
      <c r="A15" s="20"/>
      <c r="B15" s="26" t="s">
        <v>149</v>
      </c>
      <c r="C15" s="27">
        <v>0</v>
      </c>
      <c r="D15" s="27">
        <v>0</v>
      </c>
      <c r="E15" s="27">
        <v>0</v>
      </c>
      <c r="F15" s="28">
        <v>0</v>
      </c>
      <c r="G15" s="20"/>
      <c r="H15" s="20"/>
      <c r="I15" s="20"/>
      <c r="J15" s="20"/>
      <c r="K15" s="20"/>
      <c r="L15" s="20"/>
      <c r="M15" s="20"/>
      <c r="N15" s="20"/>
      <c r="O15" s="20"/>
      <c r="P15" s="20"/>
      <c r="Q15" s="20"/>
      <c r="R15" s="20"/>
      <c r="S15" s="20"/>
      <c r="T15" s="20"/>
      <c r="U15" s="20"/>
      <c r="V15" s="20"/>
    </row>
    <row r="16" spans="1:22" ht="19" x14ac:dyDescent="0.25">
      <c r="A16" s="20"/>
      <c r="B16" s="30" t="s">
        <v>150</v>
      </c>
      <c r="C16" s="31"/>
      <c r="D16" s="31"/>
      <c r="E16" s="31"/>
      <c r="F16" s="32"/>
      <c r="G16" s="20"/>
      <c r="H16" s="20"/>
      <c r="I16" s="20"/>
      <c r="J16" s="20"/>
      <c r="K16" s="20"/>
      <c r="L16" s="20"/>
      <c r="M16" s="20"/>
      <c r="N16" s="20"/>
      <c r="O16" s="20"/>
      <c r="P16" s="20"/>
      <c r="Q16" s="20"/>
      <c r="R16" s="20"/>
      <c r="S16" s="20"/>
      <c r="T16" s="20"/>
      <c r="U16" s="20"/>
      <c r="V16" s="20"/>
    </row>
    <row r="17" spans="1:22" ht="19" x14ac:dyDescent="0.25">
      <c r="A17" s="20"/>
      <c r="B17" s="33" t="s">
        <v>151</v>
      </c>
      <c r="C17" s="34">
        <v>2564000000</v>
      </c>
      <c r="D17" s="34">
        <v>2263000000</v>
      </c>
      <c r="E17" s="34">
        <v>1661000000</v>
      </c>
      <c r="F17" s="35">
        <v>1727000000</v>
      </c>
      <c r="G17" s="20"/>
      <c r="H17" s="20"/>
      <c r="I17" s="20"/>
      <c r="J17" s="20"/>
      <c r="K17" s="20"/>
      <c r="L17" s="20"/>
      <c r="M17" s="20"/>
      <c r="N17" s="20"/>
      <c r="O17" s="20"/>
      <c r="P17" s="20"/>
      <c r="Q17" s="20"/>
      <c r="R17" s="20"/>
      <c r="S17" s="20"/>
      <c r="T17" s="20"/>
      <c r="U17" s="20"/>
      <c r="V17" s="20"/>
    </row>
    <row r="19" spans="1:22" x14ac:dyDescent="0.2">
      <c r="A19" s="20"/>
      <c r="B19" s="36" t="s">
        <v>70</v>
      </c>
      <c r="C19" s="37" t="s">
        <v>152</v>
      </c>
      <c r="D19" s="37" t="s">
        <v>153</v>
      </c>
      <c r="E19" s="37" t="s">
        <v>154</v>
      </c>
      <c r="F19" s="37" t="s">
        <v>155</v>
      </c>
      <c r="G19" s="38" t="s">
        <v>156</v>
      </c>
      <c r="H19" s="20"/>
      <c r="I19" s="20"/>
      <c r="J19" s="20"/>
      <c r="K19" s="20"/>
      <c r="L19" s="20"/>
      <c r="M19" s="20"/>
      <c r="N19" s="20"/>
      <c r="O19" s="20"/>
      <c r="P19" s="20"/>
      <c r="Q19" s="20"/>
      <c r="R19" s="20"/>
      <c r="S19" s="20"/>
      <c r="T19" s="20"/>
      <c r="U19" s="20"/>
      <c r="V19" s="20"/>
    </row>
    <row r="20" spans="1:22" x14ac:dyDescent="0.2">
      <c r="A20" s="20"/>
      <c r="B20" s="39" t="s">
        <v>85</v>
      </c>
      <c r="C20" s="40"/>
      <c r="D20" s="40"/>
      <c r="E20" s="40"/>
      <c r="F20" s="40"/>
      <c r="G20" s="41"/>
      <c r="H20" s="42" t="s">
        <v>157</v>
      </c>
      <c r="I20" s="20"/>
      <c r="J20" s="20"/>
      <c r="K20" s="20"/>
      <c r="L20" s="20"/>
      <c r="M20" s="20"/>
      <c r="N20" s="20"/>
      <c r="O20" s="20"/>
      <c r="P20" s="20"/>
      <c r="Q20" s="20"/>
      <c r="R20" s="20"/>
      <c r="S20" s="20"/>
      <c r="T20" s="20"/>
      <c r="U20" s="20"/>
      <c r="V20" s="20"/>
    </row>
    <row r="21" spans="1:22" x14ac:dyDescent="0.2">
      <c r="A21" s="20"/>
      <c r="B21" s="43" t="s">
        <v>158</v>
      </c>
      <c r="C21" s="44" t="str">
        <f>IF(C3&gt;D3, "Pass", "Fail")</f>
        <v>Pass</v>
      </c>
      <c r="D21" s="44" t="str">
        <f>IF(D3&gt;E3, "Pass", "Fail")</f>
        <v>Pass</v>
      </c>
      <c r="E21" s="44" t="str">
        <f>IF(E3&gt;F3, "Pass", "Fail")</f>
        <v>Pass</v>
      </c>
      <c r="F21" s="45"/>
      <c r="G21" s="46">
        <f>(((COUNTIF(C21:E21, "Pass") * 100) + (COUNTIF(C21:E21, "Fail") * 0)) * (400/300)) / 2</f>
        <v>200</v>
      </c>
      <c r="H21" s="47" t="s">
        <v>159</v>
      </c>
      <c r="I21" s="48"/>
      <c r="J21" s="20"/>
      <c r="K21" s="20"/>
      <c r="L21" s="20"/>
      <c r="M21" s="20"/>
      <c r="N21" s="20"/>
      <c r="O21" s="20"/>
      <c r="P21" s="20"/>
      <c r="Q21" s="20"/>
      <c r="R21" s="20"/>
      <c r="S21" s="20"/>
      <c r="T21" s="20"/>
      <c r="U21" s="20"/>
      <c r="V21" s="20"/>
    </row>
    <row r="22" spans="1:22" x14ac:dyDescent="0.2">
      <c r="A22" s="20"/>
      <c r="B22" s="43" t="s">
        <v>160</v>
      </c>
      <c r="C22" s="44" t="str">
        <f>IF(C17&gt;D17, "Pass", "Fail")</f>
        <v>Pass</v>
      </c>
      <c r="D22" s="44" t="str">
        <f>IF(D17&gt;E17, "Pass", "Fail")</f>
        <v>Pass</v>
      </c>
      <c r="E22" s="44" t="str">
        <f>IF(E17&gt;F17, "Pass", "Fail")</f>
        <v>Fail</v>
      </c>
      <c r="F22" s="40"/>
      <c r="G22" s="46">
        <f>(((COUNTIF(C22:F22, "Pass") * 100) + (COUNTIF(C22:F22, "Fail") * 0)) * (400/300)) / 2</f>
        <v>133.33333333333331</v>
      </c>
      <c r="H22" s="47" t="s">
        <v>161</v>
      </c>
      <c r="I22" s="20"/>
      <c r="J22" s="20"/>
      <c r="K22" s="20"/>
      <c r="L22" s="20"/>
      <c r="M22" s="20"/>
      <c r="N22" s="20"/>
      <c r="O22" s="20"/>
      <c r="P22" s="20"/>
      <c r="Q22" s="20"/>
      <c r="R22" s="20"/>
      <c r="S22" s="20"/>
      <c r="T22" s="20"/>
      <c r="U22" s="20"/>
      <c r="V22" s="20"/>
    </row>
    <row r="23" spans="1:22" x14ac:dyDescent="0.2">
      <c r="A23" s="20"/>
      <c r="B23" s="39" t="s">
        <v>73</v>
      </c>
      <c r="C23" s="44" t="str">
        <f>IF(C17&gt;C7, "Pass", "Fail")</f>
        <v>Fail</v>
      </c>
      <c r="D23" s="44" t="str">
        <f>IF(D17&gt;D7, "Pass", "Fail")</f>
        <v>Fail</v>
      </c>
      <c r="E23" s="44" t="str">
        <f>IF(E17&gt;E7, "Pass", "Fail")</f>
        <v>Fail</v>
      </c>
      <c r="F23" s="49" t="str">
        <f>IF(F17&gt;F7, "Pass", "Fail")</f>
        <v>Fail</v>
      </c>
      <c r="G23" s="46">
        <f>(COUNTIF(C23:F23, "Pass") * 100) + (COUNTIF(C23:F23, "Fail") * 0)</f>
        <v>0</v>
      </c>
      <c r="H23" s="47" t="s">
        <v>162</v>
      </c>
      <c r="I23" s="20"/>
      <c r="J23" s="20"/>
      <c r="K23" s="20"/>
      <c r="L23" s="20"/>
      <c r="M23" s="20"/>
      <c r="N23" s="20"/>
      <c r="O23" s="20"/>
      <c r="P23" s="20"/>
      <c r="Q23" s="20"/>
      <c r="R23" s="20"/>
      <c r="S23" s="20"/>
      <c r="T23" s="20"/>
      <c r="U23" s="20"/>
      <c r="V23" s="20"/>
    </row>
    <row r="24" spans="1:22" x14ac:dyDescent="0.2">
      <c r="A24" s="20"/>
      <c r="B24" s="39" t="s">
        <v>91</v>
      </c>
      <c r="C24" s="50">
        <f>C17/(C4)</f>
        <v>7.5911890099478921E-2</v>
      </c>
      <c r="D24" s="50">
        <f>D17/(D4)</f>
        <v>7.2388202930074849E-2</v>
      </c>
      <c r="E24" s="50">
        <f>E17/(E4)</f>
        <v>5.6764977273503985E-2</v>
      </c>
      <c r="F24" s="51">
        <f>F17/(F4)</f>
        <v>6.44234714813295E-2</v>
      </c>
      <c r="G24" s="46">
        <f>(IF(C24 &gt; 0.5, 100, IF(C24 &gt;= 0.2, 50, 0))) +
  (IF(D24 &gt; 0.5, 100, IF(D24 &gt;= 0.2, 50, 0))) +
  (IF(E24 &gt; 0.5, 100, IF(E24 &gt;= 0.2, 50, 0))) +
  (IF(F24 &gt; 0.5, 100, IF(F24 &gt;= 0.2, 50, 0)))</f>
        <v>0</v>
      </c>
      <c r="H24" s="47" t="s">
        <v>163</v>
      </c>
      <c r="I24" s="20"/>
      <c r="J24" s="20"/>
      <c r="K24" s="20"/>
      <c r="L24" s="20"/>
      <c r="M24" s="20"/>
      <c r="N24" s="20"/>
      <c r="O24" s="20"/>
      <c r="P24" s="20"/>
      <c r="Q24" s="20"/>
      <c r="R24" s="20"/>
      <c r="S24" s="20"/>
      <c r="T24" s="20"/>
      <c r="U24" s="20"/>
      <c r="V24" s="20"/>
    </row>
    <row r="25" spans="1:22" x14ac:dyDescent="0.2">
      <c r="A25" s="20"/>
      <c r="B25" s="39" t="s">
        <v>79</v>
      </c>
      <c r="C25" s="50">
        <f>C17/C6</f>
        <v>6.2796963017389171E-2</v>
      </c>
      <c r="D25" s="50">
        <f>D17/D6</f>
        <v>5.9703461376108061E-2</v>
      </c>
      <c r="E25" s="50">
        <f>E17/E6</f>
        <v>4.6481040996222189E-2</v>
      </c>
      <c r="F25" s="51">
        <f>F17/F6</f>
        <v>5.3918201685919452E-2</v>
      </c>
      <c r="G25" s="46">
        <f>(IF(C25 &gt; 0.17, 100, IF(C25 &gt;= 0.1, 50, 0))) +
  (IF(D25 &gt; 0.17, 100, IF(D25 &gt;= 0.1, 50, 0))) +
  (IF(E25 &gt; 0.17, 100, IF(E25 &gt;= 0.1, 50, 0))) +
  (IF(F25 &gt; 0.17, 100, IF(F25 &gt;= 0.1, 50, 0)))</f>
        <v>0</v>
      </c>
      <c r="H25" s="47" t="s">
        <v>164</v>
      </c>
      <c r="I25" s="20"/>
      <c r="J25" s="20"/>
      <c r="K25" s="20"/>
      <c r="L25" s="20"/>
      <c r="M25" s="20"/>
      <c r="N25" s="20"/>
      <c r="O25" s="20"/>
      <c r="P25" s="20"/>
      <c r="Q25" s="20"/>
      <c r="R25" s="20"/>
      <c r="S25" s="20"/>
      <c r="T25" s="20"/>
      <c r="U25" s="20"/>
      <c r="V25" s="20"/>
    </row>
    <row r="26" spans="1:22" x14ac:dyDescent="0.2">
      <c r="A26" s="20"/>
      <c r="B26" s="39" t="s">
        <v>81</v>
      </c>
      <c r="C26" s="50">
        <f>C8/C6</f>
        <v>0.63695811903012489</v>
      </c>
      <c r="D26" s="50">
        <f>D8/D6</f>
        <v>0.63056669480793581</v>
      </c>
      <c r="E26" s="50">
        <f>E8/E6</f>
        <v>0.64586539806911991</v>
      </c>
      <c r="F26" s="51">
        <f>F8/F6</f>
        <v>0.64845457383702776</v>
      </c>
      <c r="G26" s="46">
        <f>(IF(C26 &lt; 0.5, 100, 0)) +
  (IF(D26 &lt; 0.5, 100, 0)) +
  (IF(E26 &lt; 0.5, 100, 0)) +
  (IF(F26 &lt; 0.5, 100, 0))</f>
        <v>0</v>
      </c>
      <c r="H26" s="47" t="s">
        <v>165</v>
      </c>
      <c r="I26" s="20"/>
      <c r="J26" s="20"/>
      <c r="K26" s="20"/>
      <c r="L26" s="20"/>
      <c r="M26" s="20"/>
      <c r="N26" s="20"/>
      <c r="O26" s="20"/>
      <c r="P26" s="20"/>
      <c r="Q26" s="20"/>
      <c r="R26" s="20"/>
      <c r="S26" s="20"/>
      <c r="T26" s="20"/>
      <c r="U26" s="20"/>
      <c r="V26" s="20"/>
    </row>
    <row r="27" spans="1:22" x14ac:dyDescent="0.2">
      <c r="A27" s="20"/>
      <c r="B27" s="39" t="s">
        <v>166</v>
      </c>
      <c r="C27" s="50">
        <f>C9/(C13+C10)</f>
        <v>2.5572399372713015</v>
      </c>
      <c r="D27" s="50">
        <f>D9/(D13+D10)</f>
        <v>2.5634107361098053</v>
      </c>
      <c r="E27" s="50">
        <f>E9/(E13+E10)</f>
        <v>2.6356699562519075</v>
      </c>
      <c r="F27" s="51">
        <f>F9/(F13+F10)</f>
        <v>2.5275330396475773</v>
      </c>
      <c r="G27" s="46">
        <f>(IF(C27 &lt; 0.8, 100, IF(C27 &lt; 1, 50, 0))) +
  (IF(D27 &lt; 0.8, 100, IF(D27 &lt; 1, 50, 0))) +
  (IF(E27 &lt; 0.8, 100, IF(E27 &lt; 1, 50, 0))) +
  (IF(F27 &lt; 0.8, 100, IF(F27 &lt; 1, 50, 0)))</f>
        <v>0</v>
      </c>
      <c r="H27" s="47" t="s">
        <v>167</v>
      </c>
      <c r="I27" s="20"/>
      <c r="J27" s="20"/>
      <c r="K27" s="20"/>
      <c r="L27" s="20"/>
      <c r="M27" s="20"/>
      <c r="N27" s="20"/>
      <c r="O27" s="20"/>
      <c r="P27" s="20"/>
      <c r="Q27" s="20"/>
      <c r="R27" s="20"/>
      <c r="S27" s="20"/>
      <c r="T27" s="20"/>
      <c r="U27" s="20"/>
      <c r="V27" s="20"/>
    </row>
    <row r="28" spans="1:22" x14ac:dyDescent="0.2">
      <c r="A28" s="20"/>
      <c r="B28" s="39" t="s">
        <v>168</v>
      </c>
      <c r="C28" s="44" t="str">
        <f>IF(C11=0, "Pass", "Fail")</f>
        <v>Pass</v>
      </c>
      <c r="D28" s="52" t="str">
        <f>IF(D11=0, "Pass", "Fail")</f>
        <v>Pass</v>
      </c>
      <c r="E28" s="52" t="str">
        <f>IF(E11=0, "Pass", "Fail")</f>
        <v>Pass</v>
      </c>
      <c r="F28" s="53" t="str">
        <f>IF(F11=0, "Pass", "Fail")</f>
        <v>Pass</v>
      </c>
      <c r="G28" s="46">
        <f>(COUNTIF(C28:F28, "Pass") * 100) + (COUNTIF(C28:F28, "Fail") * 0)</f>
        <v>400</v>
      </c>
      <c r="H28" s="47" t="s">
        <v>169</v>
      </c>
      <c r="I28" s="20"/>
      <c r="J28" s="20"/>
      <c r="K28" s="20"/>
      <c r="L28" s="20"/>
      <c r="M28" s="20"/>
      <c r="N28" s="20"/>
      <c r="O28" s="20"/>
      <c r="P28" s="20"/>
      <c r="Q28" s="20"/>
      <c r="R28" s="20"/>
      <c r="S28" s="20"/>
      <c r="T28" s="20"/>
      <c r="U28" s="20"/>
      <c r="V28" s="20"/>
    </row>
    <row r="29" spans="1:22" x14ac:dyDescent="0.2">
      <c r="A29" s="20"/>
      <c r="B29" s="39" t="s">
        <v>83</v>
      </c>
      <c r="C29" s="51">
        <f>(((C12-D12)/D12)+((D12-E12)/E12)+((E12-F12)/F12))/3</f>
        <v>0.14478905334999806</v>
      </c>
      <c r="D29" s="54"/>
      <c r="E29" s="55"/>
      <c r="F29" s="56"/>
      <c r="G29" s="46">
        <f>(IF(C29 &gt;= 0.17, 100, IF(C29 &gt;= 0, 50, 0))) * (400/100)</f>
        <v>200</v>
      </c>
      <c r="H29" s="47" t="s">
        <v>170</v>
      </c>
      <c r="I29" s="20"/>
      <c r="J29" s="20"/>
      <c r="K29" s="20"/>
      <c r="L29" s="20"/>
      <c r="M29" s="20"/>
      <c r="N29" s="20"/>
      <c r="O29" s="20"/>
      <c r="P29" s="20"/>
      <c r="Q29" s="20"/>
      <c r="R29" s="20"/>
      <c r="S29" s="20"/>
      <c r="T29" s="20"/>
      <c r="U29" s="20"/>
      <c r="V29" s="20"/>
    </row>
    <row r="30" spans="1:22" x14ac:dyDescent="0.2">
      <c r="A30" s="20"/>
      <c r="B30" s="39" t="s">
        <v>87</v>
      </c>
      <c r="C30" s="44" t="str">
        <f>IF(C10&lt;&gt;0,"Pass","Fail")</f>
        <v>Fail</v>
      </c>
      <c r="D30" s="57" t="str">
        <f>IF(D10&lt;&gt;0,"Pass","Fail")</f>
        <v>Fail</v>
      </c>
      <c r="E30" s="57" t="str">
        <f>IF(E10&lt;&gt;0,"Pass","Fail")</f>
        <v>Fail</v>
      </c>
      <c r="F30" s="58" t="str">
        <f>IF(F10&lt;&gt;0,"Pass","Fail")</f>
        <v>Fail</v>
      </c>
      <c r="G30" s="46">
        <f>(COUNTIF(C30:F30, "Pass") * 100) + (COUNTIF(C30:F30, "Fail") * 0)</f>
        <v>0</v>
      </c>
      <c r="H30" s="47" t="s">
        <v>171</v>
      </c>
      <c r="I30" s="20"/>
      <c r="J30" s="20"/>
      <c r="K30" s="20"/>
      <c r="L30" s="20"/>
      <c r="M30" s="20"/>
      <c r="N30" s="20"/>
      <c r="O30" s="20"/>
      <c r="P30" s="20"/>
      <c r="Q30" s="20"/>
      <c r="R30" s="20"/>
      <c r="S30" s="20"/>
      <c r="T30" s="20"/>
      <c r="U30" s="20"/>
      <c r="V30" s="20"/>
    </row>
    <row r="31" spans="1:22" x14ac:dyDescent="0.2">
      <c r="A31" s="20"/>
      <c r="B31" s="39" t="s">
        <v>172</v>
      </c>
      <c r="C31" s="50">
        <f>C17/(C13+C10)</f>
        <v>0.22338386478480571</v>
      </c>
      <c r="D31" s="50">
        <f>D17/(D13+D10)</f>
        <v>0.21274795525054058</v>
      </c>
      <c r="E31" s="50">
        <f>E17/(E13+E10)</f>
        <v>0.16898972428527825</v>
      </c>
      <c r="F31" s="51">
        <f>F17/(F13+F10)</f>
        <v>0.19019823788546256</v>
      </c>
      <c r="G31" s="46">
        <f>(IF(C31 &gt; 0.23, 100, 0)) +
  (IF(D31 &gt; 0.23, 100, 0)) +
  (IF(E31 &gt; 0.23, 100, 0)) +
  (IF(F31 &gt; 0.23, 100, 0))</f>
        <v>0</v>
      </c>
      <c r="H31" s="47" t="s">
        <v>173</v>
      </c>
      <c r="I31" s="20"/>
      <c r="J31" s="20"/>
      <c r="K31" s="20"/>
      <c r="L31" s="20"/>
      <c r="M31" s="20"/>
      <c r="N31" s="20"/>
      <c r="O31" s="20"/>
      <c r="P31" s="20"/>
      <c r="Q31" s="20"/>
      <c r="R31" s="20"/>
      <c r="S31" s="20"/>
      <c r="T31" s="20"/>
      <c r="U31" s="20"/>
      <c r="V31" s="20"/>
    </row>
    <row r="32" spans="1:22" x14ac:dyDescent="0.2">
      <c r="A32" s="20"/>
      <c r="B32" s="59" t="s">
        <v>93</v>
      </c>
      <c r="C32" s="60" t="str">
        <f>IF(C5&gt;F5, "Pass", "Fail")</f>
        <v>Fail</v>
      </c>
      <c r="D32" s="61"/>
      <c r="E32" s="62"/>
      <c r="F32" s="62"/>
      <c r="G32" s="63">
        <f>((COUNTIF(C32, "Pass") * 100) + (COUNTIF(C32, "Fail") * 0)) * (400/100)</f>
        <v>0</v>
      </c>
      <c r="H32" s="64" t="s">
        <v>174</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rgb="FF00FF00"/>
  </sheetPr>
  <dimension ref="A1:V32"/>
  <sheetViews>
    <sheetView zoomScale="200" workbookViewId="0"/>
  </sheetViews>
  <sheetFormatPr baseColWidth="10" defaultColWidth="8.83203125" defaultRowHeight="15" x14ac:dyDescent="0.2"/>
  <cols>
    <col min="1" max="1" width="19" customWidth="1"/>
    <col min="2" max="2" width="42" customWidth="1"/>
    <col min="3" max="7" width="20" customWidth="1"/>
    <col min="8" max="8" width="177" customWidth="1"/>
    <col min="9" max="9" width="20" customWidth="1"/>
    <col min="10" max="22" width="19" customWidth="1"/>
  </cols>
  <sheetData>
    <row r="1" spans="1:22" x14ac:dyDescent="0.2">
      <c r="A1" s="20"/>
      <c r="B1" s="21" t="s">
        <v>130</v>
      </c>
      <c r="C1" s="20"/>
      <c r="D1" s="20"/>
      <c r="E1" s="20"/>
      <c r="F1" s="20"/>
      <c r="G1" s="20"/>
      <c r="H1" s="20"/>
      <c r="I1" s="20"/>
      <c r="J1" s="20"/>
      <c r="K1" s="20"/>
      <c r="L1" s="20"/>
      <c r="M1" s="20"/>
      <c r="N1" s="20"/>
      <c r="O1" s="20"/>
      <c r="P1" s="20"/>
      <c r="Q1" s="20"/>
      <c r="R1" s="20"/>
      <c r="S1" s="20"/>
      <c r="T1" s="20"/>
      <c r="U1" s="20"/>
      <c r="V1" s="20"/>
    </row>
    <row r="2" spans="1:22" x14ac:dyDescent="0.2">
      <c r="A2" s="20"/>
      <c r="B2" s="22" t="s">
        <v>131</v>
      </c>
      <c r="C2" s="23" t="s">
        <v>175</v>
      </c>
      <c r="D2" s="23" t="s">
        <v>176</v>
      </c>
      <c r="E2" s="23" t="s">
        <v>177</v>
      </c>
      <c r="F2" s="23" t="s">
        <v>178</v>
      </c>
      <c r="G2" s="20"/>
      <c r="H2" s="24" t="s">
        <v>136</v>
      </c>
      <c r="I2" s="25">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0.21416666666666664</v>
      </c>
      <c r="J2" s="20"/>
      <c r="K2" s="20"/>
      <c r="L2" s="20"/>
      <c r="M2" s="20"/>
      <c r="N2" s="20"/>
      <c r="O2" s="20"/>
      <c r="P2" s="20"/>
      <c r="Q2" s="20"/>
      <c r="R2" s="20"/>
      <c r="S2" s="20"/>
      <c r="T2" s="20"/>
      <c r="U2" s="20"/>
      <c r="V2" s="20"/>
    </row>
    <row r="3" spans="1:22" ht="19" x14ac:dyDescent="0.25">
      <c r="A3" s="20"/>
      <c r="B3" s="26" t="s">
        <v>137</v>
      </c>
      <c r="C3" s="27">
        <v>938000000</v>
      </c>
      <c r="D3" s="27">
        <v>1117000000</v>
      </c>
      <c r="E3" s="27">
        <v>667000000</v>
      </c>
      <c r="F3" s="28">
        <v>576000000</v>
      </c>
      <c r="G3" s="20"/>
      <c r="H3" s="20"/>
      <c r="I3" s="20"/>
      <c r="J3" s="20"/>
      <c r="K3" s="20"/>
      <c r="L3" s="20"/>
      <c r="M3" s="20"/>
      <c r="N3" s="20"/>
      <c r="O3" s="20"/>
      <c r="P3" s="20"/>
      <c r="Q3" s="20"/>
      <c r="R3" s="20"/>
      <c r="S3" s="20"/>
      <c r="T3" s="20"/>
      <c r="U3" s="20"/>
      <c r="V3" s="20"/>
    </row>
    <row r="4" spans="1:22" ht="19" x14ac:dyDescent="0.25">
      <c r="A4" s="20"/>
      <c r="B4" s="29" t="s">
        <v>138</v>
      </c>
      <c r="C4" s="27">
        <v>25072000000</v>
      </c>
      <c r="D4" s="27">
        <v>22713000000</v>
      </c>
      <c r="E4" s="27">
        <v>22352000000</v>
      </c>
      <c r="F4" s="28">
        <v>21017000000</v>
      </c>
      <c r="G4" s="20"/>
      <c r="H4" s="20"/>
      <c r="I4" s="20"/>
      <c r="J4" s="20"/>
      <c r="K4" s="20"/>
      <c r="L4" s="20"/>
      <c r="M4" s="20"/>
      <c r="N4" s="20"/>
      <c r="O4" s="20"/>
      <c r="P4" s="20"/>
      <c r="Q4" s="20"/>
      <c r="R4" s="20"/>
      <c r="S4" s="20"/>
      <c r="T4" s="20"/>
      <c r="U4" s="20"/>
      <c r="V4" s="20"/>
    </row>
    <row r="5" spans="1:22" ht="19" x14ac:dyDescent="0.25">
      <c r="A5" s="20"/>
      <c r="B5" s="29" t="s">
        <v>139</v>
      </c>
      <c r="C5" s="27">
        <v>0</v>
      </c>
      <c r="D5" s="27">
        <v>0</v>
      </c>
      <c r="E5" s="27">
        <v>0</v>
      </c>
      <c r="F5" s="28">
        <v>0</v>
      </c>
      <c r="G5" s="20"/>
      <c r="H5" s="20"/>
      <c r="I5" s="20"/>
      <c r="J5" s="20"/>
      <c r="K5" s="20"/>
      <c r="L5" s="20"/>
      <c r="M5" s="20"/>
      <c r="N5" s="20"/>
      <c r="O5" s="20"/>
      <c r="P5" s="20"/>
      <c r="Q5" s="20"/>
      <c r="R5" s="20"/>
      <c r="S5" s="20"/>
      <c r="T5" s="20"/>
      <c r="U5" s="20"/>
      <c r="V5" s="20"/>
    </row>
    <row r="6" spans="1:22" ht="19" x14ac:dyDescent="0.25">
      <c r="A6" s="20"/>
      <c r="B6" s="29" t="s">
        <v>140</v>
      </c>
      <c r="C6" s="27">
        <v>33517000000</v>
      </c>
      <c r="D6" s="27">
        <v>31353000000</v>
      </c>
      <c r="E6" s="27">
        <v>28753000000</v>
      </c>
      <c r="F6" s="28">
        <v>29666000000</v>
      </c>
      <c r="G6" s="20"/>
      <c r="H6" s="20"/>
      <c r="I6" s="20"/>
      <c r="J6" s="20"/>
      <c r="K6" s="20"/>
      <c r="L6" s="20"/>
      <c r="M6" s="20"/>
      <c r="N6" s="20"/>
      <c r="O6" s="20"/>
      <c r="P6" s="20"/>
      <c r="Q6" s="20"/>
      <c r="R6" s="20"/>
      <c r="S6" s="20"/>
      <c r="T6" s="20"/>
      <c r="U6" s="20"/>
      <c r="V6" s="20"/>
    </row>
    <row r="7" spans="1:22" ht="19" x14ac:dyDescent="0.25">
      <c r="A7" s="20"/>
      <c r="B7" s="29" t="s">
        <v>141</v>
      </c>
      <c r="C7" s="27">
        <v>2895000000</v>
      </c>
      <c r="D7" s="27">
        <v>2985000000</v>
      </c>
      <c r="E7" s="27">
        <v>2204000000</v>
      </c>
      <c r="F7" s="28">
        <v>3074000000</v>
      </c>
      <c r="G7" s="20"/>
      <c r="H7" s="20"/>
      <c r="I7" s="20"/>
      <c r="J7" s="20"/>
      <c r="K7" s="20"/>
      <c r="L7" s="20"/>
      <c r="M7" s="20"/>
      <c r="N7" s="20"/>
      <c r="O7" s="20"/>
      <c r="P7" s="20"/>
      <c r="Q7" s="20"/>
      <c r="R7" s="20"/>
      <c r="S7" s="20"/>
      <c r="T7" s="20"/>
      <c r="U7" s="20"/>
      <c r="V7" s="20"/>
    </row>
    <row r="8" spans="1:22" ht="19" x14ac:dyDescent="0.25">
      <c r="A8" s="20"/>
      <c r="B8" s="29" t="s">
        <v>142</v>
      </c>
      <c r="C8" s="27">
        <v>22497000000</v>
      </c>
      <c r="D8" s="27">
        <v>20773000000</v>
      </c>
      <c r="E8" s="27">
        <v>19361000000</v>
      </c>
      <c r="F8" s="28">
        <v>20515000000</v>
      </c>
      <c r="G8" s="20"/>
      <c r="H8" s="20"/>
      <c r="I8" s="20"/>
      <c r="J8" s="20"/>
      <c r="K8" s="20"/>
      <c r="L8" s="20"/>
      <c r="M8" s="20"/>
      <c r="N8" s="20"/>
      <c r="O8" s="20"/>
      <c r="P8" s="20"/>
      <c r="Q8" s="20"/>
      <c r="R8" s="20"/>
      <c r="S8" s="20"/>
      <c r="T8" s="20"/>
      <c r="U8" s="20"/>
      <c r="V8" s="20"/>
    </row>
    <row r="9" spans="1:22" ht="19" x14ac:dyDescent="0.25">
      <c r="A9" s="20"/>
      <c r="B9" s="29" t="s">
        <v>143</v>
      </c>
      <c r="C9" s="27">
        <v>25392000000</v>
      </c>
      <c r="D9" s="27">
        <v>23758000000</v>
      </c>
      <c r="E9" s="27">
        <v>21565000000</v>
      </c>
      <c r="F9" s="28">
        <v>23589000000</v>
      </c>
      <c r="G9" s="20"/>
      <c r="H9" s="20"/>
      <c r="I9" s="20"/>
      <c r="J9" s="20"/>
      <c r="K9" s="20"/>
      <c r="L9" s="20"/>
      <c r="M9" s="20"/>
      <c r="N9" s="20"/>
      <c r="O9" s="20"/>
      <c r="P9" s="20"/>
      <c r="Q9" s="20"/>
      <c r="R9" s="20"/>
      <c r="S9" s="20"/>
      <c r="T9" s="20"/>
      <c r="U9" s="20"/>
      <c r="V9" s="20"/>
    </row>
    <row r="10" spans="1:22" ht="19" x14ac:dyDescent="0.25">
      <c r="A10" s="20"/>
      <c r="B10" s="29" t="s">
        <v>144</v>
      </c>
      <c r="C10" s="27">
        <v>0</v>
      </c>
      <c r="D10" s="27">
        <v>0</v>
      </c>
      <c r="E10" s="27">
        <v>0</v>
      </c>
      <c r="F10" s="28">
        <v>0</v>
      </c>
      <c r="G10" s="20"/>
      <c r="H10" s="20"/>
      <c r="I10" s="20"/>
      <c r="J10" s="20"/>
      <c r="K10" s="20"/>
      <c r="L10" s="20"/>
      <c r="M10" s="20"/>
      <c r="N10" s="20"/>
      <c r="O10" s="20"/>
      <c r="P10" s="20"/>
      <c r="Q10" s="20"/>
      <c r="R10" s="20"/>
      <c r="S10" s="20"/>
      <c r="T10" s="20"/>
      <c r="U10" s="20"/>
      <c r="V10" s="20"/>
    </row>
    <row r="11" spans="1:22" ht="19" x14ac:dyDescent="0.25">
      <c r="A11" s="20"/>
      <c r="B11" s="29" t="s">
        <v>145</v>
      </c>
      <c r="C11" s="27">
        <v>224000000</v>
      </c>
      <c r="D11" s="27">
        <v>224000000</v>
      </c>
      <c r="E11" s="27">
        <v>224000000</v>
      </c>
      <c r="F11" s="28">
        <v>0</v>
      </c>
      <c r="G11" s="20"/>
      <c r="H11" s="20"/>
      <c r="I11" s="20"/>
      <c r="J11" s="20"/>
      <c r="K11" s="20"/>
      <c r="L11" s="20"/>
      <c r="M11" s="20"/>
      <c r="N11" s="20"/>
      <c r="O11" s="20"/>
      <c r="P11" s="20"/>
      <c r="Q11" s="20"/>
      <c r="R11" s="20"/>
      <c r="S11" s="20"/>
      <c r="T11" s="20"/>
      <c r="U11" s="20"/>
      <c r="V11" s="20"/>
    </row>
    <row r="12" spans="1:22" ht="19" x14ac:dyDescent="0.25">
      <c r="A12" s="20"/>
      <c r="B12" s="29" t="s">
        <v>146</v>
      </c>
      <c r="C12" s="27">
        <v>1658000000</v>
      </c>
      <c r="D12" s="27">
        <v>1350000000</v>
      </c>
      <c r="E12" s="27">
        <v>1057000000</v>
      </c>
      <c r="F12" s="28">
        <v>214000000</v>
      </c>
      <c r="G12" s="20"/>
      <c r="H12" s="20"/>
      <c r="I12" s="20"/>
      <c r="J12" s="20"/>
      <c r="K12" s="20"/>
      <c r="L12" s="20"/>
      <c r="M12" s="20"/>
      <c r="N12" s="20"/>
      <c r="O12" s="20"/>
      <c r="P12" s="20"/>
      <c r="Q12" s="20"/>
      <c r="R12" s="20"/>
      <c r="S12" s="20"/>
      <c r="T12" s="20"/>
      <c r="U12" s="20"/>
      <c r="V12" s="20"/>
    </row>
    <row r="13" spans="1:22" ht="19" x14ac:dyDescent="0.25">
      <c r="A13" s="20"/>
      <c r="B13" s="29" t="s">
        <v>147</v>
      </c>
      <c r="C13" s="27">
        <v>8125000000</v>
      </c>
      <c r="D13" s="27">
        <v>7595000000</v>
      </c>
      <c r="E13" s="27">
        <v>7188000000</v>
      </c>
      <c r="F13" s="28">
        <v>6077000000</v>
      </c>
      <c r="G13" s="20"/>
      <c r="H13" s="20"/>
      <c r="I13" s="20"/>
      <c r="J13" s="20"/>
      <c r="K13" s="20"/>
      <c r="L13" s="20"/>
      <c r="M13" s="20"/>
      <c r="N13" s="20"/>
      <c r="O13" s="20"/>
      <c r="P13" s="20"/>
      <c r="Q13" s="20"/>
      <c r="R13" s="20"/>
      <c r="S13" s="20"/>
      <c r="T13" s="20"/>
      <c r="U13" s="20"/>
      <c r="V13" s="20"/>
    </row>
    <row r="14" spans="1:22" ht="19" x14ac:dyDescent="0.25">
      <c r="A14" s="20"/>
      <c r="B14" s="30" t="s">
        <v>148</v>
      </c>
      <c r="C14" s="31"/>
      <c r="D14" s="31"/>
      <c r="E14" s="31"/>
      <c r="F14" s="32"/>
      <c r="G14" s="20"/>
      <c r="H14" s="20"/>
      <c r="I14" s="20"/>
      <c r="J14" s="20"/>
      <c r="K14" s="20"/>
      <c r="L14" s="20"/>
      <c r="M14" s="20"/>
      <c r="N14" s="20"/>
      <c r="O14" s="20"/>
      <c r="P14" s="20"/>
      <c r="Q14" s="20"/>
      <c r="R14" s="20"/>
      <c r="S14" s="20"/>
      <c r="T14" s="20"/>
      <c r="U14" s="20"/>
      <c r="V14" s="20"/>
    </row>
    <row r="15" spans="1:22" ht="19" x14ac:dyDescent="0.25">
      <c r="A15" s="20"/>
      <c r="B15" s="26" t="s">
        <v>149</v>
      </c>
      <c r="C15" s="27">
        <v>0</v>
      </c>
      <c r="D15" s="27">
        <v>0</v>
      </c>
      <c r="E15" s="27">
        <v>0</v>
      </c>
      <c r="F15" s="28">
        <v>0</v>
      </c>
      <c r="G15" s="20"/>
      <c r="H15" s="20"/>
      <c r="I15" s="20"/>
      <c r="J15" s="20"/>
      <c r="K15" s="20"/>
      <c r="L15" s="20"/>
      <c r="M15" s="20"/>
      <c r="N15" s="20"/>
      <c r="O15" s="20"/>
      <c r="P15" s="20"/>
      <c r="Q15" s="20"/>
      <c r="R15" s="20"/>
      <c r="S15" s="20"/>
      <c r="T15" s="20"/>
      <c r="U15" s="20"/>
      <c r="V15" s="20"/>
    </row>
    <row r="16" spans="1:22" ht="19" x14ac:dyDescent="0.25">
      <c r="A16" s="20"/>
      <c r="B16" s="30" t="s">
        <v>150</v>
      </c>
      <c r="C16" s="31"/>
      <c r="D16" s="31"/>
      <c r="E16" s="31"/>
      <c r="F16" s="32"/>
      <c r="G16" s="20"/>
      <c r="H16" s="20"/>
      <c r="I16" s="20"/>
      <c r="J16" s="20"/>
      <c r="K16" s="20"/>
      <c r="L16" s="20"/>
      <c r="M16" s="20"/>
      <c r="N16" s="20"/>
      <c r="O16" s="20"/>
      <c r="P16" s="20"/>
      <c r="Q16" s="20"/>
      <c r="R16" s="20"/>
      <c r="S16" s="20"/>
      <c r="T16" s="20"/>
      <c r="U16" s="20"/>
      <c r="V16" s="20"/>
    </row>
    <row r="17" spans="1:22" ht="19" x14ac:dyDescent="0.25">
      <c r="A17" s="20"/>
      <c r="B17" s="33" t="s">
        <v>151</v>
      </c>
      <c r="C17" s="34">
        <v>2309000000</v>
      </c>
      <c r="D17" s="34">
        <v>855000000</v>
      </c>
      <c r="E17" s="34">
        <v>1819000000</v>
      </c>
      <c r="F17" s="35">
        <v>1276000000</v>
      </c>
      <c r="G17" s="20"/>
      <c r="H17" s="20"/>
      <c r="I17" s="20"/>
      <c r="J17" s="20"/>
      <c r="K17" s="20"/>
      <c r="L17" s="20"/>
      <c r="M17" s="20"/>
      <c r="N17" s="20"/>
      <c r="O17" s="20"/>
      <c r="P17" s="20"/>
      <c r="Q17" s="20"/>
      <c r="R17" s="20"/>
      <c r="S17" s="20"/>
      <c r="T17" s="20"/>
      <c r="U17" s="20"/>
      <c r="V17" s="20"/>
    </row>
    <row r="19" spans="1:22" x14ac:dyDescent="0.2">
      <c r="A19" s="20"/>
      <c r="B19" s="36" t="s">
        <v>70</v>
      </c>
      <c r="C19" s="37" t="s">
        <v>152</v>
      </c>
      <c r="D19" s="37" t="s">
        <v>153</v>
      </c>
      <c r="E19" s="37" t="s">
        <v>154</v>
      </c>
      <c r="F19" s="37" t="s">
        <v>155</v>
      </c>
      <c r="G19" s="38" t="s">
        <v>156</v>
      </c>
      <c r="H19" s="20"/>
      <c r="I19" s="20"/>
      <c r="J19" s="20"/>
      <c r="K19" s="20"/>
      <c r="L19" s="20"/>
      <c r="M19" s="20"/>
      <c r="N19" s="20"/>
      <c r="O19" s="20"/>
      <c r="P19" s="20"/>
      <c r="Q19" s="20"/>
      <c r="R19" s="20"/>
      <c r="S19" s="20"/>
      <c r="T19" s="20"/>
      <c r="U19" s="20"/>
      <c r="V19" s="20"/>
    </row>
    <row r="20" spans="1:22" x14ac:dyDescent="0.2">
      <c r="A20" s="20"/>
      <c r="B20" s="39" t="s">
        <v>85</v>
      </c>
      <c r="C20" s="40"/>
      <c r="D20" s="40"/>
      <c r="E20" s="40"/>
      <c r="F20" s="40"/>
      <c r="G20" s="41"/>
      <c r="H20" s="42" t="s">
        <v>157</v>
      </c>
      <c r="I20" s="20"/>
      <c r="J20" s="20"/>
      <c r="K20" s="20"/>
      <c r="L20" s="20"/>
      <c r="M20" s="20"/>
      <c r="N20" s="20"/>
      <c r="O20" s="20"/>
      <c r="P20" s="20"/>
      <c r="Q20" s="20"/>
      <c r="R20" s="20"/>
      <c r="S20" s="20"/>
      <c r="T20" s="20"/>
      <c r="U20" s="20"/>
      <c r="V20" s="20"/>
    </row>
    <row r="21" spans="1:22" x14ac:dyDescent="0.2">
      <c r="A21" s="20"/>
      <c r="B21" s="43" t="s">
        <v>158</v>
      </c>
      <c r="C21" s="44" t="str">
        <f>IF(C3&gt;D3, "Pass", "Fail")</f>
        <v>Fail</v>
      </c>
      <c r="D21" s="44" t="str">
        <f>IF(D3&gt;E3, "Pass", "Fail")</f>
        <v>Pass</v>
      </c>
      <c r="E21" s="44" t="str">
        <f>IF(E3&gt;F3, "Pass", "Fail")</f>
        <v>Pass</v>
      </c>
      <c r="F21" s="45"/>
      <c r="G21" s="46">
        <f>(((COUNTIF(C21:E21, "Pass") * 100) + (COUNTIF(C21:E21, "Fail") * 0)) * (400/300)) / 2</f>
        <v>133.33333333333331</v>
      </c>
      <c r="H21" s="47" t="s">
        <v>159</v>
      </c>
      <c r="I21" s="48"/>
      <c r="J21" s="20"/>
      <c r="K21" s="20"/>
      <c r="L21" s="20"/>
      <c r="M21" s="20"/>
      <c r="N21" s="20"/>
      <c r="O21" s="20"/>
      <c r="P21" s="20"/>
      <c r="Q21" s="20"/>
      <c r="R21" s="20"/>
      <c r="S21" s="20"/>
      <c r="T21" s="20"/>
      <c r="U21" s="20"/>
      <c r="V21" s="20"/>
    </row>
    <row r="22" spans="1:22" x14ac:dyDescent="0.2">
      <c r="A22" s="20"/>
      <c r="B22" s="43" t="s">
        <v>160</v>
      </c>
      <c r="C22" s="44" t="str">
        <f>IF(C17&gt;D17, "Pass", "Fail")</f>
        <v>Pass</v>
      </c>
      <c r="D22" s="44" t="str">
        <f>IF(D17&gt;E17, "Pass", "Fail")</f>
        <v>Fail</v>
      </c>
      <c r="E22" s="44" t="str">
        <f>IF(E17&gt;F17, "Pass", "Fail")</f>
        <v>Pass</v>
      </c>
      <c r="F22" s="40"/>
      <c r="G22" s="46">
        <f>(((COUNTIF(C22:F22, "Pass") * 100) + (COUNTIF(C22:F22, "Fail") * 0)) * (400/300)) / 2</f>
        <v>133.33333333333331</v>
      </c>
      <c r="H22" s="47" t="s">
        <v>161</v>
      </c>
      <c r="I22" s="20"/>
      <c r="J22" s="20"/>
      <c r="K22" s="20"/>
      <c r="L22" s="20"/>
      <c r="M22" s="20"/>
      <c r="N22" s="20"/>
      <c r="O22" s="20"/>
      <c r="P22" s="20"/>
      <c r="Q22" s="20"/>
      <c r="R22" s="20"/>
      <c r="S22" s="20"/>
      <c r="T22" s="20"/>
      <c r="U22" s="20"/>
      <c r="V22" s="20"/>
    </row>
    <row r="23" spans="1:22" x14ac:dyDescent="0.2">
      <c r="A23" s="20"/>
      <c r="B23" s="39" t="s">
        <v>73</v>
      </c>
      <c r="C23" s="44" t="str">
        <f>IF(C17&gt;C7, "Pass", "Fail")</f>
        <v>Fail</v>
      </c>
      <c r="D23" s="44" t="str">
        <f>IF(D17&gt;D7, "Pass", "Fail")</f>
        <v>Fail</v>
      </c>
      <c r="E23" s="44" t="str">
        <f>IF(E17&gt;E7, "Pass", "Fail")</f>
        <v>Fail</v>
      </c>
      <c r="F23" s="49" t="str">
        <f>IF(F17&gt;F7, "Pass", "Fail")</f>
        <v>Fail</v>
      </c>
      <c r="G23" s="46">
        <f>(COUNTIF(C23:F23, "Pass") * 100) + (COUNTIF(C23:F23, "Fail") * 0)</f>
        <v>0</v>
      </c>
      <c r="H23" s="47" t="s">
        <v>162</v>
      </c>
      <c r="I23" s="20"/>
      <c r="J23" s="20"/>
      <c r="K23" s="20"/>
      <c r="L23" s="20"/>
      <c r="M23" s="20"/>
      <c r="N23" s="20"/>
      <c r="O23" s="20"/>
      <c r="P23" s="20"/>
      <c r="Q23" s="20"/>
      <c r="R23" s="20"/>
      <c r="S23" s="20"/>
      <c r="T23" s="20"/>
      <c r="U23" s="20"/>
      <c r="V23" s="20"/>
    </row>
    <row r="24" spans="1:22" x14ac:dyDescent="0.2">
      <c r="A24" s="20"/>
      <c r="B24" s="39" t="s">
        <v>91</v>
      </c>
      <c r="C24" s="50">
        <f>C17/(C4)</f>
        <v>9.2094767070835998E-2</v>
      </c>
      <c r="D24" s="50">
        <f>D17/(D4)</f>
        <v>3.7643640206049399E-2</v>
      </c>
      <c r="E24" s="50">
        <f>E17/(E4)</f>
        <v>8.1379742304939162E-2</v>
      </c>
      <c r="F24" s="51">
        <f>F17/(F4)</f>
        <v>6.0712756340105631E-2</v>
      </c>
      <c r="G24" s="46">
        <f>(IF(C24 &gt; 0.5, 100, IF(C24 &gt;= 0.2, 50, 0))) +
  (IF(D24 &gt; 0.5, 100, IF(D24 &gt;= 0.2, 50, 0))) +
  (IF(E24 &gt; 0.5, 100, IF(E24 &gt;= 0.2, 50, 0))) +
  (IF(F24 &gt; 0.5, 100, IF(F24 &gt;= 0.2, 50, 0)))</f>
        <v>0</v>
      </c>
      <c r="H24" s="47" t="s">
        <v>163</v>
      </c>
      <c r="I24" s="20"/>
      <c r="J24" s="20"/>
      <c r="K24" s="20"/>
      <c r="L24" s="20"/>
      <c r="M24" s="20"/>
      <c r="N24" s="20"/>
      <c r="O24" s="20"/>
      <c r="P24" s="20"/>
      <c r="Q24" s="20"/>
      <c r="R24" s="20"/>
      <c r="S24" s="20"/>
      <c r="T24" s="20"/>
      <c r="U24" s="20"/>
      <c r="V24" s="20"/>
    </row>
    <row r="25" spans="1:22" x14ac:dyDescent="0.2">
      <c r="A25" s="20"/>
      <c r="B25" s="39" t="s">
        <v>79</v>
      </c>
      <c r="C25" s="50">
        <f>C17/C6</f>
        <v>6.8890413819852614E-2</v>
      </c>
      <c r="D25" s="50">
        <f>D17/D6</f>
        <v>2.7270117692086881E-2</v>
      </c>
      <c r="E25" s="50">
        <f>E17/E6</f>
        <v>6.3262963864640212E-2</v>
      </c>
      <c r="F25" s="51">
        <f>F17/F6</f>
        <v>4.3012202521404974E-2</v>
      </c>
      <c r="G25" s="46">
        <f>(IF(C25 &gt; 0.17, 100, IF(C25 &gt;= 0.1, 50, 0))) +
  (IF(D25 &gt; 0.17, 100, IF(D25 &gt;= 0.1, 50, 0))) +
  (IF(E25 &gt; 0.17, 100, IF(E25 &gt;= 0.1, 50, 0))) +
  (IF(F25 &gt; 0.17, 100, IF(F25 &gt;= 0.1, 50, 0)))</f>
        <v>0</v>
      </c>
      <c r="H25" s="47" t="s">
        <v>164</v>
      </c>
      <c r="I25" s="20"/>
      <c r="J25" s="20"/>
      <c r="K25" s="20"/>
      <c r="L25" s="20"/>
      <c r="M25" s="20"/>
      <c r="N25" s="20"/>
      <c r="O25" s="20"/>
      <c r="P25" s="20"/>
      <c r="Q25" s="20"/>
      <c r="R25" s="20"/>
      <c r="S25" s="20"/>
      <c r="T25" s="20"/>
      <c r="U25" s="20"/>
      <c r="V25" s="20"/>
    </row>
    <row r="26" spans="1:22" x14ac:dyDescent="0.2">
      <c r="A26" s="20"/>
      <c r="B26" s="39" t="s">
        <v>81</v>
      </c>
      <c r="C26" s="50">
        <f>C8/C6</f>
        <v>0.67121162395202438</v>
      </c>
      <c r="D26" s="50">
        <f>D8/D6</f>
        <v>0.66255222785698342</v>
      </c>
      <c r="E26" s="50">
        <f>E8/E6</f>
        <v>0.67335582374013148</v>
      </c>
      <c r="F26" s="51">
        <f>F8/F6</f>
        <v>0.69153239398638167</v>
      </c>
      <c r="G26" s="46">
        <f>(IF(C26 &lt; 0.5, 100, 0)) +
  (IF(D26 &lt; 0.5, 100, 0)) +
  (IF(E26 &lt; 0.5, 100, 0)) +
  (IF(F26 &lt; 0.5, 100, 0))</f>
        <v>0</v>
      </c>
      <c r="H26" s="47" t="s">
        <v>165</v>
      </c>
      <c r="I26" s="20"/>
      <c r="J26" s="20"/>
      <c r="K26" s="20"/>
      <c r="L26" s="20"/>
      <c r="M26" s="20"/>
      <c r="N26" s="20"/>
      <c r="O26" s="20"/>
      <c r="P26" s="20"/>
      <c r="Q26" s="20"/>
      <c r="R26" s="20"/>
      <c r="S26" s="20"/>
      <c r="T26" s="20"/>
      <c r="U26" s="20"/>
      <c r="V26" s="20"/>
    </row>
    <row r="27" spans="1:22" x14ac:dyDescent="0.2">
      <c r="A27" s="20"/>
      <c r="B27" s="39" t="s">
        <v>166</v>
      </c>
      <c r="C27" s="50">
        <f>C9/(C13+C10)</f>
        <v>3.1251692307692309</v>
      </c>
      <c r="D27" s="50">
        <f>D9/(D13+D10)</f>
        <v>3.1281105990783411</v>
      </c>
      <c r="E27" s="50">
        <f>E9/(E13+E10)</f>
        <v>3.0001391207568169</v>
      </c>
      <c r="F27" s="51">
        <f>F9/(F13+F10)</f>
        <v>3.8816850419614943</v>
      </c>
      <c r="G27" s="46">
        <f>(IF(C27 &lt; 0.8, 100, IF(C27 &lt; 1, 50, 0))) +
  (IF(D27 &lt; 0.8, 100, IF(D27 &lt; 1, 50, 0))) +
  (IF(E27 &lt; 0.8, 100, IF(E27 &lt; 1, 50, 0))) +
  (IF(F27 &lt; 0.8, 100, IF(F27 &lt; 1, 50, 0)))</f>
        <v>0</v>
      </c>
      <c r="H27" s="47" t="s">
        <v>167</v>
      </c>
      <c r="I27" s="20"/>
      <c r="J27" s="20"/>
      <c r="K27" s="20"/>
      <c r="L27" s="20"/>
      <c r="M27" s="20"/>
      <c r="N27" s="20"/>
      <c r="O27" s="20"/>
      <c r="P27" s="20"/>
      <c r="Q27" s="20"/>
      <c r="R27" s="20"/>
      <c r="S27" s="20"/>
      <c r="T27" s="20"/>
      <c r="U27" s="20"/>
      <c r="V27" s="20"/>
    </row>
    <row r="28" spans="1:22" x14ac:dyDescent="0.2">
      <c r="A28" s="20"/>
      <c r="B28" s="39" t="s">
        <v>168</v>
      </c>
      <c r="C28" s="44" t="str">
        <f>IF(C11=0, "Pass", "Fail")</f>
        <v>Fail</v>
      </c>
      <c r="D28" s="52" t="str">
        <f>IF(D11=0, "Pass", "Fail")</f>
        <v>Fail</v>
      </c>
      <c r="E28" s="52" t="str">
        <f>IF(E11=0, "Pass", "Fail")</f>
        <v>Fail</v>
      </c>
      <c r="F28" s="53" t="str">
        <f>IF(F11=0, "Pass", "Fail")</f>
        <v>Pass</v>
      </c>
      <c r="G28" s="46">
        <f>(COUNTIF(C28:F28, "Pass") * 100) + (COUNTIF(C28:F28, "Fail") * 0)</f>
        <v>100</v>
      </c>
      <c r="H28" s="47" t="s">
        <v>169</v>
      </c>
      <c r="I28" s="20"/>
      <c r="J28" s="20"/>
      <c r="K28" s="20"/>
      <c r="L28" s="20"/>
      <c r="M28" s="20"/>
      <c r="N28" s="20"/>
      <c r="O28" s="20"/>
      <c r="P28" s="20"/>
      <c r="Q28" s="20"/>
      <c r="R28" s="20"/>
      <c r="S28" s="20"/>
      <c r="T28" s="20"/>
      <c r="U28" s="20"/>
      <c r="V28" s="20"/>
    </row>
    <row r="29" spans="1:22" x14ac:dyDescent="0.2">
      <c r="A29" s="20"/>
      <c r="B29" s="39" t="s">
        <v>83</v>
      </c>
      <c r="C29" s="51">
        <f>(((C12-D12)/D12)+((D12-E12)/E12)+((E12-F12)/F12))/3</f>
        <v>1.4815333687224097</v>
      </c>
      <c r="D29" s="54"/>
      <c r="E29" s="55"/>
      <c r="F29" s="56"/>
      <c r="G29" s="46">
        <f>(IF(C29 &gt;= 0.17, 100, IF(C29 &gt;= 0, 50, 0))) * (400/100)</f>
        <v>400</v>
      </c>
      <c r="H29" s="47" t="s">
        <v>170</v>
      </c>
      <c r="I29" s="20"/>
      <c r="J29" s="20"/>
      <c r="K29" s="20"/>
      <c r="L29" s="20"/>
      <c r="M29" s="20"/>
      <c r="N29" s="20"/>
      <c r="O29" s="20"/>
      <c r="P29" s="20"/>
      <c r="Q29" s="20"/>
      <c r="R29" s="20"/>
      <c r="S29" s="20"/>
      <c r="T29" s="20"/>
      <c r="U29" s="20"/>
      <c r="V29" s="20"/>
    </row>
    <row r="30" spans="1:22" x14ac:dyDescent="0.2">
      <c r="A30" s="20"/>
      <c r="B30" s="39" t="s">
        <v>87</v>
      </c>
      <c r="C30" s="44" t="str">
        <f>IF(C10&lt;&gt;0,"Pass","Fail")</f>
        <v>Fail</v>
      </c>
      <c r="D30" s="57" t="str">
        <f>IF(D10&lt;&gt;0,"Pass","Fail")</f>
        <v>Fail</v>
      </c>
      <c r="E30" s="57" t="str">
        <f>IF(E10&lt;&gt;0,"Pass","Fail")</f>
        <v>Fail</v>
      </c>
      <c r="F30" s="58" t="str">
        <f>IF(F10&lt;&gt;0,"Pass","Fail")</f>
        <v>Fail</v>
      </c>
      <c r="G30" s="46">
        <f>(COUNTIF(C30:F30, "Pass") * 100) + (COUNTIF(C30:F30, "Fail") * 0)</f>
        <v>0</v>
      </c>
      <c r="H30" s="47" t="s">
        <v>171</v>
      </c>
      <c r="I30" s="20"/>
      <c r="J30" s="20"/>
      <c r="K30" s="20"/>
      <c r="L30" s="20"/>
      <c r="M30" s="20"/>
      <c r="N30" s="20"/>
      <c r="O30" s="20"/>
      <c r="P30" s="20"/>
      <c r="Q30" s="20"/>
      <c r="R30" s="20"/>
      <c r="S30" s="20"/>
      <c r="T30" s="20"/>
      <c r="U30" s="20"/>
      <c r="V30" s="20"/>
    </row>
    <row r="31" spans="1:22" x14ac:dyDescent="0.2">
      <c r="A31" s="20"/>
      <c r="B31" s="39" t="s">
        <v>172</v>
      </c>
      <c r="C31" s="50">
        <f>C17/(C13+C10)</f>
        <v>0.28418461538461537</v>
      </c>
      <c r="D31" s="50">
        <f>D17/(D13+D10)</f>
        <v>0.11257406188281764</v>
      </c>
      <c r="E31" s="50">
        <f>E17/(E13+E10)</f>
        <v>0.25306065664997218</v>
      </c>
      <c r="F31" s="51">
        <f>F17/(F13+F10)</f>
        <v>0.20997202567056114</v>
      </c>
      <c r="G31" s="46">
        <f>(IF(C31 &gt; 0.23, 100, 0)) +
  (IF(D31 &gt; 0.23, 100, 0)) +
  (IF(E31 &gt; 0.23, 100, 0)) +
  (IF(F31 &gt; 0.23, 100, 0))</f>
        <v>200</v>
      </c>
      <c r="H31" s="47" t="s">
        <v>173</v>
      </c>
      <c r="I31" s="20"/>
      <c r="J31" s="20"/>
      <c r="K31" s="20"/>
      <c r="L31" s="20"/>
      <c r="M31" s="20"/>
      <c r="N31" s="20"/>
      <c r="O31" s="20"/>
      <c r="P31" s="20"/>
      <c r="Q31" s="20"/>
      <c r="R31" s="20"/>
      <c r="S31" s="20"/>
      <c r="T31" s="20"/>
      <c r="U31" s="20"/>
      <c r="V31" s="20"/>
    </row>
    <row r="32" spans="1:22" x14ac:dyDescent="0.2">
      <c r="A32" s="20"/>
      <c r="B32" s="59" t="s">
        <v>93</v>
      </c>
      <c r="C32" s="60" t="str">
        <f>IF(C5&gt;F5, "Pass", "Fail")</f>
        <v>Fail</v>
      </c>
      <c r="D32" s="61"/>
      <c r="E32" s="62"/>
      <c r="F32" s="62"/>
      <c r="G32" s="63">
        <f>((COUNTIF(C32, "Pass") * 100) + (COUNTIF(C32, "Fail") * 0)) * (400/100)</f>
        <v>0</v>
      </c>
      <c r="H32" s="64" t="s">
        <v>174</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tabColor rgb="FF00FF00"/>
  </sheetPr>
  <dimension ref="A1:V32"/>
  <sheetViews>
    <sheetView zoomScale="200" workbookViewId="0"/>
  </sheetViews>
  <sheetFormatPr baseColWidth="10" defaultColWidth="8.83203125" defaultRowHeight="15" x14ac:dyDescent="0.2"/>
  <cols>
    <col min="1" max="1" width="19" customWidth="1"/>
    <col min="2" max="2" width="42" customWidth="1"/>
    <col min="3" max="7" width="20" customWidth="1"/>
    <col min="8" max="8" width="177" customWidth="1"/>
    <col min="9" max="9" width="20" customWidth="1"/>
    <col min="10" max="22" width="19" customWidth="1"/>
  </cols>
  <sheetData>
    <row r="1" spans="1:22" x14ac:dyDescent="0.2">
      <c r="A1" s="20"/>
      <c r="B1" s="21" t="s">
        <v>130</v>
      </c>
      <c r="C1" s="20"/>
      <c r="D1" s="20"/>
      <c r="E1" s="20"/>
      <c r="F1" s="20"/>
      <c r="G1" s="20"/>
      <c r="H1" s="20"/>
      <c r="I1" s="20"/>
      <c r="J1" s="20"/>
      <c r="K1" s="20"/>
      <c r="L1" s="20"/>
      <c r="M1" s="20"/>
      <c r="N1" s="20"/>
      <c r="O1" s="20"/>
      <c r="P1" s="20"/>
      <c r="Q1" s="20"/>
      <c r="R1" s="20"/>
      <c r="S1" s="20"/>
      <c r="T1" s="20"/>
      <c r="U1" s="20"/>
      <c r="V1" s="20"/>
    </row>
    <row r="2" spans="1:22" x14ac:dyDescent="0.2">
      <c r="A2" s="20"/>
      <c r="B2" s="22" t="s">
        <v>131</v>
      </c>
      <c r="C2" s="23" t="s">
        <v>179</v>
      </c>
      <c r="D2" s="23" t="s">
        <v>180</v>
      </c>
      <c r="E2" s="23" t="s">
        <v>181</v>
      </c>
      <c r="F2" s="23" t="s">
        <v>182</v>
      </c>
      <c r="G2" s="20"/>
      <c r="H2" s="24" t="s">
        <v>136</v>
      </c>
      <c r="I2" s="25">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0.36166666666666664</v>
      </c>
      <c r="J2" s="20"/>
      <c r="K2" s="20"/>
      <c r="L2" s="20"/>
      <c r="M2" s="20"/>
      <c r="N2" s="20"/>
      <c r="O2" s="20"/>
      <c r="P2" s="20"/>
      <c r="Q2" s="20"/>
      <c r="R2" s="20"/>
      <c r="S2" s="20"/>
      <c r="T2" s="20"/>
      <c r="U2" s="20"/>
      <c r="V2" s="20"/>
    </row>
    <row r="3" spans="1:22" ht="19" x14ac:dyDescent="0.25">
      <c r="A3" s="20"/>
      <c r="B3" s="26" t="s">
        <v>137</v>
      </c>
      <c r="C3" s="27">
        <v>280127000</v>
      </c>
      <c r="D3" s="27">
        <v>383821000</v>
      </c>
      <c r="E3" s="27">
        <v>193697000</v>
      </c>
      <c r="F3" s="28">
        <v>118779000</v>
      </c>
      <c r="G3" s="20"/>
      <c r="H3" s="20"/>
      <c r="I3" s="20"/>
      <c r="J3" s="20"/>
      <c r="K3" s="20"/>
      <c r="L3" s="20"/>
      <c r="M3" s="20"/>
      <c r="N3" s="20"/>
      <c r="O3" s="20"/>
      <c r="P3" s="20"/>
      <c r="Q3" s="20"/>
      <c r="R3" s="20"/>
      <c r="S3" s="20"/>
      <c r="T3" s="20"/>
      <c r="U3" s="20"/>
      <c r="V3" s="20"/>
    </row>
    <row r="4" spans="1:22" ht="19" x14ac:dyDescent="0.25">
      <c r="A4" s="20"/>
      <c r="B4" s="29" t="s">
        <v>138</v>
      </c>
      <c r="C4" s="27">
        <v>19829949000</v>
      </c>
      <c r="D4" s="27">
        <v>17454902000</v>
      </c>
      <c r="E4" s="27">
        <v>15286416000</v>
      </c>
      <c r="F4" s="28">
        <v>13582493000</v>
      </c>
      <c r="G4" s="20"/>
      <c r="H4" s="20"/>
      <c r="I4" s="20"/>
      <c r="J4" s="20"/>
      <c r="K4" s="20"/>
      <c r="L4" s="20"/>
      <c r="M4" s="20"/>
      <c r="N4" s="20"/>
      <c r="O4" s="20"/>
      <c r="P4" s="20"/>
      <c r="Q4" s="20"/>
      <c r="R4" s="20"/>
      <c r="S4" s="20"/>
      <c r="T4" s="20"/>
      <c r="U4" s="20"/>
      <c r="V4" s="20"/>
    </row>
    <row r="5" spans="1:22" ht="19" x14ac:dyDescent="0.25">
      <c r="A5" s="20"/>
      <c r="B5" s="29" t="s">
        <v>139</v>
      </c>
      <c r="C5" s="27">
        <v>731257000</v>
      </c>
      <c r="D5" s="27">
        <v>731257000</v>
      </c>
      <c r="E5" s="27">
        <v>731257000</v>
      </c>
      <c r="F5" s="28">
        <v>731257000</v>
      </c>
      <c r="G5" s="20"/>
      <c r="H5" s="20"/>
      <c r="I5" s="20"/>
      <c r="J5" s="20"/>
      <c r="K5" s="20"/>
      <c r="L5" s="20"/>
      <c r="M5" s="20"/>
      <c r="N5" s="20"/>
      <c r="O5" s="20"/>
      <c r="P5" s="20"/>
      <c r="Q5" s="20"/>
      <c r="R5" s="20"/>
      <c r="S5" s="20"/>
      <c r="T5" s="20"/>
      <c r="U5" s="20"/>
      <c r="V5" s="20"/>
    </row>
    <row r="6" spans="1:22" ht="19" x14ac:dyDescent="0.25">
      <c r="A6" s="20"/>
      <c r="B6" s="29" t="s">
        <v>140</v>
      </c>
      <c r="C6" s="27">
        <v>22516968000</v>
      </c>
      <c r="D6" s="27">
        <v>22192989000</v>
      </c>
      <c r="E6" s="27">
        <v>19608662000</v>
      </c>
      <c r="F6" s="28">
        <v>15359032000</v>
      </c>
      <c r="G6" s="20"/>
      <c r="H6" s="20"/>
      <c r="I6" s="20"/>
      <c r="J6" s="20"/>
      <c r="K6" s="20"/>
      <c r="L6" s="20"/>
      <c r="M6" s="20"/>
      <c r="N6" s="20"/>
      <c r="O6" s="20"/>
      <c r="P6" s="20"/>
      <c r="Q6" s="20"/>
      <c r="R6" s="20"/>
      <c r="S6" s="20"/>
      <c r="T6" s="20"/>
      <c r="U6" s="20"/>
      <c r="V6" s="20"/>
    </row>
    <row r="7" spans="1:22" ht="19" x14ac:dyDescent="0.25">
      <c r="A7" s="20"/>
      <c r="B7" s="29" t="s">
        <v>141</v>
      </c>
      <c r="C7" s="27">
        <v>1352592000</v>
      </c>
      <c r="D7" s="27">
        <v>3602600000</v>
      </c>
      <c r="E7" s="27">
        <v>3510355000</v>
      </c>
      <c r="F7" s="28">
        <v>782401000</v>
      </c>
      <c r="G7" s="20"/>
      <c r="H7" s="20"/>
      <c r="I7" s="20"/>
      <c r="J7" s="20"/>
      <c r="K7" s="20"/>
      <c r="L7" s="20"/>
      <c r="M7" s="20"/>
      <c r="N7" s="20"/>
      <c r="O7" s="20"/>
      <c r="P7" s="20"/>
      <c r="Q7" s="20"/>
      <c r="R7" s="20"/>
      <c r="S7" s="20"/>
      <c r="T7" s="20"/>
      <c r="U7" s="20"/>
      <c r="V7" s="20"/>
    </row>
    <row r="8" spans="1:22" ht="19" x14ac:dyDescent="0.25">
      <c r="A8" s="20"/>
      <c r="B8" s="29" t="s">
        <v>142</v>
      </c>
      <c r="C8" s="27">
        <v>10294312000</v>
      </c>
      <c r="D8" s="27">
        <v>9171298000</v>
      </c>
      <c r="E8" s="27">
        <v>8191418000</v>
      </c>
      <c r="F8" s="28">
        <v>7785428000</v>
      </c>
      <c r="G8" s="20"/>
      <c r="H8" s="20"/>
      <c r="I8" s="20"/>
      <c r="J8" s="20"/>
      <c r="K8" s="20"/>
      <c r="L8" s="20"/>
      <c r="M8" s="20"/>
      <c r="N8" s="20"/>
      <c r="O8" s="20"/>
      <c r="P8" s="20"/>
      <c r="Q8" s="20"/>
      <c r="R8" s="20"/>
      <c r="S8" s="20"/>
      <c r="T8" s="20"/>
      <c r="U8" s="20"/>
      <c r="V8" s="20"/>
    </row>
    <row r="9" spans="1:22" ht="19" x14ac:dyDescent="0.25">
      <c r="A9" s="20"/>
      <c r="B9" s="29" t="s">
        <v>143</v>
      </c>
      <c r="C9" s="27">
        <v>11646904000</v>
      </c>
      <c r="D9" s="27">
        <v>12773898000</v>
      </c>
      <c r="E9" s="27">
        <v>11701773000</v>
      </c>
      <c r="F9" s="28">
        <v>8567829000</v>
      </c>
      <c r="G9" s="20"/>
      <c r="H9" s="20"/>
      <c r="I9" s="20"/>
      <c r="J9" s="20"/>
      <c r="K9" s="20"/>
      <c r="L9" s="20"/>
      <c r="M9" s="20"/>
      <c r="N9" s="20"/>
      <c r="O9" s="20"/>
      <c r="P9" s="20"/>
      <c r="Q9" s="20"/>
      <c r="R9" s="20"/>
      <c r="S9" s="20"/>
      <c r="T9" s="20"/>
      <c r="U9" s="20"/>
      <c r="V9" s="20"/>
    </row>
    <row r="10" spans="1:22" ht="19" x14ac:dyDescent="0.25">
      <c r="A10" s="20"/>
      <c r="B10" s="29" t="s">
        <v>144</v>
      </c>
      <c r="C10" s="27">
        <v>0</v>
      </c>
      <c r="D10" s="27">
        <v>0</v>
      </c>
      <c r="E10" s="27">
        <v>0</v>
      </c>
      <c r="F10" s="28">
        <v>0</v>
      </c>
      <c r="G10" s="20"/>
      <c r="H10" s="20"/>
      <c r="I10" s="20"/>
      <c r="J10" s="20"/>
      <c r="K10" s="20"/>
      <c r="L10" s="20"/>
      <c r="M10" s="20"/>
      <c r="N10" s="20"/>
      <c r="O10" s="20"/>
      <c r="P10" s="20"/>
      <c r="Q10" s="20"/>
      <c r="R10" s="20"/>
      <c r="S10" s="20"/>
      <c r="T10" s="20"/>
      <c r="U10" s="20"/>
      <c r="V10" s="20"/>
    </row>
    <row r="11" spans="1:22" ht="19" x14ac:dyDescent="0.25">
      <c r="A11" s="20"/>
      <c r="B11" s="29" t="s">
        <v>145</v>
      </c>
      <c r="C11" s="27">
        <v>0</v>
      </c>
      <c r="D11" s="27">
        <v>0</v>
      </c>
      <c r="E11" s="27">
        <v>0</v>
      </c>
      <c r="F11" s="28">
        <v>0</v>
      </c>
      <c r="G11" s="20"/>
      <c r="H11" s="20"/>
      <c r="I11" s="20"/>
      <c r="J11" s="20"/>
      <c r="K11" s="20"/>
      <c r="L11" s="20"/>
      <c r="M11" s="20"/>
      <c r="N11" s="20"/>
      <c r="O11" s="20"/>
      <c r="P11" s="20"/>
      <c r="Q11" s="20"/>
      <c r="R11" s="20"/>
      <c r="S11" s="20"/>
      <c r="T11" s="20"/>
      <c r="U11" s="20"/>
      <c r="V11" s="20"/>
    </row>
    <row r="12" spans="1:22" ht="19" x14ac:dyDescent="0.25">
      <c r="A12" s="20"/>
      <c r="B12" s="29" t="s">
        <v>146</v>
      </c>
      <c r="C12" s="27">
        <v>3666674000</v>
      </c>
      <c r="D12" s="27">
        <v>3211157000</v>
      </c>
      <c r="E12" s="27">
        <v>2812673000</v>
      </c>
      <c r="F12" s="28">
        <v>2471014000</v>
      </c>
      <c r="G12" s="20"/>
      <c r="H12" s="20"/>
      <c r="I12" s="20"/>
      <c r="J12" s="20"/>
      <c r="K12" s="20"/>
      <c r="L12" s="20"/>
      <c r="M12" s="20"/>
      <c r="N12" s="20"/>
      <c r="O12" s="20"/>
      <c r="P12" s="20"/>
      <c r="Q12" s="20"/>
      <c r="R12" s="20"/>
      <c r="S12" s="20"/>
      <c r="T12" s="20"/>
      <c r="U12" s="20"/>
      <c r="V12" s="20"/>
    </row>
    <row r="13" spans="1:22" ht="19" x14ac:dyDescent="0.25">
      <c r="A13" s="20"/>
      <c r="B13" s="29" t="s">
        <v>147</v>
      </c>
      <c r="C13" s="27">
        <v>10870064000</v>
      </c>
      <c r="D13" s="27">
        <v>9419091000</v>
      </c>
      <c r="E13" s="27">
        <v>7906889000</v>
      </c>
      <c r="F13" s="28">
        <v>6791203000</v>
      </c>
      <c r="G13" s="20"/>
      <c r="H13" s="20"/>
      <c r="I13" s="20"/>
      <c r="J13" s="20"/>
      <c r="K13" s="20"/>
      <c r="L13" s="20"/>
      <c r="M13" s="20"/>
      <c r="N13" s="20"/>
      <c r="O13" s="20"/>
      <c r="P13" s="20"/>
      <c r="Q13" s="20"/>
      <c r="R13" s="20"/>
      <c r="S13" s="20"/>
      <c r="T13" s="20"/>
      <c r="U13" s="20"/>
      <c r="V13" s="20"/>
    </row>
    <row r="14" spans="1:22" ht="19" x14ac:dyDescent="0.25">
      <c r="A14" s="20"/>
      <c r="B14" s="30" t="s">
        <v>148</v>
      </c>
      <c r="C14" s="31"/>
      <c r="D14" s="31"/>
      <c r="E14" s="31"/>
      <c r="F14" s="32"/>
      <c r="G14" s="20"/>
      <c r="H14" s="20"/>
      <c r="I14" s="20"/>
      <c r="J14" s="20"/>
      <c r="K14" s="20"/>
      <c r="L14" s="20"/>
      <c r="M14" s="20"/>
      <c r="N14" s="20"/>
      <c r="O14" s="20"/>
      <c r="P14" s="20"/>
      <c r="Q14" s="20"/>
      <c r="R14" s="20"/>
      <c r="S14" s="20"/>
      <c r="T14" s="20"/>
      <c r="U14" s="20"/>
      <c r="V14" s="20"/>
    </row>
    <row r="15" spans="1:22" ht="19" x14ac:dyDescent="0.25">
      <c r="A15" s="20"/>
      <c r="B15" s="26" t="s">
        <v>149</v>
      </c>
      <c r="C15" s="27">
        <v>0</v>
      </c>
      <c r="D15" s="27">
        <v>0</v>
      </c>
      <c r="E15" s="27">
        <v>0</v>
      </c>
      <c r="F15" s="28">
        <v>0</v>
      </c>
      <c r="G15" s="20"/>
      <c r="H15" s="20"/>
      <c r="I15" s="20"/>
      <c r="J15" s="20"/>
      <c r="K15" s="20"/>
      <c r="L15" s="20"/>
      <c r="M15" s="20"/>
      <c r="N15" s="20"/>
      <c r="O15" s="20"/>
      <c r="P15" s="20"/>
      <c r="Q15" s="20"/>
      <c r="R15" s="20"/>
      <c r="S15" s="20"/>
      <c r="T15" s="20"/>
      <c r="U15" s="20"/>
      <c r="V15" s="20"/>
    </row>
    <row r="16" spans="1:22" ht="19" x14ac:dyDescent="0.25">
      <c r="A16" s="20"/>
      <c r="B16" s="30" t="s">
        <v>150</v>
      </c>
      <c r="C16" s="31"/>
      <c r="D16" s="31"/>
      <c r="E16" s="31"/>
      <c r="F16" s="32"/>
      <c r="G16" s="20"/>
      <c r="H16" s="20"/>
      <c r="I16" s="20"/>
      <c r="J16" s="20"/>
      <c r="K16" s="20"/>
      <c r="L16" s="20"/>
      <c r="M16" s="20"/>
      <c r="N16" s="20"/>
      <c r="O16" s="20"/>
      <c r="P16" s="20"/>
      <c r="Q16" s="20"/>
      <c r="R16" s="20"/>
      <c r="S16" s="20"/>
      <c r="T16" s="20"/>
      <c r="U16" s="20"/>
      <c r="V16" s="20"/>
    </row>
    <row r="17" spans="1:22" ht="19" x14ac:dyDescent="0.25">
      <c r="A17" s="20"/>
      <c r="B17" s="33" t="s">
        <v>151</v>
      </c>
      <c r="C17" s="34">
        <v>3459743000</v>
      </c>
      <c r="D17" s="34">
        <v>977584000</v>
      </c>
      <c r="E17" s="34">
        <v>-1084251000</v>
      </c>
      <c r="F17" s="35">
        <v>1037999000</v>
      </c>
      <c r="G17" s="20"/>
      <c r="H17" s="20"/>
      <c r="I17" s="20"/>
      <c r="J17" s="20"/>
      <c r="K17" s="20"/>
      <c r="L17" s="20"/>
      <c r="M17" s="20"/>
      <c r="N17" s="20"/>
      <c r="O17" s="20"/>
      <c r="P17" s="20"/>
      <c r="Q17" s="20"/>
      <c r="R17" s="20"/>
      <c r="S17" s="20"/>
      <c r="T17" s="20"/>
      <c r="U17" s="20"/>
      <c r="V17" s="20"/>
    </row>
    <row r="19" spans="1:22" x14ac:dyDescent="0.2">
      <c r="A19" s="20"/>
      <c r="B19" s="36" t="s">
        <v>70</v>
      </c>
      <c r="C19" s="37" t="s">
        <v>152</v>
      </c>
      <c r="D19" s="37" t="s">
        <v>153</v>
      </c>
      <c r="E19" s="37" t="s">
        <v>154</v>
      </c>
      <c r="F19" s="37" t="s">
        <v>155</v>
      </c>
      <c r="G19" s="38" t="s">
        <v>156</v>
      </c>
      <c r="H19" s="20"/>
      <c r="I19" s="20"/>
      <c r="J19" s="20"/>
      <c r="K19" s="20"/>
      <c r="L19" s="20"/>
      <c r="M19" s="20"/>
      <c r="N19" s="20"/>
      <c r="O19" s="20"/>
      <c r="P19" s="20"/>
      <c r="Q19" s="20"/>
      <c r="R19" s="20"/>
      <c r="S19" s="20"/>
      <c r="T19" s="20"/>
      <c r="U19" s="20"/>
      <c r="V19" s="20"/>
    </row>
    <row r="20" spans="1:22" x14ac:dyDescent="0.2">
      <c r="A20" s="20"/>
      <c r="B20" s="39" t="s">
        <v>85</v>
      </c>
      <c r="C20" s="40"/>
      <c r="D20" s="40"/>
      <c r="E20" s="40"/>
      <c r="F20" s="40"/>
      <c r="G20" s="41"/>
      <c r="H20" s="42" t="s">
        <v>157</v>
      </c>
      <c r="I20" s="20"/>
      <c r="J20" s="20"/>
      <c r="K20" s="20"/>
      <c r="L20" s="20"/>
      <c r="M20" s="20"/>
      <c r="N20" s="20"/>
      <c r="O20" s="20"/>
      <c r="P20" s="20"/>
      <c r="Q20" s="20"/>
      <c r="R20" s="20"/>
      <c r="S20" s="20"/>
      <c r="T20" s="20"/>
      <c r="U20" s="20"/>
      <c r="V20" s="20"/>
    </row>
    <row r="21" spans="1:22" x14ac:dyDescent="0.2">
      <c r="A21" s="20"/>
      <c r="B21" s="43" t="s">
        <v>158</v>
      </c>
      <c r="C21" s="44" t="str">
        <f>IF(C3&gt;D3, "Pass", "Fail")</f>
        <v>Fail</v>
      </c>
      <c r="D21" s="44" t="str">
        <f>IF(D3&gt;E3, "Pass", "Fail")</f>
        <v>Pass</v>
      </c>
      <c r="E21" s="44" t="str">
        <f>IF(E3&gt;F3, "Pass", "Fail")</f>
        <v>Pass</v>
      </c>
      <c r="F21" s="45"/>
      <c r="G21" s="46">
        <f>(((COUNTIF(C21:E21, "Pass") * 100) + (COUNTIF(C21:E21, "Fail") * 0)) * (400/300)) / 2</f>
        <v>133.33333333333331</v>
      </c>
      <c r="H21" s="47" t="s">
        <v>159</v>
      </c>
      <c r="I21" s="48"/>
      <c r="J21" s="20"/>
      <c r="K21" s="20"/>
      <c r="L21" s="20"/>
      <c r="M21" s="20"/>
      <c r="N21" s="20"/>
      <c r="O21" s="20"/>
      <c r="P21" s="20"/>
      <c r="Q21" s="20"/>
      <c r="R21" s="20"/>
      <c r="S21" s="20"/>
      <c r="T21" s="20"/>
      <c r="U21" s="20"/>
      <c r="V21" s="20"/>
    </row>
    <row r="22" spans="1:22" x14ac:dyDescent="0.2">
      <c r="A22" s="20"/>
      <c r="B22" s="43" t="s">
        <v>160</v>
      </c>
      <c r="C22" s="44" t="str">
        <f>IF(C17&gt;D17, "Pass", "Fail")</f>
        <v>Pass</v>
      </c>
      <c r="D22" s="44" t="str">
        <f>IF(D17&gt;E17, "Pass", "Fail")</f>
        <v>Pass</v>
      </c>
      <c r="E22" s="44" t="str">
        <f>IF(E17&gt;F17, "Pass", "Fail")</f>
        <v>Fail</v>
      </c>
      <c r="F22" s="40"/>
      <c r="G22" s="46">
        <f>(((COUNTIF(C22:F22, "Pass") * 100) + (COUNTIF(C22:F22, "Fail") * 0)) * (400/300)) / 2</f>
        <v>133.33333333333331</v>
      </c>
      <c r="H22" s="47" t="s">
        <v>161</v>
      </c>
      <c r="I22" s="20"/>
      <c r="J22" s="20"/>
      <c r="K22" s="20"/>
      <c r="L22" s="20"/>
      <c r="M22" s="20"/>
      <c r="N22" s="20"/>
      <c r="O22" s="20"/>
      <c r="P22" s="20"/>
      <c r="Q22" s="20"/>
      <c r="R22" s="20"/>
      <c r="S22" s="20"/>
      <c r="T22" s="20"/>
      <c r="U22" s="20"/>
      <c r="V22" s="20"/>
    </row>
    <row r="23" spans="1:22" x14ac:dyDescent="0.2">
      <c r="A23" s="20"/>
      <c r="B23" s="39" t="s">
        <v>73</v>
      </c>
      <c r="C23" s="44" t="str">
        <f>IF(C17&gt;C7, "Pass", "Fail")</f>
        <v>Pass</v>
      </c>
      <c r="D23" s="44" t="str">
        <f>IF(D17&gt;D7, "Pass", "Fail")</f>
        <v>Fail</v>
      </c>
      <c r="E23" s="44" t="str">
        <f>IF(E17&gt;E7, "Pass", "Fail")</f>
        <v>Fail</v>
      </c>
      <c r="F23" s="49" t="str">
        <f>IF(F17&gt;F7, "Pass", "Fail")</f>
        <v>Pass</v>
      </c>
      <c r="G23" s="46">
        <f>(COUNTIF(C23:F23, "Pass") * 100) + (COUNTIF(C23:F23, "Fail") * 0)</f>
        <v>200</v>
      </c>
      <c r="H23" s="47" t="s">
        <v>162</v>
      </c>
      <c r="I23" s="20"/>
      <c r="J23" s="20"/>
      <c r="K23" s="20"/>
      <c r="L23" s="20"/>
      <c r="M23" s="20"/>
      <c r="N23" s="20"/>
      <c r="O23" s="20"/>
      <c r="P23" s="20"/>
      <c r="Q23" s="20"/>
      <c r="R23" s="20"/>
      <c r="S23" s="20"/>
      <c r="T23" s="20"/>
      <c r="U23" s="20"/>
      <c r="V23" s="20"/>
    </row>
    <row r="24" spans="1:22" x14ac:dyDescent="0.2">
      <c r="A24" s="20"/>
      <c r="B24" s="39" t="s">
        <v>91</v>
      </c>
      <c r="C24" s="50">
        <f>C17/(C4)</f>
        <v>0.17447059495715295</v>
      </c>
      <c r="D24" s="50">
        <f>D17/(D4)</f>
        <v>5.6006272621868629E-2</v>
      </c>
      <c r="E24" s="50">
        <f>E17/(E4)</f>
        <v>-7.0929052303692383E-2</v>
      </c>
      <c r="F24" s="51">
        <f>F17/(F4)</f>
        <v>7.642183213346769E-2</v>
      </c>
      <c r="G24" s="46">
        <f>(IF(C24 &gt; 0.5, 100, IF(C24 &gt;= 0.2, 50, 0))) +
  (IF(D24 &gt; 0.5, 100, IF(D24 &gt;= 0.2, 50, 0))) +
  (IF(E24 &gt; 0.5, 100, IF(E24 &gt;= 0.2, 50, 0))) +
  (IF(F24 &gt; 0.5, 100, IF(F24 &gt;= 0.2, 50, 0)))</f>
        <v>0</v>
      </c>
      <c r="H24" s="47" t="s">
        <v>163</v>
      </c>
      <c r="I24" s="20"/>
      <c r="J24" s="20"/>
      <c r="K24" s="20"/>
      <c r="L24" s="20"/>
      <c r="M24" s="20"/>
      <c r="N24" s="20"/>
      <c r="O24" s="20"/>
      <c r="P24" s="20"/>
      <c r="Q24" s="20"/>
      <c r="R24" s="20"/>
      <c r="S24" s="20"/>
      <c r="T24" s="20"/>
      <c r="U24" s="20"/>
      <c r="V24" s="20"/>
    </row>
    <row r="25" spans="1:22" x14ac:dyDescent="0.2">
      <c r="A25" s="20"/>
      <c r="B25" s="39" t="s">
        <v>79</v>
      </c>
      <c r="C25" s="50">
        <f>C17/C6</f>
        <v>0.15365048260494041</v>
      </c>
      <c r="D25" s="50">
        <f>D17/D6</f>
        <v>4.404922653726364E-2</v>
      </c>
      <c r="E25" s="50">
        <f>E17/E6</f>
        <v>-5.5294491791433809E-2</v>
      </c>
      <c r="F25" s="51">
        <f>F17/F6</f>
        <v>6.7582318989894682E-2</v>
      </c>
      <c r="G25" s="46">
        <f>(IF(C25 &gt; 0.17, 100, IF(C25 &gt;= 0.1, 50, 0))) +
  (IF(D25 &gt; 0.17, 100, IF(D25 &gt;= 0.1, 50, 0))) +
  (IF(E25 &gt; 0.17, 100, IF(E25 &gt;= 0.1, 50, 0))) +
  (IF(F25 &gt; 0.17, 100, IF(F25 &gt;= 0.1, 50, 0)))</f>
        <v>50</v>
      </c>
      <c r="H25" s="47" t="s">
        <v>164</v>
      </c>
      <c r="I25" s="20"/>
      <c r="J25" s="20"/>
      <c r="K25" s="20"/>
      <c r="L25" s="20"/>
      <c r="M25" s="20"/>
      <c r="N25" s="20"/>
      <c r="O25" s="20"/>
      <c r="P25" s="20"/>
      <c r="Q25" s="20"/>
      <c r="R25" s="20"/>
      <c r="S25" s="20"/>
      <c r="T25" s="20"/>
      <c r="U25" s="20"/>
      <c r="V25" s="20"/>
    </row>
    <row r="26" spans="1:22" x14ac:dyDescent="0.2">
      <c r="A26" s="20"/>
      <c r="B26" s="39" t="s">
        <v>81</v>
      </c>
      <c r="C26" s="50">
        <f>C8/C6</f>
        <v>0.45718020294739503</v>
      </c>
      <c r="D26" s="50">
        <f>D8/D6</f>
        <v>0.41325204099366697</v>
      </c>
      <c r="E26" s="50">
        <f>E8/E6</f>
        <v>0.41774487213864975</v>
      </c>
      <c r="F26" s="51">
        <f>F8/F6</f>
        <v>0.50689574707572715</v>
      </c>
      <c r="G26" s="46">
        <f>(IF(C26 &lt; 0.5, 100, 0)) +
  (IF(D26 &lt; 0.5, 100, 0)) +
  (IF(E26 &lt; 0.5, 100, 0)) +
  (IF(F26 &lt; 0.5, 100, 0))</f>
        <v>300</v>
      </c>
      <c r="H26" s="47" t="s">
        <v>165</v>
      </c>
      <c r="I26" s="20"/>
      <c r="J26" s="20"/>
      <c r="K26" s="20"/>
      <c r="L26" s="20"/>
      <c r="M26" s="20"/>
      <c r="N26" s="20"/>
      <c r="O26" s="20"/>
      <c r="P26" s="20"/>
      <c r="Q26" s="20"/>
      <c r="R26" s="20"/>
      <c r="S26" s="20"/>
      <c r="T26" s="20"/>
      <c r="U26" s="20"/>
      <c r="V26" s="20"/>
    </row>
    <row r="27" spans="1:22" x14ac:dyDescent="0.2">
      <c r="A27" s="20"/>
      <c r="B27" s="39" t="s">
        <v>166</v>
      </c>
      <c r="C27" s="50">
        <f>C9/(C13+C10)</f>
        <v>1.071466000568166</v>
      </c>
      <c r="D27" s="50">
        <f>D9/(D13+D10)</f>
        <v>1.3561709935703987</v>
      </c>
      <c r="E27" s="50">
        <f>E9/(E13+E10)</f>
        <v>1.4799465377596674</v>
      </c>
      <c r="F27" s="51">
        <f>F9/(F13+F10)</f>
        <v>1.261606964185874</v>
      </c>
      <c r="G27" s="46">
        <f>(IF(C27 &lt; 0.8, 100, IF(C27 &lt; 1, 50, 0))) +
  (IF(D27 &lt; 0.8, 100, IF(D27 &lt; 1, 50, 0))) +
  (IF(E27 &lt; 0.8, 100, IF(E27 &lt; 1, 50, 0))) +
  (IF(F27 &lt; 0.8, 100, IF(F27 &lt; 1, 50, 0)))</f>
        <v>0</v>
      </c>
      <c r="H27" s="47" t="s">
        <v>167</v>
      </c>
      <c r="I27" s="20"/>
      <c r="J27" s="20"/>
      <c r="K27" s="20"/>
      <c r="L27" s="20"/>
      <c r="M27" s="20"/>
      <c r="N27" s="20"/>
      <c r="O27" s="20"/>
      <c r="P27" s="20"/>
      <c r="Q27" s="20"/>
      <c r="R27" s="20"/>
      <c r="S27" s="20"/>
      <c r="T27" s="20"/>
      <c r="U27" s="20"/>
      <c r="V27" s="20"/>
    </row>
    <row r="28" spans="1:22" x14ac:dyDescent="0.2">
      <c r="A28" s="20"/>
      <c r="B28" s="39" t="s">
        <v>168</v>
      </c>
      <c r="C28" s="44" t="str">
        <f>IF(C11=0, "Pass", "Fail")</f>
        <v>Pass</v>
      </c>
      <c r="D28" s="52" t="str">
        <f>IF(D11=0, "Pass", "Fail")</f>
        <v>Pass</v>
      </c>
      <c r="E28" s="52" t="str">
        <f>IF(E11=0, "Pass", "Fail")</f>
        <v>Pass</v>
      </c>
      <c r="F28" s="53" t="str">
        <f>IF(F11=0, "Pass", "Fail")</f>
        <v>Pass</v>
      </c>
      <c r="G28" s="46">
        <f>(COUNTIF(C28:F28, "Pass") * 100) + (COUNTIF(C28:F28, "Fail") * 0)</f>
        <v>400</v>
      </c>
      <c r="H28" s="47" t="s">
        <v>169</v>
      </c>
      <c r="I28" s="20"/>
      <c r="J28" s="20"/>
      <c r="K28" s="20"/>
      <c r="L28" s="20"/>
      <c r="M28" s="20"/>
      <c r="N28" s="20"/>
      <c r="O28" s="20"/>
      <c r="P28" s="20"/>
      <c r="Q28" s="20"/>
      <c r="R28" s="20"/>
      <c r="S28" s="20"/>
      <c r="T28" s="20"/>
      <c r="U28" s="20"/>
      <c r="V28" s="20"/>
    </row>
    <row r="29" spans="1:22" x14ac:dyDescent="0.2">
      <c r="A29" s="20"/>
      <c r="B29" s="39" t="s">
        <v>83</v>
      </c>
      <c r="C29" s="51">
        <f>(((C12-D12)/D12)+((D12-E12)/E12)+((E12-F12)/F12))/3</f>
        <v>0.1405985610319683</v>
      </c>
      <c r="D29" s="54"/>
      <c r="E29" s="55"/>
      <c r="F29" s="56"/>
      <c r="G29" s="46">
        <f>(IF(C29 &gt;= 0.17, 100, IF(C29 &gt;= 0, 50, 0))) * (400/100)</f>
        <v>200</v>
      </c>
      <c r="H29" s="47" t="s">
        <v>170</v>
      </c>
      <c r="I29" s="20"/>
      <c r="J29" s="20"/>
      <c r="K29" s="20"/>
      <c r="L29" s="20"/>
      <c r="M29" s="20"/>
      <c r="N29" s="20"/>
      <c r="O29" s="20"/>
      <c r="P29" s="20"/>
      <c r="Q29" s="20"/>
      <c r="R29" s="20"/>
      <c r="S29" s="20"/>
      <c r="T29" s="20"/>
      <c r="U29" s="20"/>
      <c r="V29" s="20"/>
    </row>
    <row r="30" spans="1:22" x14ac:dyDescent="0.2">
      <c r="A30" s="20"/>
      <c r="B30" s="39" t="s">
        <v>87</v>
      </c>
      <c r="C30" s="44" t="str">
        <f>IF(C10&lt;&gt;0,"Pass","Fail")</f>
        <v>Fail</v>
      </c>
      <c r="D30" s="57" t="str">
        <f>IF(D10&lt;&gt;0,"Pass","Fail")</f>
        <v>Fail</v>
      </c>
      <c r="E30" s="57" t="str">
        <f>IF(E10&lt;&gt;0,"Pass","Fail")</f>
        <v>Fail</v>
      </c>
      <c r="F30" s="58" t="str">
        <f>IF(F10&lt;&gt;0,"Pass","Fail")</f>
        <v>Fail</v>
      </c>
      <c r="G30" s="46">
        <f>(COUNTIF(C30:F30, "Pass") * 100) + (COUNTIF(C30:F30, "Fail") * 0)</f>
        <v>0</v>
      </c>
      <c r="H30" s="47" t="s">
        <v>171</v>
      </c>
      <c r="I30" s="20"/>
      <c r="J30" s="20"/>
      <c r="K30" s="20"/>
      <c r="L30" s="20"/>
      <c r="M30" s="20"/>
      <c r="N30" s="20"/>
      <c r="O30" s="20"/>
      <c r="P30" s="20"/>
      <c r="Q30" s="20"/>
      <c r="R30" s="20"/>
      <c r="S30" s="20"/>
      <c r="T30" s="20"/>
      <c r="U30" s="20"/>
      <c r="V30" s="20"/>
    </row>
    <row r="31" spans="1:22" x14ac:dyDescent="0.2">
      <c r="A31" s="20"/>
      <c r="B31" s="39" t="s">
        <v>172</v>
      </c>
      <c r="C31" s="50">
        <f>C17/(C13+C10)</f>
        <v>0.31828175068702447</v>
      </c>
      <c r="D31" s="50">
        <f>D17/(D13+D10)</f>
        <v>0.10378750985631204</v>
      </c>
      <c r="E31" s="50">
        <f>E17/(E13+E10)</f>
        <v>-0.13712738347534661</v>
      </c>
      <c r="F31" s="51">
        <f>F17/(F13+F10)</f>
        <v>0.15284464328337705</v>
      </c>
      <c r="G31" s="46">
        <f>(IF(C31 &gt; 0.23, 100, 0)) +
  (IF(D31 &gt; 0.23, 100, 0)) +
  (IF(E31 &gt; 0.23, 100, 0)) +
  (IF(F31 &gt; 0.23, 100, 0))</f>
        <v>100</v>
      </c>
      <c r="H31" s="47" t="s">
        <v>173</v>
      </c>
      <c r="I31" s="20"/>
      <c r="J31" s="20"/>
      <c r="K31" s="20"/>
      <c r="L31" s="20"/>
      <c r="M31" s="20"/>
      <c r="N31" s="20"/>
      <c r="O31" s="20"/>
      <c r="P31" s="20"/>
      <c r="Q31" s="20"/>
      <c r="R31" s="20"/>
      <c r="S31" s="20"/>
      <c r="T31" s="20"/>
      <c r="U31" s="20"/>
      <c r="V31" s="20"/>
    </row>
    <row r="32" spans="1:22" x14ac:dyDescent="0.2">
      <c r="A32" s="20"/>
      <c r="B32" s="59" t="s">
        <v>93</v>
      </c>
      <c r="C32" s="60" t="str">
        <f>IF(C5&gt;F5, "Pass", "Fail")</f>
        <v>Fail</v>
      </c>
      <c r="D32" s="61"/>
      <c r="E32" s="62"/>
      <c r="F32" s="62"/>
      <c r="G32" s="63">
        <f>((COUNTIF(C32, "Pass") * 100) + (COUNTIF(C32, "Fail") * 0)) * (400/100)</f>
        <v>0</v>
      </c>
      <c r="H32" s="64" t="s">
        <v>174</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tabColor rgb="FF00FF00"/>
  </sheetPr>
  <dimension ref="A1:V32"/>
  <sheetViews>
    <sheetView zoomScale="200" workbookViewId="0"/>
  </sheetViews>
  <sheetFormatPr baseColWidth="10" defaultColWidth="8.83203125" defaultRowHeight="15" x14ac:dyDescent="0.2"/>
  <cols>
    <col min="1" max="1" width="19" customWidth="1"/>
    <col min="2" max="2" width="42" customWidth="1"/>
    <col min="3" max="7" width="20" customWidth="1"/>
    <col min="8" max="8" width="177" customWidth="1"/>
    <col min="9" max="9" width="20" customWidth="1"/>
    <col min="10" max="22" width="19" customWidth="1"/>
  </cols>
  <sheetData>
    <row r="1" spans="1:22" x14ac:dyDescent="0.2">
      <c r="A1" s="20"/>
      <c r="B1" s="21" t="s">
        <v>130</v>
      </c>
      <c r="C1" s="20"/>
      <c r="D1" s="20"/>
      <c r="E1" s="20"/>
      <c r="F1" s="20"/>
      <c r="G1" s="20"/>
      <c r="H1" s="20"/>
      <c r="I1" s="20"/>
      <c r="J1" s="20"/>
      <c r="K1" s="20"/>
      <c r="L1" s="20"/>
      <c r="M1" s="20"/>
      <c r="N1" s="20"/>
      <c r="O1" s="20"/>
      <c r="P1" s="20"/>
      <c r="Q1" s="20"/>
      <c r="R1" s="20"/>
      <c r="S1" s="20"/>
      <c r="T1" s="20"/>
      <c r="U1" s="20"/>
      <c r="V1" s="20"/>
    </row>
    <row r="2" spans="1:22" x14ac:dyDescent="0.2">
      <c r="A2" s="20"/>
      <c r="B2" s="22" t="s">
        <v>131</v>
      </c>
      <c r="C2" s="23" t="s">
        <v>175</v>
      </c>
      <c r="D2" s="23" t="s">
        <v>176</v>
      </c>
      <c r="E2" s="23" t="s">
        <v>177</v>
      </c>
      <c r="F2" s="23" t="s">
        <v>178</v>
      </c>
      <c r="G2" s="20"/>
      <c r="H2" s="24" t="s">
        <v>136</v>
      </c>
      <c r="I2" s="25">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0.26416666666666666</v>
      </c>
      <c r="J2" s="20"/>
      <c r="K2" s="20"/>
      <c r="L2" s="20"/>
      <c r="M2" s="20"/>
      <c r="N2" s="20"/>
      <c r="O2" s="20"/>
      <c r="P2" s="20"/>
      <c r="Q2" s="20"/>
      <c r="R2" s="20"/>
      <c r="S2" s="20"/>
      <c r="T2" s="20"/>
      <c r="U2" s="20"/>
      <c r="V2" s="20"/>
    </row>
    <row r="3" spans="1:22" ht="19" x14ac:dyDescent="0.25">
      <c r="A3" s="20"/>
      <c r="B3" s="26" t="s">
        <v>137</v>
      </c>
      <c r="C3" s="27">
        <v>770000000</v>
      </c>
      <c r="D3" s="27">
        <v>876000000</v>
      </c>
      <c r="E3" s="27">
        <v>608000000</v>
      </c>
      <c r="F3" s="28">
        <v>500000000</v>
      </c>
      <c r="G3" s="20"/>
      <c r="H3" s="20"/>
      <c r="I3" s="20"/>
      <c r="J3" s="20"/>
      <c r="K3" s="20"/>
      <c r="L3" s="20"/>
      <c r="M3" s="20"/>
      <c r="N3" s="20"/>
      <c r="O3" s="20"/>
      <c r="P3" s="20"/>
      <c r="Q3" s="20"/>
      <c r="R3" s="20"/>
      <c r="S3" s="20"/>
      <c r="T3" s="20"/>
      <c r="U3" s="20"/>
      <c r="V3" s="20"/>
    </row>
    <row r="4" spans="1:22" ht="19" x14ac:dyDescent="0.25">
      <c r="A4" s="20"/>
      <c r="B4" s="29" t="s">
        <v>138</v>
      </c>
      <c r="C4" s="27">
        <v>29853000000</v>
      </c>
      <c r="D4" s="27">
        <v>27143000000</v>
      </c>
      <c r="E4" s="27">
        <v>23484000000</v>
      </c>
      <c r="F4" s="28">
        <v>22362000000</v>
      </c>
      <c r="G4" s="20"/>
      <c r="H4" s="20"/>
      <c r="I4" s="20"/>
      <c r="J4" s="20"/>
      <c r="K4" s="20"/>
      <c r="L4" s="20"/>
      <c r="M4" s="20"/>
      <c r="N4" s="20"/>
      <c r="O4" s="20"/>
      <c r="P4" s="20"/>
      <c r="Q4" s="20"/>
      <c r="R4" s="20"/>
      <c r="S4" s="20"/>
      <c r="T4" s="20"/>
      <c r="U4" s="20"/>
      <c r="V4" s="20"/>
    </row>
    <row r="5" spans="1:22" ht="19" x14ac:dyDescent="0.25">
      <c r="A5" s="20"/>
      <c r="B5" s="29" t="s">
        <v>139</v>
      </c>
      <c r="C5" s="27">
        <v>4160000000</v>
      </c>
      <c r="D5" s="27">
        <v>4294000000</v>
      </c>
      <c r="E5" s="27">
        <v>4294000000</v>
      </c>
      <c r="F5" s="28">
        <v>4697000000</v>
      </c>
      <c r="G5" s="20"/>
      <c r="H5" s="20"/>
      <c r="I5" s="20"/>
      <c r="J5" s="20"/>
      <c r="K5" s="20"/>
      <c r="L5" s="20"/>
      <c r="M5" s="20"/>
      <c r="N5" s="20"/>
      <c r="O5" s="20"/>
      <c r="P5" s="20"/>
      <c r="Q5" s="20"/>
      <c r="R5" s="20"/>
      <c r="S5" s="20"/>
      <c r="T5" s="20"/>
      <c r="U5" s="20"/>
      <c r="V5" s="20"/>
    </row>
    <row r="6" spans="1:22" ht="19" x14ac:dyDescent="0.25">
      <c r="A6" s="20"/>
      <c r="B6" s="29" t="s">
        <v>140</v>
      </c>
      <c r="C6" s="27">
        <v>39715000000</v>
      </c>
      <c r="D6" s="27">
        <v>38546000000</v>
      </c>
      <c r="E6" s="27">
        <v>37679000000</v>
      </c>
      <c r="F6" s="28">
        <v>33471000000</v>
      </c>
      <c r="G6" s="20"/>
      <c r="H6" s="20"/>
      <c r="I6" s="20"/>
      <c r="J6" s="20"/>
      <c r="K6" s="20"/>
      <c r="L6" s="20"/>
      <c r="M6" s="20"/>
      <c r="N6" s="20"/>
      <c r="O6" s="20"/>
      <c r="P6" s="20"/>
      <c r="Q6" s="20"/>
      <c r="R6" s="20"/>
      <c r="S6" s="20"/>
      <c r="T6" s="20"/>
      <c r="U6" s="20"/>
      <c r="V6" s="20"/>
    </row>
    <row r="7" spans="1:22" ht="19" x14ac:dyDescent="0.25">
      <c r="A7" s="20"/>
      <c r="B7" s="29" t="s">
        <v>141</v>
      </c>
      <c r="C7" s="27">
        <v>3864000000</v>
      </c>
      <c r="D7" s="27">
        <v>5113000000</v>
      </c>
      <c r="E7" s="27">
        <v>4287000000</v>
      </c>
      <c r="F7" s="28">
        <v>4825000000</v>
      </c>
      <c r="G7" s="20"/>
      <c r="H7" s="20"/>
      <c r="I7" s="20"/>
      <c r="J7" s="20"/>
      <c r="K7" s="20"/>
      <c r="L7" s="20"/>
      <c r="M7" s="20"/>
      <c r="N7" s="20"/>
      <c r="O7" s="20"/>
      <c r="P7" s="20"/>
      <c r="Q7" s="20"/>
      <c r="R7" s="20"/>
      <c r="S7" s="20"/>
      <c r="T7" s="20"/>
      <c r="U7" s="20"/>
      <c r="V7" s="20"/>
    </row>
    <row r="8" spans="1:22" ht="19" x14ac:dyDescent="0.25">
      <c r="A8" s="20"/>
      <c r="B8" s="29" t="s">
        <v>142</v>
      </c>
      <c r="C8" s="27">
        <v>26184000000</v>
      </c>
      <c r="D8" s="27">
        <v>23388000000</v>
      </c>
      <c r="E8" s="27">
        <v>23974000000</v>
      </c>
      <c r="F8" s="28">
        <v>20298000000</v>
      </c>
      <c r="G8" s="20"/>
      <c r="H8" s="20"/>
      <c r="I8" s="20"/>
      <c r="J8" s="20"/>
      <c r="K8" s="20"/>
      <c r="L8" s="20"/>
      <c r="M8" s="20"/>
      <c r="N8" s="20"/>
      <c r="O8" s="20"/>
      <c r="P8" s="20"/>
      <c r="Q8" s="20"/>
      <c r="R8" s="20"/>
      <c r="S8" s="20"/>
      <c r="T8" s="20"/>
      <c r="U8" s="20"/>
      <c r="V8" s="20"/>
    </row>
    <row r="9" spans="1:22" ht="19" x14ac:dyDescent="0.25">
      <c r="A9" s="20"/>
      <c r="B9" s="29" t="s">
        <v>143</v>
      </c>
      <c r="C9" s="27">
        <v>30048000000</v>
      </c>
      <c r="D9" s="27">
        <v>28501000000</v>
      </c>
      <c r="E9" s="27">
        <v>28261000000</v>
      </c>
      <c r="F9" s="28">
        <v>25123000000</v>
      </c>
      <c r="G9" s="20"/>
      <c r="H9" s="20"/>
      <c r="I9" s="20"/>
      <c r="J9" s="20"/>
      <c r="K9" s="20"/>
      <c r="L9" s="20"/>
      <c r="M9" s="20"/>
      <c r="N9" s="20"/>
      <c r="O9" s="20"/>
      <c r="P9" s="20"/>
      <c r="Q9" s="20"/>
      <c r="R9" s="20"/>
      <c r="S9" s="20"/>
      <c r="T9" s="20"/>
      <c r="U9" s="20"/>
      <c r="V9" s="20"/>
    </row>
    <row r="10" spans="1:22" ht="19" x14ac:dyDescent="0.25">
      <c r="A10" s="20"/>
      <c r="B10" s="29" t="s">
        <v>144</v>
      </c>
      <c r="C10" s="27">
        <v>0</v>
      </c>
      <c r="D10" s="27">
        <v>0</v>
      </c>
      <c r="E10" s="27">
        <v>0</v>
      </c>
      <c r="F10" s="28">
        <v>0</v>
      </c>
      <c r="G10" s="20"/>
      <c r="H10" s="20"/>
      <c r="I10" s="20"/>
      <c r="J10" s="20"/>
      <c r="K10" s="20"/>
      <c r="L10" s="20"/>
      <c r="M10" s="20"/>
      <c r="N10" s="20"/>
      <c r="O10" s="20"/>
      <c r="P10" s="20"/>
      <c r="Q10" s="20"/>
      <c r="R10" s="20"/>
      <c r="S10" s="20"/>
      <c r="T10" s="20"/>
      <c r="U10" s="20"/>
      <c r="V10" s="20"/>
    </row>
    <row r="11" spans="1:22" ht="19" x14ac:dyDescent="0.25">
      <c r="A11" s="20"/>
      <c r="B11" s="29" t="s">
        <v>145</v>
      </c>
      <c r="C11" s="27">
        <v>0</v>
      </c>
      <c r="D11" s="27">
        <v>790000000</v>
      </c>
      <c r="E11" s="27">
        <v>790000000</v>
      </c>
      <c r="F11" s="28">
        <v>2363000000</v>
      </c>
      <c r="G11" s="20"/>
      <c r="H11" s="20"/>
      <c r="I11" s="20"/>
      <c r="J11" s="20"/>
      <c r="K11" s="20"/>
      <c r="L11" s="20"/>
      <c r="M11" s="20"/>
      <c r="N11" s="20"/>
      <c r="O11" s="20"/>
      <c r="P11" s="20"/>
      <c r="Q11" s="20"/>
      <c r="R11" s="20"/>
      <c r="S11" s="20"/>
      <c r="T11" s="20"/>
      <c r="U11" s="20"/>
      <c r="V11" s="20"/>
    </row>
    <row r="12" spans="1:22" ht="19" x14ac:dyDescent="0.25">
      <c r="A12" s="20"/>
      <c r="B12" s="29" t="s">
        <v>146</v>
      </c>
      <c r="C12" s="27">
        <v>1092000000</v>
      </c>
      <c r="D12" s="27">
        <v>709000000</v>
      </c>
      <c r="E12" s="27">
        <v>154000000</v>
      </c>
      <c r="F12" s="28">
        <v>-845000000</v>
      </c>
      <c r="G12" s="20"/>
      <c r="H12" s="20"/>
      <c r="I12" s="20"/>
      <c r="J12" s="20"/>
      <c r="K12" s="20"/>
      <c r="L12" s="20"/>
      <c r="M12" s="20"/>
      <c r="N12" s="20"/>
      <c r="O12" s="20"/>
      <c r="P12" s="20"/>
      <c r="Q12" s="20"/>
      <c r="R12" s="20"/>
      <c r="S12" s="20"/>
      <c r="T12" s="20"/>
      <c r="U12" s="20"/>
      <c r="V12" s="20"/>
    </row>
    <row r="13" spans="1:22" ht="19" x14ac:dyDescent="0.25">
      <c r="A13" s="20"/>
      <c r="B13" s="29" t="s">
        <v>147</v>
      </c>
      <c r="C13" s="27">
        <v>9667000000</v>
      </c>
      <c r="D13" s="27">
        <v>10045000000</v>
      </c>
      <c r="E13" s="27">
        <v>9418000000</v>
      </c>
      <c r="F13" s="28">
        <v>8348000000</v>
      </c>
      <c r="G13" s="20"/>
      <c r="H13" s="20"/>
      <c r="I13" s="20"/>
      <c r="J13" s="20"/>
      <c r="K13" s="20"/>
      <c r="L13" s="20"/>
      <c r="M13" s="20"/>
      <c r="N13" s="20"/>
      <c r="O13" s="20"/>
      <c r="P13" s="20"/>
      <c r="Q13" s="20"/>
      <c r="R13" s="20"/>
      <c r="S13" s="20"/>
      <c r="T13" s="20"/>
      <c r="U13" s="20"/>
      <c r="V13" s="20"/>
    </row>
    <row r="14" spans="1:22" ht="19" x14ac:dyDescent="0.25">
      <c r="A14" s="20"/>
      <c r="B14" s="30" t="s">
        <v>148</v>
      </c>
      <c r="C14" s="31"/>
      <c r="D14" s="31"/>
      <c r="E14" s="31"/>
      <c r="F14" s="32"/>
      <c r="G14" s="20"/>
      <c r="H14" s="20"/>
      <c r="I14" s="20"/>
      <c r="J14" s="20"/>
      <c r="K14" s="20"/>
      <c r="L14" s="20"/>
      <c r="M14" s="20"/>
      <c r="N14" s="20"/>
      <c r="O14" s="20"/>
      <c r="P14" s="20"/>
      <c r="Q14" s="20"/>
      <c r="R14" s="20"/>
      <c r="S14" s="20"/>
      <c r="T14" s="20"/>
      <c r="U14" s="20"/>
      <c r="V14" s="20"/>
    </row>
    <row r="15" spans="1:22" ht="19" x14ac:dyDescent="0.25">
      <c r="A15" s="20"/>
      <c r="B15" s="26" t="s">
        <v>149</v>
      </c>
      <c r="C15" s="27">
        <v>0</v>
      </c>
      <c r="D15" s="27">
        <v>0</v>
      </c>
      <c r="E15" s="27">
        <v>0</v>
      </c>
      <c r="F15" s="28">
        <v>0</v>
      </c>
      <c r="G15" s="20"/>
      <c r="H15" s="20"/>
      <c r="I15" s="20"/>
      <c r="J15" s="20"/>
      <c r="K15" s="20"/>
      <c r="L15" s="20"/>
      <c r="M15" s="20"/>
      <c r="N15" s="20"/>
      <c r="O15" s="20"/>
      <c r="P15" s="20"/>
      <c r="Q15" s="20"/>
      <c r="R15" s="20"/>
      <c r="S15" s="20"/>
      <c r="T15" s="20"/>
      <c r="U15" s="20"/>
      <c r="V15" s="20"/>
    </row>
    <row r="16" spans="1:22" ht="19" x14ac:dyDescent="0.25">
      <c r="A16" s="20"/>
      <c r="B16" s="30" t="s">
        <v>150</v>
      </c>
      <c r="C16" s="31"/>
      <c r="D16" s="31"/>
      <c r="E16" s="31"/>
      <c r="F16" s="32"/>
      <c r="G16" s="20"/>
      <c r="H16" s="20"/>
      <c r="I16" s="20"/>
      <c r="J16" s="20"/>
      <c r="K16" s="20"/>
      <c r="L16" s="20"/>
      <c r="M16" s="20"/>
      <c r="N16" s="20"/>
      <c r="O16" s="20"/>
      <c r="P16" s="20"/>
      <c r="Q16" s="20"/>
      <c r="R16" s="20"/>
      <c r="S16" s="20"/>
      <c r="T16" s="20"/>
      <c r="U16" s="20"/>
      <c r="V16" s="20"/>
    </row>
    <row r="17" spans="1:22" ht="19" x14ac:dyDescent="0.25">
      <c r="A17" s="20"/>
      <c r="B17" s="33" t="s">
        <v>151</v>
      </c>
      <c r="C17" s="34">
        <v>3877000000</v>
      </c>
      <c r="D17" s="34">
        <v>1810000000</v>
      </c>
      <c r="E17" s="34">
        <v>22000000</v>
      </c>
      <c r="F17" s="35">
        <v>1995000000</v>
      </c>
      <c r="G17" s="20"/>
      <c r="H17" s="20"/>
      <c r="I17" s="20"/>
      <c r="J17" s="20"/>
      <c r="K17" s="20"/>
      <c r="L17" s="20"/>
      <c r="M17" s="20"/>
      <c r="N17" s="20"/>
      <c r="O17" s="20"/>
      <c r="P17" s="20"/>
      <c r="Q17" s="20"/>
      <c r="R17" s="20"/>
      <c r="S17" s="20"/>
      <c r="T17" s="20"/>
      <c r="U17" s="20"/>
      <c r="V17" s="20"/>
    </row>
    <row r="19" spans="1:22" x14ac:dyDescent="0.2">
      <c r="A19" s="20"/>
      <c r="B19" s="36" t="s">
        <v>70</v>
      </c>
      <c r="C19" s="37" t="s">
        <v>152</v>
      </c>
      <c r="D19" s="37" t="s">
        <v>153</v>
      </c>
      <c r="E19" s="37" t="s">
        <v>154</v>
      </c>
      <c r="F19" s="37" t="s">
        <v>155</v>
      </c>
      <c r="G19" s="38" t="s">
        <v>156</v>
      </c>
      <c r="H19" s="20"/>
      <c r="I19" s="20"/>
      <c r="J19" s="20"/>
      <c r="K19" s="20"/>
      <c r="L19" s="20"/>
      <c r="M19" s="20"/>
      <c r="N19" s="20"/>
      <c r="O19" s="20"/>
      <c r="P19" s="20"/>
      <c r="Q19" s="20"/>
      <c r="R19" s="20"/>
      <c r="S19" s="20"/>
      <c r="T19" s="20"/>
      <c r="U19" s="20"/>
      <c r="V19" s="20"/>
    </row>
    <row r="20" spans="1:22" x14ac:dyDescent="0.2">
      <c r="A20" s="20"/>
      <c r="B20" s="39" t="s">
        <v>85</v>
      </c>
      <c r="C20" s="40"/>
      <c r="D20" s="40"/>
      <c r="E20" s="40"/>
      <c r="F20" s="40"/>
      <c r="G20" s="41"/>
      <c r="H20" s="42" t="s">
        <v>157</v>
      </c>
      <c r="I20" s="20"/>
      <c r="J20" s="20"/>
      <c r="K20" s="20"/>
      <c r="L20" s="20"/>
      <c r="M20" s="20"/>
      <c r="N20" s="20"/>
      <c r="O20" s="20"/>
      <c r="P20" s="20"/>
      <c r="Q20" s="20"/>
      <c r="R20" s="20"/>
      <c r="S20" s="20"/>
      <c r="T20" s="20"/>
      <c r="U20" s="20"/>
      <c r="V20" s="20"/>
    </row>
    <row r="21" spans="1:22" x14ac:dyDescent="0.2">
      <c r="A21" s="20"/>
      <c r="B21" s="43" t="s">
        <v>158</v>
      </c>
      <c r="C21" s="44" t="str">
        <f>IF(C3&gt;D3, "Pass", "Fail")</f>
        <v>Fail</v>
      </c>
      <c r="D21" s="44" t="str">
        <f>IF(D3&gt;E3, "Pass", "Fail")</f>
        <v>Pass</v>
      </c>
      <c r="E21" s="44" t="str">
        <f>IF(E3&gt;F3, "Pass", "Fail")</f>
        <v>Pass</v>
      </c>
      <c r="F21" s="45"/>
      <c r="G21" s="46">
        <f>(((COUNTIF(C21:E21, "Pass") * 100) + (COUNTIF(C21:E21, "Fail") * 0)) * (400/300)) / 2</f>
        <v>133.33333333333331</v>
      </c>
      <c r="H21" s="47" t="s">
        <v>159</v>
      </c>
      <c r="I21" s="48"/>
      <c r="J21" s="20"/>
      <c r="K21" s="20"/>
      <c r="L21" s="20"/>
      <c r="M21" s="20"/>
      <c r="N21" s="20"/>
      <c r="O21" s="20"/>
      <c r="P21" s="20"/>
      <c r="Q21" s="20"/>
      <c r="R21" s="20"/>
      <c r="S21" s="20"/>
      <c r="T21" s="20"/>
      <c r="U21" s="20"/>
      <c r="V21" s="20"/>
    </row>
    <row r="22" spans="1:22" x14ac:dyDescent="0.2">
      <c r="A22" s="20"/>
      <c r="B22" s="43" t="s">
        <v>160</v>
      </c>
      <c r="C22" s="44" t="str">
        <f>IF(C17&gt;D17, "Pass", "Fail")</f>
        <v>Pass</v>
      </c>
      <c r="D22" s="44" t="str">
        <f>IF(D17&gt;E17, "Pass", "Fail")</f>
        <v>Pass</v>
      </c>
      <c r="E22" s="44" t="str">
        <f>IF(E17&gt;F17, "Pass", "Fail")</f>
        <v>Fail</v>
      </c>
      <c r="F22" s="40"/>
      <c r="G22" s="46">
        <f>(((COUNTIF(C22:F22, "Pass") * 100) + (COUNTIF(C22:F22, "Fail") * 0)) * (400/300)) / 2</f>
        <v>133.33333333333331</v>
      </c>
      <c r="H22" s="47" t="s">
        <v>161</v>
      </c>
      <c r="I22" s="20"/>
      <c r="J22" s="20"/>
      <c r="K22" s="20"/>
      <c r="L22" s="20"/>
      <c r="M22" s="20"/>
      <c r="N22" s="20"/>
      <c r="O22" s="20"/>
      <c r="P22" s="20"/>
      <c r="Q22" s="20"/>
      <c r="R22" s="20"/>
      <c r="S22" s="20"/>
      <c r="T22" s="20"/>
      <c r="U22" s="20"/>
      <c r="V22" s="20"/>
    </row>
    <row r="23" spans="1:22" x14ac:dyDescent="0.2">
      <c r="A23" s="20"/>
      <c r="B23" s="39" t="s">
        <v>73</v>
      </c>
      <c r="C23" s="44" t="str">
        <f>IF(C17&gt;C7, "Pass", "Fail")</f>
        <v>Pass</v>
      </c>
      <c r="D23" s="44" t="str">
        <f>IF(D17&gt;D7, "Pass", "Fail")</f>
        <v>Fail</v>
      </c>
      <c r="E23" s="44" t="str">
        <f>IF(E17&gt;E7, "Pass", "Fail")</f>
        <v>Fail</v>
      </c>
      <c r="F23" s="49" t="str">
        <f>IF(F17&gt;F7, "Pass", "Fail")</f>
        <v>Fail</v>
      </c>
      <c r="G23" s="46">
        <f>(COUNTIF(C23:F23, "Pass") * 100) + (COUNTIF(C23:F23, "Fail") * 0)</f>
        <v>100</v>
      </c>
      <c r="H23" s="47" t="s">
        <v>162</v>
      </c>
      <c r="I23" s="20"/>
      <c r="J23" s="20"/>
      <c r="K23" s="20"/>
      <c r="L23" s="20"/>
      <c r="M23" s="20"/>
      <c r="N23" s="20"/>
      <c r="O23" s="20"/>
      <c r="P23" s="20"/>
      <c r="Q23" s="20"/>
      <c r="R23" s="20"/>
      <c r="S23" s="20"/>
      <c r="T23" s="20"/>
      <c r="U23" s="20"/>
      <c r="V23" s="20"/>
    </row>
    <row r="24" spans="1:22" x14ac:dyDescent="0.2">
      <c r="A24" s="20"/>
      <c r="B24" s="39" t="s">
        <v>91</v>
      </c>
      <c r="C24" s="50">
        <f>C17/(C4)</f>
        <v>0.12986969483803973</v>
      </c>
      <c r="D24" s="50">
        <f>D17/(D4)</f>
        <v>6.6683859558633901E-2</v>
      </c>
      <c r="E24" s="50">
        <f>E17/(E4)</f>
        <v>9.3680803951626636E-4</v>
      </c>
      <c r="F24" s="51">
        <f>F17/(F4)</f>
        <v>8.9213844915481622E-2</v>
      </c>
      <c r="G24" s="46">
        <f>(IF(C24 &gt; 0.5, 100, IF(C24 &gt;= 0.2, 50, 0))) +
  (IF(D24 &gt; 0.5, 100, IF(D24 &gt;= 0.2, 50, 0))) +
  (IF(E24 &gt; 0.5, 100, IF(E24 &gt;= 0.2, 50, 0))) +
  (IF(F24 &gt; 0.5, 100, IF(F24 &gt;= 0.2, 50, 0)))</f>
        <v>0</v>
      </c>
      <c r="H24" s="47" t="s">
        <v>163</v>
      </c>
      <c r="I24" s="20"/>
      <c r="J24" s="20"/>
      <c r="K24" s="20"/>
      <c r="L24" s="20"/>
      <c r="M24" s="20"/>
      <c r="N24" s="20"/>
      <c r="O24" s="20"/>
      <c r="P24" s="20"/>
      <c r="Q24" s="20"/>
      <c r="R24" s="20"/>
      <c r="S24" s="20"/>
      <c r="T24" s="20"/>
      <c r="U24" s="20"/>
      <c r="V24" s="20"/>
    </row>
    <row r="25" spans="1:22" x14ac:dyDescent="0.2">
      <c r="A25" s="20"/>
      <c r="B25" s="39" t="s">
        <v>79</v>
      </c>
      <c r="C25" s="50">
        <f>C17/C6</f>
        <v>9.7620546393050484E-2</v>
      </c>
      <c r="D25" s="50">
        <f>D17/D6</f>
        <v>4.6956882685622377E-2</v>
      </c>
      <c r="E25" s="50">
        <f>E17/E6</f>
        <v>5.8387961463945439E-4</v>
      </c>
      <c r="F25" s="51">
        <f>F17/F6</f>
        <v>5.9603836156672939E-2</v>
      </c>
      <c r="G25" s="46">
        <f>(IF(C25 &gt; 0.17, 100, IF(C25 &gt;= 0.1, 50, 0))) +
  (IF(D25 &gt; 0.17, 100, IF(D25 &gt;= 0.1, 50, 0))) +
  (IF(E25 &gt; 0.17, 100, IF(E25 &gt;= 0.1, 50, 0))) +
  (IF(F25 &gt; 0.17, 100, IF(F25 &gt;= 0.1, 50, 0)))</f>
        <v>0</v>
      </c>
      <c r="H25" s="47" t="s">
        <v>164</v>
      </c>
      <c r="I25" s="20"/>
      <c r="J25" s="20"/>
      <c r="K25" s="20"/>
      <c r="L25" s="20"/>
      <c r="M25" s="20"/>
      <c r="N25" s="20"/>
      <c r="O25" s="20"/>
      <c r="P25" s="20"/>
      <c r="Q25" s="20"/>
      <c r="R25" s="20"/>
      <c r="S25" s="20"/>
      <c r="T25" s="20"/>
      <c r="U25" s="20"/>
      <c r="V25" s="20"/>
    </row>
    <row r="26" spans="1:22" x14ac:dyDescent="0.2">
      <c r="A26" s="20"/>
      <c r="B26" s="39" t="s">
        <v>81</v>
      </c>
      <c r="C26" s="50">
        <f>C8/C6</f>
        <v>0.65929749464937681</v>
      </c>
      <c r="D26" s="50">
        <f>D8/D6</f>
        <v>0.60675556477974368</v>
      </c>
      <c r="E26" s="50">
        <f>E8/E6</f>
        <v>0.63626954006210357</v>
      </c>
      <c r="F26" s="51">
        <f>F8/F6</f>
        <v>0.60643542170834452</v>
      </c>
      <c r="G26" s="46">
        <f>(IF(C26 &lt; 0.5, 100, 0)) +
  (IF(D26 &lt; 0.5, 100, 0)) +
  (IF(E26 &lt; 0.5, 100, 0)) +
  (IF(F26 &lt; 0.5, 100, 0))</f>
        <v>0</v>
      </c>
      <c r="H26" s="47" t="s">
        <v>165</v>
      </c>
      <c r="I26" s="20"/>
      <c r="J26" s="20"/>
      <c r="K26" s="20"/>
      <c r="L26" s="20"/>
      <c r="M26" s="20"/>
      <c r="N26" s="20"/>
      <c r="O26" s="20"/>
      <c r="P26" s="20"/>
      <c r="Q26" s="20"/>
      <c r="R26" s="20"/>
      <c r="S26" s="20"/>
      <c r="T26" s="20"/>
      <c r="U26" s="20"/>
      <c r="V26" s="20"/>
    </row>
    <row r="27" spans="1:22" x14ac:dyDescent="0.2">
      <c r="A27" s="20"/>
      <c r="B27" s="39" t="s">
        <v>166</v>
      </c>
      <c r="C27" s="50">
        <f>C9/(C13+C10)</f>
        <v>3.1083066101168924</v>
      </c>
      <c r="D27" s="50">
        <f>D9/(D13+D10)</f>
        <v>2.8373320059731211</v>
      </c>
      <c r="E27" s="50">
        <f>E9/(E13+E10)</f>
        <v>3.0007432575918456</v>
      </c>
      <c r="F27" s="51">
        <f>F9/(F13+F10)</f>
        <v>3.009463344513656</v>
      </c>
      <c r="G27" s="46">
        <f>(IF(C27 &lt; 0.8, 100, IF(C27 &lt; 1, 50, 0))) +
  (IF(D27 &lt; 0.8, 100, IF(D27 &lt; 1, 50, 0))) +
  (IF(E27 &lt; 0.8, 100, IF(E27 &lt; 1, 50, 0))) +
  (IF(F27 &lt; 0.8, 100, IF(F27 &lt; 1, 50, 0)))</f>
        <v>0</v>
      </c>
      <c r="H27" s="47" t="s">
        <v>167</v>
      </c>
      <c r="I27" s="20"/>
      <c r="J27" s="20"/>
      <c r="K27" s="20"/>
      <c r="L27" s="20"/>
      <c r="M27" s="20"/>
      <c r="N27" s="20"/>
      <c r="O27" s="20"/>
      <c r="P27" s="20"/>
      <c r="Q27" s="20"/>
      <c r="R27" s="20"/>
      <c r="S27" s="20"/>
      <c r="T27" s="20"/>
      <c r="U27" s="20"/>
      <c r="V27" s="20"/>
    </row>
    <row r="28" spans="1:22" x14ac:dyDescent="0.2">
      <c r="A28" s="20"/>
      <c r="B28" s="39" t="s">
        <v>168</v>
      </c>
      <c r="C28" s="44" t="str">
        <f>IF(C11=0, "Pass", "Fail")</f>
        <v>Pass</v>
      </c>
      <c r="D28" s="52" t="str">
        <f>IF(D11=0, "Pass", "Fail")</f>
        <v>Fail</v>
      </c>
      <c r="E28" s="52" t="str">
        <f>IF(E11=0, "Pass", "Fail")</f>
        <v>Fail</v>
      </c>
      <c r="F28" s="53" t="str">
        <f>IF(F11=0, "Pass", "Fail")</f>
        <v>Fail</v>
      </c>
      <c r="G28" s="46">
        <f>(COUNTIF(C28:F28, "Pass") * 100) + (COUNTIF(C28:F28, "Fail") * 0)</f>
        <v>100</v>
      </c>
      <c r="H28" s="47" t="s">
        <v>169</v>
      </c>
      <c r="I28" s="20"/>
      <c r="J28" s="20"/>
      <c r="K28" s="20"/>
      <c r="L28" s="20"/>
      <c r="M28" s="20"/>
      <c r="N28" s="20"/>
      <c r="O28" s="20"/>
      <c r="P28" s="20"/>
      <c r="Q28" s="20"/>
      <c r="R28" s="20"/>
      <c r="S28" s="20"/>
      <c r="T28" s="20"/>
      <c r="U28" s="20"/>
      <c r="V28" s="20"/>
    </row>
    <row r="29" spans="1:22" x14ac:dyDescent="0.2">
      <c r="A29" s="20"/>
      <c r="B29" s="39" t="s">
        <v>83</v>
      </c>
      <c r="C29" s="51">
        <f>(((C12-D12)/D12)+((D12-E12)/E12)+((E12-F12)/F12))/3</f>
        <v>0.98728168146634021</v>
      </c>
      <c r="D29" s="54"/>
      <c r="E29" s="55"/>
      <c r="F29" s="56"/>
      <c r="G29" s="46">
        <f>(IF(C29 &gt;= 0.17, 100, IF(C29 &gt;= 0, 50, 0))) * (400/100)</f>
        <v>400</v>
      </c>
      <c r="H29" s="47" t="s">
        <v>170</v>
      </c>
      <c r="I29" s="20"/>
      <c r="J29" s="20"/>
      <c r="K29" s="20"/>
      <c r="L29" s="20"/>
      <c r="M29" s="20"/>
      <c r="N29" s="20"/>
      <c r="O29" s="20"/>
      <c r="P29" s="20"/>
      <c r="Q29" s="20"/>
      <c r="R29" s="20"/>
      <c r="S29" s="20"/>
      <c r="T29" s="20"/>
      <c r="U29" s="20"/>
      <c r="V29" s="20"/>
    </row>
    <row r="30" spans="1:22" x14ac:dyDescent="0.2">
      <c r="A30" s="20"/>
      <c r="B30" s="39" t="s">
        <v>87</v>
      </c>
      <c r="C30" s="44" t="str">
        <f>IF(C10&lt;&gt;0,"Pass","Fail")</f>
        <v>Fail</v>
      </c>
      <c r="D30" s="57" t="str">
        <f>IF(D10&lt;&gt;0,"Pass","Fail")</f>
        <v>Fail</v>
      </c>
      <c r="E30" s="57" t="str">
        <f>IF(E10&lt;&gt;0,"Pass","Fail")</f>
        <v>Fail</v>
      </c>
      <c r="F30" s="58" t="str">
        <f>IF(F10&lt;&gt;0,"Pass","Fail")</f>
        <v>Fail</v>
      </c>
      <c r="G30" s="46">
        <f>(COUNTIF(C30:F30, "Pass") * 100) + (COUNTIF(C30:F30, "Fail") * 0)</f>
        <v>0</v>
      </c>
      <c r="H30" s="47" t="s">
        <v>171</v>
      </c>
      <c r="I30" s="20"/>
      <c r="J30" s="20"/>
      <c r="K30" s="20"/>
      <c r="L30" s="20"/>
      <c r="M30" s="20"/>
      <c r="N30" s="20"/>
      <c r="O30" s="20"/>
      <c r="P30" s="20"/>
      <c r="Q30" s="20"/>
      <c r="R30" s="20"/>
      <c r="S30" s="20"/>
      <c r="T30" s="20"/>
      <c r="U30" s="20"/>
      <c r="V30" s="20"/>
    </row>
    <row r="31" spans="1:22" x14ac:dyDescent="0.2">
      <c r="A31" s="20"/>
      <c r="B31" s="39" t="s">
        <v>172</v>
      </c>
      <c r="C31" s="50">
        <f>C17/(C13+C10)</f>
        <v>0.40105513602979209</v>
      </c>
      <c r="D31" s="50">
        <f>D17/(D13+D10)</f>
        <v>0.18018914883026382</v>
      </c>
      <c r="E31" s="50">
        <f>E17/(E13+E10)</f>
        <v>2.3359524315141218E-3</v>
      </c>
      <c r="F31" s="51">
        <f>F17/(F13+F10)</f>
        <v>0.23897939626257786</v>
      </c>
      <c r="G31" s="46">
        <f>(IF(C31 &gt; 0.23, 100, 0)) +
  (IF(D31 &gt; 0.23, 100, 0)) +
  (IF(E31 &gt; 0.23, 100, 0)) +
  (IF(F31 &gt; 0.23, 100, 0))</f>
        <v>200</v>
      </c>
      <c r="H31" s="47" t="s">
        <v>173</v>
      </c>
      <c r="I31" s="20"/>
      <c r="J31" s="20"/>
      <c r="K31" s="20"/>
      <c r="L31" s="20"/>
      <c r="M31" s="20"/>
      <c r="N31" s="20"/>
      <c r="O31" s="20"/>
      <c r="P31" s="20"/>
      <c r="Q31" s="20"/>
      <c r="R31" s="20"/>
      <c r="S31" s="20"/>
      <c r="T31" s="20"/>
      <c r="U31" s="20"/>
      <c r="V31" s="20"/>
    </row>
    <row r="32" spans="1:22" x14ac:dyDescent="0.2">
      <c r="A32" s="20"/>
      <c r="B32" s="59" t="s">
        <v>93</v>
      </c>
      <c r="C32" s="60" t="str">
        <f>IF(C5&gt;F5, "Pass", "Fail")</f>
        <v>Fail</v>
      </c>
      <c r="D32" s="61"/>
      <c r="E32" s="62"/>
      <c r="F32" s="62"/>
      <c r="G32" s="63">
        <f>((COUNTIF(C32, "Pass") * 100) + (COUNTIF(C32, "Fail") * 0)) * (400/100)</f>
        <v>0</v>
      </c>
      <c r="H32" s="64" t="s">
        <v>174</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V59"/>
  <sheetViews>
    <sheetView zoomScale="214" zoomScaleNormal="100" workbookViewId="0">
      <selection activeCell="B12" sqref="B12"/>
    </sheetView>
  </sheetViews>
  <sheetFormatPr baseColWidth="10" defaultColWidth="8.83203125" defaultRowHeight="15" x14ac:dyDescent="0.2"/>
  <cols>
    <col min="1" max="1" width="2.1640625" customWidth="1"/>
    <col min="2" max="2" width="35.6640625" customWidth="1"/>
    <col min="3" max="6" width="19" customWidth="1"/>
    <col min="7" max="7" width="10.5" customWidth="1"/>
    <col min="8" max="8" width="12" customWidth="1"/>
    <col min="9" max="9" width="13.33203125" customWidth="1"/>
    <col min="10" max="12" width="12.83203125" customWidth="1"/>
    <col min="13" max="13" width="9.1640625" customWidth="1"/>
    <col min="14" max="14" width="13.1640625" customWidth="1"/>
    <col min="22" max="22" width="140.5" customWidth="1"/>
  </cols>
  <sheetData>
    <row r="1" spans="1:22" ht="15" customHeight="1" x14ac:dyDescent="0.2">
      <c r="A1" s="20"/>
      <c r="B1" s="21" t="s">
        <v>130</v>
      </c>
      <c r="C1" s="20"/>
      <c r="D1" s="20"/>
      <c r="E1" s="20"/>
      <c r="F1" s="20"/>
      <c r="G1" s="20"/>
      <c r="H1" s="20"/>
      <c r="I1" s="20"/>
      <c r="J1" s="20"/>
      <c r="K1" s="20"/>
      <c r="L1" s="20"/>
      <c r="M1" s="20"/>
      <c r="N1" s="20"/>
      <c r="O1" s="20"/>
      <c r="P1" s="20"/>
      <c r="Q1" s="20"/>
      <c r="R1" s="20"/>
      <c r="S1" s="20"/>
      <c r="T1" s="20"/>
      <c r="U1" s="20"/>
      <c r="V1" s="20"/>
    </row>
    <row r="2" spans="1:22" ht="16" customHeight="1" x14ac:dyDescent="0.2">
      <c r="A2" s="20"/>
      <c r="B2" s="22" t="s">
        <v>131</v>
      </c>
      <c r="C2" s="23" t="s">
        <v>132</v>
      </c>
      <c r="D2" s="23" t="s">
        <v>133</v>
      </c>
      <c r="E2" s="23" t="s">
        <v>134</v>
      </c>
      <c r="F2" s="23" t="s">
        <v>135</v>
      </c>
      <c r="G2" s="20"/>
      <c r="H2" s="24" t="s">
        <v>136</v>
      </c>
      <c r="I2" s="25" t="e">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#DIV/0!</v>
      </c>
      <c r="J2" s="20"/>
      <c r="K2" s="20"/>
      <c r="L2" s="20"/>
      <c r="M2" s="20"/>
      <c r="N2" s="20"/>
      <c r="O2" s="20"/>
      <c r="P2" s="20"/>
      <c r="Q2" s="20"/>
      <c r="R2" s="20"/>
      <c r="S2" s="20"/>
      <c r="T2" s="20"/>
      <c r="U2" s="20"/>
      <c r="V2" s="20"/>
    </row>
    <row r="3" spans="1:22" ht="19" customHeight="1" x14ac:dyDescent="0.25">
      <c r="A3" s="20"/>
      <c r="B3" s="26" t="s">
        <v>137</v>
      </c>
      <c r="C3" s="27"/>
      <c r="D3" s="27"/>
      <c r="E3" s="27"/>
      <c r="F3" s="28"/>
      <c r="G3" s="20"/>
      <c r="H3" s="20"/>
      <c r="I3" s="20"/>
      <c r="J3" s="20"/>
      <c r="K3" s="20"/>
      <c r="L3" s="20"/>
      <c r="M3" s="20"/>
      <c r="N3" s="20"/>
      <c r="O3" s="20"/>
      <c r="P3" s="20"/>
      <c r="Q3" s="20"/>
      <c r="R3" s="20"/>
      <c r="S3" s="20"/>
      <c r="T3" s="20"/>
      <c r="U3" s="20"/>
      <c r="V3" s="20"/>
    </row>
    <row r="4" spans="1:22" ht="19" customHeight="1" x14ac:dyDescent="0.25">
      <c r="A4" s="20"/>
      <c r="B4" s="29" t="s">
        <v>138</v>
      </c>
      <c r="C4" s="27"/>
      <c r="D4" s="27"/>
      <c r="E4" s="27"/>
      <c r="F4" s="28"/>
      <c r="G4" s="20"/>
      <c r="H4" s="20"/>
      <c r="I4" s="20"/>
      <c r="J4" s="20"/>
      <c r="K4" s="20"/>
      <c r="L4" s="20"/>
      <c r="M4" s="20"/>
      <c r="N4" s="20"/>
      <c r="O4" s="20"/>
      <c r="P4" s="20"/>
      <c r="Q4" s="20"/>
      <c r="R4" s="20"/>
      <c r="S4" s="20"/>
      <c r="T4" s="20"/>
      <c r="U4" s="20"/>
      <c r="V4" s="20"/>
    </row>
    <row r="5" spans="1:22" ht="19" customHeight="1" x14ac:dyDescent="0.25">
      <c r="A5" s="20"/>
      <c r="B5" s="29" t="s">
        <v>139</v>
      </c>
      <c r="C5" s="27"/>
      <c r="D5" s="27"/>
      <c r="E5" s="27"/>
      <c r="F5" s="28"/>
      <c r="G5" s="20"/>
      <c r="H5" s="20"/>
      <c r="I5" s="20"/>
      <c r="J5" s="20"/>
      <c r="K5" s="20"/>
      <c r="L5" s="20"/>
      <c r="M5" s="20"/>
      <c r="N5" s="20"/>
      <c r="O5" s="20"/>
      <c r="P5" s="20"/>
      <c r="Q5" s="20"/>
      <c r="R5" s="20"/>
      <c r="S5" s="20"/>
      <c r="T5" s="20"/>
      <c r="U5" s="20"/>
      <c r="V5" s="20"/>
    </row>
    <row r="6" spans="1:22" ht="19" customHeight="1" x14ac:dyDescent="0.25">
      <c r="A6" s="20"/>
      <c r="B6" s="29" t="s">
        <v>140</v>
      </c>
      <c r="C6" s="27"/>
      <c r="D6" s="27"/>
      <c r="E6" s="27"/>
      <c r="F6" s="28"/>
      <c r="G6" s="20"/>
      <c r="H6" s="20"/>
      <c r="I6" s="20"/>
      <c r="J6" s="20"/>
      <c r="K6" s="20"/>
      <c r="L6" s="20"/>
      <c r="M6" s="20"/>
      <c r="N6" s="20"/>
      <c r="O6" s="20"/>
      <c r="P6" s="20"/>
      <c r="Q6" s="20"/>
      <c r="R6" s="20"/>
      <c r="S6" s="20"/>
      <c r="T6" s="20"/>
      <c r="U6" s="20"/>
      <c r="V6" s="20"/>
    </row>
    <row r="7" spans="1:22" ht="19" customHeight="1" x14ac:dyDescent="0.25">
      <c r="A7" s="20"/>
      <c r="B7" s="29" t="s">
        <v>141</v>
      </c>
      <c r="C7" s="27"/>
      <c r="D7" s="27"/>
      <c r="E7" s="27"/>
      <c r="F7" s="28"/>
      <c r="G7" s="20"/>
      <c r="H7" s="20"/>
      <c r="I7" s="20"/>
      <c r="J7" s="20"/>
      <c r="K7" s="20"/>
      <c r="L7" s="20"/>
      <c r="M7" s="20"/>
      <c r="N7" s="20"/>
      <c r="O7" s="20"/>
      <c r="P7" s="20"/>
      <c r="Q7" s="20"/>
      <c r="R7" s="20"/>
      <c r="S7" s="20"/>
      <c r="T7" s="20"/>
      <c r="U7" s="20"/>
      <c r="V7" s="20"/>
    </row>
    <row r="8" spans="1:22" ht="19" customHeight="1" x14ac:dyDescent="0.25">
      <c r="A8" s="20"/>
      <c r="B8" s="29" t="s">
        <v>142</v>
      </c>
      <c r="C8" s="27"/>
      <c r="D8" s="27"/>
      <c r="E8" s="27"/>
      <c r="F8" s="28"/>
      <c r="G8" s="20"/>
      <c r="H8" s="20"/>
      <c r="I8" s="20"/>
      <c r="J8" s="20"/>
      <c r="K8" s="20"/>
      <c r="L8" s="20"/>
      <c r="M8" s="20"/>
      <c r="N8" s="20"/>
      <c r="O8" s="20"/>
      <c r="P8" s="20"/>
      <c r="Q8" s="20"/>
      <c r="R8" s="20"/>
      <c r="S8" s="20"/>
      <c r="T8" s="20"/>
      <c r="U8" s="20"/>
      <c r="V8" s="20"/>
    </row>
    <row r="9" spans="1:22" ht="19" customHeight="1" x14ac:dyDescent="0.25">
      <c r="A9" s="20"/>
      <c r="B9" s="29" t="s">
        <v>143</v>
      </c>
      <c r="C9" s="27"/>
      <c r="D9" s="27"/>
      <c r="E9" s="27"/>
      <c r="F9" s="28"/>
      <c r="G9" s="20"/>
      <c r="H9" s="20"/>
      <c r="I9" s="20"/>
      <c r="J9" s="20"/>
      <c r="K9" s="20"/>
      <c r="L9" s="20"/>
      <c r="M9" s="20"/>
      <c r="N9" s="20"/>
      <c r="O9" s="20"/>
      <c r="P9" s="20"/>
      <c r="Q9" s="20"/>
      <c r="R9" s="20"/>
      <c r="S9" s="20"/>
      <c r="T9" s="20"/>
      <c r="U9" s="20"/>
      <c r="V9" s="20"/>
    </row>
    <row r="10" spans="1:22" ht="19" customHeight="1" x14ac:dyDescent="0.25">
      <c r="A10" s="20"/>
      <c r="B10" s="29" t="s">
        <v>144</v>
      </c>
      <c r="C10" s="27"/>
      <c r="D10" s="27"/>
      <c r="E10" s="27"/>
      <c r="F10" s="28"/>
      <c r="G10" s="20"/>
      <c r="H10" s="20"/>
      <c r="I10" s="20"/>
      <c r="J10" s="20"/>
      <c r="K10" s="20"/>
      <c r="L10" s="20"/>
      <c r="M10" s="20"/>
      <c r="N10" s="20"/>
      <c r="O10" s="20"/>
      <c r="P10" s="20"/>
      <c r="Q10" s="20"/>
      <c r="R10" s="20"/>
      <c r="S10" s="20"/>
      <c r="T10" s="20"/>
      <c r="U10" s="20"/>
      <c r="V10" s="20"/>
    </row>
    <row r="11" spans="1:22" ht="19" customHeight="1" x14ac:dyDescent="0.25">
      <c r="A11" s="20"/>
      <c r="B11" s="29" t="s">
        <v>145</v>
      </c>
      <c r="C11" s="27"/>
      <c r="D11" s="27"/>
      <c r="E11" s="27"/>
      <c r="F11" s="28"/>
      <c r="G11" s="20"/>
      <c r="H11" s="20"/>
      <c r="I11" s="20"/>
      <c r="J11" s="20"/>
      <c r="K11" s="20"/>
      <c r="L11" s="20"/>
      <c r="M11" s="20"/>
      <c r="N11" s="20"/>
      <c r="O11" s="20"/>
      <c r="P11" s="20"/>
      <c r="Q11" s="20"/>
      <c r="R11" s="20"/>
      <c r="S11" s="20"/>
      <c r="T11" s="20"/>
      <c r="U11" s="20"/>
      <c r="V11" s="20"/>
    </row>
    <row r="12" spans="1:22" ht="19" customHeight="1" x14ac:dyDescent="0.25">
      <c r="A12" s="20"/>
      <c r="B12" s="29" t="s">
        <v>146</v>
      </c>
      <c r="C12" s="27"/>
      <c r="D12" s="27"/>
      <c r="E12" s="27"/>
      <c r="F12" s="28"/>
      <c r="G12" s="20"/>
      <c r="H12" s="20"/>
      <c r="I12" s="20"/>
      <c r="J12" s="20"/>
      <c r="K12" s="20"/>
      <c r="L12" s="20"/>
      <c r="M12" s="20"/>
      <c r="N12" s="20"/>
      <c r="O12" s="20"/>
      <c r="P12" s="20"/>
      <c r="Q12" s="20"/>
      <c r="R12" s="20"/>
      <c r="S12" s="20"/>
      <c r="T12" s="20"/>
      <c r="U12" s="20"/>
      <c r="V12" s="20"/>
    </row>
    <row r="13" spans="1:22" ht="19" customHeight="1" x14ac:dyDescent="0.25">
      <c r="A13" s="20"/>
      <c r="B13" s="29" t="s">
        <v>147</v>
      </c>
      <c r="C13" s="27"/>
      <c r="D13" s="27"/>
      <c r="E13" s="27"/>
      <c r="F13" s="28"/>
      <c r="G13" s="20"/>
      <c r="H13" s="20"/>
      <c r="I13" s="20"/>
      <c r="J13" s="20"/>
      <c r="K13" s="20"/>
      <c r="L13" s="20"/>
      <c r="M13" s="20"/>
      <c r="N13" s="20"/>
      <c r="O13" s="20"/>
      <c r="P13" s="20"/>
      <c r="Q13" s="20"/>
      <c r="R13" s="20"/>
      <c r="S13" s="20"/>
      <c r="T13" s="20"/>
      <c r="U13" s="20"/>
      <c r="V13" s="20"/>
    </row>
    <row r="14" spans="1:22" ht="19" customHeight="1" x14ac:dyDescent="0.25">
      <c r="A14" s="20"/>
      <c r="B14" s="30" t="s">
        <v>148</v>
      </c>
      <c r="C14" s="31"/>
      <c r="D14" s="31"/>
      <c r="E14" s="31"/>
      <c r="F14" s="32"/>
      <c r="G14" s="20"/>
      <c r="H14" s="20"/>
      <c r="I14" s="20"/>
      <c r="J14" s="20"/>
      <c r="K14" s="20"/>
      <c r="L14" s="20"/>
      <c r="M14" s="20"/>
      <c r="N14" s="20"/>
      <c r="O14" s="20"/>
      <c r="P14" s="20"/>
      <c r="Q14" s="20"/>
      <c r="R14" s="20"/>
      <c r="S14" s="20"/>
      <c r="T14" s="20"/>
      <c r="U14" s="20"/>
      <c r="V14" s="20"/>
    </row>
    <row r="15" spans="1:22" ht="19" customHeight="1" x14ac:dyDescent="0.25">
      <c r="A15" s="20"/>
      <c r="B15" s="26" t="s">
        <v>149</v>
      </c>
      <c r="C15" s="27"/>
      <c r="D15" s="27"/>
      <c r="E15" s="27"/>
      <c r="F15" s="28"/>
      <c r="G15" s="20"/>
      <c r="H15" s="20"/>
      <c r="I15" s="20"/>
      <c r="J15" s="20"/>
      <c r="K15" s="20"/>
      <c r="L15" s="20"/>
      <c r="M15" s="20"/>
      <c r="N15" s="20"/>
      <c r="O15" s="20"/>
      <c r="P15" s="20"/>
      <c r="Q15" s="20"/>
      <c r="R15" s="20"/>
      <c r="S15" s="20"/>
      <c r="T15" s="20"/>
      <c r="U15" s="20"/>
      <c r="V15" s="20"/>
    </row>
    <row r="16" spans="1:22" ht="19" customHeight="1" x14ac:dyDescent="0.25">
      <c r="A16" s="20"/>
      <c r="B16" s="30" t="s">
        <v>150</v>
      </c>
      <c r="C16" s="31"/>
      <c r="D16" s="31"/>
      <c r="E16" s="31"/>
      <c r="F16" s="32"/>
      <c r="G16" s="20"/>
      <c r="H16" s="20"/>
      <c r="I16" s="20"/>
      <c r="J16" s="20"/>
      <c r="K16" s="20"/>
      <c r="L16" s="20"/>
      <c r="M16" s="20"/>
      <c r="N16" s="20"/>
      <c r="O16" s="20"/>
      <c r="P16" s="20"/>
      <c r="Q16" s="20"/>
      <c r="R16" s="20"/>
      <c r="S16" s="20"/>
      <c r="T16" s="20"/>
      <c r="U16" s="20"/>
      <c r="V16" s="20"/>
    </row>
    <row r="17" spans="1:22" ht="20" customHeight="1" x14ac:dyDescent="0.25">
      <c r="A17" s="20"/>
      <c r="B17" s="33" t="s">
        <v>151</v>
      </c>
      <c r="C17" s="34"/>
      <c r="D17" s="34"/>
      <c r="E17" s="34"/>
      <c r="F17" s="35"/>
      <c r="G17" s="20"/>
      <c r="H17" s="20"/>
      <c r="I17" s="20"/>
      <c r="J17" s="20"/>
      <c r="K17" s="20"/>
      <c r="L17" s="20"/>
      <c r="M17" s="20"/>
      <c r="N17" s="20"/>
      <c r="O17" s="20"/>
      <c r="P17" s="20"/>
      <c r="Q17" s="20"/>
      <c r="R17" s="20"/>
      <c r="S17" s="20"/>
      <c r="T17" s="20"/>
      <c r="U17" s="20"/>
      <c r="V17" s="20"/>
    </row>
    <row r="18" spans="1:22" ht="16" customHeight="1" x14ac:dyDescent="0.2">
      <c r="A18" s="20"/>
      <c r="B18" s="20"/>
      <c r="C18" s="20"/>
      <c r="D18" s="20"/>
      <c r="E18" s="20"/>
      <c r="F18" s="20"/>
      <c r="G18" s="20"/>
      <c r="H18" s="20"/>
      <c r="I18" s="20"/>
      <c r="J18" s="20"/>
      <c r="K18" s="20"/>
      <c r="L18" s="20"/>
      <c r="M18" s="20"/>
      <c r="N18" s="20"/>
      <c r="O18" s="20"/>
      <c r="P18" s="20"/>
      <c r="Q18" s="20"/>
      <c r="R18" s="20"/>
      <c r="S18" s="20"/>
      <c r="T18" s="20"/>
      <c r="U18" s="20"/>
      <c r="V18" s="20"/>
    </row>
    <row r="19" spans="1:22" x14ac:dyDescent="0.2">
      <c r="A19" s="20"/>
      <c r="B19" s="36" t="s">
        <v>70</v>
      </c>
      <c r="C19" s="37" t="s">
        <v>152</v>
      </c>
      <c r="D19" s="37" t="s">
        <v>153</v>
      </c>
      <c r="E19" s="37" t="s">
        <v>154</v>
      </c>
      <c r="F19" s="37" t="s">
        <v>155</v>
      </c>
      <c r="G19" s="38" t="s">
        <v>156</v>
      </c>
      <c r="H19" s="20"/>
      <c r="I19" s="20"/>
      <c r="J19" s="20"/>
      <c r="K19" s="20"/>
      <c r="L19" s="20"/>
      <c r="M19" s="20"/>
      <c r="N19" s="20"/>
      <c r="O19" s="20"/>
      <c r="P19" s="20"/>
      <c r="Q19" s="20"/>
      <c r="R19" s="20"/>
      <c r="S19" s="20"/>
      <c r="T19" s="20"/>
      <c r="U19" s="20"/>
      <c r="V19" s="20"/>
    </row>
    <row r="20" spans="1:22" x14ac:dyDescent="0.2">
      <c r="A20" s="20"/>
      <c r="B20" s="39" t="s">
        <v>85</v>
      </c>
      <c r="C20" s="40"/>
      <c r="D20" s="40"/>
      <c r="E20" s="40"/>
      <c r="F20" s="40"/>
      <c r="G20" s="41"/>
      <c r="H20" s="42" t="s">
        <v>157</v>
      </c>
      <c r="I20" s="20"/>
      <c r="J20" s="20"/>
      <c r="K20" s="20"/>
      <c r="L20" s="20"/>
      <c r="M20" s="20"/>
      <c r="N20" s="20"/>
      <c r="O20" s="20"/>
      <c r="P20" s="20"/>
      <c r="Q20" s="20"/>
      <c r="R20" s="20"/>
      <c r="S20" s="20"/>
      <c r="T20" s="20"/>
      <c r="U20" s="20"/>
      <c r="V20" s="20"/>
    </row>
    <row r="21" spans="1:22" x14ac:dyDescent="0.2">
      <c r="A21" s="20"/>
      <c r="B21" s="43" t="s">
        <v>158</v>
      </c>
      <c r="C21" s="44" t="str">
        <f>IF(C3&gt;D3, "Pass", "Fail")</f>
        <v>Fail</v>
      </c>
      <c r="D21" s="44" t="str">
        <f>IF(D3&gt;E3, "Pass", "Fail")</f>
        <v>Fail</v>
      </c>
      <c r="E21" s="44" t="str">
        <f>IF(E3&gt;F3, "Pass", "Fail")</f>
        <v>Fail</v>
      </c>
      <c r="F21" s="45"/>
      <c r="G21" s="46">
        <f>(((COUNTIF(C21:E21, "Pass") * 100) + (COUNTIF(C21:E21, "Fail") * 0)) * (400/300)) / 2</f>
        <v>0</v>
      </c>
      <c r="H21" s="47" t="s">
        <v>159</v>
      </c>
      <c r="I21" s="48"/>
      <c r="J21" s="20"/>
      <c r="K21" s="20"/>
      <c r="L21" s="20"/>
      <c r="M21" s="20"/>
      <c r="N21" s="20"/>
      <c r="O21" s="20"/>
      <c r="P21" s="20"/>
      <c r="Q21" s="20"/>
      <c r="R21" s="20"/>
      <c r="S21" s="20"/>
      <c r="T21" s="20"/>
      <c r="U21" s="20"/>
      <c r="V21" s="20"/>
    </row>
    <row r="22" spans="1:22" x14ac:dyDescent="0.2">
      <c r="A22" s="20"/>
      <c r="B22" s="43" t="s">
        <v>160</v>
      </c>
      <c r="C22" s="44" t="str">
        <f>IF(C17&gt;D17, "Pass", "Fail")</f>
        <v>Fail</v>
      </c>
      <c r="D22" s="44" t="str">
        <f>IF(D17&gt;E17, "Pass", "Fail")</f>
        <v>Fail</v>
      </c>
      <c r="E22" s="44" t="str">
        <f>IF(E17&gt;F17, "Pass", "Fail")</f>
        <v>Fail</v>
      </c>
      <c r="F22" s="40"/>
      <c r="G22" s="46">
        <f>(((COUNTIF(C22:F22, "Pass") * 100) + (COUNTIF(C22:F22, "Fail") * 0)) * (400/300)) / 2</f>
        <v>0</v>
      </c>
      <c r="H22" s="47" t="s">
        <v>161</v>
      </c>
      <c r="I22" s="20"/>
      <c r="J22" s="20"/>
      <c r="K22" s="20"/>
      <c r="L22" s="20"/>
      <c r="M22" s="20"/>
      <c r="N22" s="20"/>
      <c r="O22" s="20"/>
      <c r="P22" s="20"/>
      <c r="Q22" s="20"/>
      <c r="R22" s="20"/>
      <c r="S22" s="20"/>
      <c r="T22" s="20"/>
      <c r="U22" s="20"/>
      <c r="V22" s="20"/>
    </row>
    <row r="23" spans="1:22" x14ac:dyDescent="0.2">
      <c r="A23" s="20"/>
      <c r="B23" s="39" t="s">
        <v>73</v>
      </c>
      <c r="C23" s="44" t="str">
        <f>IF(C17&gt;C7, "Pass", "Fail")</f>
        <v>Fail</v>
      </c>
      <c r="D23" s="44" t="str">
        <f>IF(D17&gt;D7, "Pass", "Fail")</f>
        <v>Fail</v>
      </c>
      <c r="E23" s="44" t="str">
        <f>IF(E17&gt;E7, "Pass", "Fail")</f>
        <v>Fail</v>
      </c>
      <c r="F23" s="49" t="str">
        <f>IF(F17&gt;F7, "Pass", "Fail")</f>
        <v>Fail</v>
      </c>
      <c r="G23" s="46">
        <f t="shared" ref="G23:G30" si="0">(COUNTIF(C23:F23, "Pass") * 100) + (COUNTIF(C23:F23, "Fail") * 0)</f>
        <v>0</v>
      </c>
      <c r="H23" s="47" t="s">
        <v>162</v>
      </c>
      <c r="I23" s="20"/>
      <c r="J23" s="20"/>
      <c r="K23" s="20"/>
      <c r="L23" s="20"/>
      <c r="M23" s="20"/>
      <c r="N23" s="20"/>
      <c r="O23" s="20"/>
      <c r="P23" s="20"/>
      <c r="Q23" s="20"/>
      <c r="R23" s="20"/>
      <c r="S23" s="20"/>
      <c r="T23" s="20"/>
      <c r="U23" s="20"/>
      <c r="V23" s="20"/>
    </row>
    <row r="24" spans="1:22" x14ac:dyDescent="0.2">
      <c r="A24" s="20"/>
      <c r="B24" s="39" t="s">
        <v>91</v>
      </c>
      <c r="C24" s="50" t="e">
        <f>C17/(C4)</f>
        <v>#DIV/0!</v>
      </c>
      <c r="D24" s="50" t="e">
        <f>D17/(D4)</f>
        <v>#DIV/0!</v>
      </c>
      <c r="E24" s="50" t="e">
        <f t="shared" ref="E24:F24" si="1">E17/(E4)</f>
        <v>#DIV/0!</v>
      </c>
      <c r="F24" s="51" t="e">
        <f t="shared" si="1"/>
        <v>#DIV/0!</v>
      </c>
      <c r="G24" s="46" t="e">
        <f>(IF(C24 &gt; 0.5, 100, IF(C24 &gt;= 0.2, 50, 0))) +
  (IF(D24 &gt; 0.5, 100, IF(D24 &gt;= 0.2, 50, 0))) +
  (IF(E24 &gt; 0.5, 100, IF(E24 &gt;= 0.2, 50, 0))) +
  (IF(F24 &gt; 0.5, 100, IF(F24 &gt;= 0.2, 50, 0)))</f>
        <v>#DIV/0!</v>
      </c>
      <c r="H24" s="47" t="s">
        <v>163</v>
      </c>
      <c r="I24" s="20"/>
      <c r="J24" s="20"/>
      <c r="K24" s="20"/>
      <c r="L24" s="20"/>
      <c r="M24" s="20"/>
      <c r="N24" s="20"/>
      <c r="O24" s="20"/>
      <c r="P24" s="20"/>
      <c r="Q24" s="20"/>
      <c r="R24" s="20"/>
      <c r="S24" s="20"/>
      <c r="T24" s="20"/>
      <c r="U24" s="20"/>
      <c r="V24" s="20"/>
    </row>
    <row r="25" spans="1:22" x14ac:dyDescent="0.2">
      <c r="A25" s="20"/>
      <c r="B25" s="39" t="s">
        <v>79</v>
      </c>
      <c r="C25" s="50" t="e">
        <f>C17/C6</f>
        <v>#DIV/0!</v>
      </c>
      <c r="D25" s="50" t="e">
        <f>D17/D6</f>
        <v>#DIV/0!</v>
      </c>
      <c r="E25" s="50" t="e">
        <f>E17/E6</f>
        <v>#DIV/0!</v>
      </c>
      <c r="F25" s="51" t="e">
        <f>F17/F6</f>
        <v>#DIV/0!</v>
      </c>
      <c r="G25" s="46" t="e">
        <f>(IF(C25 &gt; 0.17, 100, IF(C25 &gt;= 0.1, 50, 0))) +
  (IF(D25 &gt; 0.17, 100, IF(D25 &gt;= 0.1, 50, 0))) +
  (IF(E25 &gt; 0.17, 100, IF(E25 &gt;= 0.1, 50, 0))) +
  (IF(F25 &gt; 0.17, 100, IF(F25 &gt;= 0.1, 50, 0)))</f>
        <v>#DIV/0!</v>
      </c>
      <c r="H25" s="47" t="s">
        <v>164</v>
      </c>
      <c r="I25" s="20"/>
      <c r="J25" s="20"/>
      <c r="K25" s="20"/>
      <c r="L25" s="20"/>
      <c r="M25" s="20"/>
      <c r="N25" s="20"/>
      <c r="O25" s="20"/>
      <c r="P25" s="20"/>
      <c r="Q25" s="20"/>
      <c r="R25" s="20"/>
      <c r="S25" s="20"/>
      <c r="T25" s="20"/>
      <c r="U25" s="20"/>
      <c r="V25" s="20"/>
    </row>
    <row r="26" spans="1:22" x14ac:dyDescent="0.2">
      <c r="A26" s="20"/>
      <c r="B26" s="39" t="s">
        <v>81</v>
      </c>
      <c r="C26" s="50" t="e">
        <f>C8/C6</f>
        <v>#DIV/0!</v>
      </c>
      <c r="D26" s="50" t="e">
        <f>D8/D6</f>
        <v>#DIV/0!</v>
      </c>
      <c r="E26" s="50" t="e">
        <f>E8/E6</f>
        <v>#DIV/0!</v>
      </c>
      <c r="F26" s="51" t="e">
        <f>F8/F6</f>
        <v>#DIV/0!</v>
      </c>
      <c r="G26" s="46" t="e">
        <f>(IF(C26 &lt; 0.5, 100, 0)) +
  (IF(D26 &lt; 0.5, 100, 0)) +
  (IF(E26 &lt; 0.5, 100, 0)) +
  (IF(F26 &lt; 0.5, 100, 0))</f>
        <v>#DIV/0!</v>
      </c>
      <c r="H26" s="47" t="s">
        <v>165</v>
      </c>
      <c r="I26" s="20"/>
      <c r="J26" s="20"/>
      <c r="K26" s="20"/>
      <c r="L26" s="20"/>
      <c r="M26" s="20"/>
      <c r="N26" s="20"/>
      <c r="O26" s="20"/>
      <c r="P26" s="20"/>
      <c r="Q26" s="20"/>
      <c r="R26" s="20"/>
      <c r="S26" s="20"/>
      <c r="T26" s="20"/>
      <c r="U26" s="20"/>
      <c r="V26" s="20"/>
    </row>
    <row r="27" spans="1:22" x14ac:dyDescent="0.2">
      <c r="A27" s="20"/>
      <c r="B27" s="39" t="s">
        <v>166</v>
      </c>
      <c r="C27" s="50" t="e">
        <f>C9/(C13+C10)</f>
        <v>#DIV/0!</v>
      </c>
      <c r="D27" s="50" t="e">
        <f>D9/(D13+D10)</f>
        <v>#DIV/0!</v>
      </c>
      <c r="E27" s="50" t="e">
        <f>E9/(E13+E10)</f>
        <v>#DIV/0!</v>
      </c>
      <c r="F27" s="51" t="e">
        <f>F9/(F13+F10)</f>
        <v>#DIV/0!</v>
      </c>
      <c r="G27" s="46" t="e">
        <f>(IF(C27 &lt; 0.8, 100, IF(C27 &lt; 1, 50, 0))) +
  (IF(D27 &lt; 0.8, 100, IF(D27 &lt; 1, 50, 0))) +
  (IF(E27 &lt; 0.8, 100, IF(E27 &lt; 1, 50, 0))) +
  (IF(F27 &lt; 0.8, 100, IF(F27 &lt; 1, 50, 0)))</f>
        <v>#DIV/0!</v>
      </c>
      <c r="H27" s="47" t="s">
        <v>167</v>
      </c>
      <c r="I27" s="20"/>
      <c r="J27" s="20"/>
      <c r="K27" s="20"/>
      <c r="L27" s="20"/>
      <c r="M27" s="20"/>
      <c r="N27" s="20"/>
      <c r="O27" s="20"/>
      <c r="P27" s="20"/>
      <c r="Q27" s="20"/>
      <c r="R27" s="20"/>
      <c r="S27" s="20"/>
      <c r="T27" s="20"/>
      <c r="U27" s="20"/>
      <c r="V27" s="20"/>
    </row>
    <row r="28" spans="1:22" x14ac:dyDescent="0.2">
      <c r="A28" s="20"/>
      <c r="B28" s="39" t="s">
        <v>168</v>
      </c>
      <c r="C28" s="44" t="str">
        <f>IF(C11=0, "Pass", "Fail")</f>
        <v>Pass</v>
      </c>
      <c r="D28" s="52" t="str">
        <f>IF(D11=0, "Pass", "Fail")</f>
        <v>Pass</v>
      </c>
      <c r="E28" s="52" t="str">
        <f>IF(E11=0, "Pass", "Fail")</f>
        <v>Pass</v>
      </c>
      <c r="F28" s="53" t="str">
        <f>IF(F11=0, "Pass", "Fail")</f>
        <v>Pass</v>
      </c>
      <c r="G28" s="46">
        <f t="shared" si="0"/>
        <v>400</v>
      </c>
      <c r="H28" s="47" t="s">
        <v>169</v>
      </c>
      <c r="I28" s="20"/>
      <c r="J28" s="20"/>
      <c r="K28" s="20"/>
      <c r="L28" s="20"/>
      <c r="M28" s="20"/>
      <c r="N28" s="20"/>
      <c r="O28" s="20"/>
      <c r="P28" s="20"/>
      <c r="Q28" s="20"/>
      <c r="R28" s="20"/>
      <c r="S28" s="20"/>
      <c r="T28" s="20"/>
      <c r="U28" s="20"/>
      <c r="V28" s="20"/>
    </row>
    <row r="29" spans="1:22" x14ac:dyDescent="0.2">
      <c r="A29" s="20"/>
      <c r="B29" s="39" t="s">
        <v>83</v>
      </c>
      <c r="C29" s="51" t="e">
        <f>(((C12-D12)/D12)+((D12-E12)/E12)+((E12-F12)/F12))/3</f>
        <v>#DIV/0!</v>
      </c>
      <c r="D29" s="54"/>
      <c r="E29" s="55"/>
      <c r="F29" s="56"/>
      <c r="G29" s="46" t="e">
        <f>(IF(C29 &gt;= 0.17, 100, IF(C29 &gt;= 0, 50, 0))) * (400/100)</f>
        <v>#DIV/0!</v>
      </c>
      <c r="H29" s="47" t="s">
        <v>170</v>
      </c>
      <c r="I29" s="20"/>
      <c r="J29" s="20"/>
      <c r="K29" s="20"/>
      <c r="L29" s="20"/>
      <c r="M29" s="20"/>
      <c r="N29" s="20"/>
      <c r="O29" s="20"/>
      <c r="P29" s="20"/>
      <c r="Q29" s="20"/>
      <c r="R29" s="20"/>
      <c r="S29" s="20"/>
      <c r="T29" s="20"/>
      <c r="U29" s="20"/>
      <c r="V29" s="20"/>
    </row>
    <row r="30" spans="1:22" x14ac:dyDescent="0.2">
      <c r="A30" s="20"/>
      <c r="B30" s="39" t="s">
        <v>87</v>
      </c>
      <c r="C30" s="44" t="str">
        <f>IF(C10&lt;&gt;0,"Pass","Fail")</f>
        <v>Fail</v>
      </c>
      <c r="D30" s="57" t="str">
        <f>IF(D10&lt;&gt;0,"Pass","Fail")</f>
        <v>Fail</v>
      </c>
      <c r="E30" s="57" t="str">
        <f>IF(E10&lt;&gt;0,"Pass","Fail")</f>
        <v>Fail</v>
      </c>
      <c r="F30" s="58" t="str">
        <f>IF(F10&lt;&gt;0,"Pass","Fail")</f>
        <v>Fail</v>
      </c>
      <c r="G30" s="46">
        <f t="shared" si="0"/>
        <v>0</v>
      </c>
      <c r="H30" s="47" t="s">
        <v>171</v>
      </c>
      <c r="I30" s="20"/>
      <c r="J30" s="20"/>
      <c r="K30" s="20"/>
      <c r="L30" s="20"/>
      <c r="M30" s="20"/>
      <c r="N30" s="20"/>
      <c r="O30" s="20"/>
      <c r="P30" s="20"/>
      <c r="Q30" s="20"/>
      <c r="R30" s="20"/>
      <c r="S30" s="20"/>
      <c r="T30" s="20"/>
      <c r="U30" s="20"/>
      <c r="V30" s="20"/>
    </row>
    <row r="31" spans="1:22" x14ac:dyDescent="0.2">
      <c r="A31" s="20"/>
      <c r="B31" s="39" t="s">
        <v>172</v>
      </c>
      <c r="C31" s="50" t="e">
        <f>C17/(C13+C10)</f>
        <v>#DIV/0!</v>
      </c>
      <c r="D31" s="50" t="e">
        <f>D17/(D13+D10)</f>
        <v>#DIV/0!</v>
      </c>
      <c r="E31" s="50" t="e">
        <f>E17/(E13+E10)</f>
        <v>#DIV/0!</v>
      </c>
      <c r="F31" s="51" t="e">
        <f>F17/(F13+F10)</f>
        <v>#DIV/0!</v>
      </c>
      <c r="G31" s="46" t="e">
        <f>(IF(C31 &gt; 0.23, 100, 0)) +
  (IF(D31 &gt; 0.23, 100, 0)) +
  (IF(E31 &gt; 0.23, 100, 0)) +
  (IF(F31 &gt; 0.23, 100, 0))</f>
        <v>#DIV/0!</v>
      </c>
      <c r="H31" s="47" t="s">
        <v>173</v>
      </c>
      <c r="I31" s="20"/>
      <c r="J31" s="20"/>
      <c r="K31" s="20"/>
      <c r="L31" s="20"/>
      <c r="M31" s="20"/>
      <c r="N31" s="20"/>
      <c r="O31" s="20"/>
      <c r="P31" s="20"/>
      <c r="Q31" s="20"/>
      <c r="R31" s="20"/>
      <c r="S31" s="20"/>
      <c r="T31" s="20"/>
      <c r="U31" s="20"/>
      <c r="V31" s="20"/>
    </row>
    <row r="32" spans="1:22" ht="16" customHeight="1" x14ac:dyDescent="0.2">
      <c r="A32" s="20"/>
      <c r="B32" s="59" t="s">
        <v>93</v>
      </c>
      <c r="C32" s="60" t="str">
        <f>IF(C5&gt;F5, "Pass", "Fail")</f>
        <v>Fail</v>
      </c>
      <c r="D32" s="61"/>
      <c r="E32" s="62"/>
      <c r="F32" s="62"/>
      <c r="G32" s="63">
        <f>((COUNTIF(C32, "Pass") * 100) + (COUNTIF(C32, "Fail") * 0)) * (400/100)</f>
        <v>0</v>
      </c>
      <c r="H32" s="64" t="s">
        <v>174</v>
      </c>
      <c r="I32" s="20"/>
      <c r="J32" s="20"/>
      <c r="K32" s="20"/>
      <c r="L32" s="20"/>
      <c r="M32" s="20"/>
      <c r="N32" s="20"/>
      <c r="O32" s="20"/>
      <c r="P32" s="20"/>
      <c r="Q32" s="20"/>
      <c r="R32" s="20"/>
      <c r="S32" s="20"/>
      <c r="T32" s="20"/>
      <c r="U32" s="20"/>
      <c r="V32" s="20"/>
    </row>
    <row r="33" spans="1:22" x14ac:dyDescent="0.2">
      <c r="A33" s="20"/>
      <c r="B33" s="20"/>
      <c r="C33" s="20"/>
      <c r="D33" s="20"/>
      <c r="E33" s="20"/>
      <c r="F33" s="20"/>
      <c r="G33" s="20"/>
      <c r="H33" s="20"/>
      <c r="I33" s="20"/>
      <c r="J33" s="20"/>
      <c r="K33" s="20"/>
      <c r="L33" s="20"/>
      <c r="M33" s="20"/>
      <c r="N33" s="20"/>
      <c r="O33" s="20"/>
      <c r="P33" s="20"/>
      <c r="Q33" s="20"/>
      <c r="R33" s="20"/>
      <c r="S33" s="20"/>
      <c r="T33" s="20"/>
      <c r="U33" s="20"/>
      <c r="V33" s="20"/>
    </row>
    <row r="34" spans="1:22" x14ac:dyDescent="0.2">
      <c r="A34" s="20"/>
      <c r="B34" s="20"/>
      <c r="C34" s="20"/>
      <c r="D34" s="20"/>
      <c r="E34" s="20"/>
      <c r="F34" s="20"/>
      <c r="G34" s="20"/>
      <c r="H34" s="20"/>
      <c r="I34" s="20"/>
      <c r="J34" s="20"/>
      <c r="K34" s="20"/>
      <c r="L34" s="20"/>
      <c r="M34" s="20"/>
      <c r="N34" s="20"/>
      <c r="O34" s="20"/>
      <c r="P34" s="20"/>
      <c r="Q34" s="20"/>
      <c r="R34" s="20"/>
      <c r="S34" s="20"/>
      <c r="T34" s="20"/>
      <c r="U34" s="20"/>
      <c r="V34" s="20"/>
    </row>
    <row r="35" spans="1:22" x14ac:dyDescent="0.2">
      <c r="A35" s="20"/>
      <c r="B35" s="20"/>
      <c r="C35" s="20"/>
      <c r="D35" s="20"/>
      <c r="E35" s="20"/>
      <c r="F35" s="20"/>
      <c r="G35" s="20"/>
      <c r="H35" s="20"/>
      <c r="I35" s="20"/>
      <c r="J35" s="20"/>
      <c r="K35" s="20"/>
      <c r="L35" s="20"/>
      <c r="M35" s="20"/>
      <c r="N35" s="20"/>
      <c r="O35" s="20"/>
      <c r="P35" s="20"/>
      <c r="Q35" s="20"/>
      <c r="R35" s="20"/>
      <c r="S35" s="20"/>
      <c r="T35" s="20"/>
      <c r="U35" s="20"/>
      <c r="V35" s="20"/>
    </row>
    <row r="36" spans="1:22" x14ac:dyDescent="0.2">
      <c r="A36" s="20"/>
      <c r="B36" s="20"/>
      <c r="C36" s="20"/>
      <c r="D36" s="20"/>
      <c r="E36" s="20"/>
      <c r="F36" s="20"/>
      <c r="G36" s="20"/>
      <c r="H36" s="20"/>
      <c r="I36" s="20"/>
      <c r="J36" s="20"/>
      <c r="K36" s="20"/>
      <c r="L36" s="20"/>
      <c r="M36" s="20"/>
      <c r="N36" s="20"/>
      <c r="O36" s="20"/>
      <c r="P36" s="20"/>
      <c r="Q36" s="20"/>
      <c r="R36" s="20"/>
      <c r="S36" s="20"/>
      <c r="T36" s="20"/>
      <c r="U36" s="20"/>
      <c r="V36" s="20"/>
    </row>
    <row r="37" spans="1:22" x14ac:dyDescent="0.2">
      <c r="A37" s="20"/>
      <c r="B37" s="20"/>
      <c r="C37" s="20"/>
      <c r="D37" s="20"/>
      <c r="E37" s="20"/>
      <c r="F37" s="20"/>
      <c r="G37" s="20"/>
      <c r="H37" s="20"/>
      <c r="I37" s="20"/>
      <c r="J37" s="20"/>
      <c r="K37" s="20"/>
      <c r="L37" s="20"/>
      <c r="M37" s="20"/>
      <c r="N37" s="20"/>
      <c r="O37" s="20"/>
      <c r="P37" s="20"/>
      <c r="Q37" s="20"/>
      <c r="R37" s="20"/>
      <c r="S37" s="20"/>
      <c r="T37" s="20"/>
      <c r="U37" s="20"/>
      <c r="V37" s="20"/>
    </row>
    <row r="38" spans="1:22" x14ac:dyDescent="0.2">
      <c r="A38" s="20"/>
      <c r="B38" s="20"/>
      <c r="C38" s="20"/>
      <c r="D38" s="20"/>
      <c r="E38" s="20"/>
      <c r="F38" s="20"/>
      <c r="G38" s="20"/>
      <c r="H38" s="20"/>
      <c r="I38" s="20"/>
      <c r="J38" s="20"/>
      <c r="K38" s="20"/>
      <c r="L38" s="20"/>
      <c r="M38" s="20"/>
      <c r="N38" s="20"/>
      <c r="O38" s="20"/>
      <c r="P38" s="20"/>
      <c r="Q38" s="20"/>
      <c r="R38" s="20"/>
      <c r="S38" s="20"/>
      <c r="T38" s="20"/>
      <c r="U38" s="20"/>
      <c r="V38" s="20"/>
    </row>
    <row r="39" spans="1:22" x14ac:dyDescent="0.2">
      <c r="A39" s="20"/>
      <c r="B39" s="20"/>
      <c r="C39" s="20"/>
      <c r="D39" s="20"/>
      <c r="E39" s="20"/>
      <c r="F39" s="20"/>
      <c r="G39" s="20"/>
      <c r="H39" s="20"/>
      <c r="I39" s="20"/>
      <c r="J39" s="20"/>
      <c r="K39" s="20"/>
      <c r="L39" s="20"/>
      <c r="M39" s="20"/>
      <c r="N39" s="20"/>
      <c r="O39" s="20"/>
      <c r="P39" s="20"/>
      <c r="Q39" s="20"/>
      <c r="R39" s="20"/>
      <c r="S39" s="20"/>
      <c r="T39" s="20"/>
      <c r="U39" s="20"/>
      <c r="V39" s="20"/>
    </row>
    <row r="40" spans="1:22" x14ac:dyDescent="0.2">
      <c r="A40" s="20"/>
      <c r="B40" s="20"/>
      <c r="C40" s="20"/>
      <c r="D40" s="20"/>
      <c r="E40" s="20"/>
      <c r="F40" s="20"/>
      <c r="G40" s="20"/>
      <c r="H40" s="20"/>
      <c r="I40" s="20"/>
      <c r="J40" s="20"/>
      <c r="K40" s="20"/>
      <c r="L40" s="20"/>
      <c r="M40" s="20"/>
      <c r="N40" s="20"/>
      <c r="O40" s="20"/>
      <c r="P40" s="20"/>
      <c r="Q40" s="20"/>
      <c r="R40" s="20"/>
      <c r="S40" s="20"/>
      <c r="T40" s="20"/>
      <c r="U40" s="20"/>
      <c r="V40" s="20"/>
    </row>
    <row r="41" spans="1:22" x14ac:dyDescent="0.2">
      <c r="A41" s="20"/>
      <c r="B41" s="20"/>
      <c r="C41" s="20"/>
      <c r="D41" s="20"/>
      <c r="E41" s="20"/>
      <c r="F41" s="20"/>
      <c r="G41" s="20"/>
      <c r="H41" s="20"/>
      <c r="I41" s="20"/>
      <c r="J41" s="20"/>
      <c r="K41" s="20"/>
      <c r="L41" s="20"/>
      <c r="M41" s="20"/>
      <c r="N41" s="20"/>
      <c r="O41" s="20"/>
      <c r="P41" s="20"/>
      <c r="Q41" s="20"/>
      <c r="R41" s="20"/>
      <c r="S41" s="20"/>
      <c r="T41" s="20"/>
      <c r="U41" s="20"/>
      <c r="V41" s="20"/>
    </row>
    <row r="42" spans="1:22" x14ac:dyDescent="0.2">
      <c r="A42" s="20"/>
      <c r="B42" s="20"/>
      <c r="C42" s="20"/>
      <c r="D42" s="20"/>
      <c r="E42" s="20"/>
      <c r="F42" s="20"/>
      <c r="G42" s="20"/>
      <c r="H42" s="20"/>
      <c r="I42" s="20"/>
      <c r="J42" s="20"/>
      <c r="K42" s="20"/>
      <c r="L42" s="20"/>
      <c r="M42" s="20"/>
      <c r="N42" s="20"/>
      <c r="O42" s="20"/>
      <c r="P42" s="20"/>
      <c r="Q42" s="20"/>
      <c r="R42" s="20"/>
      <c r="S42" s="20"/>
      <c r="T42" s="20"/>
      <c r="U42" s="20"/>
      <c r="V42" s="20"/>
    </row>
    <row r="43" spans="1:22" x14ac:dyDescent="0.2">
      <c r="A43" s="20"/>
      <c r="B43" s="20"/>
      <c r="C43" s="20"/>
      <c r="D43" s="20"/>
      <c r="E43" s="20"/>
      <c r="F43" s="20"/>
      <c r="G43" s="20"/>
      <c r="H43" s="20"/>
      <c r="I43" s="20"/>
      <c r="J43" s="20"/>
      <c r="K43" s="20"/>
      <c r="L43" s="20"/>
      <c r="M43" s="20"/>
      <c r="N43" s="20"/>
      <c r="O43" s="20"/>
      <c r="P43" s="20"/>
      <c r="Q43" s="20"/>
      <c r="R43" s="20"/>
      <c r="S43" s="20"/>
      <c r="T43" s="20"/>
      <c r="U43" s="20"/>
      <c r="V43" s="20"/>
    </row>
    <row r="44" spans="1:22" x14ac:dyDescent="0.2">
      <c r="A44" s="20"/>
      <c r="B44" s="20"/>
      <c r="C44" s="20"/>
      <c r="D44" s="20"/>
      <c r="E44" s="20"/>
      <c r="F44" s="20"/>
      <c r="G44" s="20"/>
      <c r="H44" s="20"/>
      <c r="I44" s="20"/>
      <c r="J44" s="20"/>
      <c r="K44" s="20"/>
      <c r="L44" s="20"/>
      <c r="M44" s="20"/>
      <c r="N44" s="20"/>
      <c r="O44" s="20"/>
      <c r="P44" s="20"/>
      <c r="Q44" s="20"/>
      <c r="R44" s="20"/>
      <c r="S44" s="20"/>
      <c r="T44" s="20"/>
      <c r="U44" s="20"/>
      <c r="V44" s="20"/>
    </row>
    <row r="45" spans="1:22" x14ac:dyDescent="0.2">
      <c r="A45" s="20"/>
      <c r="B45" s="20"/>
      <c r="C45" s="20"/>
      <c r="D45" s="20"/>
      <c r="E45" s="20"/>
      <c r="F45" s="20"/>
      <c r="G45" s="20"/>
      <c r="H45" s="20"/>
      <c r="I45" s="20"/>
      <c r="J45" s="20"/>
      <c r="K45" s="20"/>
      <c r="L45" s="20"/>
      <c r="M45" s="20"/>
      <c r="N45" s="20"/>
      <c r="O45" s="20"/>
      <c r="P45" s="20"/>
      <c r="Q45" s="20"/>
      <c r="R45" s="20"/>
      <c r="S45" s="20"/>
      <c r="T45" s="20"/>
      <c r="U45" s="20"/>
      <c r="V45" s="20"/>
    </row>
    <row r="46" spans="1:22" x14ac:dyDescent="0.2">
      <c r="A46" s="20"/>
      <c r="B46" s="20"/>
      <c r="C46" s="20"/>
      <c r="D46" s="20"/>
      <c r="E46" s="20"/>
      <c r="F46" s="20"/>
      <c r="G46" s="20"/>
      <c r="H46" s="20"/>
      <c r="I46" s="20"/>
      <c r="J46" s="20"/>
      <c r="K46" s="20"/>
      <c r="L46" s="20"/>
      <c r="M46" s="20"/>
      <c r="N46" s="20"/>
      <c r="O46" s="20"/>
      <c r="P46" s="20"/>
      <c r="Q46" s="20"/>
      <c r="R46" s="20"/>
      <c r="S46" s="20"/>
      <c r="T46" s="20"/>
      <c r="U46" s="20"/>
      <c r="V46" s="20"/>
    </row>
    <row r="47" spans="1:22" x14ac:dyDescent="0.2">
      <c r="A47" s="20"/>
      <c r="B47" s="20"/>
      <c r="C47" s="20"/>
      <c r="D47" s="20"/>
      <c r="E47" s="20"/>
      <c r="F47" s="20"/>
      <c r="G47" s="20"/>
      <c r="H47" s="20"/>
      <c r="I47" s="20"/>
      <c r="J47" s="20"/>
      <c r="K47" s="20"/>
      <c r="L47" s="20"/>
      <c r="M47" s="20"/>
      <c r="N47" s="20"/>
      <c r="O47" s="20"/>
      <c r="P47" s="20"/>
      <c r="Q47" s="20"/>
      <c r="R47" s="20"/>
      <c r="S47" s="20"/>
      <c r="T47" s="20"/>
      <c r="U47" s="20"/>
      <c r="V47" s="20"/>
    </row>
    <row r="48" spans="1:22" x14ac:dyDescent="0.2">
      <c r="A48" s="20"/>
      <c r="B48" s="20"/>
      <c r="C48" s="20"/>
      <c r="D48" s="20"/>
      <c r="E48" s="20"/>
      <c r="F48" s="20"/>
      <c r="G48" s="20"/>
      <c r="H48" s="20"/>
      <c r="I48" s="20"/>
      <c r="J48" s="20"/>
      <c r="K48" s="20"/>
      <c r="L48" s="20"/>
      <c r="M48" s="20"/>
      <c r="N48" s="20"/>
      <c r="O48" s="20"/>
      <c r="P48" s="20"/>
      <c r="Q48" s="20"/>
      <c r="R48" s="20"/>
      <c r="S48" s="20"/>
      <c r="T48" s="20"/>
      <c r="U48" s="20"/>
      <c r="V48" s="20"/>
    </row>
    <row r="49" spans="1:22" x14ac:dyDescent="0.2">
      <c r="A49" s="20"/>
      <c r="B49" s="20"/>
      <c r="C49" s="20"/>
      <c r="D49" s="20"/>
      <c r="E49" s="20"/>
      <c r="F49" s="20"/>
      <c r="G49" s="20"/>
      <c r="H49" s="20"/>
      <c r="I49" s="20"/>
      <c r="J49" s="20"/>
      <c r="K49" s="20"/>
      <c r="L49" s="20"/>
      <c r="M49" s="20"/>
      <c r="N49" s="20"/>
      <c r="O49" s="20"/>
      <c r="P49" s="20"/>
      <c r="Q49" s="20"/>
      <c r="R49" s="20"/>
      <c r="S49" s="20"/>
      <c r="T49" s="20"/>
      <c r="U49" s="20"/>
      <c r="V49" s="20"/>
    </row>
    <row r="50" spans="1:22" x14ac:dyDescent="0.2">
      <c r="A50" s="20"/>
      <c r="B50" s="20"/>
      <c r="C50" s="20"/>
      <c r="D50" s="20"/>
      <c r="E50" s="20"/>
      <c r="F50" s="20"/>
      <c r="G50" s="20"/>
      <c r="H50" s="20"/>
      <c r="I50" s="20"/>
      <c r="J50" s="20"/>
      <c r="K50" s="20"/>
      <c r="L50" s="20"/>
      <c r="M50" s="20"/>
      <c r="N50" s="20"/>
      <c r="O50" s="20"/>
      <c r="P50" s="20"/>
      <c r="Q50" s="20"/>
      <c r="R50" s="20"/>
      <c r="S50" s="20"/>
      <c r="T50" s="20"/>
      <c r="U50" s="20"/>
      <c r="V50" s="20"/>
    </row>
    <row r="51" spans="1:22" x14ac:dyDescent="0.2">
      <c r="A51" s="20"/>
      <c r="B51" s="20"/>
      <c r="C51" s="20"/>
      <c r="D51" s="20"/>
      <c r="E51" s="20"/>
      <c r="F51" s="20"/>
      <c r="G51" s="20"/>
      <c r="H51" s="20"/>
      <c r="I51" s="20"/>
      <c r="J51" s="20"/>
      <c r="K51" s="20"/>
      <c r="L51" s="20"/>
      <c r="M51" s="20"/>
      <c r="N51" s="20"/>
      <c r="O51" s="20"/>
      <c r="P51" s="20"/>
      <c r="Q51" s="20"/>
      <c r="R51" s="20"/>
      <c r="S51" s="20"/>
      <c r="T51" s="20"/>
      <c r="U51" s="20"/>
      <c r="V51" s="20"/>
    </row>
    <row r="52" spans="1:22" x14ac:dyDescent="0.2">
      <c r="A52" s="20"/>
      <c r="B52" s="20"/>
      <c r="C52" s="20"/>
      <c r="D52" s="20"/>
      <c r="E52" s="20"/>
      <c r="F52" s="20"/>
      <c r="G52" s="20"/>
      <c r="H52" s="20"/>
      <c r="I52" s="20"/>
      <c r="J52" s="20"/>
      <c r="K52" s="20"/>
      <c r="L52" s="20"/>
      <c r="M52" s="20"/>
      <c r="N52" s="20"/>
      <c r="O52" s="20"/>
      <c r="P52" s="20"/>
      <c r="Q52" s="20"/>
      <c r="R52" s="20"/>
      <c r="S52" s="20"/>
      <c r="T52" s="20"/>
      <c r="U52" s="20"/>
      <c r="V52" s="20"/>
    </row>
    <row r="53" spans="1:22" x14ac:dyDescent="0.2">
      <c r="A53" s="20"/>
      <c r="B53" s="20"/>
      <c r="C53" s="20"/>
      <c r="D53" s="20"/>
      <c r="E53" s="20"/>
      <c r="F53" s="20"/>
      <c r="G53" s="20"/>
      <c r="H53" s="20"/>
      <c r="I53" s="20"/>
      <c r="J53" s="20"/>
      <c r="K53" s="20"/>
      <c r="L53" s="20"/>
      <c r="M53" s="20"/>
      <c r="N53" s="20"/>
      <c r="O53" s="20"/>
      <c r="P53" s="20"/>
      <c r="Q53" s="20"/>
      <c r="R53" s="20"/>
      <c r="S53" s="20"/>
      <c r="T53" s="20"/>
      <c r="U53" s="20"/>
      <c r="V53" s="20"/>
    </row>
    <row r="54" spans="1:22" x14ac:dyDescent="0.2">
      <c r="A54" s="20"/>
      <c r="B54" s="20"/>
      <c r="C54" s="20"/>
      <c r="D54" s="20"/>
      <c r="E54" s="20"/>
      <c r="F54" s="20"/>
      <c r="G54" s="20"/>
      <c r="H54" s="20"/>
      <c r="I54" s="20"/>
      <c r="J54" s="20"/>
      <c r="K54" s="20"/>
      <c r="L54" s="20"/>
      <c r="M54" s="20"/>
      <c r="N54" s="20"/>
      <c r="O54" s="20"/>
      <c r="P54" s="20"/>
      <c r="Q54" s="20"/>
      <c r="R54" s="20"/>
      <c r="S54" s="20"/>
      <c r="T54" s="20"/>
      <c r="U54" s="20"/>
      <c r="V54" s="20"/>
    </row>
    <row r="55" spans="1:22" x14ac:dyDescent="0.2">
      <c r="A55" s="20"/>
      <c r="B55" s="20"/>
      <c r="C55" s="20"/>
      <c r="D55" s="20"/>
      <c r="E55" s="20"/>
      <c r="F55" s="20"/>
      <c r="G55" s="20"/>
      <c r="H55" s="20"/>
      <c r="I55" s="20"/>
      <c r="J55" s="20"/>
      <c r="K55" s="20"/>
      <c r="L55" s="20"/>
      <c r="M55" s="20"/>
      <c r="N55" s="20"/>
      <c r="O55" s="20"/>
      <c r="P55" s="20"/>
      <c r="Q55" s="20"/>
      <c r="R55" s="20"/>
      <c r="S55" s="20"/>
      <c r="T55" s="20"/>
      <c r="U55" s="20"/>
      <c r="V55" s="20"/>
    </row>
    <row r="56" spans="1:22" x14ac:dyDescent="0.2">
      <c r="A56" s="20"/>
      <c r="B56" s="20"/>
      <c r="C56" s="20"/>
      <c r="D56" s="20"/>
      <c r="E56" s="20"/>
      <c r="F56" s="20"/>
      <c r="G56" s="20"/>
      <c r="H56" s="20"/>
      <c r="I56" s="20"/>
      <c r="J56" s="20"/>
      <c r="K56" s="20"/>
      <c r="L56" s="20"/>
      <c r="M56" s="20"/>
      <c r="N56" s="20"/>
      <c r="O56" s="20"/>
      <c r="P56" s="20"/>
      <c r="Q56" s="20"/>
      <c r="R56" s="20"/>
      <c r="S56" s="20"/>
      <c r="T56" s="20"/>
      <c r="U56" s="20"/>
      <c r="V56" s="20"/>
    </row>
    <row r="57" spans="1:22" x14ac:dyDescent="0.2">
      <c r="A57" s="20"/>
      <c r="B57" s="20"/>
      <c r="C57" s="20"/>
      <c r="D57" s="20"/>
      <c r="E57" s="20"/>
      <c r="F57" s="20"/>
      <c r="G57" s="20"/>
      <c r="H57" s="20"/>
      <c r="I57" s="20"/>
      <c r="J57" s="20"/>
      <c r="K57" s="20"/>
      <c r="L57" s="20"/>
      <c r="M57" s="20"/>
      <c r="N57" s="20"/>
      <c r="O57" s="20"/>
      <c r="P57" s="20"/>
      <c r="Q57" s="20"/>
      <c r="R57" s="20"/>
      <c r="S57" s="20"/>
      <c r="T57" s="20"/>
      <c r="U57" s="20"/>
      <c r="V57" s="20"/>
    </row>
    <row r="58" spans="1:22" x14ac:dyDescent="0.2">
      <c r="A58" s="20"/>
      <c r="B58" s="20"/>
      <c r="C58" s="20"/>
      <c r="D58" s="20"/>
      <c r="E58" s="20"/>
      <c r="F58" s="20"/>
      <c r="G58" s="20"/>
      <c r="H58" s="20"/>
      <c r="I58" s="20"/>
      <c r="J58" s="20"/>
      <c r="K58" s="20"/>
      <c r="L58" s="20"/>
      <c r="M58" s="20"/>
      <c r="N58" s="20"/>
      <c r="O58" s="20"/>
      <c r="P58" s="20"/>
      <c r="Q58" s="20"/>
      <c r="R58" s="20"/>
      <c r="S58" s="20"/>
      <c r="T58" s="20"/>
      <c r="U58" s="20"/>
      <c r="V58" s="20"/>
    </row>
    <row r="59" spans="1:22" x14ac:dyDescent="0.2">
      <c r="A59" s="20"/>
      <c r="B59" s="20"/>
      <c r="C59" s="20"/>
      <c r="D59" s="20"/>
      <c r="E59" s="20"/>
      <c r="F59" s="20"/>
      <c r="G59" s="20"/>
      <c r="H59" s="20"/>
      <c r="I59" s="20"/>
      <c r="J59" s="20"/>
      <c r="K59" s="20"/>
      <c r="L59" s="20"/>
      <c r="M59" s="20"/>
      <c r="N59" s="20"/>
      <c r="O59" s="20"/>
      <c r="P59" s="20"/>
      <c r="Q59" s="20"/>
      <c r="R59" s="20"/>
      <c r="S59" s="20"/>
      <c r="T59" s="20"/>
      <c r="U59" s="20"/>
      <c r="V59" s="20"/>
    </row>
  </sheetData>
  <conditionalFormatting sqref="C29">
    <cfRule type="cellIs" dxfId="19" priority="17" operator="lessThan">
      <formula>0</formula>
    </cfRule>
    <cfRule type="cellIs" dxfId="18" priority="18" operator="between">
      <formula>0</formula>
      <formula>0.135</formula>
    </cfRule>
    <cfRule type="cellIs" dxfId="17" priority="19" operator="greaterThan">
      <formula>0.17</formula>
    </cfRule>
  </conditionalFormatting>
  <conditionalFormatting sqref="C3:F3">
    <cfRule type="colorScale" priority="16">
      <colorScale>
        <cfvo type="min"/>
        <cfvo type="percentile" val="50"/>
        <cfvo type="max"/>
        <color rgb="FFF8696B"/>
        <color rgb="FFFFEB84"/>
        <color rgb="FF63BE7B"/>
      </colorScale>
    </cfRule>
  </conditionalFormatting>
  <conditionalFormatting sqref="C4:F4">
    <cfRule type="colorScale" priority="15">
      <colorScale>
        <cfvo type="min"/>
        <cfvo type="percentile" val="50"/>
        <cfvo type="max"/>
        <color rgb="FFF8696B"/>
        <color rgb="FFFFEB84"/>
        <color rgb="FF63BE7B"/>
      </colorScale>
    </cfRule>
  </conditionalFormatting>
  <conditionalFormatting sqref="C5:F5">
    <cfRule type="colorScale" priority="14">
      <colorScale>
        <cfvo type="min"/>
        <cfvo type="percentile" val="50"/>
        <cfvo type="max"/>
        <color rgb="FFF8696B"/>
        <color rgb="FFFFEB84"/>
        <color rgb="FF63BE7B"/>
      </colorScale>
    </cfRule>
  </conditionalFormatting>
  <conditionalFormatting sqref="C6:F6">
    <cfRule type="colorScale" priority="13">
      <colorScale>
        <cfvo type="min"/>
        <cfvo type="percentile" val="50"/>
        <cfvo type="max"/>
        <color rgb="FFF8696B"/>
        <color rgb="FFFFEB84"/>
        <color rgb="FF63BE7B"/>
      </colorScale>
    </cfRule>
  </conditionalFormatting>
  <conditionalFormatting sqref="C7:F7">
    <cfRule type="colorScale" priority="12">
      <colorScale>
        <cfvo type="min"/>
        <cfvo type="percentile" val="50"/>
        <cfvo type="max"/>
        <color rgb="FFF8696B"/>
        <color rgb="FFFFEB84"/>
        <color rgb="FF63BE7B"/>
      </colorScale>
    </cfRule>
  </conditionalFormatting>
  <conditionalFormatting sqref="C8:F8">
    <cfRule type="colorScale" priority="11">
      <colorScale>
        <cfvo type="min"/>
        <cfvo type="percentile" val="50"/>
        <cfvo type="max"/>
        <color rgb="FFF8696B"/>
        <color rgb="FFFFEB84"/>
        <color rgb="FF63BE7B"/>
      </colorScale>
    </cfRule>
  </conditionalFormatting>
  <conditionalFormatting sqref="C9:F9">
    <cfRule type="colorScale" priority="10">
      <colorScale>
        <cfvo type="min"/>
        <cfvo type="percentile" val="50"/>
        <cfvo type="max"/>
        <color rgb="FFF8696B"/>
        <color rgb="FFFFEB84"/>
        <color rgb="FF63BE7B"/>
      </colorScale>
    </cfRule>
  </conditionalFormatting>
  <conditionalFormatting sqref="C10:F10">
    <cfRule type="colorScale" priority="9">
      <colorScale>
        <cfvo type="min"/>
        <cfvo type="percentile" val="50"/>
        <cfvo type="max"/>
        <color rgb="FFF8696B"/>
        <color rgb="FFFFEB84"/>
        <color rgb="FF63BE7B"/>
      </colorScale>
    </cfRule>
  </conditionalFormatting>
  <conditionalFormatting sqref="C11:F11">
    <cfRule type="colorScale" priority="8">
      <colorScale>
        <cfvo type="min"/>
        <cfvo type="percentile" val="50"/>
        <cfvo type="max"/>
        <color rgb="FFF8696B"/>
        <color rgb="FFFFEB84"/>
        <color rgb="FF63BE7B"/>
      </colorScale>
    </cfRule>
  </conditionalFormatting>
  <conditionalFormatting sqref="C12:F12">
    <cfRule type="colorScale" priority="7">
      <colorScale>
        <cfvo type="min"/>
        <cfvo type="percentile" val="50"/>
        <cfvo type="max"/>
        <color rgb="FFF8696B"/>
        <color rgb="FFFFEB84"/>
        <color rgb="FF63BE7B"/>
      </colorScale>
    </cfRule>
  </conditionalFormatting>
  <conditionalFormatting sqref="C13:F13">
    <cfRule type="colorScale" priority="6">
      <colorScale>
        <cfvo type="min"/>
        <cfvo type="percentile" val="50"/>
        <cfvo type="max"/>
        <color rgb="FFF8696B"/>
        <color rgb="FFFFEB84"/>
        <color rgb="FF63BE7B"/>
      </colorScale>
    </cfRule>
  </conditionalFormatting>
  <conditionalFormatting sqref="C15:F15">
    <cfRule type="colorScale" priority="5">
      <colorScale>
        <cfvo type="min"/>
        <cfvo type="percentile" val="50"/>
        <cfvo type="max"/>
        <color rgb="FFF8696B"/>
        <color rgb="FFFFEB84"/>
        <color rgb="FF63BE7B"/>
      </colorScale>
    </cfRule>
  </conditionalFormatting>
  <conditionalFormatting sqref="C17:F17">
    <cfRule type="colorScale" priority="4">
      <colorScale>
        <cfvo type="min"/>
        <cfvo type="percentile" val="50"/>
        <cfvo type="max"/>
        <color rgb="FFF8696B"/>
        <color rgb="FFFFEB84"/>
        <color rgb="FF63BE7B"/>
      </colorScale>
    </cfRule>
  </conditionalFormatting>
  <conditionalFormatting sqref="C24:F24">
    <cfRule type="cellIs" dxfId="14" priority="1" operator="greaterThan">
      <formula>0.5</formula>
    </cfRule>
    <cfRule type="cellIs" dxfId="13" priority="2" operator="between">
      <formula>0.2</formula>
      <formula>0.5</formula>
    </cfRule>
    <cfRule type="cellIs" dxfId="12" priority="3" operator="lessThan">
      <formula>0.2</formula>
    </cfRule>
  </conditionalFormatting>
  <conditionalFormatting sqref="C25:F25">
    <cfRule type="cellIs" dxfId="11" priority="27" operator="greaterThan">
      <formula>0.17</formula>
    </cfRule>
    <cfRule type="cellIs" dxfId="10" priority="28" operator="between">
      <formula>0.1</formula>
      <formula>0.17</formula>
    </cfRule>
    <cfRule type="cellIs" dxfId="9" priority="29" operator="lessThan">
      <formula>0.1</formula>
    </cfRule>
  </conditionalFormatting>
  <conditionalFormatting sqref="C26:F26">
    <cfRule type="cellIs" dxfId="8" priority="25" operator="lessThan">
      <formula>0.5</formula>
    </cfRule>
    <cfRule type="cellIs" dxfId="7" priority="26" operator="greaterThan">
      <formula>0.5</formula>
    </cfRule>
  </conditionalFormatting>
  <conditionalFormatting sqref="C27:F27">
    <cfRule type="cellIs" dxfId="6" priority="20" operator="greaterThan">
      <formula>1</formula>
    </cfRule>
    <cfRule type="cellIs" dxfId="5" priority="23" operator="between">
      <formula>0.8</formula>
      <formula>1</formula>
    </cfRule>
    <cfRule type="cellIs" dxfId="4" priority="24" operator="lessThan">
      <formula>0.8</formula>
    </cfRule>
  </conditionalFormatting>
  <conditionalFormatting sqref="C31:F31">
    <cfRule type="cellIs" dxfId="1" priority="21" operator="lessThan">
      <formula>0.23</formula>
    </cfRule>
    <cfRule type="cellIs" dxfId="0" priority="22" operator="greaterThan">
      <formula>0.23</formula>
    </cfRule>
  </conditionalFormatting>
  <pageMargins left="0.7" right="0.7" top="0.75" bottom="0.75" header="0.3" footer="0.3"/>
  <pageSetup orientation="portrait" useFirstPageNumber="1" horizontalDpi="0" verticalDpi="0"/>
  <extLst>
    <ext xmlns:x14="http://schemas.microsoft.com/office/spreadsheetml/2009/9/main" uri="{78C0D931-6437-407d-A8EE-F0AAD7539E65}">
      <x14:conditionalFormattings>
        <x14:conditionalFormatting xmlns:xm="http://schemas.microsoft.com/office/excel/2006/main">
          <x14:cfRule type="containsText" priority="32" operator="containsText" id="{00000000-000E-0000-0200-000020000000}">
            <xm:f>NOT(ISERROR(SEARCH("Fail",C21)))</xm:f>
            <x14:dxf>
              <font>
                <color rgb="FF9C0006"/>
              </font>
              <fill>
                <patternFill>
                  <bgColor rgb="FFFFC7CE"/>
                </patternFill>
              </fill>
            </x14:dxf>
          </x14:cfRule>
          <x14:cfRule type="containsText" priority="33" operator="containsText" id="{00000000-000E-0000-0200-000021000000}">
            <xm:f>NOT(ISERROR(SEARCH("Pass",C21)))</xm:f>
            <x14:dxf>
              <font>
                <color rgb="FF006100"/>
              </font>
              <fill>
                <patternFill>
                  <bgColor rgb="FFC6EFCE"/>
                </patternFill>
              </fill>
            </x14:dxf>
          </x14:cfRule>
          <xm:sqref>C21:E23 F23 C28:F28 C32</xm:sqref>
        </x14:conditionalFormatting>
        <x14:conditionalFormatting xmlns:xm="http://schemas.microsoft.com/office/excel/2006/main">
          <x14:cfRule type="containsText" priority="30" operator="containsText" id="{00000000-000E-0000-0200-00001E000000}">
            <xm:f>NOT(ISERROR(SEARCH("Fail",C30)))</xm:f>
            <x14:dxf>
              <font>
                <color rgb="FF9C0006"/>
              </font>
              <fill>
                <patternFill>
                  <bgColor rgb="FFFFC7CE"/>
                </patternFill>
              </fill>
            </x14:dxf>
          </x14:cfRule>
          <x14:cfRule type="containsText" priority="31" operator="containsText" id="{00000000-000E-0000-0200-00001F000000}">
            <xm:f>NOT(ISERROR(SEARCH("Pass",C30)))</xm:f>
            <x14:dxf>
              <font>
                <color rgb="FF006100"/>
              </font>
              <fill>
                <patternFill>
                  <bgColor rgb="FFC6EFCE"/>
                </patternFill>
              </fill>
            </x14:dxf>
          </x14:cfRule>
          <xm:sqref>C30:F31</xm:sqref>
        </x14:conditionalFormatting>
      </x14:conditionalFormattings>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tabColor rgb="FF00FF00"/>
  </sheetPr>
  <dimension ref="A1:V32"/>
  <sheetViews>
    <sheetView zoomScale="200" workbookViewId="0"/>
  </sheetViews>
  <sheetFormatPr baseColWidth="10" defaultColWidth="8.83203125" defaultRowHeight="15" x14ac:dyDescent="0.2"/>
  <cols>
    <col min="1" max="1" width="19" customWidth="1"/>
    <col min="2" max="2" width="42" customWidth="1"/>
    <col min="3" max="7" width="20" customWidth="1"/>
    <col min="8" max="8" width="177" customWidth="1"/>
    <col min="9" max="9" width="20" customWidth="1"/>
    <col min="10" max="22" width="19" customWidth="1"/>
  </cols>
  <sheetData>
    <row r="1" spans="1:22" x14ac:dyDescent="0.2">
      <c r="A1" s="20"/>
      <c r="B1" s="21" t="s">
        <v>130</v>
      </c>
      <c r="C1" s="20"/>
      <c r="D1" s="20"/>
      <c r="E1" s="20"/>
      <c r="F1" s="20"/>
      <c r="G1" s="20"/>
      <c r="H1" s="20"/>
      <c r="I1" s="20"/>
      <c r="J1" s="20"/>
      <c r="K1" s="20"/>
      <c r="L1" s="20"/>
      <c r="M1" s="20"/>
      <c r="N1" s="20"/>
      <c r="O1" s="20"/>
      <c r="P1" s="20"/>
      <c r="Q1" s="20"/>
      <c r="R1" s="20"/>
      <c r="S1" s="20"/>
      <c r="T1" s="20"/>
      <c r="U1" s="20"/>
      <c r="V1" s="20"/>
    </row>
    <row r="2" spans="1:22" x14ac:dyDescent="0.2">
      <c r="A2" s="20"/>
      <c r="B2" s="22" t="s">
        <v>131</v>
      </c>
      <c r="C2" s="23" t="s">
        <v>175</v>
      </c>
      <c r="D2" s="23" t="s">
        <v>176</v>
      </c>
      <c r="E2" s="23" t="s">
        <v>177</v>
      </c>
      <c r="F2" s="23" t="s">
        <v>178</v>
      </c>
      <c r="G2" s="20"/>
      <c r="H2" s="24" t="s">
        <v>136</v>
      </c>
      <c r="I2" s="25">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0.25708333333333333</v>
      </c>
      <c r="J2" s="20"/>
      <c r="K2" s="20"/>
      <c r="L2" s="20"/>
      <c r="M2" s="20"/>
      <c r="N2" s="20"/>
      <c r="O2" s="20"/>
      <c r="P2" s="20"/>
      <c r="Q2" s="20"/>
      <c r="R2" s="20"/>
      <c r="S2" s="20"/>
      <c r="T2" s="20"/>
      <c r="U2" s="20"/>
      <c r="V2" s="20"/>
    </row>
    <row r="3" spans="1:22" ht="19" x14ac:dyDescent="0.25">
      <c r="A3" s="20"/>
      <c r="B3" s="26" t="s">
        <v>137</v>
      </c>
      <c r="C3" s="27">
        <v>607000000</v>
      </c>
      <c r="D3" s="27">
        <v>751000000</v>
      </c>
      <c r="E3" s="27">
        <v>498000000</v>
      </c>
      <c r="F3" s="28">
        <v>327000000</v>
      </c>
      <c r="G3" s="20"/>
      <c r="H3" s="20"/>
      <c r="I3" s="20"/>
      <c r="J3" s="20"/>
      <c r="K3" s="20"/>
      <c r="L3" s="20"/>
      <c r="M3" s="20"/>
      <c r="N3" s="20"/>
      <c r="O3" s="20"/>
      <c r="P3" s="20"/>
      <c r="Q3" s="20"/>
      <c r="R3" s="20"/>
      <c r="S3" s="20"/>
      <c r="T3" s="20"/>
      <c r="U3" s="20"/>
      <c r="V3" s="20"/>
    </row>
    <row r="4" spans="1:22" ht="19" x14ac:dyDescent="0.25">
      <c r="A4" s="20"/>
      <c r="B4" s="29" t="s">
        <v>138</v>
      </c>
      <c r="C4" s="27">
        <v>1942000000</v>
      </c>
      <c r="D4" s="27">
        <v>1917000000</v>
      </c>
      <c r="E4" s="27">
        <v>1959000000</v>
      </c>
      <c r="F4" s="28">
        <v>2848000000</v>
      </c>
      <c r="G4" s="20"/>
      <c r="H4" s="20"/>
      <c r="I4" s="20"/>
      <c r="J4" s="20"/>
      <c r="K4" s="20"/>
      <c r="L4" s="20"/>
      <c r="M4" s="20"/>
      <c r="N4" s="20"/>
      <c r="O4" s="20"/>
      <c r="P4" s="20"/>
      <c r="Q4" s="20"/>
      <c r="R4" s="20"/>
      <c r="S4" s="20"/>
      <c r="T4" s="20"/>
      <c r="U4" s="20"/>
      <c r="V4" s="20"/>
    </row>
    <row r="5" spans="1:22" ht="19" x14ac:dyDescent="0.25">
      <c r="A5" s="20"/>
      <c r="B5" s="29" t="s">
        <v>139</v>
      </c>
      <c r="C5" s="27">
        <v>5079000000</v>
      </c>
      <c r="D5" s="27">
        <v>1650000000</v>
      </c>
      <c r="E5" s="27">
        <v>1795000000</v>
      </c>
      <c r="F5" s="28">
        <v>579000000</v>
      </c>
      <c r="G5" s="20"/>
      <c r="H5" s="20"/>
      <c r="I5" s="20"/>
      <c r="J5" s="20"/>
      <c r="K5" s="20"/>
      <c r="L5" s="20"/>
      <c r="M5" s="20"/>
      <c r="N5" s="20"/>
      <c r="O5" s="20"/>
      <c r="P5" s="20"/>
      <c r="Q5" s="20"/>
      <c r="R5" s="20"/>
      <c r="S5" s="20"/>
      <c r="T5" s="20"/>
      <c r="U5" s="20"/>
      <c r="V5" s="20"/>
    </row>
    <row r="6" spans="1:22" ht="19" x14ac:dyDescent="0.25">
      <c r="A6" s="20"/>
      <c r="B6" s="29" t="s">
        <v>140</v>
      </c>
      <c r="C6" s="27">
        <v>26038000000</v>
      </c>
      <c r="D6" s="27">
        <v>29146000000</v>
      </c>
      <c r="E6" s="27">
        <v>23182000000</v>
      </c>
      <c r="F6" s="28">
        <v>14902000000</v>
      </c>
      <c r="G6" s="20"/>
      <c r="H6" s="20"/>
      <c r="I6" s="20"/>
      <c r="J6" s="20"/>
      <c r="K6" s="20"/>
      <c r="L6" s="20"/>
      <c r="M6" s="20"/>
      <c r="N6" s="20"/>
      <c r="O6" s="20"/>
      <c r="P6" s="20"/>
      <c r="Q6" s="20"/>
      <c r="R6" s="20"/>
      <c r="S6" s="20"/>
      <c r="T6" s="20"/>
      <c r="U6" s="20"/>
      <c r="V6" s="20"/>
    </row>
    <row r="7" spans="1:22" ht="19" x14ac:dyDescent="0.25">
      <c r="A7" s="20"/>
      <c r="B7" s="29" t="s">
        <v>141</v>
      </c>
      <c r="C7" s="27">
        <v>9500000000</v>
      </c>
      <c r="D7" s="27">
        <v>12982000000</v>
      </c>
      <c r="E7" s="27">
        <v>7915000000</v>
      </c>
      <c r="F7" s="28">
        <v>1915000000</v>
      </c>
      <c r="G7" s="20"/>
      <c r="H7" s="20"/>
      <c r="I7" s="20"/>
      <c r="J7" s="20"/>
      <c r="K7" s="20"/>
      <c r="L7" s="20"/>
      <c r="M7" s="20"/>
      <c r="N7" s="20"/>
      <c r="O7" s="20"/>
      <c r="P7" s="20"/>
      <c r="Q7" s="20"/>
      <c r="R7" s="20"/>
      <c r="S7" s="20"/>
      <c r="T7" s="20"/>
      <c r="U7" s="20"/>
      <c r="V7" s="20"/>
    </row>
    <row r="8" spans="1:22" ht="19" x14ac:dyDescent="0.25">
      <c r="A8" s="20"/>
      <c r="B8" s="29" t="s">
        <v>142</v>
      </c>
      <c r="C8" s="27">
        <v>13632000000</v>
      </c>
      <c r="D8" s="27">
        <v>12336000000</v>
      </c>
      <c r="E8" s="27">
        <v>11667000000</v>
      </c>
      <c r="F8" s="28">
        <v>11307000000</v>
      </c>
      <c r="G8" s="20"/>
      <c r="H8" s="20"/>
      <c r="I8" s="20"/>
      <c r="J8" s="20"/>
      <c r="K8" s="20"/>
      <c r="L8" s="20"/>
      <c r="M8" s="20"/>
      <c r="N8" s="20"/>
      <c r="O8" s="20"/>
      <c r="P8" s="20"/>
      <c r="Q8" s="20"/>
      <c r="R8" s="20"/>
      <c r="S8" s="20"/>
      <c r="T8" s="20"/>
      <c r="U8" s="20"/>
      <c r="V8" s="20"/>
    </row>
    <row r="9" spans="1:22" ht="19" x14ac:dyDescent="0.25">
      <c r="A9" s="20"/>
      <c r="B9" s="29" t="s">
        <v>143</v>
      </c>
      <c r="C9" s="27">
        <v>23132000000</v>
      </c>
      <c r="D9" s="27">
        <v>25318000000</v>
      </c>
      <c r="E9" s="27">
        <v>19582000000</v>
      </c>
      <c r="F9" s="28">
        <v>13222000000</v>
      </c>
      <c r="G9" s="20"/>
      <c r="H9" s="20"/>
      <c r="I9" s="20"/>
      <c r="J9" s="20"/>
      <c r="K9" s="20"/>
      <c r="L9" s="20"/>
      <c r="M9" s="20"/>
      <c r="N9" s="20"/>
      <c r="O9" s="20"/>
      <c r="P9" s="20"/>
      <c r="Q9" s="20"/>
      <c r="R9" s="20"/>
      <c r="S9" s="20"/>
      <c r="T9" s="20"/>
      <c r="U9" s="20"/>
      <c r="V9" s="20"/>
    </row>
    <row r="10" spans="1:22" ht="19" x14ac:dyDescent="0.25">
      <c r="A10" s="20"/>
      <c r="B10" s="29" t="s">
        <v>144</v>
      </c>
      <c r="C10" s="27">
        <v>1892000000</v>
      </c>
      <c r="D10" s="27">
        <v>5864000000</v>
      </c>
      <c r="E10" s="27">
        <v>5273000000</v>
      </c>
      <c r="F10" s="28">
        <v>5232000000</v>
      </c>
      <c r="G10" s="20"/>
      <c r="H10" s="20"/>
      <c r="I10" s="20"/>
      <c r="J10" s="20"/>
      <c r="K10" s="20"/>
      <c r="L10" s="20"/>
      <c r="M10" s="20"/>
      <c r="N10" s="20"/>
      <c r="O10" s="20"/>
      <c r="P10" s="20"/>
      <c r="Q10" s="20"/>
      <c r="R10" s="20"/>
      <c r="S10" s="20"/>
      <c r="T10" s="20"/>
      <c r="U10" s="20"/>
      <c r="V10" s="20"/>
    </row>
    <row r="11" spans="1:22" ht="19" x14ac:dyDescent="0.25">
      <c r="A11" s="20"/>
      <c r="B11" s="29" t="s">
        <v>145</v>
      </c>
      <c r="C11" s="27">
        <v>650000000</v>
      </c>
      <c r="D11" s="27">
        <v>0</v>
      </c>
      <c r="E11" s="27">
        <v>0</v>
      </c>
      <c r="F11" s="28">
        <v>0</v>
      </c>
      <c r="G11" s="20"/>
      <c r="H11" s="20"/>
      <c r="I11" s="20"/>
      <c r="J11" s="20"/>
      <c r="K11" s="20"/>
      <c r="L11" s="20"/>
      <c r="M11" s="20"/>
      <c r="N11" s="20"/>
      <c r="O11" s="20"/>
      <c r="P11" s="20"/>
      <c r="Q11" s="20"/>
      <c r="R11" s="20"/>
      <c r="S11" s="20"/>
      <c r="T11" s="20"/>
      <c r="U11" s="20"/>
      <c r="V11" s="20"/>
    </row>
    <row r="12" spans="1:22" ht="19" x14ac:dyDescent="0.25">
      <c r="A12" s="20"/>
      <c r="B12" s="29" t="s">
        <v>146</v>
      </c>
      <c r="C12" s="27">
        <v>820000000</v>
      </c>
      <c r="D12" s="27">
        <v>1408000000</v>
      </c>
      <c r="E12" s="27">
        <v>464000000</v>
      </c>
      <c r="F12" s="28">
        <v>-1403000000</v>
      </c>
      <c r="G12" s="20"/>
      <c r="H12" s="20"/>
      <c r="I12" s="20"/>
      <c r="J12" s="20"/>
      <c r="K12" s="20"/>
      <c r="L12" s="20"/>
      <c r="M12" s="20"/>
      <c r="N12" s="20"/>
      <c r="O12" s="20"/>
      <c r="P12" s="20"/>
      <c r="Q12" s="20"/>
      <c r="R12" s="20"/>
      <c r="S12" s="20"/>
      <c r="T12" s="20"/>
      <c r="U12" s="20"/>
      <c r="V12" s="20"/>
    </row>
    <row r="13" spans="1:22" ht="19" x14ac:dyDescent="0.25">
      <c r="A13" s="20"/>
      <c r="B13" s="29" t="s">
        <v>147</v>
      </c>
      <c r="C13" s="27">
        <v>2906000000</v>
      </c>
      <c r="D13" s="27">
        <v>3828000000</v>
      </c>
      <c r="E13" s="27">
        <v>3600000000</v>
      </c>
      <c r="F13" s="28">
        <v>1680000000</v>
      </c>
      <c r="G13" s="20"/>
      <c r="H13" s="20"/>
      <c r="I13" s="20"/>
      <c r="J13" s="20"/>
      <c r="K13" s="20"/>
      <c r="L13" s="20"/>
      <c r="M13" s="20"/>
      <c r="N13" s="20"/>
      <c r="O13" s="20"/>
      <c r="P13" s="20"/>
      <c r="Q13" s="20"/>
      <c r="R13" s="20"/>
      <c r="S13" s="20"/>
      <c r="T13" s="20"/>
      <c r="U13" s="20"/>
      <c r="V13" s="20"/>
    </row>
    <row r="14" spans="1:22" ht="19" x14ac:dyDescent="0.25">
      <c r="A14" s="20"/>
      <c r="B14" s="30" t="s">
        <v>148</v>
      </c>
      <c r="C14" s="31"/>
      <c r="D14" s="31"/>
      <c r="E14" s="31"/>
      <c r="F14" s="32"/>
      <c r="G14" s="20"/>
      <c r="H14" s="20"/>
      <c r="I14" s="20"/>
      <c r="J14" s="20"/>
      <c r="K14" s="20"/>
      <c r="L14" s="20"/>
      <c r="M14" s="20"/>
      <c r="N14" s="20"/>
      <c r="O14" s="20"/>
      <c r="P14" s="20"/>
      <c r="Q14" s="20"/>
      <c r="R14" s="20"/>
      <c r="S14" s="20"/>
      <c r="T14" s="20"/>
      <c r="U14" s="20"/>
      <c r="V14" s="20"/>
    </row>
    <row r="15" spans="1:22" ht="19" x14ac:dyDescent="0.25">
      <c r="A15" s="20"/>
      <c r="B15" s="26" t="s">
        <v>149</v>
      </c>
      <c r="C15" s="27">
        <v>0</v>
      </c>
      <c r="D15" s="27">
        <v>0</v>
      </c>
      <c r="E15" s="27">
        <v>0</v>
      </c>
      <c r="F15" s="28">
        <v>8000000</v>
      </c>
      <c r="G15" s="20"/>
      <c r="H15" s="20"/>
      <c r="I15" s="20"/>
      <c r="J15" s="20"/>
      <c r="K15" s="20"/>
      <c r="L15" s="20"/>
      <c r="M15" s="20"/>
      <c r="N15" s="20"/>
      <c r="O15" s="20"/>
      <c r="P15" s="20"/>
      <c r="Q15" s="20"/>
      <c r="R15" s="20"/>
      <c r="S15" s="20"/>
      <c r="T15" s="20"/>
      <c r="U15" s="20"/>
      <c r="V15" s="20"/>
    </row>
    <row r="16" spans="1:22" ht="19" x14ac:dyDescent="0.25">
      <c r="A16" s="20"/>
      <c r="B16" s="30" t="s">
        <v>150</v>
      </c>
      <c r="C16" s="31"/>
      <c r="D16" s="31"/>
      <c r="E16" s="31"/>
      <c r="F16" s="32"/>
      <c r="G16" s="20"/>
      <c r="H16" s="20"/>
      <c r="I16" s="20"/>
      <c r="J16" s="20"/>
      <c r="K16" s="20"/>
      <c r="L16" s="20"/>
      <c r="M16" s="20"/>
      <c r="N16" s="20"/>
      <c r="O16" s="20"/>
      <c r="P16" s="20"/>
      <c r="Q16" s="20"/>
      <c r="R16" s="20"/>
      <c r="S16" s="20"/>
      <c r="T16" s="20"/>
      <c r="U16" s="20"/>
      <c r="V16" s="20"/>
    </row>
    <row r="17" spans="1:22" ht="19" x14ac:dyDescent="0.25">
      <c r="A17" s="20"/>
      <c r="B17" s="33" t="s">
        <v>151</v>
      </c>
      <c r="C17" s="34">
        <v>-221000000</v>
      </c>
      <c r="D17" s="34">
        <v>360000000</v>
      </c>
      <c r="E17" s="34">
        <v>493000000</v>
      </c>
      <c r="F17" s="35">
        <v>1837000000</v>
      </c>
      <c r="G17" s="20"/>
      <c r="H17" s="20"/>
      <c r="I17" s="20"/>
      <c r="J17" s="20"/>
      <c r="K17" s="20"/>
      <c r="L17" s="20"/>
      <c r="M17" s="20"/>
      <c r="N17" s="20"/>
      <c r="O17" s="20"/>
      <c r="P17" s="20"/>
      <c r="Q17" s="20"/>
      <c r="R17" s="20"/>
      <c r="S17" s="20"/>
      <c r="T17" s="20"/>
      <c r="U17" s="20"/>
      <c r="V17" s="20"/>
    </row>
    <row r="19" spans="1:22" x14ac:dyDescent="0.2">
      <c r="A19" s="20"/>
      <c r="B19" s="36" t="s">
        <v>70</v>
      </c>
      <c r="C19" s="37" t="s">
        <v>152</v>
      </c>
      <c r="D19" s="37" t="s">
        <v>153</v>
      </c>
      <c r="E19" s="37" t="s">
        <v>154</v>
      </c>
      <c r="F19" s="37" t="s">
        <v>155</v>
      </c>
      <c r="G19" s="38" t="s">
        <v>156</v>
      </c>
      <c r="H19" s="20"/>
      <c r="I19" s="20"/>
      <c r="J19" s="20"/>
      <c r="K19" s="20"/>
      <c r="L19" s="20"/>
      <c r="M19" s="20"/>
      <c r="N19" s="20"/>
      <c r="O19" s="20"/>
      <c r="P19" s="20"/>
      <c r="Q19" s="20"/>
      <c r="R19" s="20"/>
      <c r="S19" s="20"/>
      <c r="T19" s="20"/>
      <c r="U19" s="20"/>
      <c r="V19" s="20"/>
    </row>
    <row r="20" spans="1:22" x14ac:dyDescent="0.2">
      <c r="A20" s="20"/>
      <c r="B20" s="39" t="s">
        <v>85</v>
      </c>
      <c r="C20" s="40"/>
      <c r="D20" s="40"/>
      <c r="E20" s="40"/>
      <c r="F20" s="40"/>
      <c r="G20" s="41"/>
      <c r="H20" s="42" t="s">
        <v>157</v>
      </c>
      <c r="I20" s="20"/>
      <c r="J20" s="20"/>
      <c r="K20" s="20"/>
      <c r="L20" s="20"/>
      <c r="M20" s="20"/>
      <c r="N20" s="20"/>
      <c r="O20" s="20"/>
      <c r="P20" s="20"/>
      <c r="Q20" s="20"/>
      <c r="R20" s="20"/>
      <c r="S20" s="20"/>
      <c r="T20" s="20"/>
      <c r="U20" s="20"/>
      <c r="V20" s="20"/>
    </row>
    <row r="21" spans="1:22" x14ac:dyDescent="0.2">
      <c r="A21" s="20"/>
      <c r="B21" s="43" t="s">
        <v>158</v>
      </c>
      <c r="C21" s="44" t="str">
        <f>IF(C3&gt;D3, "Pass", "Fail")</f>
        <v>Fail</v>
      </c>
      <c r="D21" s="44" t="str">
        <f>IF(D3&gt;E3, "Pass", "Fail")</f>
        <v>Pass</v>
      </c>
      <c r="E21" s="44" t="str">
        <f>IF(E3&gt;F3, "Pass", "Fail")</f>
        <v>Pass</v>
      </c>
      <c r="F21" s="45"/>
      <c r="G21" s="46">
        <f>(((COUNTIF(C21:E21, "Pass") * 100) + (COUNTIF(C21:E21, "Fail") * 0)) * (400/300)) / 2</f>
        <v>133.33333333333331</v>
      </c>
      <c r="H21" s="47" t="s">
        <v>159</v>
      </c>
      <c r="I21" s="48"/>
      <c r="J21" s="20"/>
      <c r="K21" s="20"/>
      <c r="L21" s="20"/>
      <c r="M21" s="20"/>
      <c r="N21" s="20"/>
      <c r="O21" s="20"/>
      <c r="P21" s="20"/>
      <c r="Q21" s="20"/>
      <c r="R21" s="20"/>
      <c r="S21" s="20"/>
      <c r="T21" s="20"/>
      <c r="U21" s="20"/>
      <c r="V21" s="20"/>
    </row>
    <row r="22" spans="1:22" x14ac:dyDescent="0.2">
      <c r="A22" s="20"/>
      <c r="B22" s="43" t="s">
        <v>160</v>
      </c>
      <c r="C22" s="44" t="str">
        <f>IF(C17&gt;D17, "Pass", "Fail")</f>
        <v>Fail</v>
      </c>
      <c r="D22" s="44" t="str">
        <f>IF(D17&gt;E17, "Pass", "Fail")</f>
        <v>Fail</v>
      </c>
      <c r="E22" s="44" t="str">
        <f>IF(E17&gt;F17, "Pass", "Fail")</f>
        <v>Fail</v>
      </c>
      <c r="F22" s="40"/>
      <c r="G22" s="46">
        <f>(((COUNTIF(C22:F22, "Pass") * 100) + (COUNTIF(C22:F22, "Fail") * 0)) * (400/300)) / 2</f>
        <v>0</v>
      </c>
      <c r="H22" s="47" t="s">
        <v>161</v>
      </c>
      <c r="I22" s="20"/>
      <c r="J22" s="20"/>
      <c r="K22" s="20"/>
      <c r="L22" s="20"/>
      <c r="M22" s="20"/>
      <c r="N22" s="20"/>
      <c r="O22" s="20"/>
      <c r="P22" s="20"/>
      <c r="Q22" s="20"/>
      <c r="R22" s="20"/>
      <c r="S22" s="20"/>
      <c r="T22" s="20"/>
      <c r="U22" s="20"/>
      <c r="V22" s="20"/>
    </row>
    <row r="23" spans="1:22" x14ac:dyDescent="0.2">
      <c r="A23" s="20"/>
      <c r="B23" s="39" t="s">
        <v>73</v>
      </c>
      <c r="C23" s="44" t="str">
        <f>IF(C17&gt;C7, "Pass", "Fail")</f>
        <v>Fail</v>
      </c>
      <c r="D23" s="44" t="str">
        <f>IF(D17&gt;D7, "Pass", "Fail")</f>
        <v>Fail</v>
      </c>
      <c r="E23" s="44" t="str">
        <f>IF(E17&gt;E7, "Pass", "Fail")</f>
        <v>Fail</v>
      </c>
      <c r="F23" s="49" t="str">
        <f>IF(F17&gt;F7, "Pass", "Fail")</f>
        <v>Fail</v>
      </c>
      <c r="G23" s="46">
        <f>(COUNTIF(C23:F23, "Pass") * 100) + (COUNTIF(C23:F23, "Fail") * 0)</f>
        <v>0</v>
      </c>
      <c r="H23" s="47" t="s">
        <v>162</v>
      </c>
      <c r="I23" s="20"/>
      <c r="J23" s="20"/>
      <c r="K23" s="20"/>
      <c r="L23" s="20"/>
      <c r="M23" s="20"/>
      <c r="N23" s="20"/>
      <c r="O23" s="20"/>
      <c r="P23" s="20"/>
      <c r="Q23" s="20"/>
      <c r="R23" s="20"/>
      <c r="S23" s="20"/>
      <c r="T23" s="20"/>
      <c r="U23" s="20"/>
      <c r="V23" s="20"/>
    </row>
    <row r="24" spans="1:22" x14ac:dyDescent="0.2">
      <c r="A24" s="20"/>
      <c r="B24" s="39" t="s">
        <v>91</v>
      </c>
      <c r="C24" s="50">
        <f>C17/(C4)</f>
        <v>-0.11380020597322348</v>
      </c>
      <c r="D24" s="50">
        <f>D17/(D4)</f>
        <v>0.18779342723004694</v>
      </c>
      <c r="E24" s="50">
        <f>E17/(E4)</f>
        <v>0.25165900969882593</v>
      </c>
      <c r="F24" s="51">
        <f>F17/(F4)</f>
        <v>0.6450140449438202</v>
      </c>
      <c r="G24" s="46">
        <f>(IF(C24 &gt; 0.5, 100, IF(C24 &gt;= 0.2, 50, 0))) +
  (IF(D24 &gt; 0.5, 100, IF(D24 &gt;= 0.2, 50, 0))) +
  (IF(E24 &gt; 0.5, 100, IF(E24 &gt;= 0.2, 50, 0))) +
  (IF(F24 &gt; 0.5, 100, IF(F24 &gt;= 0.2, 50, 0)))</f>
        <v>150</v>
      </c>
      <c r="H24" s="47" t="s">
        <v>163</v>
      </c>
      <c r="I24" s="20"/>
      <c r="J24" s="20"/>
      <c r="K24" s="20"/>
      <c r="L24" s="20"/>
      <c r="M24" s="20"/>
      <c r="N24" s="20"/>
      <c r="O24" s="20"/>
      <c r="P24" s="20"/>
      <c r="Q24" s="20"/>
      <c r="R24" s="20"/>
      <c r="S24" s="20"/>
      <c r="T24" s="20"/>
      <c r="U24" s="20"/>
      <c r="V24" s="20"/>
    </row>
    <row r="25" spans="1:22" x14ac:dyDescent="0.2">
      <c r="A25" s="20"/>
      <c r="B25" s="39" t="s">
        <v>79</v>
      </c>
      <c r="C25" s="50">
        <f>C17/C6</f>
        <v>-8.4875950533835169E-3</v>
      </c>
      <c r="D25" s="50">
        <f>D17/D6</f>
        <v>1.2351609140190763E-2</v>
      </c>
      <c r="E25" s="50">
        <f>E17/E6</f>
        <v>2.1266499870589251E-2</v>
      </c>
      <c r="F25" s="51">
        <f>F17/F6</f>
        <v>0.12327204402093679</v>
      </c>
      <c r="G25" s="46">
        <f>(IF(C25 &gt; 0.17, 100, IF(C25 &gt;= 0.1, 50, 0))) +
  (IF(D25 &gt; 0.17, 100, IF(D25 &gt;= 0.1, 50, 0))) +
  (IF(E25 &gt; 0.17, 100, IF(E25 &gt;= 0.1, 50, 0))) +
  (IF(F25 &gt; 0.17, 100, IF(F25 &gt;= 0.1, 50, 0)))</f>
        <v>50</v>
      </c>
      <c r="H25" s="47" t="s">
        <v>164</v>
      </c>
      <c r="I25" s="20"/>
      <c r="J25" s="20"/>
      <c r="K25" s="20"/>
      <c r="L25" s="20"/>
      <c r="M25" s="20"/>
      <c r="N25" s="20"/>
      <c r="O25" s="20"/>
      <c r="P25" s="20"/>
      <c r="Q25" s="20"/>
      <c r="R25" s="20"/>
      <c r="S25" s="20"/>
      <c r="T25" s="20"/>
      <c r="U25" s="20"/>
      <c r="V25" s="20"/>
    </row>
    <row r="26" spans="1:22" x14ac:dyDescent="0.2">
      <c r="A26" s="20"/>
      <c r="B26" s="39" t="s">
        <v>81</v>
      </c>
      <c r="C26" s="50">
        <f>C8/C6</f>
        <v>0.52354251478608183</v>
      </c>
      <c r="D26" s="50">
        <f>D8/D6</f>
        <v>0.42324847320387016</v>
      </c>
      <c r="E26" s="50">
        <f>E8/E6</f>
        <v>0.5032784056595635</v>
      </c>
      <c r="F26" s="51">
        <f>F8/F6</f>
        <v>0.75875721379680583</v>
      </c>
      <c r="G26" s="46">
        <f>(IF(C26 &lt; 0.5, 100, 0)) +
  (IF(D26 &lt; 0.5, 100, 0)) +
  (IF(E26 &lt; 0.5, 100, 0)) +
  (IF(F26 &lt; 0.5, 100, 0))</f>
        <v>100</v>
      </c>
      <c r="H26" s="47" t="s">
        <v>165</v>
      </c>
      <c r="I26" s="20"/>
      <c r="J26" s="20"/>
      <c r="K26" s="20"/>
      <c r="L26" s="20"/>
      <c r="M26" s="20"/>
      <c r="N26" s="20"/>
      <c r="O26" s="20"/>
      <c r="P26" s="20"/>
      <c r="Q26" s="20"/>
      <c r="R26" s="20"/>
      <c r="S26" s="20"/>
      <c r="T26" s="20"/>
      <c r="U26" s="20"/>
      <c r="V26" s="20"/>
    </row>
    <row r="27" spans="1:22" x14ac:dyDescent="0.2">
      <c r="A27" s="20"/>
      <c r="B27" s="39" t="s">
        <v>166</v>
      </c>
      <c r="C27" s="50">
        <f>C9/(C13+C10)</f>
        <v>4.8211754897874117</v>
      </c>
      <c r="D27" s="50">
        <f>D9/(D13+D10)</f>
        <v>2.6122575319851422</v>
      </c>
      <c r="E27" s="50">
        <f>E9/(E13+E10)</f>
        <v>2.2069198692663137</v>
      </c>
      <c r="F27" s="51">
        <f>F9/(F13+F10)</f>
        <v>1.9129050925925926</v>
      </c>
      <c r="G27" s="46">
        <f>(IF(C27 &lt; 0.8, 100, IF(C27 &lt; 1, 50, 0))) +
  (IF(D27 &lt; 0.8, 100, IF(D27 &lt; 1, 50, 0))) +
  (IF(E27 &lt; 0.8, 100, IF(E27 &lt; 1, 50, 0))) +
  (IF(F27 &lt; 0.8, 100, IF(F27 &lt; 1, 50, 0)))</f>
        <v>0</v>
      </c>
      <c r="H27" s="47" t="s">
        <v>167</v>
      </c>
      <c r="I27" s="20"/>
      <c r="J27" s="20"/>
      <c r="K27" s="20"/>
      <c r="L27" s="20"/>
      <c r="M27" s="20"/>
      <c r="N27" s="20"/>
      <c r="O27" s="20"/>
      <c r="P27" s="20"/>
      <c r="Q27" s="20"/>
      <c r="R27" s="20"/>
      <c r="S27" s="20"/>
      <c r="T27" s="20"/>
      <c r="U27" s="20"/>
      <c r="V27" s="20"/>
    </row>
    <row r="28" spans="1:22" x14ac:dyDescent="0.2">
      <c r="A28" s="20"/>
      <c r="B28" s="39" t="s">
        <v>168</v>
      </c>
      <c r="C28" s="44" t="str">
        <f>IF(C11=0, "Pass", "Fail")</f>
        <v>Fail</v>
      </c>
      <c r="D28" s="52" t="str">
        <f>IF(D11=0, "Pass", "Fail")</f>
        <v>Pass</v>
      </c>
      <c r="E28" s="52" t="str">
        <f>IF(E11=0, "Pass", "Fail")</f>
        <v>Pass</v>
      </c>
      <c r="F28" s="53" t="str">
        <f>IF(F11=0, "Pass", "Fail")</f>
        <v>Pass</v>
      </c>
      <c r="G28" s="46">
        <f>(COUNTIF(C28:F28, "Pass") * 100) + (COUNTIF(C28:F28, "Fail") * 0)</f>
        <v>300</v>
      </c>
      <c r="H28" s="47" t="s">
        <v>169</v>
      </c>
      <c r="I28" s="20"/>
      <c r="J28" s="20"/>
      <c r="K28" s="20"/>
      <c r="L28" s="20"/>
      <c r="M28" s="20"/>
      <c r="N28" s="20"/>
      <c r="O28" s="20"/>
      <c r="P28" s="20"/>
      <c r="Q28" s="20"/>
      <c r="R28" s="20"/>
      <c r="S28" s="20"/>
      <c r="T28" s="20"/>
      <c r="U28" s="20"/>
      <c r="V28" s="20"/>
    </row>
    <row r="29" spans="1:22" x14ac:dyDescent="0.2">
      <c r="A29" s="20"/>
      <c r="B29" s="39" t="s">
        <v>83</v>
      </c>
      <c r="C29" s="51">
        <f>(((C12-D12)/D12)+((D12-E12)/E12)+((E12-F12)/F12))/3</f>
        <v>9.5383078766131099E-2</v>
      </c>
      <c r="D29" s="54"/>
      <c r="E29" s="55"/>
      <c r="F29" s="56"/>
      <c r="G29" s="46">
        <f>(IF(C29 &gt;= 0.17, 100, IF(C29 &gt;= 0, 50, 0))) * (400/100)</f>
        <v>200</v>
      </c>
      <c r="H29" s="47" t="s">
        <v>170</v>
      </c>
      <c r="I29" s="20"/>
      <c r="J29" s="20"/>
      <c r="K29" s="20"/>
      <c r="L29" s="20"/>
      <c r="M29" s="20"/>
      <c r="N29" s="20"/>
      <c r="O29" s="20"/>
      <c r="P29" s="20"/>
      <c r="Q29" s="20"/>
      <c r="R29" s="20"/>
      <c r="S29" s="20"/>
      <c r="T29" s="20"/>
      <c r="U29" s="20"/>
      <c r="V29" s="20"/>
    </row>
    <row r="30" spans="1:22" x14ac:dyDescent="0.2">
      <c r="A30" s="20"/>
      <c r="B30" s="39" t="s">
        <v>87</v>
      </c>
      <c r="C30" s="44" t="str">
        <f>IF(C10&lt;&gt;0,"Pass","Fail")</f>
        <v>Pass</v>
      </c>
      <c r="D30" s="57" t="str">
        <f>IF(D10&lt;&gt;0,"Pass","Fail")</f>
        <v>Pass</v>
      </c>
      <c r="E30" s="57" t="str">
        <f>IF(E10&lt;&gt;0,"Pass","Fail")</f>
        <v>Pass</v>
      </c>
      <c r="F30" s="58" t="str">
        <f>IF(F10&lt;&gt;0,"Pass","Fail")</f>
        <v>Pass</v>
      </c>
      <c r="G30" s="46">
        <f>(COUNTIF(C30:F30, "Pass") * 100) + (COUNTIF(C30:F30, "Fail") * 0)</f>
        <v>400</v>
      </c>
      <c r="H30" s="47" t="s">
        <v>171</v>
      </c>
      <c r="I30" s="20"/>
      <c r="J30" s="20"/>
      <c r="K30" s="20"/>
      <c r="L30" s="20"/>
      <c r="M30" s="20"/>
      <c r="N30" s="20"/>
      <c r="O30" s="20"/>
      <c r="P30" s="20"/>
      <c r="Q30" s="20"/>
      <c r="R30" s="20"/>
      <c r="S30" s="20"/>
      <c r="T30" s="20"/>
      <c r="U30" s="20"/>
      <c r="V30" s="20"/>
    </row>
    <row r="31" spans="1:22" x14ac:dyDescent="0.2">
      <c r="A31" s="20"/>
      <c r="B31" s="39" t="s">
        <v>172</v>
      </c>
      <c r="C31" s="50">
        <f>C17/(C13+C10)</f>
        <v>-4.6060858691121302E-2</v>
      </c>
      <c r="D31" s="50">
        <f>D17/(D13+D10)</f>
        <v>3.7144036318613287E-2</v>
      </c>
      <c r="E31" s="50">
        <f>E17/(E13+E10)</f>
        <v>5.5561816747436044E-2</v>
      </c>
      <c r="F31" s="51">
        <f>F17/(F13+F10)</f>
        <v>0.26576967592592593</v>
      </c>
      <c r="G31" s="46">
        <f>(IF(C31 &gt; 0.23, 100, 0)) +
  (IF(D31 &gt; 0.23, 100, 0)) +
  (IF(E31 &gt; 0.23, 100, 0)) +
  (IF(F31 &gt; 0.23, 100, 0))</f>
        <v>100</v>
      </c>
      <c r="H31" s="47" t="s">
        <v>173</v>
      </c>
      <c r="I31" s="20"/>
      <c r="J31" s="20"/>
      <c r="K31" s="20"/>
      <c r="L31" s="20"/>
      <c r="M31" s="20"/>
      <c r="N31" s="20"/>
      <c r="O31" s="20"/>
      <c r="P31" s="20"/>
      <c r="Q31" s="20"/>
      <c r="R31" s="20"/>
      <c r="S31" s="20"/>
      <c r="T31" s="20"/>
      <c r="U31" s="20"/>
      <c r="V31" s="20"/>
    </row>
    <row r="32" spans="1:22" x14ac:dyDescent="0.2">
      <c r="A32" s="20"/>
      <c r="B32" s="59" t="s">
        <v>93</v>
      </c>
      <c r="C32" s="60" t="str">
        <f>IF(C5&gt;F5, "Pass", "Fail")</f>
        <v>Pass</v>
      </c>
      <c r="D32" s="61"/>
      <c r="E32" s="62"/>
      <c r="F32" s="62"/>
      <c r="G32" s="63">
        <f>((COUNTIF(C32, "Pass") * 100) + (COUNTIF(C32, "Fail") * 0)) * (400/100)</f>
        <v>400</v>
      </c>
      <c r="H32" s="64" t="s">
        <v>174</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tabColor rgb="FF00FF00"/>
  </sheetPr>
  <dimension ref="A1:V32"/>
  <sheetViews>
    <sheetView zoomScale="200" workbookViewId="0"/>
  </sheetViews>
  <sheetFormatPr baseColWidth="10" defaultColWidth="8.83203125" defaultRowHeight="15" x14ac:dyDescent="0.2"/>
  <cols>
    <col min="1" max="1" width="19" customWidth="1"/>
    <col min="2" max="2" width="42" customWidth="1"/>
    <col min="3" max="7" width="20" customWidth="1"/>
    <col min="8" max="8" width="177" customWidth="1"/>
    <col min="9" max="9" width="20" customWidth="1"/>
    <col min="10" max="22" width="19" customWidth="1"/>
  </cols>
  <sheetData>
    <row r="1" spans="1:22" x14ac:dyDescent="0.2">
      <c r="A1" s="20"/>
      <c r="B1" s="21" t="s">
        <v>130</v>
      </c>
      <c r="C1" s="20"/>
      <c r="D1" s="20"/>
      <c r="E1" s="20"/>
      <c r="F1" s="20"/>
      <c r="G1" s="20"/>
      <c r="H1" s="20"/>
      <c r="I1" s="20"/>
      <c r="J1" s="20"/>
      <c r="K1" s="20"/>
      <c r="L1" s="20"/>
      <c r="M1" s="20"/>
      <c r="N1" s="20"/>
      <c r="O1" s="20"/>
      <c r="P1" s="20"/>
      <c r="Q1" s="20"/>
      <c r="R1" s="20"/>
      <c r="S1" s="20"/>
      <c r="T1" s="20"/>
      <c r="U1" s="20"/>
      <c r="V1" s="20"/>
    </row>
    <row r="2" spans="1:22" x14ac:dyDescent="0.2">
      <c r="A2" s="20"/>
      <c r="B2" s="22" t="s">
        <v>131</v>
      </c>
      <c r="C2" s="23" t="s">
        <v>175</v>
      </c>
      <c r="D2" s="23" t="s">
        <v>176</v>
      </c>
      <c r="E2" s="23" t="s">
        <v>177</v>
      </c>
      <c r="F2" s="23" t="s">
        <v>178</v>
      </c>
      <c r="G2" s="20"/>
      <c r="H2" s="24" t="s">
        <v>136</v>
      </c>
      <c r="I2" s="25">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0.17333333333333337</v>
      </c>
      <c r="J2" s="20"/>
      <c r="K2" s="20"/>
      <c r="L2" s="20"/>
      <c r="M2" s="20"/>
      <c r="N2" s="20"/>
      <c r="O2" s="20"/>
      <c r="P2" s="20"/>
      <c r="Q2" s="20"/>
      <c r="R2" s="20"/>
      <c r="S2" s="20"/>
      <c r="T2" s="20"/>
      <c r="U2" s="20"/>
      <c r="V2" s="20"/>
    </row>
    <row r="3" spans="1:22" ht="19" x14ac:dyDescent="0.25">
      <c r="A3" s="20"/>
      <c r="B3" s="26" t="s">
        <v>137</v>
      </c>
      <c r="C3" s="27">
        <v>343000000</v>
      </c>
      <c r="D3" s="27">
        <v>325000000</v>
      </c>
      <c r="E3" s="27">
        <v>246000000</v>
      </c>
      <c r="F3" s="28">
        <v>217000000</v>
      </c>
      <c r="G3" s="20"/>
      <c r="H3" s="20"/>
      <c r="I3" s="20"/>
      <c r="J3" s="20"/>
      <c r="K3" s="20"/>
      <c r="L3" s="20"/>
      <c r="M3" s="20"/>
      <c r="N3" s="20"/>
      <c r="O3" s="20"/>
      <c r="P3" s="20"/>
      <c r="Q3" s="20"/>
      <c r="R3" s="20"/>
      <c r="S3" s="20"/>
      <c r="T3" s="20"/>
      <c r="U3" s="20"/>
      <c r="V3" s="20"/>
    </row>
    <row r="4" spans="1:22" ht="19" x14ac:dyDescent="0.25">
      <c r="A4" s="20"/>
      <c r="B4" s="29" t="s">
        <v>138</v>
      </c>
      <c r="C4" s="27">
        <v>17157000000</v>
      </c>
      <c r="D4" s="27">
        <v>16247000000</v>
      </c>
      <c r="E4" s="27">
        <v>14987000000</v>
      </c>
      <c r="F4" s="28">
        <v>14336000000</v>
      </c>
      <c r="G4" s="20"/>
      <c r="H4" s="20"/>
      <c r="I4" s="20"/>
      <c r="J4" s="20"/>
      <c r="K4" s="20"/>
      <c r="L4" s="20"/>
      <c r="M4" s="20"/>
      <c r="N4" s="20"/>
      <c r="O4" s="20"/>
      <c r="P4" s="20"/>
      <c r="Q4" s="20"/>
      <c r="R4" s="20"/>
      <c r="S4" s="20"/>
      <c r="T4" s="20"/>
      <c r="U4" s="20"/>
      <c r="V4" s="20"/>
    </row>
    <row r="5" spans="1:22" ht="19" x14ac:dyDescent="0.25">
      <c r="A5" s="20"/>
      <c r="B5" s="29" t="s">
        <v>139</v>
      </c>
      <c r="C5" s="27">
        <v>0</v>
      </c>
      <c r="D5" s="27">
        <v>0</v>
      </c>
      <c r="E5" s="27">
        <v>0</v>
      </c>
      <c r="F5" s="28">
        <v>0</v>
      </c>
      <c r="G5" s="20"/>
      <c r="H5" s="20"/>
      <c r="I5" s="20"/>
      <c r="J5" s="20"/>
      <c r="K5" s="20"/>
      <c r="L5" s="20"/>
      <c r="M5" s="20"/>
      <c r="N5" s="20"/>
      <c r="O5" s="20"/>
      <c r="P5" s="20"/>
      <c r="Q5" s="20"/>
      <c r="R5" s="20"/>
      <c r="S5" s="20"/>
      <c r="T5" s="20"/>
      <c r="U5" s="20"/>
      <c r="V5" s="20"/>
    </row>
    <row r="6" spans="1:22" ht="19" x14ac:dyDescent="0.25">
      <c r="A6" s="20"/>
      <c r="B6" s="29" t="s">
        <v>140</v>
      </c>
      <c r="C6" s="27">
        <v>21237000000</v>
      </c>
      <c r="D6" s="27">
        <v>20163000000</v>
      </c>
      <c r="E6" s="27">
        <v>18553000000</v>
      </c>
      <c r="F6" s="28">
        <v>17710000000</v>
      </c>
      <c r="G6" s="20"/>
      <c r="H6" s="20"/>
      <c r="I6" s="20"/>
      <c r="J6" s="20"/>
      <c r="K6" s="20"/>
      <c r="L6" s="20"/>
      <c r="M6" s="20"/>
      <c r="N6" s="20"/>
      <c r="O6" s="20"/>
      <c r="P6" s="20"/>
      <c r="Q6" s="20"/>
      <c r="R6" s="20"/>
      <c r="S6" s="20"/>
      <c r="T6" s="20"/>
      <c r="U6" s="20"/>
      <c r="V6" s="20"/>
    </row>
    <row r="7" spans="1:22" ht="19" x14ac:dyDescent="0.25">
      <c r="A7" s="20"/>
      <c r="B7" s="29" t="s">
        <v>141</v>
      </c>
      <c r="C7" s="27">
        <v>2304000000</v>
      </c>
      <c r="D7" s="27">
        <v>2363000000</v>
      </c>
      <c r="E7" s="27">
        <v>2054000000</v>
      </c>
      <c r="F7" s="28">
        <v>1297000000</v>
      </c>
      <c r="G7" s="20"/>
      <c r="H7" s="20"/>
      <c r="I7" s="20"/>
      <c r="J7" s="20"/>
      <c r="K7" s="20"/>
      <c r="L7" s="20"/>
      <c r="M7" s="20"/>
      <c r="N7" s="20"/>
      <c r="O7" s="20"/>
      <c r="P7" s="20"/>
      <c r="Q7" s="20"/>
      <c r="R7" s="20"/>
      <c r="S7" s="20"/>
      <c r="T7" s="20"/>
      <c r="U7" s="20"/>
      <c r="V7" s="20"/>
    </row>
    <row r="8" spans="1:22" ht="19" x14ac:dyDescent="0.25">
      <c r="A8" s="20"/>
      <c r="B8" s="29" t="s">
        <v>142</v>
      </c>
      <c r="C8" s="27">
        <v>12156000000</v>
      </c>
      <c r="D8" s="27">
        <v>11524000000</v>
      </c>
      <c r="E8" s="27">
        <v>10509000000</v>
      </c>
      <c r="F8" s="28">
        <v>10525000000</v>
      </c>
      <c r="G8" s="20"/>
      <c r="H8" s="20"/>
      <c r="I8" s="20"/>
      <c r="J8" s="20"/>
      <c r="K8" s="20"/>
      <c r="L8" s="20"/>
      <c r="M8" s="20"/>
      <c r="N8" s="20"/>
      <c r="O8" s="20"/>
      <c r="P8" s="20"/>
      <c r="Q8" s="20"/>
      <c r="R8" s="20"/>
      <c r="S8" s="20"/>
      <c r="T8" s="20"/>
      <c r="U8" s="20"/>
      <c r="V8" s="20"/>
    </row>
    <row r="9" spans="1:22" ht="19" x14ac:dyDescent="0.25">
      <c r="A9" s="20"/>
      <c r="B9" s="29" t="s">
        <v>143</v>
      </c>
      <c r="C9" s="27">
        <v>14460000000</v>
      </c>
      <c r="D9" s="27">
        <v>13887000000</v>
      </c>
      <c r="E9" s="27">
        <v>12563000000</v>
      </c>
      <c r="F9" s="28">
        <v>11822000000</v>
      </c>
      <c r="G9" s="20"/>
      <c r="H9" s="20"/>
      <c r="I9" s="20"/>
      <c r="J9" s="20"/>
      <c r="K9" s="20"/>
      <c r="L9" s="20"/>
      <c r="M9" s="20"/>
      <c r="N9" s="20"/>
      <c r="O9" s="20"/>
      <c r="P9" s="20"/>
      <c r="Q9" s="20"/>
      <c r="R9" s="20"/>
      <c r="S9" s="20"/>
      <c r="T9" s="20"/>
      <c r="U9" s="20"/>
      <c r="V9" s="20"/>
    </row>
    <row r="10" spans="1:22" ht="19" x14ac:dyDescent="0.25">
      <c r="A10" s="20"/>
      <c r="B10" s="29" t="s">
        <v>144</v>
      </c>
      <c r="C10" s="27">
        <v>0</v>
      </c>
      <c r="D10" s="27">
        <v>0</v>
      </c>
      <c r="E10" s="27">
        <v>12000000</v>
      </c>
      <c r="F10" s="28">
        <v>11000000</v>
      </c>
      <c r="G10" s="20"/>
      <c r="H10" s="20"/>
      <c r="I10" s="20"/>
      <c r="J10" s="20"/>
      <c r="K10" s="20"/>
      <c r="L10" s="20"/>
      <c r="M10" s="20"/>
      <c r="N10" s="20"/>
      <c r="O10" s="20"/>
      <c r="P10" s="20"/>
      <c r="Q10" s="20"/>
      <c r="R10" s="20"/>
      <c r="S10" s="20"/>
      <c r="T10" s="20"/>
      <c r="U10" s="20"/>
      <c r="V10" s="20"/>
    </row>
    <row r="11" spans="1:22" ht="19" x14ac:dyDescent="0.25">
      <c r="A11" s="20"/>
      <c r="B11" s="29" t="s">
        <v>145</v>
      </c>
      <c r="C11" s="27">
        <v>0</v>
      </c>
      <c r="D11" s="27">
        <v>0</v>
      </c>
      <c r="E11" s="27">
        <v>0</v>
      </c>
      <c r="F11" s="28">
        <v>0</v>
      </c>
      <c r="G11" s="20"/>
      <c r="H11" s="20"/>
      <c r="I11" s="20"/>
      <c r="J11" s="20"/>
      <c r="K11" s="20"/>
      <c r="L11" s="20"/>
      <c r="M11" s="20"/>
      <c r="N11" s="20"/>
      <c r="O11" s="20"/>
      <c r="P11" s="20"/>
      <c r="Q11" s="20"/>
      <c r="R11" s="20"/>
      <c r="S11" s="20"/>
      <c r="T11" s="20"/>
      <c r="U11" s="20"/>
      <c r="V11" s="20"/>
    </row>
    <row r="12" spans="1:22" ht="19" x14ac:dyDescent="0.25">
      <c r="A12" s="20"/>
      <c r="B12" s="29" t="s">
        <v>146</v>
      </c>
      <c r="C12" s="27">
        <v>3756000000</v>
      </c>
      <c r="D12" s="27">
        <v>3509000000</v>
      </c>
      <c r="E12" s="27">
        <v>3250000000</v>
      </c>
      <c r="F12" s="28">
        <v>2994000000</v>
      </c>
      <c r="G12" s="20"/>
      <c r="H12" s="20"/>
      <c r="I12" s="20"/>
      <c r="J12" s="20"/>
      <c r="K12" s="20"/>
      <c r="L12" s="20"/>
      <c r="M12" s="20"/>
      <c r="N12" s="20"/>
      <c r="O12" s="20"/>
      <c r="P12" s="20"/>
      <c r="Q12" s="20"/>
      <c r="R12" s="20"/>
      <c r="S12" s="20"/>
      <c r="T12" s="20"/>
      <c r="U12" s="20"/>
      <c r="V12" s="20"/>
    </row>
    <row r="13" spans="1:22" ht="19" x14ac:dyDescent="0.25">
      <c r="A13" s="20"/>
      <c r="B13" s="29" t="s">
        <v>147</v>
      </c>
      <c r="C13" s="27">
        <v>6777000000</v>
      </c>
      <c r="D13" s="27">
        <v>6276000000</v>
      </c>
      <c r="E13" s="27">
        <v>5990000000</v>
      </c>
      <c r="F13" s="28">
        <v>5888000000</v>
      </c>
      <c r="G13" s="20"/>
      <c r="H13" s="20"/>
      <c r="I13" s="20"/>
      <c r="J13" s="20"/>
      <c r="K13" s="20"/>
      <c r="L13" s="20"/>
      <c r="M13" s="20"/>
      <c r="N13" s="20"/>
      <c r="O13" s="20"/>
      <c r="P13" s="20"/>
      <c r="Q13" s="20"/>
      <c r="R13" s="20"/>
      <c r="S13" s="20"/>
      <c r="T13" s="20"/>
      <c r="U13" s="20"/>
      <c r="V13" s="20"/>
    </row>
    <row r="14" spans="1:22" ht="19" x14ac:dyDescent="0.25">
      <c r="A14" s="20"/>
      <c r="B14" s="30" t="s">
        <v>148</v>
      </c>
      <c r="C14" s="31"/>
      <c r="D14" s="31"/>
      <c r="E14" s="31"/>
      <c r="F14" s="32"/>
      <c r="G14" s="20"/>
      <c r="H14" s="20"/>
      <c r="I14" s="20"/>
      <c r="J14" s="20"/>
      <c r="K14" s="20"/>
      <c r="L14" s="20"/>
      <c r="M14" s="20"/>
      <c r="N14" s="20"/>
      <c r="O14" s="20"/>
      <c r="P14" s="20"/>
      <c r="Q14" s="20"/>
      <c r="R14" s="20"/>
      <c r="S14" s="20"/>
      <c r="T14" s="20"/>
      <c r="U14" s="20"/>
      <c r="V14" s="20"/>
    </row>
    <row r="15" spans="1:22" ht="19" x14ac:dyDescent="0.25">
      <c r="A15" s="20"/>
      <c r="B15" s="26" t="s">
        <v>149</v>
      </c>
      <c r="C15" s="27">
        <v>0</v>
      </c>
      <c r="D15" s="27">
        <v>0</v>
      </c>
      <c r="E15" s="27">
        <v>0</v>
      </c>
      <c r="F15" s="28">
        <v>0</v>
      </c>
      <c r="G15" s="20"/>
      <c r="H15" s="20"/>
      <c r="I15" s="20"/>
      <c r="J15" s="20"/>
      <c r="K15" s="20"/>
      <c r="L15" s="20"/>
      <c r="M15" s="20"/>
      <c r="N15" s="20"/>
      <c r="O15" s="20"/>
      <c r="P15" s="20"/>
      <c r="Q15" s="20"/>
      <c r="R15" s="20"/>
      <c r="S15" s="20"/>
      <c r="T15" s="20"/>
      <c r="U15" s="20"/>
      <c r="V15" s="20"/>
    </row>
    <row r="16" spans="1:22" ht="19" x14ac:dyDescent="0.25">
      <c r="A16" s="20"/>
      <c r="B16" s="30" t="s">
        <v>150</v>
      </c>
      <c r="C16" s="31"/>
      <c r="D16" s="31"/>
      <c r="E16" s="31"/>
      <c r="F16" s="32"/>
      <c r="G16" s="20"/>
      <c r="H16" s="20"/>
      <c r="I16" s="20"/>
      <c r="J16" s="20"/>
      <c r="K16" s="20"/>
      <c r="L16" s="20"/>
      <c r="M16" s="20"/>
      <c r="N16" s="20"/>
      <c r="O16" s="20"/>
      <c r="P16" s="20"/>
      <c r="Q16" s="20"/>
      <c r="R16" s="20"/>
      <c r="S16" s="20"/>
      <c r="T16" s="20"/>
      <c r="U16" s="20"/>
      <c r="V16" s="20"/>
    </row>
    <row r="17" spans="1:22" ht="19" x14ac:dyDescent="0.25">
      <c r="A17" s="20"/>
      <c r="B17" s="33" t="s">
        <v>151</v>
      </c>
      <c r="C17" s="34">
        <v>867000000</v>
      </c>
      <c r="D17" s="34">
        <v>486000000</v>
      </c>
      <c r="E17" s="34">
        <v>582000000</v>
      </c>
      <c r="F17" s="35">
        <v>501000000</v>
      </c>
      <c r="G17" s="20"/>
      <c r="H17" s="20"/>
      <c r="I17" s="20"/>
      <c r="J17" s="20"/>
      <c r="K17" s="20"/>
      <c r="L17" s="20"/>
      <c r="M17" s="20"/>
      <c r="N17" s="20"/>
      <c r="O17" s="20"/>
      <c r="P17" s="20"/>
      <c r="Q17" s="20"/>
      <c r="R17" s="20"/>
      <c r="S17" s="20"/>
      <c r="T17" s="20"/>
      <c r="U17" s="20"/>
      <c r="V17" s="20"/>
    </row>
    <row r="19" spans="1:22" x14ac:dyDescent="0.2">
      <c r="A19" s="20"/>
      <c r="B19" s="36" t="s">
        <v>70</v>
      </c>
      <c r="C19" s="37" t="s">
        <v>152</v>
      </c>
      <c r="D19" s="37" t="s">
        <v>153</v>
      </c>
      <c r="E19" s="37" t="s">
        <v>154</v>
      </c>
      <c r="F19" s="37" t="s">
        <v>155</v>
      </c>
      <c r="G19" s="38" t="s">
        <v>156</v>
      </c>
      <c r="H19" s="20"/>
      <c r="I19" s="20"/>
      <c r="J19" s="20"/>
      <c r="K19" s="20"/>
      <c r="L19" s="20"/>
      <c r="M19" s="20"/>
      <c r="N19" s="20"/>
      <c r="O19" s="20"/>
      <c r="P19" s="20"/>
      <c r="Q19" s="20"/>
      <c r="R19" s="20"/>
      <c r="S19" s="20"/>
      <c r="T19" s="20"/>
      <c r="U19" s="20"/>
      <c r="V19" s="20"/>
    </row>
    <row r="20" spans="1:22" x14ac:dyDescent="0.2">
      <c r="A20" s="20"/>
      <c r="B20" s="39" t="s">
        <v>85</v>
      </c>
      <c r="C20" s="40"/>
      <c r="D20" s="40"/>
      <c r="E20" s="40"/>
      <c r="F20" s="40"/>
      <c r="G20" s="41"/>
      <c r="H20" s="42" t="s">
        <v>157</v>
      </c>
      <c r="I20" s="20"/>
      <c r="J20" s="20"/>
      <c r="K20" s="20"/>
      <c r="L20" s="20"/>
      <c r="M20" s="20"/>
      <c r="N20" s="20"/>
      <c r="O20" s="20"/>
      <c r="P20" s="20"/>
      <c r="Q20" s="20"/>
      <c r="R20" s="20"/>
      <c r="S20" s="20"/>
      <c r="T20" s="20"/>
      <c r="U20" s="20"/>
      <c r="V20" s="20"/>
    </row>
    <row r="21" spans="1:22" x14ac:dyDescent="0.2">
      <c r="A21" s="20"/>
      <c r="B21" s="43" t="s">
        <v>158</v>
      </c>
      <c r="C21" s="44" t="str">
        <f>IF(C3&gt;D3, "Pass", "Fail")</f>
        <v>Pass</v>
      </c>
      <c r="D21" s="44" t="str">
        <f>IF(D3&gt;E3, "Pass", "Fail")</f>
        <v>Pass</v>
      </c>
      <c r="E21" s="44" t="str">
        <f>IF(E3&gt;F3, "Pass", "Fail")</f>
        <v>Pass</v>
      </c>
      <c r="F21" s="45"/>
      <c r="G21" s="46">
        <f>(((COUNTIF(C21:E21, "Pass") * 100) + (COUNTIF(C21:E21, "Fail") * 0)) * (400/300)) / 2</f>
        <v>200</v>
      </c>
      <c r="H21" s="47" t="s">
        <v>159</v>
      </c>
      <c r="I21" s="48"/>
      <c r="J21" s="20"/>
      <c r="K21" s="20"/>
      <c r="L21" s="20"/>
      <c r="M21" s="20"/>
      <c r="N21" s="20"/>
      <c r="O21" s="20"/>
      <c r="P21" s="20"/>
      <c r="Q21" s="20"/>
      <c r="R21" s="20"/>
      <c r="S21" s="20"/>
      <c r="T21" s="20"/>
      <c r="U21" s="20"/>
      <c r="V21" s="20"/>
    </row>
    <row r="22" spans="1:22" x14ac:dyDescent="0.2">
      <c r="A22" s="20"/>
      <c r="B22" s="43" t="s">
        <v>160</v>
      </c>
      <c r="C22" s="44" t="str">
        <f>IF(C17&gt;D17, "Pass", "Fail")</f>
        <v>Pass</v>
      </c>
      <c r="D22" s="44" t="str">
        <f>IF(D17&gt;E17, "Pass", "Fail")</f>
        <v>Fail</v>
      </c>
      <c r="E22" s="44" t="str">
        <f>IF(E17&gt;F17, "Pass", "Fail")</f>
        <v>Pass</v>
      </c>
      <c r="F22" s="40"/>
      <c r="G22" s="46">
        <f>(((COUNTIF(C22:F22, "Pass") * 100) + (COUNTIF(C22:F22, "Fail") * 0)) * (400/300)) / 2</f>
        <v>133.33333333333331</v>
      </c>
      <c r="H22" s="47" t="s">
        <v>161</v>
      </c>
      <c r="I22" s="20"/>
      <c r="J22" s="20"/>
      <c r="K22" s="20"/>
      <c r="L22" s="20"/>
      <c r="M22" s="20"/>
      <c r="N22" s="20"/>
      <c r="O22" s="20"/>
      <c r="P22" s="20"/>
      <c r="Q22" s="20"/>
      <c r="R22" s="20"/>
      <c r="S22" s="20"/>
      <c r="T22" s="20"/>
      <c r="U22" s="20"/>
      <c r="V22" s="20"/>
    </row>
    <row r="23" spans="1:22" x14ac:dyDescent="0.2">
      <c r="A23" s="20"/>
      <c r="B23" s="39" t="s">
        <v>73</v>
      </c>
      <c r="C23" s="44" t="str">
        <f>IF(C17&gt;C7, "Pass", "Fail")</f>
        <v>Fail</v>
      </c>
      <c r="D23" s="44" t="str">
        <f>IF(D17&gt;D7, "Pass", "Fail")</f>
        <v>Fail</v>
      </c>
      <c r="E23" s="44" t="str">
        <f>IF(E17&gt;E7, "Pass", "Fail")</f>
        <v>Fail</v>
      </c>
      <c r="F23" s="49" t="str">
        <f>IF(F17&gt;F7, "Pass", "Fail")</f>
        <v>Fail</v>
      </c>
      <c r="G23" s="46">
        <f>(COUNTIF(C23:F23, "Pass") * 100) + (COUNTIF(C23:F23, "Fail") * 0)</f>
        <v>0</v>
      </c>
      <c r="H23" s="47" t="s">
        <v>162</v>
      </c>
      <c r="I23" s="20"/>
      <c r="J23" s="20"/>
      <c r="K23" s="20"/>
      <c r="L23" s="20"/>
      <c r="M23" s="20"/>
      <c r="N23" s="20"/>
      <c r="O23" s="20"/>
      <c r="P23" s="20"/>
      <c r="Q23" s="20"/>
      <c r="R23" s="20"/>
      <c r="S23" s="20"/>
      <c r="T23" s="20"/>
      <c r="U23" s="20"/>
      <c r="V23" s="20"/>
    </row>
    <row r="24" spans="1:22" x14ac:dyDescent="0.2">
      <c r="A24" s="20"/>
      <c r="B24" s="39" t="s">
        <v>91</v>
      </c>
      <c r="C24" s="50">
        <f>C17/(C4)</f>
        <v>5.0533310019234133E-2</v>
      </c>
      <c r="D24" s="50">
        <f>D17/(D4)</f>
        <v>2.991321474733797E-2</v>
      </c>
      <c r="E24" s="50">
        <f>E17/(E4)</f>
        <v>3.8833655835057046E-2</v>
      </c>
      <c r="F24" s="51">
        <f>F17/(F4)</f>
        <v>3.4946986607142856E-2</v>
      </c>
      <c r="G24" s="46">
        <f>(IF(C24 &gt; 0.5, 100, IF(C24 &gt;= 0.2, 50, 0))) +
  (IF(D24 &gt; 0.5, 100, IF(D24 &gt;= 0.2, 50, 0))) +
  (IF(E24 &gt; 0.5, 100, IF(E24 &gt;= 0.2, 50, 0))) +
  (IF(F24 &gt; 0.5, 100, IF(F24 &gt;= 0.2, 50, 0)))</f>
        <v>0</v>
      </c>
      <c r="H24" s="47" t="s">
        <v>163</v>
      </c>
      <c r="I24" s="20"/>
      <c r="J24" s="20"/>
      <c r="K24" s="20"/>
      <c r="L24" s="20"/>
      <c r="M24" s="20"/>
      <c r="N24" s="20"/>
      <c r="O24" s="20"/>
      <c r="P24" s="20"/>
      <c r="Q24" s="20"/>
      <c r="R24" s="20"/>
      <c r="S24" s="20"/>
      <c r="T24" s="20"/>
      <c r="U24" s="20"/>
      <c r="V24" s="20"/>
    </row>
    <row r="25" spans="1:22" x14ac:dyDescent="0.2">
      <c r="A25" s="20"/>
      <c r="B25" s="39" t="s">
        <v>79</v>
      </c>
      <c r="C25" s="50">
        <f>C17/C6</f>
        <v>4.0824975278994209E-2</v>
      </c>
      <c r="D25" s="50">
        <f>D17/D6</f>
        <v>2.4103556018449636E-2</v>
      </c>
      <c r="E25" s="50">
        <f>E17/E6</f>
        <v>3.1369589823748184E-2</v>
      </c>
      <c r="F25" s="51">
        <f>F17/F6</f>
        <v>2.8289102202145682E-2</v>
      </c>
      <c r="G25" s="46">
        <f>(IF(C25 &gt; 0.17, 100, IF(C25 &gt;= 0.1, 50, 0))) +
  (IF(D25 &gt; 0.17, 100, IF(D25 &gt;= 0.1, 50, 0))) +
  (IF(E25 &gt; 0.17, 100, IF(E25 &gt;= 0.1, 50, 0))) +
  (IF(F25 &gt; 0.17, 100, IF(F25 &gt;= 0.1, 50, 0)))</f>
        <v>0</v>
      </c>
      <c r="H25" s="47" t="s">
        <v>164</v>
      </c>
      <c r="I25" s="20"/>
      <c r="J25" s="20"/>
      <c r="K25" s="20"/>
      <c r="L25" s="20"/>
      <c r="M25" s="20"/>
      <c r="N25" s="20"/>
      <c r="O25" s="20"/>
      <c r="P25" s="20"/>
      <c r="Q25" s="20"/>
      <c r="R25" s="20"/>
      <c r="S25" s="20"/>
      <c r="T25" s="20"/>
      <c r="U25" s="20"/>
      <c r="V25" s="20"/>
    </row>
    <row r="26" spans="1:22" x14ac:dyDescent="0.2">
      <c r="A26" s="20"/>
      <c r="B26" s="39" t="s">
        <v>81</v>
      </c>
      <c r="C26" s="50">
        <f>C8/C6</f>
        <v>0.57239723124735131</v>
      </c>
      <c r="D26" s="50">
        <f>D8/D6</f>
        <v>0.57154193324406088</v>
      </c>
      <c r="E26" s="50">
        <f>E8/E6</f>
        <v>0.56643130491025706</v>
      </c>
      <c r="F26" s="51">
        <f>F8/F6</f>
        <v>0.59429700734048563</v>
      </c>
      <c r="G26" s="46">
        <f>(IF(C26 &lt; 0.5, 100, 0)) +
  (IF(D26 &lt; 0.5, 100, 0)) +
  (IF(E26 &lt; 0.5, 100, 0)) +
  (IF(F26 &lt; 0.5, 100, 0))</f>
        <v>0</v>
      </c>
      <c r="H26" s="47" t="s">
        <v>165</v>
      </c>
      <c r="I26" s="20"/>
      <c r="J26" s="20"/>
      <c r="K26" s="20"/>
      <c r="L26" s="20"/>
      <c r="M26" s="20"/>
      <c r="N26" s="20"/>
      <c r="O26" s="20"/>
      <c r="P26" s="20"/>
      <c r="Q26" s="20"/>
      <c r="R26" s="20"/>
      <c r="S26" s="20"/>
      <c r="T26" s="20"/>
      <c r="U26" s="20"/>
      <c r="V26" s="20"/>
    </row>
    <row r="27" spans="1:22" x14ac:dyDescent="0.2">
      <c r="A27" s="20"/>
      <c r="B27" s="39" t="s">
        <v>166</v>
      </c>
      <c r="C27" s="50">
        <f>C9/(C13+C10)</f>
        <v>2.1336874723328907</v>
      </c>
      <c r="D27" s="50">
        <f>D9/(D13+D10)</f>
        <v>2.2127151051625238</v>
      </c>
      <c r="E27" s="50">
        <f>E9/(E13+E10)</f>
        <v>2.0931356214595134</v>
      </c>
      <c r="F27" s="51">
        <f>F9/(F13+F10)</f>
        <v>2.0040684861840989</v>
      </c>
      <c r="G27" s="46">
        <f>(IF(C27 &lt; 0.8, 100, IF(C27 &lt; 1, 50, 0))) +
  (IF(D27 &lt; 0.8, 100, IF(D27 &lt; 1, 50, 0))) +
  (IF(E27 &lt; 0.8, 100, IF(E27 &lt; 1, 50, 0))) +
  (IF(F27 &lt; 0.8, 100, IF(F27 &lt; 1, 50, 0)))</f>
        <v>0</v>
      </c>
      <c r="H27" s="47" t="s">
        <v>167</v>
      </c>
      <c r="I27" s="20"/>
      <c r="J27" s="20"/>
      <c r="K27" s="20"/>
      <c r="L27" s="20"/>
      <c r="M27" s="20"/>
      <c r="N27" s="20"/>
      <c r="O27" s="20"/>
      <c r="P27" s="20"/>
      <c r="Q27" s="20"/>
      <c r="R27" s="20"/>
      <c r="S27" s="20"/>
      <c r="T27" s="20"/>
      <c r="U27" s="20"/>
      <c r="V27" s="20"/>
    </row>
    <row r="28" spans="1:22" x14ac:dyDescent="0.2">
      <c r="A28" s="20"/>
      <c r="B28" s="39" t="s">
        <v>168</v>
      </c>
      <c r="C28" s="44" t="str">
        <f>IF(C11=0, "Pass", "Fail")</f>
        <v>Pass</v>
      </c>
      <c r="D28" s="52" t="str">
        <f>IF(D11=0, "Pass", "Fail")</f>
        <v>Pass</v>
      </c>
      <c r="E28" s="52" t="str">
        <f>IF(E11=0, "Pass", "Fail")</f>
        <v>Pass</v>
      </c>
      <c r="F28" s="53" t="str">
        <f>IF(F11=0, "Pass", "Fail")</f>
        <v>Pass</v>
      </c>
      <c r="G28" s="46">
        <f>(COUNTIF(C28:F28, "Pass") * 100) + (COUNTIF(C28:F28, "Fail") * 0)</f>
        <v>400</v>
      </c>
      <c r="H28" s="47" t="s">
        <v>169</v>
      </c>
      <c r="I28" s="20"/>
      <c r="J28" s="20"/>
      <c r="K28" s="20"/>
      <c r="L28" s="20"/>
      <c r="M28" s="20"/>
      <c r="N28" s="20"/>
      <c r="O28" s="20"/>
      <c r="P28" s="20"/>
      <c r="Q28" s="20"/>
      <c r="R28" s="20"/>
      <c r="S28" s="20"/>
      <c r="T28" s="20"/>
      <c r="U28" s="20"/>
      <c r="V28" s="20"/>
    </row>
    <row r="29" spans="1:22" x14ac:dyDescent="0.2">
      <c r="A29" s="20"/>
      <c r="B29" s="39" t="s">
        <v>83</v>
      </c>
      <c r="C29" s="51">
        <f>(((C12-D12)/D12)+((D12-E12)/E12)+((E12-F12)/F12))/3</f>
        <v>7.8529024777358444E-2</v>
      </c>
      <c r="D29" s="54"/>
      <c r="E29" s="55"/>
      <c r="F29" s="56"/>
      <c r="G29" s="46">
        <f>(IF(C29 &gt;= 0.17, 100, IF(C29 &gt;= 0, 50, 0))) * (400/100)</f>
        <v>200</v>
      </c>
      <c r="H29" s="47" t="s">
        <v>170</v>
      </c>
      <c r="I29" s="20"/>
      <c r="J29" s="20"/>
      <c r="K29" s="20"/>
      <c r="L29" s="20"/>
      <c r="M29" s="20"/>
      <c r="N29" s="20"/>
      <c r="O29" s="20"/>
      <c r="P29" s="20"/>
      <c r="Q29" s="20"/>
      <c r="R29" s="20"/>
      <c r="S29" s="20"/>
      <c r="T29" s="20"/>
      <c r="U29" s="20"/>
      <c r="V29" s="20"/>
    </row>
    <row r="30" spans="1:22" x14ac:dyDescent="0.2">
      <c r="A30" s="20"/>
      <c r="B30" s="39" t="s">
        <v>87</v>
      </c>
      <c r="C30" s="44" t="str">
        <f>IF(C10&lt;&gt;0,"Pass","Fail")</f>
        <v>Fail</v>
      </c>
      <c r="D30" s="57" t="str">
        <f>IF(D10&lt;&gt;0,"Pass","Fail")</f>
        <v>Fail</v>
      </c>
      <c r="E30" s="57" t="str">
        <f>IF(E10&lt;&gt;0,"Pass","Fail")</f>
        <v>Pass</v>
      </c>
      <c r="F30" s="58" t="str">
        <f>IF(F10&lt;&gt;0,"Pass","Fail")</f>
        <v>Pass</v>
      </c>
      <c r="G30" s="46">
        <f>(COUNTIF(C30:F30, "Pass") * 100) + (COUNTIF(C30:F30, "Fail") * 0)</f>
        <v>200</v>
      </c>
      <c r="H30" s="47" t="s">
        <v>171</v>
      </c>
      <c r="I30" s="20"/>
      <c r="J30" s="20"/>
      <c r="K30" s="20"/>
      <c r="L30" s="20"/>
      <c r="M30" s="20"/>
      <c r="N30" s="20"/>
      <c r="O30" s="20"/>
      <c r="P30" s="20"/>
      <c r="Q30" s="20"/>
      <c r="R30" s="20"/>
      <c r="S30" s="20"/>
      <c r="T30" s="20"/>
      <c r="U30" s="20"/>
      <c r="V30" s="20"/>
    </row>
    <row r="31" spans="1:22" x14ac:dyDescent="0.2">
      <c r="A31" s="20"/>
      <c r="B31" s="39" t="s">
        <v>172</v>
      </c>
      <c r="C31" s="50">
        <f>C17/(C13+C10)</f>
        <v>0.1279327135900841</v>
      </c>
      <c r="D31" s="50">
        <f>D17/(D13+D10)</f>
        <v>7.7437858508604213E-2</v>
      </c>
      <c r="E31" s="50">
        <f>E17/(E13+E10)</f>
        <v>9.6967677440853051E-2</v>
      </c>
      <c r="F31" s="51">
        <f>F17/(F13+F10)</f>
        <v>8.492964909306662E-2</v>
      </c>
      <c r="G31" s="46">
        <f>(IF(C31 &gt; 0.23, 100, 0)) +
  (IF(D31 &gt; 0.23, 100, 0)) +
  (IF(E31 &gt; 0.23, 100, 0)) +
  (IF(F31 &gt; 0.23, 100, 0))</f>
        <v>0</v>
      </c>
      <c r="H31" s="47" t="s">
        <v>173</v>
      </c>
      <c r="I31" s="20"/>
      <c r="J31" s="20"/>
      <c r="K31" s="20"/>
      <c r="L31" s="20"/>
      <c r="M31" s="20"/>
      <c r="N31" s="20"/>
      <c r="O31" s="20"/>
      <c r="P31" s="20"/>
      <c r="Q31" s="20"/>
      <c r="R31" s="20"/>
      <c r="S31" s="20"/>
      <c r="T31" s="20"/>
      <c r="U31" s="20"/>
      <c r="V31" s="20"/>
    </row>
    <row r="32" spans="1:22" x14ac:dyDescent="0.2">
      <c r="A32" s="20"/>
      <c r="B32" s="59" t="s">
        <v>93</v>
      </c>
      <c r="C32" s="60" t="str">
        <f>IF(C5&gt;F5, "Pass", "Fail")</f>
        <v>Fail</v>
      </c>
      <c r="D32" s="61"/>
      <c r="E32" s="62"/>
      <c r="F32" s="62"/>
      <c r="G32" s="63">
        <f>((COUNTIF(C32, "Pass") * 100) + (COUNTIF(C32, "Fail") * 0)) * (400/100)</f>
        <v>0</v>
      </c>
      <c r="H32" s="64" t="s">
        <v>174</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tabColor rgb="FF00FF00"/>
  </sheetPr>
  <dimension ref="A1:V32"/>
  <sheetViews>
    <sheetView zoomScale="200" workbookViewId="0"/>
  </sheetViews>
  <sheetFormatPr baseColWidth="10" defaultColWidth="8.83203125" defaultRowHeight="15" x14ac:dyDescent="0.2"/>
  <cols>
    <col min="1" max="1" width="19" customWidth="1"/>
    <col min="2" max="2" width="42" customWidth="1"/>
    <col min="3" max="7" width="20" customWidth="1"/>
    <col min="8" max="8" width="177" customWidth="1"/>
    <col min="9" max="9" width="20" customWidth="1"/>
    <col min="10" max="22" width="19" customWidth="1"/>
  </cols>
  <sheetData>
    <row r="1" spans="1:22" x14ac:dyDescent="0.2">
      <c r="A1" s="20"/>
      <c r="B1" s="21" t="s">
        <v>130</v>
      </c>
      <c r="C1" s="20"/>
      <c r="D1" s="20"/>
      <c r="E1" s="20"/>
      <c r="F1" s="20"/>
      <c r="G1" s="20"/>
      <c r="H1" s="20"/>
      <c r="I1" s="20"/>
      <c r="J1" s="20"/>
      <c r="K1" s="20"/>
      <c r="L1" s="20"/>
      <c r="M1" s="20"/>
      <c r="N1" s="20"/>
      <c r="O1" s="20"/>
      <c r="P1" s="20"/>
      <c r="Q1" s="20"/>
      <c r="R1" s="20"/>
      <c r="S1" s="20"/>
      <c r="T1" s="20"/>
      <c r="U1" s="20"/>
      <c r="V1" s="20"/>
    </row>
    <row r="2" spans="1:22" x14ac:dyDescent="0.2">
      <c r="A2" s="20"/>
      <c r="B2" s="22" t="s">
        <v>131</v>
      </c>
      <c r="C2" s="23" t="s">
        <v>175</v>
      </c>
      <c r="D2" s="23" t="s">
        <v>176</v>
      </c>
      <c r="E2" s="23" t="s">
        <v>177</v>
      </c>
      <c r="F2" s="23" t="s">
        <v>178</v>
      </c>
      <c r="G2" s="20"/>
      <c r="H2" s="24" t="s">
        <v>136</v>
      </c>
      <c r="I2" s="25">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0.10833333333333334</v>
      </c>
      <c r="J2" s="20"/>
      <c r="K2" s="20"/>
      <c r="L2" s="20"/>
      <c r="M2" s="20"/>
      <c r="N2" s="20"/>
      <c r="O2" s="20"/>
      <c r="P2" s="20"/>
      <c r="Q2" s="20"/>
      <c r="R2" s="20"/>
      <c r="S2" s="20"/>
      <c r="T2" s="20"/>
      <c r="U2" s="20"/>
      <c r="V2" s="20"/>
    </row>
    <row r="3" spans="1:22" ht="19" x14ac:dyDescent="0.25">
      <c r="A3" s="20"/>
      <c r="B3" s="26" t="s">
        <v>137</v>
      </c>
      <c r="C3" s="27">
        <v>503200000</v>
      </c>
      <c r="D3" s="27">
        <v>751900000</v>
      </c>
      <c r="E3" s="27">
        <v>498700000</v>
      </c>
      <c r="F3" s="28">
        <v>401100000</v>
      </c>
      <c r="G3" s="20"/>
      <c r="H3" s="20"/>
      <c r="I3" s="20"/>
      <c r="J3" s="20"/>
      <c r="K3" s="20"/>
      <c r="L3" s="20"/>
      <c r="M3" s="20"/>
      <c r="N3" s="20"/>
      <c r="O3" s="20"/>
      <c r="P3" s="20"/>
      <c r="Q3" s="20"/>
      <c r="R3" s="20"/>
      <c r="S3" s="20"/>
      <c r="T3" s="20"/>
      <c r="U3" s="20"/>
      <c r="V3" s="20"/>
    </row>
    <row r="4" spans="1:22" ht="19" x14ac:dyDescent="0.25">
      <c r="A4" s="20"/>
      <c r="B4" s="29" t="s">
        <v>138</v>
      </c>
      <c r="C4" s="27">
        <v>22274900000</v>
      </c>
      <c r="D4" s="27">
        <v>19842600000</v>
      </c>
      <c r="E4" s="27">
        <v>17881800000</v>
      </c>
      <c r="F4" s="28">
        <v>16619500000</v>
      </c>
      <c r="G4" s="20"/>
      <c r="H4" s="20"/>
      <c r="I4" s="20"/>
      <c r="J4" s="20"/>
      <c r="K4" s="20"/>
      <c r="L4" s="20"/>
      <c r="M4" s="20"/>
      <c r="N4" s="20"/>
      <c r="O4" s="20"/>
      <c r="P4" s="20"/>
      <c r="Q4" s="20"/>
      <c r="R4" s="20"/>
      <c r="S4" s="20"/>
      <c r="T4" s="20"/>
      <c r="U4" s="20"/>
      <c r="V4" s="20"/>
    </row>
    <row r="5" spans="1:22" ht="19" x14ac:dyDescent="0.25">
      <c r="A5" s="20"/>
      <c r="B5" s="29" t="s">
        <v>139</v>
      </c>
      <c r="C5" s="27">
        <v>1485900000</v>
      </c>
      <c r="D5" s="27">
        <v>1485900000</v>
      </c>
      <c r="E5" s="27">
        <v>1485900000</v>
      </c>
      <c r="F5" s="28">
        <v>1485900000</v>
      </c>
      <c r="G5" s="20"/>
      <c r="H5" s="20"/>
      <c r="I5" s="20"/>
      <c r="J5" s="20"/>
      <c r="K5" s="20"/>
      <c r="L5" s="20"/>
      <c r="M5" s="20"/>
      <c r="N5" s="20"/>
      <c r="O5" s="20"/>
      <c r="P5" s="20"/>
      <c r="Q5" s="20"/>
      <c r="R5" s="20"/>
      <c r="S5" s="20"/>
      <c r="T5" s="20"/>
      <c r="U5" s="20"/>
      <c r="V5" s="20"/>
    </row>
    <row r="6" spans="1:22" ht="19" x14ac:dyDescent="0.25">
      <c r="A6" s="20"/>
      <c r="B6" s="29" t="s">
        <v>140</v>
      </c>
      <c r="C6" s="27">
        <v>31077200000</v>
      </c>
      <c r="D6" s="27">
        <v>26736600000</v>
      </c>
      <c r="E6" s="27">
        <v>24156900000</v>
      </c>
      <c r="F6" s="28">
        <v>22040500000</v>
      </c>
      <c r="G6" s="20"/>
      <c r="H6" s="20"/>
      <c r="I6" s="20"/>
      <c r="J6" s="20"/>
      <c r="K6" s="20"/>
      <c r="L6" s="20"/>
      <c r="M6" s="20"/>
      <c r="N6" s="20"/>
      <c r="O6" s="20"/>
      <c r="P6" s="20"/>
      <c r="Q6" s="20"/>
      <c r="R6" s="20"/>
      <c r="S6" s="20"/>
      <c r="T6" s="20"/>
      <c r="U6" s="20"/>
      <c r="V6" s="20"/>
    </row>
    <row r="7" spans="1:22" ht="19" x14ac:dyDescent="0.25">
      <c r="A7" s="20"/>
      <c r="B7" s="29" t="s">
        <v>141</v>
      </c>
      <c r="C7" s="27">
        <v>5265100000</v>
      </c>
      <c r="D7" s="27">
        <v>4660500000</v>
      </c>
      <c r="E7" s="27">
        <v>2746200000</v>
      </c>
      <c r="F7" s="28">
        <v>2279400000</v>
      </c>
      <c r="G7" s="20"/>
      <c r="H7" s="20"/>
      <c r="I7" s="20"/>
      <c r="J7" s="20"/>
      <c r="K7" s="20"/>
      <c r="L7" s="20"/>
      <c r="M7" s="20"/>
      <c r="N7" s="20"/>
      <c r="O7" s="20"/>
      <c r="P7" s="20"/>
      <c r="Q7" s="20"/>
      <c r="R7" s="20"/>
      <c r="S7" s="20"/>
      <c r="T7" s="20"/>
      <c r="U7" s="20"/>
      <c r="V7" s="20"/>
    </row>
    <row r="8" spans="1:22" ht="19" x14ac:dyDescent="0.25">
      <c r="A8" s="20"/>
      <c r="B8" s="29" t="s">
        <v>142</v>
      </c>
      <c r="C8" s="27">
        <v>15675800000</v>
      </c>
      <c r="D8" s="27">
        <v>14174300000</v>
      </c>
      <c r="E8" s="27">
        <v>14137800000</v>
      </c>
      <c r="F8" s="28">
        <v>13923300000</v>
      </c>
      <c r="G8" s="20"/>
      <c r="H8" s="20"/>
      <c r="I8" s="20"/>
      <c r="J8" s="20"/>
      <c r="K8" s="20"/>
      <c r="L8" s="20"/>
      <c r="M8" s="20"/>
      <c r="N8" s="20"/>
      <c r="O8" s="20"/>
      <c r="P8" s="20"/>
      <c r="Q8" s="20"/>
      <c r="R8" s="20"/>
      <c r="S8" s="20"/>
      <c r="T8" s="20"/>
      <c r="U8" s="20"/>
      <c r="V8" s="20"/>
    </row>
    <row r="9" spans="1:22" ht="19" x14ac:dyDescent="0.25">
      <c r="A9" s="20"/>
      <c r="B9" s="29" t="s">
        <v>143</v>
      </c>
      <c r="C9" s="27">
        <v>20940900000</v>
      </c>
      <c r="D9" s="27">
        <v>18834800000</v>
      </c>
      <c r="E9" s="27">
        <v>16884000000</v>
      </c>
      <c r="F9" s="28">
        <v>16202700000</v>
      </c>
      <c r="G9" s="20"/>
      <c r="H9" s="20"/>
      <c r="I9" s="20"/>
      <c r="J9" s="20"/>
      <c r="K9" s="20"/>
      <c r="L9" s="20"/>
      <c r="M9" s="20"/>
      <c r="N9" s="20"/>
      <c r="O9" s="20"/>
      <c r="P9" s="20"/>
      <c r="Q9" s="20"/>
      <c r="R9" s="20"/>
      <c r="S9" s="20"/>
      <c r="T9" s="20"/>
      <c r="U9" s="20"/>
      <c r="V9" s="20"/>
    </row>
    <row r="10" spans="1:22" ht="19" x14ac:dyDescent="0.25">
      <c r="A10" s="20"/>
      <c r="B10" s="29" t="s">
        <v>144</v>
      </c>
      <c r="C10" s="27">
        <v>99900000</v>
      </c>
      <c r="D10" s="27">
        <v>99900000</v>
      </c>
      <c r="E10" s="27">
        <v>99900000</v>
      </c>
      <c r="F10" s="28">
        <v>99900000</v>
      </c>
      <c r="G10" s="20"/>
      <c r="H10" s="20"/>
      <c r="I10" s="20"/>
      <c r="J10" s="20"/>
      <c r="K10" s="20"/>
      <c r="L10" s="20"/>
      <c r="M10" s="20"/>
      <c r="N10" s="20"/>
      <c r="O10" s="20"/>
      <c r="P10" s="20"/>
      <c r="Q10" s="20"/>
      <c r="R10" s="20"/>
      <c r="S10" s="20"/>
      <c r="T10" s="20"/>
      <c r="U10" s="20"/>
      <c r="V10" s="20"/>
    </row>
    <row r="11" spans="1:22" ht="19" x14ac:dyDescent="0.25">
      <c r="A11" s="20"/>
      <c r="B11" s="29" t="s">
        <v>145</v>
      </c>
      <c r="C11" s="27">
        <v>486100000</v>
      </c>
      <c r="D11" s="27">
        <v>1546500000</v>
      </c>
      <c r="E11" s="27">
        <v>1546500000</v>
      </c>
      <c r="F11" s="28">
        <v>880000000</v>
      </c>
      <c r="G11" s="20"/>
      <c r="H11" s="20"/>
      <c r="I11" s="20"/>
      <c r="J11" s="20"/>
      <c r="K11" s="20"/>
      <c r="L11" s="20"/>
      <c r="M11" s="20"/>
      <c r="N11" s="20"/>
      <c r="O11" s="20"/>
      <c r="P11" s="20"/>
      <c r="Q11" s="20"/>
      <c r="R11" s="20"/>
      <c r="S11" s="20"/>
      <c r="T11" s="20"/>
      <c r="U11" s="20"/>
      <c r="V11" s="20"/>
    </row>
    <row r="12" spans="1:22" ht="19" x14ac:dyDescent="0.25">
      <c r="A12" s="20"/>
      <c r="B12" s="29" t="s">
        <v>146</v>
      </c>
      <c r="C12" s="27">
        <v>-967000000</v>
      </c>
      <c r="D12" s="27">
        <v>-1213600000</v>
      </c>
      <c r="E12" s="27">
        <v>-1580900000</v>
      </c>
      <c r="F12" s="28">
        <v>-1765200000</v>
      </c>
      <c r="G12" s="20"/>
      <c r="H12" s="20"/>
      <c r="I12" s="20"/>
      <c r="J12" s="20"/>
      <c r="K12" s="20"/>
      <c r="L12" s="20"/>
      <c r="M12" s="20"/>
      <c r="N12" s="20"/>
      <c r="O12" s="20"/>
      <c r="P12" s="20"/>
      <c r="Q12" s="20"/>
      <c r="R12" s="20"/>
      <c r="S12" s="20"/>
      <c r="T12" s="20"/>
      <c r="U12" s="20"/>
      <c r="V12" s="20"/>
    </row>
    <row r="13" spans="1:22" ht="19" x14ac:dyDescent="0.25">
      <c r="A13" s="20"/>
      <c r="B13" s="29" t="s">
        <v>147</v>
      </c>
      <c r="C13" s="27">
        <v>10136300000</v>
      </c>
      <c r="D13" s="27">
        <v>7901800000</v>
      </c>
      <c r="E13" s="27">
        <v>7272900000</v>
      </c>
      <c r="F13" s="28">
        <v>5837800000</v>
      </c>
      <c r="G13" s="20"/>
      <c r="H13" s="20"/>
      <c r="I13" s="20"/>
      <c r="J13" s="20"/>
      <c r="K13" s="20"/>
      <c r="L13" s="20"/>
      <c r="M13" s="20"/>
      <c r="N13" s="20"/>
      <c r="O13" s="20"/>
      <c r="P13" s="20"/>
      <c r="Q13" s="20"/>
      <c r="R13" s="20"/>
      <c r="S13" s="20"/>
      <c r="T13" s="20"/>
      <c r="U13" s="20"/>
      <c r="V13" s="20"/>
    </row>
    <row r="14" spans="1:22" ht="19" x14ac:dyDescent="0.25">
      <c r="A14" s="20"/>
      <c r="B14" s="30" t="s">
        <v>148</v>
      </c>
      <c r="C14" s="31"/>
      <c r="D14" s="31"/>
      <c r="E14" s="31"/>
      <c r="F14" s="32"/>
      <c r="G14" s="20"/>
      <c r="H14" s="20"/>
      <c r="I14" s="20"/>
      <c r="J14" s="20"/>
      <c r="K14" s="20"/>
      <c r="L14" s="20"/>
      <c r="M14" s="20"/>
      <c r="N14" s="20"/>
      <c r="O14" s="20"/>
      <c r="P14" s="20"/>
      <c r="Q14" s="20"/>
      <c r="R14" s="20"/>
      <c r="S14" s="20"/>
      <c r="T14" s="20"/>
      <c r="U14" s="20"/>
      <c r="V14" s="20"/>
    </row>
    <row r="15" spans="1:22" ht="19" x14ac:dyDescent="0.25">
      <c r="A15" s="20"/>
      <c r="B15" s="26" t="s">
        <v>149</v>
      </c>
      <c r="C15" s="27">
        <v>0</v>
      </c>
      <c r="D15" s="27">
        <v>0</v>
      </c>
      <c r="E15" s="27">
        <v>0</v>
      </c>
      <c r="F15" s="28">
        <v>0</v>
      </c>
      <c r="G15" s="20"/>
      <c r="H15" s="20"/>
      <c r="I15" s="20"/>
      <c r="J15" s="20"/>
      <c r="K15" s="20"/>
      <c r="L15" s="20"/>
      <c r="M15" s="20"/>
      <c r="N15" s="20"/>
      <c r="O15" s="20"/>
      <c r="P15" s="20"/>
      <c r="Q15" s="20"/>
      <c r="R15" s="20"/>
      <c r="S15" s="20"/>
      <c r="T15" s="20"/>
      <c r="U15" s="20"/>
      <c r="V15" s="20"/>
    </row>
    <row r="16" spans="1:22" ht="19" x14ac:dyDescent="0.25">
      <c r="A16" s="20"/>
      <c r="B16" s="30" t="s">
        <v>150</v>
      </c>
      <c r="C16" s="31"/>
      <c r="D16" s="31"/>
      <c r="E16" s="31"/>
      <c r="F16" s="32"/>
      <c r="G16" s="20"/>
      <c r="H16" s="20"/>
      <c r="I16" s="20"/>
      <c r="J16" s="20"/>
      <c r="K16" s="20"/>
      <c r="L16" s="20"/>
      <c r="M16" s="20"/>
      <c r="N16" s="20"/>
      <c r="O16" s="20"/>
      <c r="P16" s="20"/>
      <c r="Q16" s="20"/>
      <c r="R16" s="20"/>
      <c r="S16" s="20"/>
      <c r="T16" s="20"/>
      <c r="U16" s="20"/>
      <c r="V16" s="20"/>
    </row>
    <row r="17" spans="1:22" ht="19" x14ac:dyDescent="0.25">
      <c r="A17" s="20"/>
      <c r="B17" s="33" t="s">
        <v>151</v>
      </c>
      <c r="C17" s="34">
        <v>1935100000</v>
      </c>
      <c r="D17" s="34">
        <v>1409400000</v>
      </c>
      <c r="E17" s="34">
        <v>1217900000</v>
      </c>
      <c r="F17" s="35">
        <v>1104000000</v>
      </c>
      <c r="G17" s="20"/>
      <c r="H17" s="20"/>
      <c r="I17" s="20"/>
      <c r="J17" s="20"/>
      <c r="K17" s="20"/>
      <c r="L17" s="20"/>
      <c r="M17" s="20"/>
      <c r="N17" s="20"/>
      <c r="O17" s="20"/>
      <c r="P17" s="20"/>
      <c r="Q17" s="20"/>
      <c r="R17" s="20"/>
      <c r="S17" s="20"/>
      <c r="T17" s="20"/>
      <c r="U17" s="20"/>
      <c r="V17" s="20"/>
    </row>
    <row r="19" spans="1:22" x14ac:dyDescent="0.2">
      <c r="A19" s="20"/>
      <c r="B19" s="36" t="s">
        <v>70</v>
      </c>
      <c r="C19" s="37" t="s">
        <v>152</v>
      </c>
      <c r="D19" s="37" t="s">
        <v>153</v>
      </c>
      <c r="E19" s="37" t="s">
        <v>154</v>
      </c>
      <c r="F19" s="37" t="s">
        <v>155</v>
      </c>
      <c r="G19" s="38" t="s">
        <v>156</v>
      </c>
      <c r="H19" s="20"/>
      <c r="I19" s="20"/>
      <c r="J19" s="20"/>
      <c r="K19" s="20"/>
      <c r="L19" s="20"/>
      <c r="M19" s="20"/>
      <c r="N19" s="20"/>
      <c r="O19" s="20"/>
      <c r="P19" s="20"/>
      <c r="Q19" s="20"/>
      <c r="R19" s="20"/>
      <c r="S19" s="20"/>
      <c r="T19" s="20"/>
      <c r="U19" s="20"/>
      <c r="V19" s="20"/>
    </row>
    <row r="20" spans="1:22" x14ac:dyDescent="0.2">
      <c r="A20" s="20"/>
      <c r="B20" s="39" t="s">
        <v>85</v>
      </c>
      <c r="C20" s="40"/>
      <c r="D20" s="40"/>
      <c r="E20" s="40"/>
      <c r="F20" s="40"/>
      <c r="G20" s="41"/>
      <c r="H20" s="42" t="s">
        <v>157</v>
      </c>
      <c r="I20" s="20"/>
      <c r="J20" s="20"/>
      <c r="K20" s="20"/>
      <c r="L20" s="20"/>
      <c r="M20" s="20"/>
      <c r="N20" s="20"/>
      <c r="O20" s="20"/>
      <c r="P20" s="20"/>
      <c r="Q20" s="20"/>
      <c r="R20" s="20"/>
      <c r="S20" s="20"/>
      <c r="T20" s="20"/>
      <c r="U20" s="20"/>
      <c r="V20" s="20"/>
    </row>
    <row r="21" spans="1:22" x14ac:dyDescent="0.2">
      <c r="A21" s="20"/>
      <c r="B21" s="43" t="s">
        <v>158</v>
      </c>
      <c r="C21" s="44" t="str">
        <f>IF(C3&gt;D3, "Pass", "Fail")</f>
        <v>Fail</v>
      </c>
      <c r="D21" s="44" t="str">
        <f>IF(D3&gt;E3, "Pass", "Fail")</f>
        <v>Pass</v>
      </c>
      <c r="E21" s="44" t="str">
        <f>IF(E3&gt;F3, "Pass", "Fail")</f>
        <v>Pass</v>
      </c>
      <c r="F21" s="45"/>
      <c r="G21" s="46">
        <f>(((COUNTIF(C21:E21, "Pass") * 100) + (COUNTIF(C21:E21, "Fail") * 0)) * (400/300)) / 2</f>
        <v>133.33333333333331</v>
      </c>
      <c r="H21" s="47" t="s">
        <v>159</v>
      </c>
      <c r="I21" s="48"/>
      <c r="J21" s="20"/>
      <c r="K21" s="20"/>
      <c r="L21" s="20"/>
      <c r="M21" s="20"/>
      <c r="N21" s="20"/>
      <c r="O21" s="20"/>
      <c r="P21" s="20"/>
      <c r="Q21" s="20"/>
      <c r="R21" s="20"/>
      <c r="S21" s="20"/>
      <c r="T21" s="20"/>
      <c r="U21" s="20"/>
      <c r="V21" s="20"/>
    </row>
    <row r="22" spans="1:22" x14ac:dyDescent="0.2">
      <c r="A22" s="20"/>
      <c r="B22" s="43" t="s">
        <v>160</v>
      </c>
      <c r="C22" s="44" t="str">
        <f>IF(C17&gt;D17, "Pass", "Fail")</f>
        <v>Pass</v>
      </c>
      <c r="D22" s="44" t="str">
        <f>IF(D17&gt;E17, "Pass", "Fail")</f>
        <v>Pass</v>
      </c>
      <c r="E22" s="44" t="str">
        <f>IF(E17&gt;F17, "Pass", "Fail")</f>
        <v>Pass</v>
      </c>
      <c r="F22" s="40"/>
      <c r="G22" s="46">
        <f>(((COUNTIF(C22:F22, "Pass") * 100) + (COUNTIF(C22:F22, "Fail") * 0)) * (400/300)) / 2</f>
        <v>200</v>
      </c>
      <c r="H22" s="47" t="s">
        <v>161</v>
      </c>
      <c r="I22" s="20"/>
      <c r="J22" s="20"/>
      <c r="K22" s="20"/>
      <c r="L22" s="20"/>
      <c r="M22" s="20"/>
      <c r="N22" s="20"/>
      <c r="O22" s="20"/>
      <c r="P22" s="20"/>
      <c r="Q22" s="20"/>
      <c r="R22" s="20"/>
      <c r="S22" s="20"/>
      <c r="T22" s="20"/>
      <c r="U22" s="20"/>
      <c r="V22" s="20"/>
    </row>
    <row r="23" spans="1:22" x14ac:dyDescent="0.2">
      <c r="A23" s="20"/>
      <c r="B23" s="39" t="s">
        <v>73</v>
      </c>
      <c r="C23" s="44" t="str">
        <f>IF(C17&gt;C7, "Pass", "Fail")</f>
        <v>Fail</v>
      </c>
      <c r="D23" s="44" t="str">
        <f>IF(D17&gt;D7, "Pass", "Fail")</f>
        <v>Fail</v>
      </c>
      <c r="E23" s="44" t="str">
        <f>IF(E17&gt;E7, "Pass", "Fail")</f>
        <v>Fail</v>
      </c>
      <c r="F23" s="49" t="str">
        <f>IF(F17&gt;F7, "Pass", "Fail")</f>
        <v>Fail</v>
      </c>
      <c r="G23" s="46">
        <f>(COUNTIF(C23:F23, "Pass") * 100) + (COUNTIF(C23:F23, "Fail") * 0)</f>
        <v>0</v>
      </c>
      <c r="H23" s="47" t="s">
        <v>162</v>
      </c>
      <c r="I23" s="20"/>
      <c r="J23" s="20"/>
      <c r="K23" s="20"/>
      <c r="L23" s="20"/>
      <c r="M23" s="20"/>
      <c r="N23" s="20"/>
      <c r="O23" s="20"/>
      <c r="P23" s="20"/>
      <c r="Q23" s="20"/>
      <c r="R23" s="20"/>
      <c r="S23" s="20"/>
      <c r="T23" s="20"/>
      <c r="U23" s="20"/>
      <c r="V23" s="20"/>
    </row>
    <row r="24" spans="1:22" x14ac:dyDescent="0.2">
      <c r="A24" s="20"/>
      <c r="B24" s="39" t="s">
        <v>91</v>
      </c>
      <c r="C24" s="50">
        <f>C17/(C4)</f>
        <v>8.6873566211296119E-2</v>
      </c>
      <c r="D24" s="50">
        <f>D17/(D4)</f>
        <v>7.1028998215959607E-2</v>
      </c>
      <c r="E24" s="50">
        <f>E17/(E4)</f>
        <v>6.810835598205997E-2</v>
      </c>
      <c r="F24" s="51">
        <f>F17/(F4)</f>
        <v>6.6427991215138843E-2</v>
      </c>
      <c r="G24" s="46">
        <f>(IF(C24 &gt; 0.5, 100, IF(C24 &gt;= 0.2, 50, 0))) +
  (IF(D24 &gt; 0.5, 100, IF(D24 &gt;= 0.2, 50, 0))) +
  (IF(E24 &gt; 0.5, 100, IF(E24 &gt;= 0.2, 50, 0))) +
  (IF(F24 &gt; 0.5, 100, IF(F24 &gt;= 0.2, 50, 0)))</f>
        <v>0</v>
      </c>
      <c r="H24" s="47" t="s">
        <v>163</v>
      </c>
      <c r="I24" s="20"/>
      <c r="J24" s="20"/>
      <c r="K24" s="20"/>
      <c r="L24" s="20"/>
      <c r="M24" s="20"/>
      <c r="N24" s="20"/>
      <c r="O24" s="20"/>
      <c r="P24" s="20"/>
      <c r="Q24" s="20"/>
      <c r="R24" s="20"/>
      <c r="S24" s="20"/>
      <c r="T24" s="20"/>
      <c r="U24" s="20"/>
      <c r="V24" s="20"/>
    </row>
    <row r="25" spans="1:22" x14ac:dyDescent="0.2">
      <c r="A25" s="20"/>
      <c r="B25" s="39" t="s">
        <v>79</v>
      </c>
      <c r="C25" s="50">
        <f>C17/C6</f>
        <v>6.2267514447891061E-2</v>
      </c>
      <c r="D25" s="50">
        <f>D17/D6</f>
        <v>5.271425686138103E-2</v>
      </c>
      <c r="E25" s="50">
        <f>E17/E6</f>
        <v>5.0416237182751095E-2</v>
      </c>
      <c r="F25" s="51">
        <f>F17/F6</f>
        <v>5.0089607767518883E-2</v>
      </c>
      <c r="G25" s="46">
        <f>(IF(C25 &gt; 0.17, 100, IF(C25 &gt;= 0.1, 50, 0))) +
  (IF(D25 &gt; 0.17, 100, IF(D25 &gt;= 0.1, 50, 0))) +
  (IF(E25 &gt; 0.17, 100, IF(E25 &gt;= 0.1, 50, 0))) +
  (IF(F25 &gt; 0.17, 100, IF(F25 &gt;= 0.1, 50, 0)))</f>
        <v>0</v>
      </c>
      <c r="H25" s="47" t="s">
        <v>164</v>
      </c>
      <c r="I25" s="20"/>
      <c r="J25" s="20"/>
      <c r="K25" s="20"/>
      <c r="L25" s="20"/>
      <c r="M25" s="20"/>
      <c r="N25" s="20"/>
      <c r="O25" s="20"/>
      <c r="P25" s="20"/>
      <c r="Q25" s="20"/>
      <c r="R25" s="20"/>
      <c r="S25" s="20"/>
      <c r="T25" s="20"/>
      <c r="U25" s="20"/>
      <c r="V25" s="20"/>
    </row>
    <row r="26" spans="1:22" x14ac:dyDescent="0.2">
      <c r="A26" s="20"/>
      <c r="B26" s="39" t="s">
        <v>81</v>
      </c>
      <c r="C26" s="50">
        <f>C8/C6</f>
        <v>0.50441481214523831</v>
      </c>
      <c r="D26" s="50">
        <f>D8/D6</f>
        <v>0.53014594226640632</v>
      </c>
      <c r="E26" s="50">
        <f>E8/E6</f>
        <v>0.58524893508686959</v>
      </c>
      <c r="F26" s="51">
        <f>F8/F6</f>
        <v>0.63171434404845628</v>
      </c>
      <c r="G26" s="46">
        <f>(IF(C26 &lt; 0.5, 100, 0)) +
  (IF(D26 &lt; 0.5, 100, 0)) +
  (IF(E26 &lt; 0.5, 100, 0)) +
  (IF(F26 &lt; 0.5, 100, 0))</f>
        <v>0</v>
      </c>
      <c r="H26" s="47" t="s">
        <v>165</v>
      </c>
      <c r="I26" s="20"/>
      <c r="J26" s="20"/>
      <c r="K26" s="20"/>
      <c r="L26" s="20"/>
      <c r="M26" s="20"/>
      <c r="N26" s="20"/>
      <c r="O26" s="20"/>
      <c r="P26" s="20"/>
      <c r="Q26" s="20"/>
      <c r="R26" s="20"/>
      <c r="S26" s="20"/>
      <c r="T26" s="20"/>
      <c r="U26" s="20"/>
      <c r="V26" s="20"/>
    </row>
    <row r="27" spans="1:22" x14ac:dyDescent="0.2">
      <c r="A27" s="20"/>
      <c r="B27" s="39" t="s">
        <v>166</v>
      </c>
      <c r="C27" s="50">
        <f>C9/(C13+C10)</f>
        <v>2.0457689376917214</v>
      </c>
      <c r="D27" s="50">
        <f>D9/(D13+D10)</f>
        <v>2.3538498069160303</v>
      </c>
      <c r="E27" s="50">
        <f>E9/(E13+E10)</f>
        <v>2.2900390625</v>
      </c>
      <c r="F27" s="51">
        <f>F9/(F13+F10)</f>
        <v>2.7287838725432407</v>
      </c>
      <c r="G27" s="46">
        <f>(IF(C27 &lt; 0.8, 100, IF(C27 &lt; 1, 50, 0))) +
  (IF(D27 &lt; 0.8, 100, IF(D27 &lt; 1, 50, 0))) +
  (IF(E27 &lt; 0.8, 100, IF(E27 &lt; 1, 50, 0))) +
  (IF(F27 &lt; 0.8, 100, IF(F27 &lt; 1, 50, 0)))</f>
        <v>0</v>
      </c>
      <c r="H27" s="47" t="s">
        <v>167</v>
      </c>
      <c r="I27" s="20"/>
      <c r="J27" s="20"/>
      <c r="K27" s="20"/>
      <c r="L27" s="20"/>
      <c r="M27" s="20"/>
      <c r="N27" s="20"/>
      <c r="O27" s="20"/>
      <c r="P27" s="20"/>
      <c r="Q27" s="20"/>
      <c r="R27" s="20"/>
      <c r="S27" s="20"/>
      <c r="T27" s="20"/>
      <c r="U27" s="20"/>
      <c r="V27" s="20"/>
    </row>
    <row r="28" spans="1:22" x14ac:dyDescent="0.2">
      <c r="A28" s="20"/>
      <c r="B28" s="39" t="s">
        <v>168</v>
      </c>
      <c r="C28" s="44" t="str">
        <f>IF(C11=0, "Pass", "Fail")</f>
        <v>Fail</v>
      </c>
      <c r="D28" s="52" t="str">
        <f>IF(D11=0, "Pass", "Fail")</f>
        <v>Fail</v>
      </c>
      <c r="E28" s="52" t="str">
        <f>IF(E11=0, "Pass", "Fail")</f>
        <v>Fail</v>
      </c>
      <c r="F28" s="53" t="str">
        <f>IF(F11=0, "Pass", "Fail")</f>
        <v>Fail</v>
      </c>
      <c r="G28" s="46">
        <f>(COUNTIF(C28:F28, "Pass") * 100) + (COUNTIF(C28:F28, "Fail") * 0)</f>
        <v>0</v>
      </c>
      <c r="H28" s="47" t="s">
        <v>169</v>
      </c>
      <c r="I28" s="20"/>
      <c r="J28" s="20"/>
      <c r="K28" s="20"/>
      <c r="L28" s="20"/>
      <c r="M28" s="20"/>
      <c r="N28" s="20"/>
      <c r="O28" s="20"/>
      <c r="P28" s="20"/>
      <c r="Q28" s="20"/>
      <c r="R28" s="20"/>
      <c r="S28" s="20"/>
      <c r="T28" s="20"/>
      <c r="U28" s="20"/>
      <c r="V28" s="20"/>
    </row>
    <row r="29" spans="1:22" x14ac:dyDescent="0.2">
      <c r="A29" s="20"/>
      <c r="B29" s="39" t="s">
        <v>83</v>
      </c>
      <c r="C29" s="51">
        <f>(((C12-D12)/D12)+((D12-E12)/E12)+((E12-F12)/F12))/3</f>
        <v>-0.17998018108566824</v>
      </c>
      <c r="D29" s="54"/>
      <c r="E29" s="55"/>
      <c r="F29" s="56"/>
      <c r="G29" s="46">
        <f>(IF(C29 &gt;= 0.17, 100, IF(C29 &gt;= 0, 50, 0))) * (400/100)</f>
        <v>0</v>
      </c>
      <c r="H29" s="47" t="s">
        <v>170</v>
      </c>
      <c r="I29" s="20"/>
      <c r="J29" s="20"/>
      <c r="K29" s="20"/>
      <c r="L29" s="20"/>
      <c r="M29" s="20"/>
      <c r="N29" s="20"/>
      <c r="O29" s="20"/>
      <c r="P29" s="20"/>
      <c r="Q29" s="20"/>
      <c r="R29" s="20"/>
      <c r="S29" s="20"/>
      <c r="T29" s="20"/>
      <c r="U29" s="20"/>
      <c r="V29" s="20"/>
    </row>
    <row r="30" spans="1:22" x14ac:dyDescent="0.2">
      <c r="A30" s="20"/>
      <c r="B30" s="39" t="s">
        <v>87</v>
      </c>
      <c r="C30" s="44" t="str">
        <f>IF(C10&lt;&gt;0,"Pass","Fail")</f>
        <v>Pass</v>
      </c>
      <c r="D30" s="57" t="str">
        <f>IF(D10&lt;&gt;0,"Pass","Fail")</f>
        <v>Pass</v>
      </c>
      <c r="E30" s="57" t="str">
        <f>IF(E10&lt;&gt;0,"Pass","Fail")</f>
        <v>Pass</v>
      </c>
      <c r="F30" s="58" t="str">
        <f>IF(F10&lt;&gt;0,"Pass","Fail")</f>
        <v>Pass</v>
      </c>
      <c r="G30" s="46">
        <f>(COUNTIF(C30:F30, "Pass") * 100) + (COUNTIF(C30:F30, "Fail") * 0)</f>
        <v>400</v>
      </c>
      <c r="H30" s="47" t="s">
        <v>171</v>
      </c>
      <c r="I30" s="20"/>
      <c r="J30" s="20"/>
      <c r="K30" s="20"/>
      <c r="L30" s="20"/>
      <c r="M30" s="20"/>
      <c r="N30" s="20"/>
      <c r="O30" s="20"/>
      <c r="P30" s="20"/>
      <c r="Q30" s="20"/>
      <c r="R30" s="20"/>
      <c r="S30" s="20"/>
      <c r="T30" s="20"/>
      <c r="U30" s="20"/>
      <c r="V30" s="20"/>
    </row>
    <row r="31" spans="1:22" x14ac:dyDescent="0.2">
      <c r="A31" s="20"/>
      <c r="B31" s="39" t="s">
        <v>172</v>
      </c>
      <c r="C31" s="50">
        <f>C17/(C13+C10)</f>
        <v>0.18904476270491002</v>
      </c>
      <c r="D31" s="50">
        <f>D17/(D13+D10)</f>
        <v>0.17613757076621217</v>
      </c>
      <c r="E31" s="50">
        <f>E17/(E13+E10)</f>
        <v>0.1651882595486111</v>
      </c>
      <c r="F31" s="51">
        <f>F17/(F13+F10)</f>
        <v>0.18593057918049077</v>
      </c>
      <c r="G31" s="46">
        <f>(IF(C31 &gt; 0.23, 100, 0)) +
  (IF(D31 &gt; 0.23, 100, 0)) +
  (IF(E31 &gt; 0.23, 100, 0)) +
  (IF(F31 &gt; 0.23, 100, 0))</f>
        <v>0</v>
      </c>
      <c r="H31" s="47" t="s">
        <v>173</v>
      </c>
      <c r="I31" s="20"/>
      <c r="J31" s="20"/>
      <c r="K31" s="20"/>
      <c r="L31" s="20"/>
      <c r="M31" s="20"/>
      <c r="N31" s="20"/>
      <c r="O31" s="20"/>
      <c r="P31" s="20"/>
      <c r="Q31" s="20"/>
      <c r="R31" s="20"/>
      <c r="S31" s="20"/>
      <c r="T31" s="20"/>
      <c r="U31" s="20"/>
      <c r="V31" s="20"/>
    </row>
    <row r="32" spans="1:22" x14ac:dyDescent="0.2">
      <c r="A32" s="20"/>
      <c r="B32" s="59" t="s">
        <v>93</v>
      </c>
      <c r="C32" s="60" t="str">
        <f>IF(C5&gt;F5, "Pass", "Fail")</f>
        <v>Fail</v>
      </c>
      <c r="D32" s="61"/>
      <c r="E32" s="62"/>
      <c r="F32" s="62"/>
      <c r="G32" s="63">
        <f>((COUNTIF(C32, "Pass") * 100) + (COUNTIF(C32, "Fail") * 0)) * (400/100)</f>
        <v>0</v>
      </c>
      <c r="H32" s="64" t="s">
        <v>174</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tabColor rgb="FF00FF00"/>
  </sheetPr>
  <dimension ref="A1:V32"/>
  <sheetViews>
    <sheetView zoomScale="200" workbookViewId="0"/>
  </sheetViews>
  <sheetFormatPr baseColWidth="10" defaultColWidth="8.83203125" defaultRowHeight="15" x14ac:dyDescent="0.2"/>
  <cols>
    <col min="1" max="1" width="19" customWidth="1"/>
    <col min="2" max="2" width="42" customWidth="1"/>
    <col min="3" max="7" width="20" customWidth="1"/>
    <col min="8" max="8" width="177" customWidth="1"/>
    <col min="9" max="9" width="20" customWidth="1"/>
    <col min="10" max="22" width="19" customWidth="1"/>
  </cols>
  <sheetData>
    <row r="1" spans="1:22" x14ac:dyDescent="0.2">
      <c r="A1" s="20"/>
      <c r="B1" s="21" t="s">
        <v>130</v>
      </c>
      <c r="C1" s="20"/>
      <c r="D1" s="20"/>
      <c r="E1" s="20"/>
      <c r="F1" s="20"/>
      <c r="G1" s="20"/>
      <c r="H1" s="20"/>
      <c r="I1" s="20"/>
      <c r="J1" s="20"/>
      <c r="K1" s="20"/>
      <c r="L1" s="20"/>
      <c r="M1" s="20"/>
      <c r="N1" s="20"/>
      <c r="O1" s="20"/>
      <c r="P1" s="20"/>
      <c r="Q1" s="20"/>
      <c r="R1" s="20"/>
      <c r="S1" s="20"/>
      <c r="T1" s="20"/>
      <c r="U1" s="20"/>
      <c r="V1" s="20"/>
    </row>
    <row r="2" spans="1:22" x14ac:dyDescent="0.2">
      <c r="A2" s="20"/>
      <c r="B2" s="22" t="s">
        <v>131</v>
      </c>
      <c r="C2" s="23" t="s">
        <v>175</v>
      </c>
      <c r="D2" s="23" t="s">
        <v>176</v>
      </c>
      <c r="E2" s="23" t="s">
        <v>177</v>
      </c>
      <c r="F2" s="23" t="s">
        <v>178</v>
      </c>
      <c r="G2" s="20"/>
      <c r="H2" s="24" t="s">
        <v>136</v>
      </c>
      <c r="I2" s="25">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0.14833333333333334</v>
      </c>
      <c r="J2" s="20"/>
      <c r="K2" s="20"/>
      <c r="L2" s="20"/>
      <c r="M2" s="20"/>
      <c r="N2" s="20"/>
      <c r="O2" s="20"/>
      <c r="P2" s="20"/>
      <c r="Q2" s="20"/>
      <c r="R2" s="20"/>
      <c r="S2" s="20"/>
      <c r="T2" s="20"/>
      <c r="U2" s="20"/>
      <c r="V2" s="20"/>
    </row>
    <row r="3" spans="1:22" ht="19" x14ac:dyDescent="0.25">
      <c r="A3" s="20"/>
      <c r="B3" s="26" t="s">
        <v>137</v>
      </c>
      <c r="C3" s="27">
        <v>776200000</v>
      </c>
      <c r="D3" s="27">
        <v>672900000</v>
      </c>
      <c r="E3" s="27">
        <v>566700000</v>
      </c>
      <c r="F3" s="28">
        <v>504500000</v>
      </c>
      <c r="G3" s="20"/>
      <c r="H3" s="20"/>
      <c r="I3" s="20"/>
      <c r="J3" s="20"/>
      <c r="K3" s="20"/>
      <c r="L3" s="20"/>
      <c r="M3" s="20"/>
      <c r="N3" s="20"/>
      <c r="O3" s="20"/>
      <c r="P3" s="20"/>
      <c r="Q3" s="20"/>
      <c r="R3" s="20"/>
      <c r="S3" s="20"/>
      <c r="T3" s="20"/>
      <c r="U3" s="20"/>
      <c r="V3" s="20"/>
    </row>
    <row r="4" spans="1:22" ht="19" x14ac:dyDescent="0.25">
      <c r="A4" s="20"/>
      <c r="B4" s="29" t="s">
        <v>138</v>
      </c>
      <c r="C4" s="27">
        <v>23728700000</v>
      </c>
      <c r="D4" s="27">
        <v>22277200000</v>
      </c>
      <c r="E4" s="27">
        <v>21150400000</v>
      </c>
      <c r="F4" s="28">
        <v>20105900000</v>
      </c>
      <c r="G4" s="20"/>
      <c r="H4" s="20"/>
      <c r="I4" s="20"/>
      <c r="J4" s="20"/>
      <c r="K4" s="20"/>
      <c r="L4" s="20"/>
      <c r="M4" s="20"/>
      <c r="N4" s="20"/>
      <c r="O4" s="20"/>
      <c r="P4" s="20"/>
      <c r="Q4" s="20"/>
      <c r="R4" s="20"/>
      <c r="S4" s="20"/>
      <c r="T4" s="20"/>
      <c r="U4" s="20"/>
      <c r="V4" s="20"/>
    </row>
    <row r="5" spans="1:22" ht="19" x14ac:dyDescent="0.25">
      <c r="A5" s="20"/>
      <c r="B5" s="29" t="s">
        <v>139</v>
      </c>
      <c r="C5" s="27">
        <v>2336600000</v>
      </c>
      <c r="D5" s="27">
        <v>2336600000</v>
      </c>
      <c r="E5" s="27">
        <v>2336600000</v>
      </c>
      <c r="F5" s="28">
        <v>2336600000</v>
      </c>
      <c r="G5" s="20"/>
      <c r="H5" s="20"/>
      <c r="I5" s="20"/>
      <c r="J5" s="20"/>
      <c r="K5" s="20"/>
      <c r="L5" s="20"/>
      <c r="M5" s="20"/>
      <c r="N5" s="20"/>
      <c r="O5" s="20"/>
      <c r="P5" s="20"/>
      <c r="Q5" s="20"/>
      <c r="R5" s="20"/>
      <c r="S5" s="20"/>
      <c r="T5" s="20"/>
      <c r="U5" s="20"/>
      <c r="V5" s="20"/>
    </row>
    <row r="6" spans="1:22" ht="19" x14ac:dyDescent="0.25">
      <c r="A6" s="20"/>
      <c r="B6" s="29" t="s">
        <v>140</v>
      </c>
      <c r="C6" s="27">
        <v>30976100000</v>
      </c>
      <c r="D6" s="27">
        <v>29489900000</v>
      </c>
      <c r="E6" s="27">
        <v>28520500000</v>
      </c>
      <c r="F6" s="28">
        <v>27114800000</v>
      </c>
      <c r="G6" s="20"/>
      <c r="H6" s="20"/>
      <c r="I6" s="20"/>
      <c r="J6" s="20"/>
      <c r="K6" s="20"/>
      <c r="L6" s="20"/>
      <c r="M6" s="20"/>
      <c r="N6" s="20"/>
      <c r="O6" s="20"/>
      <c r="P6" s="20"/>
      <c r="Q6" s="20"/>
      <c r="R6" s="20"/>
      <c r="S6" s="20"/>
      <c r="T6" s="20"/>
      <c r="U6" s="20"/>
      <c r="V6" s="20"/>
    </row>
    <row r="7" spans="1:22" ht="19" x14ac:dyDescent="0.25">
      <c r="A7" s="20"/>
      <c r="B7" s="29" t="s">
        <v>141</v>
      </c>
      <c r="C7" s="27">
        <v>3512600000</v>
      </c>
      <c r="D7" s="27">
        <v>3493800000</v>
      </c>
      <c r="E7" s="27">
        <v>3102900000</v>
      </c>
      <c r="F7" s="28">
        <v>2355800000</v>
      </c>
      <c r="G7" s="20"/>
      <c r="H7" s="20"/>
      <c r="I7" s="20"/>
      <c r="J7" s="20"/>
      <c r="K7" s="20"/>
      <c r="L7" s="20"/>
      <c r="M7" s="20"/>
      <c r="N7" s="20"/>
      <c r="O7" s="20"/>
      <c r="P7" s="20"/>
      <c r="Q7" s="20"/>
      <c r="R7" s="20"/>
      <c r="S7" s="20"/>
      <c r="T7" s="20"/>
      <c r="U7" s="20"/>
      <c r="V7" s="20"/>
    </row>
    <row r="8" spans="1:22" ht="19" x14ac:dyDescent="0.25">
      <c r="A8" s="20"/>
      <c r="B8" s="29" t="s">
        <v>142</v>
      </c>
      <c r="C8" s="27">
        <v>17778500000</v>
      </c>
      <c r="D8" s="27">
        <v>16502800000</v>
      </c>
      <c r="E8" s="27">
        <v>16175900000</v>
      </c>
      <c r="F8" s="28">
        <v>16040500000</v>
      </c>
      <c r="G8" s="20"/>
      <c r="H8" s="20"/>
      <c r="I8" s="20"/>
      <c r="J8" s="20"/>
      <c r="K8" s="20"/>
      <c r="L8" s="20"/>
      <c r="M8" s="20"/>
      <c r="N8" s="20"/>
      <c r="O8" s="20"/>
      <c r="P8" s="20"/>
      <c r="Q8" s="20"/>
      <c r="R8" s="20"/>
      <c r="S8" s="20"/>
      <c r="T8" s="20"/>
      <c r="U8" s="20"/>
      <c r="V8" s="20"/>
    </row>
    <row r="9" spans="1:22" ht="19" x14ac:dyDescent="0.25">
      <c r="A9" s="20"/>
      <c r="B9" s="29" t="s">
        <v>143</v>
      </c>
      <c r="C9" s="27">
        <v>21291100000</v>
      </c>
      <c r="D9" s="27">
        <v>19996600000</v>
      </c>
      <c r="E9" s="27">
        <v>19278800000</v>
      </c>
      <c r="F9" s="28">
        <v>18396300000</v>
      </c>
      <c r="G9" s="20"/>
      <c r="H9" s="20"/>
      <c r="I9" s="20"/>
      <c r="J9" s="20"/>
      <c r="K9" s="20"/>
      <c r="L9" s="20"/>
      <c r="M9" s="20"/>
      <c r="N9" s="20"/>
      <c r="O9" s="20"/>
      <c r="P9" s="20"/>
      <c r="Q9" s="20"/>
      <c r="R9" s="20"/>
      <c r="S9" s="20"/>
      <c r="T9" s="20"/>
      <c r="U9" s="20"/>
      <c r="V9" s="20"/>
    </row>
    <row r="10" spans="1:22" ht="19" x14ac:dyDescent="0.25">
      <c r="A10" s="20"/>
      <c r="B10" s="29" t="s">
        <v>144</v>
      </c>
      <c r="C10" s="27">
        <v>0</v>
      </c>
      <c r="D10" s="27">
        <v>0</v>
      </c>
      <c r="E10" s="27">
        <v>0</v>
      </c>
      <c r="F10" s="28">
        <v>0</v>
      </c>
      <c r="G10" s="20"/>
      <c r="H10" s="20"/>
      <c r="I10" s="20"/>
      <c r="J10" s="20"/>
      <c r="K10" s="20"/>
      <c r="L10" s="20"/>
      <c r="M10" s="20"/>
      <c r="N10" s="20"/>
      <c r="O10" s="20"/>
      <c r="P10" s="20"/>
      <c r="Q10" s="20"/>
      <c r="R10" s="20"/>
      <c r="S10" s="20"/>
      <c r="T10" s="20"/>
      <c r="U10" s="20"/>
      <c r="V10" s="20"/>
    </row>
    <row r="11" spans="1:22" ht="19" x14ac:dyDescent="0.25">
      <c r="A11" s="20"/>
      <c r="B11" s="29" t="s">
        <v>145</v>
      </c>
      <c r="C11" s="27">
        <v>0</v>
      </c>
      <c r="D11" s="27">
        <v>0</v>
      </c>
      <c r="E11" s="27">
        <v>0</v>
      </c>
      <c r="F11" s="28">
        <v>0</v>
      </c>
      <c r="G11" s="20"/>
      <c r="H11" s="20"/>
      <c r="I11" s="20"/>
      <c r="J11" s="20"/>
      <c r="K11" s="20"/>
      <c r="L11" s="20"/>
      <c r="M11" s="20"/>
      <c r="N11" s="20"/>
      <c r="O11" s="20"/>
      <c r="P11" s="20"/>
      <c r="Q11" s="20"/>
      <c r="R11" s="20"/>
      <c r="S11" s="20"/>
      <c r="T11" s="20"/>
      <c r="U11" s="20"/>
      <c r="V11" s="20"/>
    </row>
    <row r="12" spans="1:22" ht="19" x14ac:dyDescent="0.25">
      <c r="A12" s="20"/>
      <c r="B12" s="29" t="s">
        <v>146</v>
      </c>
      <c r="C12" s="27">
        <v>2457800000</v>
      </c>
      <c r="D12" s="27">
        <v>2298500000</v>
      </c>
      <c r="E12" s="27">
        <v>2082900000</v>
      </c>
      <c r="F12" s="28">
        <v>1702800000</v>
      </c>
      <c r="G12" s="20"/>
      <c r="H12" s="20"/>
      <c r="I12" s="20"/>
      <c r="J12" s="20"/>
      <c r="K12" s="20"/>
      <c r="L12" s="20"/>
      <c r="M12" s="20"/>
      <c r="N12" s="20"/>
      <c r="O12" s="20"/>
      <c r="P12" s="20"/>
      <c r="Q12" s="20"/>
      <c r="R12" s="20"/>
      <c r="S12" s="20"/>
      <c r="T12" s="20"/>
      <c r="U12" s="20"/>
      <c r="V12" s="20"/>
    </row>
    <row r="13" spans="1:22" ht="19" x14ac:dyDescent="0.25">
      <c r="A13" s="20"/>
      <c r="B13" s="29" t="s">
        <v>147</v>
      </c>
      <c r="C13" s="27">
        <v>9685000000</v>
      </c>
      <c r="D13" s="27">
        <v>9493300000</v>
      </c>
      <c r="E13" s="27">
        <v>9241700000</v>
      </c>
      <c r="F13" s="28">
        <v>8718500000</v>
      </c>
      <c r="G13" s="20"/>
      <c r="H13" s="20"/>
      <c r="I13" s="20"/>
      <c r="J13" s="20"/>
      <c r="K13" s="20"/>
      <c r="L13" s="20"/>
      <c r="M13" s="20"/>
      <c r="N13" s="20"/>
      <c r="O13" s="20"/>
      <c r="P13" s="20"/>
      <c r="Q13" s="20"/>
      <c r="R13" s="20"/>
      <c r="S13" s="20"/>
      <c r="T13" s="20"/>
      <c r="U13" s="20"/>
      <c r="V13" s="20"/>
    </row>
    <row r="14" spans="1:22" ht="19" x14ac:dyDescent="0.25">
      <c r="A14" s="20"/>
      <c r="B14" s="30" t="s">
        <v>148</v>
      </c>
      <c r="C14" s="31"/>
      <c r="D14" s="31"/>
      <c r="E14" s="31"/>
      <c r="F14" s="32"/>
      <c r="G14" s="20"/>
      <c r="H14" s="20"/>
      <c r="I14" s="20"/>
      <c r="J14" s="20"/>
      <c r="K14" s="20"/>
      <c r="L14" s="20"/>
      <c r="M14" s="20"/>
      <c r="N14" s="20"/>
      <c r="O14" s="20"/>
      <c r="P14" s="20"/>
      <c r="Q14" s="20"/>
      <c r="R14" s="20"/>
      <c r="S14" s="20"/>
      <c r="T14" s="20"/>
      <c r="U14" s="20"/>
      <c r="V14" s="20"/>
    </row>
    <row r="15" spans="1:22" ht="19" x14ac:dyDescent="0.25">
      <c r="A15" s="20"/>
      <c r="B15" s="26" t="s">
        <v>149</v>
      </c>
      <c r="C15" s="27">
        <v>0</v>
      </c>
      <c r="D15" s="27">
        <v>0</v>
      </c>
      <c r="E15" s="27">
        <v>0</v>
      </c>
      <c r="F15" s="28">
        <v>0</v>
      </c>
      <c r="G15" s="20"/>
      <c r="H15" s="20"/>
      <c r="I15" s="20"/>
      <c r="J15" s="20"/>
      <c r="K15" s="20"/>
      <c r="L15" s="20"/>
      <c r="M15" s="20"/>
      <c r="N15" s="20"/>
      <c r="O15" s="20"/>
      <c r="P15" s="20"/>
      <c r="Q15" s="20"/>
      <c r="R15" s="20"/>
      <c r="S15" s="20"/>
      <c r="T15" s="20"/>
      <c r="U15" s="20"/>
      <c r="V15" s="20"/>
    </row>
    <row r="16" spans="1:22" ht="19" x14ac:dyDescent="0.25">
      <c r="A16" s="20"/>
      <c r="B16" s="30" t="s">
        <v>150</v>
      </c>
      <c r="C16" s="31"/>
      <c r="D16" s="31"/>
      <c r="E16" s="31"/>
      <c r="F16" s="32"/>
      <c r="G16" s="20"/>
      <c r="H16" s="20"/>
      <c r="I16" s="20"/>
      <c r="J16" s="20"/>
      <c r="K16" s="20"/>
      <c r="L16" s="20"/>
      <c r="M16" s="20"/>
      <c r="N16" s="20"/>
      <c r="O16" s="20"/>
      <c r="P16" s="20"/>
      <c r="Q16" s="20"/>
      <c r="R16" s="20"/>
      <c r="S16" s="20"/>
      <c r="T16" s="20"/>
      <c r="U16" s="20"/>
      <c r="V16" s="20"/>
    </row>
    <row r="17" spans="1:22" ht="19" x14ac:dyDescent="0.25">
      <c r="A17" s="20"/>
      <c r="B17" s="33" t="s">
        <v>151</v>
      </c>
      <c r="C17" s="34">
        <v>1980200000</v>
      </c>
      <c r="D17" s="34">
        <v>1801900000</v>
      </c>
      <c r="E17" s="34">
        <v>1351700000</v>
      </c>
      <c r="F17" s="35">
        <v>1753800000</v>
      </c>
      <c r="G17" s="20"/>
      <c r="H17" s="20"/>
      <c r="I17" s="20"/>
      <c r="J17" s="20"/>
      <c r="K17" s="20"/>
      <c r="L17" s="20"/>
      <c r="M17" s="20"/>
      <c r="N17" s="20"/>
      <c r="O17" s="20"/>
      <c r="P17" s="20"/>
      <c r="Q17" s="20"/>
      <c r="R17" s="20"/>
      <c r="S17" s="20"/>
      <c r="T17" s="20"/>
      <c r="U17" s="20"/>
      <c r="V17" s="20"/>
    </row>
    <row r="19" spans="1:22" x14ac:dyDescent="0.2">
      <c r="A19" s="20"/>
      <c r="B19" s="36" t="s">
        <v>70</v>
      </c>
      <c r="C19" s="37" t="s">
        <v>152</v>
      </c>
      <c r="D19" s="37" t="s">
        <v>153</v>
      </c>
      <c r="E19" s="37" t="s">
        <v>154</v>
      </c>
      <c r="F19" s="37" t="s">
        <v>155</v>
      </c>
      <c r="G19" s="38" t="s">
        <v>156</v>
      </c>
      <c r="H19" s="20"/>
      <c r="I19" s="20"/>
      <c r="J19" s="20"/>
      <c r="K19" s="20"/>
      <c r="L19" s="20"/>
      <c r="M19" s="20"/>
      <c r="N19" s="20"/>
      <c r="O19" s="20"/>
      <c r="P19" s="20"/>
      <c r="Q19" s="20"/>
      <c r="R19" s="20"/>
      <c r="S19" s="20"/>
      <c r="T19" s="20"/>
      <c r="U19" s="20"/>
      <c r="V19" s="20"/>
    </row>
    <row r="20" spans="1:22" x14ac:dyDescent="0.2">
      <c r="A20" s="20"/>
      <c r="B20" s="39" t="s">
        <v>85</v>
      </c>
      <c r="C20" s="40"/>
      <c r="D20" s="40"/>
      <c r="E20" s="40"/>
      <c r="F20" s="40"/>
      <c r="G20" s="41"/>
      <c r="H20" s="42" t="s">
        <v>157</v>
      </c>
      <c r="I20" s="20"/>
      <c r="J20" s="20"/>
      <c r="K20" s="20"/>
      <c r="L20" s="20"/>
      <c r="M20" s="20"/>
      <c r="N20" s="20"/>
      <c r="O20" s="20"/>
      <c r="P20" s="20"/>
      <c r="Q20" s="20"/>
      <c r="R20" s="20"/>
      <c r="S20" s="20"/>
      <c r="T20" s="20"/>
      <c r="U20" s="20"/>
      <c r="V20" s="20"/>
    </row>
    <row r="21" spans="1:22" x14ac:dyDescent="0.2">
      <c r="A21" s="20"/>
      <c r="B21" s="43" t="s">
        <v>158</v>
      </c>
      <c r="C21" s="44" t="str">
        <f>IF(C3&gt;D3, "Pass", "Fail")</f>
        <v>Pass</v>
      </c>
      <c r="D21" s="44" t="str">
        <f>IF(D3&gt;E3, "Pass", "Fail")</f>
        <v>Pass</v>
      </c>
      <c r="E21" s="44" t="str">
        <f>IF(E3&gt;F3, "Pass", "Fail")</f>
        <v>Pass</v>
      </c>
      <c r="F21" s="45"/>
      <c r="G21" s="46">
        <f>(((COUNTIF(C21:E21, "Pass") * 100) + (COUNTIF(C21:E21, "Fail") * 0)) * (400/300)) / 2</f>
        <v>200</v>
      </c>
      <c r="H21" s="47" t="s">
        <v>159</v>
      </c>
      <c r="I21" s="48"/>
      <c r="J21" s="20"/>
      <c r="K21" s="20"/>
      <c r="L21" s="20"/>
      <c r="M21" s="20"/>
      <c r="N21" s="20"/>
      <c r="O21" s="20"/>
      <c r="P21" s="20"/>
      <c r="Q21" s="20"/>
      <c r="R21" s="20"/>
      <c r="S21" s="20"/>
      <c r="T21" s="20"/>
      <c r="U21" s="20"/>
      <c r="V21" s="20"/>
    </row>
    <row r="22" spans="1:22" x14ac:dyDescent="0.2">
      <c r="A22" s="20"/>
      <c r="B22" s="43" t="s">
        <v>160</v>
      </c>
      <c r="C22" s="44" t="str">
        <f>IF(C17&gt;D17, "Pass", "Fail")</f>
        <v>Pass</v>
      </c>
      <c r="D22" s="44" t="str">
        <f>IF(D17&gt;E17, "Pass", "Fail")</f>
        <v>Pass</v>
      </c>
      <c r="E22" s="44" t="str">
        <f>IF(E17&gt;F17, "Pass", "Fail")</f>
        <v>Fail</v>
      </c>
      <c r="F22" s="40"/>
      <c r="G22" s="46">
        <f>(((COUNTIF(C22:F22, "Pass") * 100) + (COUNTIF(C22:F22, "Fail") * 0)) * (400/300)) / 2</f>
        <v>133.33333333333331</v>
      </c>
      <c r="H22" s="47" t="s">
        <v>161</v>
      </c>
      <c r="I22" s="20"/>
      <c r="J22" s="20"/>
      <c r="K22" s="20"/>
      <c r="L22" s="20"/>
      <c r="M22" s="20"/>
      <c r="N22" s="20"/>
      <c r="O22" s="20"/>
      <c r="P22" s="20"/>
      <c r="Q22" s="20"/>
      <c r="R22" s="20"/>
      <c r="S22" s="20"/>
      <c r="T22" s="20"/>
      <c r="U22" s="20"/>
      <c r="V22" s="20"/>
    </row>
    <row r="23" spans="1:22" x14ac:dyDescent="0.2">
      <c r="A23" s="20"/>
      <c r="B23" s="39" t="s">
        <v>73</v>
      </c>
      <c r="C23" s="44" t="str">
        <f>IF(C17&gt;C7, "Pass", "Fail")</f>
        <v>Fail</v>
      </c>
      <c r="D23" s="44" t="str">
        <f>IF(D17&gt;D7, "Pass", "Fail")</f>
        <v>Fail</v>
      </c>
      <c r="E23" s="44" t="str">
        <f>IF(E17&gt;E7, "Pass", "Fail")</f>
        <v>Fail</v>
      </c>
      <c r="F23" s="49" t="str">
        <f>IF(F17&gt;F7, "Pass", "Fail")</f>
        <v>Fail</v>
      </c>
      <c r="G23" s="46">
        <f>(COUNTIF(C23:F23, "Pass") * 100) + (COUNTIF(C23:F23, "Fail") * 0)</f>
        <v>0</v>
      </c>
      <c r="H23" s="47" t="s">
        <v>162</v>
      </c>
      <c r="I23" s="20"/>
      <c r="J23" s="20"/>
      <c r="K23" s="20"/>
      <c r="L23" s="20"/>
      <c r="M23" s="20"/>
      <c r="N23" s="20"/>
      <c r="O23" s="20"/>
      <c r="P23" s="20"/>
      <c r="Q23" s="20"/>
      <c r="R23" s="20"/>
      <c r="S23" s="20"/>
      <c r="T23" s="20"/>
      <c r="U23" s="20"/>
      <c r="V23" s="20"/>
    </row>
    <row r="24" spans="1:22" x14ac:dyDescent="0.2">
      <c r="A24" s="20"/>
      <c r="B24" s="39" t="s">
        <v>91</v>
      </c>
      <c r="C24" s="50">
        <f>C17/(C4)</f>
        <v>8.3451685090207214E-2</v>
      </c>
      <c r="D24" s="50">
        <f>D17/(D4)</f>
        <v>8.0885389546262551E-2</v>
      </c>
      <c r="E24" s="50">
        <f>E17/(E4)</f>
        <v>6.3908956804599446E-2</v>
      </c>
      <c r="F24" s="51">
        <f>F17/(F4)</f>
        <v>8.7228127067179292E-2</v>
      </c>
      <c r="G24" s="46">
        <f>(IF(C24 &gt; 0.5, 100, IF(C24 &gt;= 0.2, 50, 0))) +
  (IF(D24 &gt; 0.5, 100, IF(D24 &gt;= 0.2, 50, 0))) +
  (IF(E24 &gt; 0.5, 100, IF(E24 &gt;= 0.2, 50, 0))) +
  (IF(F24 &gt; 0.5, 100, IF(F24 &gt;= 0.2, 50, 0)))</f>
        <v>0</v>
      </c>
      <c r="H24" s="47" t="s">
        <v>163</v>
      </c>
      <c r="I24" s="20"/>
      <c r="J24" s="20"/>
      <c r="K24" s="20"/>
      <c r="L24" s="20"/>
      <c r="M24" s="20"/>
      <c r="N24" s="20"/>
      <c r="O24" s="20"/>
      <c r="P24" s="20"/>
      <c r="Q24" s="20"/>
      <c r="R24" s="20"/>
      <c r="S24" s="20"/>
      <c r="T24" s="20"/>
      <c r="U24" s="20"/>
      <c r="V24" s="20"/>
    </row>
    <row r="25" spans="1:22" x14ac:dyDescent="0.2">
      <c r="A25" s="20"/>
      <c r="B25" s="39" t="s">
        <v>79</v>
      </c>
      <c r="C25" s="50">
        <f>C17/C6</f>
        <v>6.392670478207392E-2</v>
      </c>
      <c r="D25" s="50">
        <f>D17/D6</f>
        <v>6.1102275694390286E-2</v>
      </c>
      <c r="E25" s="50">
        <f>E17/E6</f>
        <v>4.7393979768938131E-2</v>
      </c>
      <c r="F25" s="51">
        <f>F17/F6</f>
        <v>6.4680543467036458E-2</v>
      </c>
      <c r="G25" s="46">
        <f>(IF(C25 &gt; 0.17, 100, IF(C25 &gt;= 0.1, 50, 0))) +
  (IF(D25 &gt; 0.17, 100, IF(D25 &gt;= 0.1, 50, 0))) +
  (IF(E25 &gt; 0.17, 100, IF(E25 &gt;= 0.1, 50, 0))) +
  (IF(F25 &gt; 0.17, 100, IF(F25 &gt;= 0.1, 50, 0)))</f>
        <v>0</v>
      </c>
      <c r="H25" s="47" t="s">
        <v>164</v>
      </c>
      <c r="I25" s="20"/>
      <c r="J25" s="20"/>
      <c r="K25" s="20"/>
      <c r="L25" s="20"/>
      <c r="M25" s="20"/>
      <c r="N25" s="20"/>
      <c r="O25" s="20"/>
      <c r="P25" s="20"/>
      <c r="Q25" s="20"/>
      <c r="R25" s="20"/>
      <c r="S25" s="20"/>
      <c r="T25" s="20"/>
      <c r="U25" s="20"/>
      <c r="V25" s="20"/>
    </row>
    <row r="26" spans="1:22" x14ac:dyDescent="0.2">
      <c r="A26" s="20"/>
      <c r="B26" s="39" t="s">
        <v>81</v>
      </c>
      <c r="C26" s="50">
        <f>C8/C6</f>
        <v>0.57394249114639995</v>
      </c>
      <c r="D26" s="50">
        <f>D8/D6</f>
        <v>0.55960854394216319</v>
      </c>
      <c r="E26" s="50">
        <f>E8/E6</f>
        <v>0.56716747602601636</v>
      </c>
      <c r="F26" s="51">
        <f>F8/F6</f>
        <v>0.59157729358136513</v>
      </c>
      <c r="G26" s="46">
        <f>(IF(C26 &lt; 0.5, 100, 0)) +
  (IF(D26 &lt; 0.5, 100, 0)) +
  (IF(E26 &lt; 0.5, 100, 0)) +
  (IF(F26 &lt; 0.5, 100, 0))</f>
        <v>0</v>
      </c>
      <c r="H26" s="47" t="s">
        <v>165</v>
      </c>
      <c r="I26" s="20"/>
      <c r="J26" s="20"/>
      <c r="K26" s="20"/>
      <c r="L26" s="20"/>
      <c r="M26" s="20"/>
      <c r="N26" s="20"/>
      <c r="O26" s="20"/>
      <c r="P26" s="20"/>
      <c r="Q26" s="20"/>
      <c r="R26" s="20"/>
      <c r="S26" s="20"/>
      <c r="T26" s="20"/>
      <c r="U26" s="20"/>
      <c r="V26" s="20"/>
    </row>
    <row r="27" spans="1:22" x14ac:dyDescent="0.2">
      <c r="A27" s="20"/>
      <c r="B27" s="39" t="s">
        <v>166</v>
      </c>
      <c r="C27" s="50">
        <f>C9/(C13+C10)</f>
        <v>2.1983582860092925</v>
      </c>
      <c r="D27" s="50">
        <f>D9/(D13+D10)</f>
        <v>2.1063908230014854</v>
      </c>
      <c r="E27" s="50">
        <f>E9/(E13+E10)</f>
        <v>2.08606641635197</v>
      </c>
      <c r="F27" s="51">
        <f>F9/(F13+F10)</f>
        <v>2.110030395136778</v>
      </c>
      <c r="G27" s="46">
        <f>(IF(C27 &lt; 0.8, 100, IF(C27 &lt; 1, 50, 0))) +
  (IF(D27 &lt; 0.8, 100, IF(D27 &lt; 1, 50, 0))) +
  (IF(E27 &lt; 0.8, 100, IF(E27 &lt; 1, 50, 0))) +
  (IF(F27 &lt; 0.8, 100, IF(F27 &lt; 1, 50, 0)))</f>
        <v>0</v>
      </c>
      <c r="H27" s="47" t="s">
        <v>167</v>
      </c>
      <c r="I27" s="20"/>
      <c r="J27" s="20"/>
      <c r="K27" s="20"/>
      <c r="L27" s="20"/>
      <c r="M27" s="20"/>
      <c r="N27" s="20"/>
      <c r="O27" s="20"/>
      <c r="P27" s="20"/>
      <c r="Q27" s="20"/>
      <c r="R27" s="20"/>
      <c r="S27" s="20"/>
      <c r="T27" s="20"/>
      <c r="U27" s="20"/>
      <c r="V27" s="20"/>
    </row>
    <row r="28" spans="1:22" x14ac:dyDescent="0.2">
      <c r="A28" s="20"/>
      <c r="B28" s="39" t="s">
        <v>168</v>
      </c>
      <c r="C28" s="44" t="str">
        <f>IF(C11=0, "Pass", "Fail")</f>
        <v>Pass</v>
      </c>
      <c r="D28" s="52" t="str">
        <f>IF(D11=0, "Pass", "Fail")</f>
        <v>Pass</v>
      </c>
      <c r="E28" s="52" t="str">
        <f>IF(E11=0, "Pass", "Fail")</f>
        <v>Pass</v>
      </c>
      <c r="F28" s="53" t="str">
        <f>IF(F11=0, "Pass", "Fail")</f>
        <v>Pass</v>
      </c>
      <c r="G28" s="46">
        <f>(COUNTIF(C28:F28, "Pass") * 100) + (COUNTIF(C28:F28, "Fail") * 0)</f>
        <v>400</v>
      </c>
      <c r="H28" s="47" t="s">
        <v>169</v>
      </c>
      <c r="I28" s="20"/>
      <c r="J28" s="20"/>
      <c r="K28" s="20"/>
      <c r="L28" s="20"/>
      <c r="M28" s="20"/>
      <c r="N28" s="20"/>
      <c r="O28" s="20"/>
      <c r="P28" s="20"/>
      <c r="Q28" s="20"/>
      <c r="R28" s="20"/>
      <c r="S28" s="20"/>
      <c r="T28" s="20"/>
      <c r="U28" s="20"/>
      <c r="V28" s="20"/>
    </row>
    <row r="29" spans="1:22" x14ac:dyDescent="0.2">
      <c r="A29" s="20"/>
      <c r="B29" s="39" t="s">
        <v>83</v>
      </c>
      <c r="C29" s="51">
        <f>(((C12-D12)/D12)+((D12-E12)/E12)+((E12-F12)/F12))/3</f>
        <v>0.13201205900984206</v>
      </c>
      <c r="D29" s="54"/>
      <c r="E29" s="55"/>
      <c r="F29" s="56"/>
      <c r="G29" s="46">
        <f>(IF(C29 &gt;= 0.17, 100, IF(C29 &gt;= 0, 50, 0))) * (400/100)</f>
        <v>200</v>
      </c>
      <c r="H29" s="47" t="s">
        <v>170</v>
      </c>
      <c r="I29" s="20"/>
      <c r="J29" s="20"/>
      <c r="K29" s="20"/>
      <c r="L29" s="20"/>
      <c r="M29" s="20"/>
      <c r="N29" s="20"/>
      <c r="O29" s="20"/>
      <c r="P29" s="20"/>
      <c r="Q29" s="20"/>
      <c r="R29" s="20"/>
      <c r="S29" s="20"/>
      <c r="T29" s="20"/>
      <c r="U29" s="20"/>
      <c r="V29" s="20"/>
    </row>
    <row r="30" spans="1:22" x14ac:dyDescent="0.2">
      <c r="A30" s="20"/>
      <c r="B30" s="39" t="s">
        <v>87</v>
      </c>
      <c r="C30" s="44" t="str">
        <f>IF(C10&lt;&gt;0,"Pass","Fail")</f>
        <v>Fail</v>
      </c>
      <c r="D30" s="57" t="str">
        <f>IF(D10&lt;&gt;0,"Pass","Fail")</f>
        <v>Fail</v>
      </c>
      <c r="E30" s="57" t="str">
        <f>IF(E10&lt;&gt;0,"Pass","Fail")</f>
        <v>Fail</v>
      </c>
      <c r="F30" s="58" t="str">
        <f>IF(F10&lt;&gt;0,"Pass","Fail")</f>
        <v>Fail</v>
      </c>
      <c r="G30" s="46">
        <f>(COUNTIF(C30:F30, "Pass") * 100) + (COUNTIF(C30:F30, "Fail") * 0)</f>
        <v>0</v>
      </c>
      <c r="H30" s="47" t="s">
        <v>171</v>
      </c>
      <c r="I30" s="20"/>
      <c r="J30" s="20"/>
      <c r="K30" s="20"/>
      <c r="L30" s="20"/>
      <c r="M30" s="20"/>
      <c r="N30" s="20"/>
      <c r="O30" s="20"/>
      <c r="P30" s="20"/>
      <c r="Q30" s="20"/>
      <c r="R30" s="20"/>
      <c r="S30" s="20"/>
      <c r="T30" s="20"/>
      <c r="U30" s="20"/>
      <c r="V30" s="20"/>
    </row>
    <row r="31" spans="1:22" x14ac:dyDescent="0.2">
      <c r="A31" s="20"/>
      <c r="B31" s="39" t="s">
        <v>172</v>
      </c>
      <c r="C31" s="50">
        <f>C17/(C13+C10)</f>
        <v>0.20446050593701601</v>
      </c>
      <c r="D31" s="50">
        <f>D17/(D13+D10)</f>
        <v>0.18980754848156067</v>
      </c>
      <c r="E31" s="50">
        <f>E17/(E13+E10)</f>
        <v>0.14626096930218466</v>
      </c>
      <c r="F31" s="51">
        <f>F17/(F13+F10)</f>
        <v>0.20115845615644892</v>
      </c>
      <c r="G31" s="46">
        <f>(IF(C31 &gt; 0.23, 100, 0)) +
  (IF(D31 &gt; 0.23, 100, 0)) +
  (IF(E31 &gt; 0.23, 100, 0)) +
  (IF(F31 &gt; 0.23, 100, 0))</f>
        <v>0</v>
      </c>
      <c r="H31" s="47" t="s">
        <v>173</v>
      </c>
      <c r="I31" s="20"/>
      <c r="J31" s="20"/>
      <c r="K31" s="20"/>
      <c r="L31" s="20"/>
      <c r="M31" s="20"/>
      <c r="N31" s="20"/>
      <c r="O31" s="20"/>
      <c r="P31" s="20"/>
      <c r="Q31" s="20"/>
      <c r="R31" s="20"/>
      <c r="S31" s="20"/>
      <c r="T31" s="20"/>
      <c r="U31" s="20"/>
      <c r="V31" s="20"/>
    </row>
    <row r="32" spans="1:22" x14ac:dyDescent="0.2">
      <c r="A32" s="20"/>
      <c r="B32" s="59" t="s">
        <v>93</v>
      </c>
      <c r="C32" s="60" t="str">
        <f>IF(C5&gt;F5, "Pass", "Fail")</f>
        <v>Fail</v>
      </c>
      <c r="D32" s="61"/>
      <c r="E32" s="62"/>
      <c r="F32" s="62"/>
      <c r="G32" s="63">
        <f>((COUNTIF(C32, "Pass") * 100) + (COUNTIF(C32, "Fail") * 0)) * (400/100)</f>
        <v>0</v>
      </c>
      <c r="H32" s="64" t="s">
        <v>174</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tabColor rgb="FF00FF00"/>
  </sheetPr>
  <dimension ref="A1:V32"/>
  <sheetViews>
    <sheetView zoomScale="200" workbookViewId="0"/>
  </sheetViews>
  <sheetFormatPr baseColWidth="10" defaultColWidth="8.83203125" defaultRowHeight="15" x14ac:dyDescent="0.2"/>
  <cols>
    <col min="1" max="1" width="19" customWidth="1"/>
    <col min="2" max="2" width="42" customWidth="1"/>
    <col min="3" max="7" width="20" customWidth="1"/>
    <col min="8" max="8" width="177" customWidth="1"/>
    <col min="9" max="9" width="20" customWidth="1"/>
    <col min="10" max="22" width="19" customWidth="1"/>
  </cols>
  <sheetData>
    <row r="1" spans="1:22" x14ac:dyDescent="0.2">
      <c r="A1" s="20"/>
      <c r="B1" s="21" t="s">
        <v>130</v>
      </c>
      <c r="C1" s="20"/>
      <c r="D1" s="20"/>
      <c r="E1" s="20"/>
      <c r="F1" s="20"/>
      <c r="G1" s="20"/>
      <c r="H1" s="20"/>
      <c r="I1" s="20"/>
      <c r="J1" s="20"/>
      <c r="K1" s="20"/>
      <c r="L1" s="20"/>
      <c r="M1" s="20"/>
      <c r="N1" s="20"/>
      <c r="O1" s="20"/>
      <c r="P1" s="20"/>
      <c r="Q1" s="20"/>
      <c r="R1" s="20"/>
      <c r="S1" s="20"/>
      <c r="T1" s="20"/>
      <c r="U1" s="20"/>
      <c r="V1" s="20"/>
    </row>
    <row r="2" spans="1:22" x14ac:dyDescent="0.2">
      <c r="A2" s="20"/>
      <c r="B2" s="22" t="s">
        <v>131</v>
      </c>
      <c r="C2" s="23" t="s">
        <v>175</v>
      </c>
      <c r="D2" s="23" t="s">
        <v>176</v>
      </c>
      <c r="E2" s="23" t="s">
        <v>177</v>
      </c>
      <c r="F2" s="23" t="s">
        <v>178</v>
      </c>
      <c r="G2" s="20"/>
      <c r="H2" s="24" t="s">
        <v>136</v>
      </c>
      <c r="I2" s="25">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0.26874999999999999</v>
      </c>
      <c r="J2" s="20"/>
      <c r="K2" s="20"/>
      <c r="L2" s="20"/>
      <c r="M2" s="20"/>
      <c r="N2" s="20"/>
      <c r="O2" s="20"/>
      <c r="P2" s="20"/>
      <c r="Q2" s="20"/>
      <c r="R2" s="20"/>
      <c r="S2" s="20"/>
      <c r="T2" s="20"/>
      <c r="U2" s="20"/>
      <c r="V2" s="20"/>
    </row>
    <row r="3" spans="1:22" ht="19" x14ac:dyDescent="0.25">
      <c r="A3" s="20"/>
      <c r="B3" s="26" t="s">
        <v>137</v>
      </c>
      <c r="C3" s="27">
        <v>495000000</v>
      </c>
      <c r="D3" s="27">
        <v>503000000</v>
      </c>
      <c r="E3" s="27">
        <v>343000000</v>
      </c>
      <c r="F3" s="28">
        <v>262000000</v>
      </c>
      <c r="G3" s="20"/>
      <c r="H3" s="20"/>
      <c r="I3" s="20"/>
      <c r="J3" s="20"/>
      <c r="K3" s="20"/>
      <c r="L3" s="20"/>
      <c r="M3" s="20"/>
      <c r="N3" s="20"/>
      <c r="O3" s="20"/>
      <c r="P3" s="20"/>
      <c r="Q3" s="20"/>
      <c r="R3" s="20"/>
      <c r="S3" s="20"/>
      <c r="T3" s="20"/>
      <c r="U3" s="20"/>
      <c r="V3" s="20"/>
    </row>
    <row r="4" spans="1:22" ht="19" x14ac:dyDescent="0.25">
      <c r="A4" s="20"/>
      <c r="B4" s="29" t="s">
        <v>138</v>
      </c>
      <c r="C4" s="27">
        <v>33052000000</v>
      </c>
      <c r="D4" s="27">
        <v>31153000000</v>
      </c>
      <c r="E4" s="27">
        <v>29014000000</v>
      </c>
      <c r="F4" s="28">
        <v>26904000000</v>
      </c>
      <c r="G4" s="20"/>
      <c r="H4" s="20"/>
      <c r="I4" s="20"/>
      <c r="J4" s="20"/>
      <c r="K4" s="20"/>
      <c r="L4" s="20"/>
      <c r="M4" s="20"/>
      <c r="N4" s="20"/>
      <c r="O4" s="20"/>
      <c r="P4" s="20"/>
      <c r="Q4" s="20"/>
      <c r="R4" s="20"/>
      <c r="S4" s="20"/>
      <c r="T4" s="20"/>
      <c r="U4" s="20"/>
      <c r="V4" s="20"/>
    </row>
    <row r="5" spans="1:22" ht="19" x14ac:dyDescent="0.25">
      <c r="A5" s="20"/>
      <c r="B5" s="29" t="s">
        <v>139</v>
      </c>
      <c r="C5" s="27">
        <v>3119000000</v>
      </c>
      <c r="D5" s="27">
        <v>3119000000</v>
      </c>
      <c r="E5" s="27">
        <v>3119000000</v>
      </c>
      <c r="F5" s="28">
        <v>3119000000</v>
      </c>
      <c r="G5" s="20"/>
      <c r="H5" s="20"/>
      <c r="I5" s="20"/>
      <c r="J5" s="20"/>
      <c r="K5" s="20"/>
      <c r="L5" s="20"/>
      <c r="M5" s="20"/>
      <c r="N5" s="20"/>
      <c r="O5" s="20"/>
      <c r="P5" s="20"/>
      <c r="Q5" s="20"/>
      <c r="R5" s="20"/>
      <c r="S5" s="20"/>
      <c r="T5" s="20"/>
      <c r="U5" s="20"/>
      <c r="V5" s="20"/>
    </row>
    <row r="6" spans="1:22" ht="19" x14ac:dyDescent="0.25">
      <c r="A6" s="20"/>
      <c r="B6" s="29" t="s">
        <v>140</v>
      </c>
      <c r="C6" s="27">
        <v>43989000000</v>
      </c>
      <c r="D6" s="27">
        <v>41123000000</v>
      </c>
      <c r="E6" s="27">
        <v>39504000000</v>
      </c>
      <c r="F6" s="28">
        <v>37823000000</v>
      </c>
      <c r="G6" s="20"/>
      <c r="H6" s="20"/>
      <c r="I6" s="20"/>
      <c r="J6" s="20"/>
      <c r="K6" s="20"/>
      <c r="L6" s="20"/>
      <c r="M6" s="20"/>
      <c r="N6" s="20"/>
      <c r="O6" s="20"/>
      <c r="P6" s="20"/>
      <c r="Q6" s="20"/>
      <c r="R6" s="20"/>
      <c r="S6" s="20"/>
      <c r="T6" s="20"/>
      <c r="U6" s="20"/>
      <c r="V6" s="20"/>
    </row>
    <row r="7" spans="1:22" ht="19" x14ac:dyDescent="0.25">
      <c r="A7" s="20"/>
      <c r="B7" s="29" t="s">
        <v>141</v>
      </c>
      <c r="C7" s="27">
        <v>5239000000</v>
      </c>
      <c r="D7" s="27">
        <v>4416000000</v>
      </c>
      <c r="E7" s="27">
        <v>3329000000</v>
      </c>
      <c r="F7" s="28">
        <v>3069000000</v>
      </c>
      <c r="G7" s="20"/>
      <c r="H7" s="20"/>
      <c r="I7" s="20"/>
      <c r="J7" s="20"/>
      <c r="K7" s="20"/>
      <c r="L7" s="20"/>
      <c r="M7" s="20"/>
      <c r="N7" s="20"/>
      <c r="O7" s="20"/>
      <c r="P7" s="20"/>
      <c r="Q7" s="20"/>
      <c r="R7" s="20"/>
      <c r="S7" s="20"/>
      <c r="T7" s="20"/>
      <c r="U7" s="20"/>
      <c r="V7" s="20"/>
    </row>
    <row r="8" spans="1:22" ht="19" x14ac:dyDescent="0.25">
      <c r="A8" s="20"/>
      <c r="B8" s="29" t="s">
        <v>142</v>
      </c>
      <c r="C8" s="27">
        <v>18074000000</v>
      </c>
      <c r="D8" s="27">
        <v>16365000000</v>
      </c>
      <c r="E8" s="27">
        <v>16214000000</v>
      </c>
      <c r="F8" s="28">
        <v>18928000000</v>
      </c>
      <c r="G8" s="20"/>
      <c r="H8" s="20"/>
      <c r="I8" s="20"/>
      <c r="J8" s="20"/>
      <c r="K8" s="20"/>
      <c r="L8" s="20"/>
      <c r="M8" s="20"/>
      <c r="N8" s="20"/>
      <c r="O8" s="20"/>
      <c r="P8" s="20"/>
      <c r="Q8" s="20"/>
      <c r="R8" s="20"/>
      <c r="S8" s="20"/>
      <c r="T8" s="20"/>
      <c r="U8" s="20"/>
      <c r="V8" s="20"/>
    </row>
    <row r="9" spans="1:22" ht="19" x14ac:dyDescent="0.25">
      <c r="A9" s="20"/>
      <c r="B9" s="29" t="s">
        <v>143</v>
      </c>
      <c r="C9" s="27">
        <v>23313000000</v>
      </c>
      <c r="D9" s="27">
        <v>20781000000</v>
      </c>
      <c r="E9" s="27">
        <v>19543000000</v>
      </c>
      <c r="F9" s="28">
        <v>21997000000</v>
      </c>
      <c r="G9" s="20"/>
      <c r="H9" s="20"/>
      <c r="I9" s="20"/>
      <c r="J9" s="20"/>
      <c r="K9" s="20"/>
      <c r="L9" s="20"/>
      <c r="M9" s="20"/>
      <c r="N9" s="20"/>
      <c r="O9" s="20"/>
      <c r="P9" s="20"/>
      <c r="Q9" s="20"/>
      <c r="R9" s="20"/>
      <c r="S9" s="20"/>
      <c r="T9" s="20"/>
      <c r="U9" s="20"/>
      <c r="V9" s="20"/>
    </row>
    <row r="10" spans="1:22" ht="19" x14ac:dyDescent="0.25">
      <c r="A10" s="20"/>
      <c r="B10" s="29" t="s">
        <v>144</v>
      </c>
      <c r="C10" s="27">
        <v>47000000</v>
      </c>
      <c r="D10" s="27">
        <v>47000000</v>
      </c>
      <c r="E10" s="27">
        <v>47000000</v>
      </c>
      <c r="F10" s="28">
        <v>14000000</v>
      </c>
      <c r="G10" s="20"/>
      <c r="H10" s="20"/>
      <c r="I10" s="20"/>
      <c r="J10" s="20"/>
      <c r="K10" s="20"/>
      <c r="L10" s="20"/>
      <c r="M10" s="20"/>
      <c r="N10" s="20"/>
      <c r="O10" s="20"/>
      <c r="P10" s="20"/>
      <c r="Q10" s="20"/>
      <c r="R10" s="20"/>
      <c r="S10" s="20"/>
      <c r="T10" s="20"/>
      <c r="U10" s="20"/>
      <c r="V10" s="20"/>
    </row>
    <row r="11" spans="1:22" ht="19" x14ac:dyDescent="0.25">
      <c r="A11" s="20"/>
      <c r="B11" s="29" t="s">
        <v>145</v>
      </c>
      <c r="C11" s="27">
        <v>0</v>
      </c>
      <c r="D11" s="27">
        <v>0</v>
      </c>
      <c r="E11" s="27">
        <v>0</v>
      </c>
      <c r="F11" s="28">
        <v>0</v>
      </c>
      <c r="G11" s="20"/>
      <c r="H11" s="20"/>
      <c r="I11" s="20"/>
      <c r="J11" s="20"/>
      <c r="K11" s="20"/>
      <c r="L11" s="20"/>
      <c r="M11" s="20"/>
      <c r="N11" s="20"/>
      <c r="O11" s="20"/>
      <c r="P11" s="20"/>
      <c r="Q11" s="20"/>
      <c r="R11" s="20"/>
      <c r="S11" s="20"/>
      <c r="T11" s="20"/>
      <c r="U11" s="20"/>
      <c r="V11" s="20"/>
    </row>
    <row r="12" spans="1:22" ht="19" x14ac:dyDescent="0.25">
      <c r="A12" s="20"/>
      <c r="B12" s="29" t="s">
        <v>146</v>
      </c>
      <c r="C12" s="27">
        <v>2015000000</v>
      </c>
      <c r="D12" s="27">
        <v>1910000000</v>
      </c>
      <c r="E12" s="27">
        <v>1714000000</v>
      </c>
      <c r="F12" s="28">
        <v>1666000000</v>
      </c>
      <c r="G12" s="20"/>
      <c r="H12" s="20"/>
      <c r="I12" s="20"/>
      <c r="J12" s="20"/>
      <c r="K12" s="20"/>
      <c r="L12" s="20"/>
      <c r="M12" s="20"/>
      <c r="N12" s="20"/>
      <c r="O12" s="20"/>
      <c r="P12" s="20"/>
      <c r="Q12" s="20"/>
      <c r="R12" s="20"/>
      <c r="S12" s="20"/>
      <c r="T12" s="20"/>
      <c r="U12" s="20"/>
      <c r="V12" s="20"/>
    </row>
    <row r="13" spans="1:22" ht="19" x14ac:dyDescent="0.25">
      <c r="A13" s="20"/>
      <c r="B13" s="29" t="s">
        <v>147</v>
      </c>
      <c r="C13" s="27">
        <v>20676000000</v>
      </c>
      <c r="D13" s="27">
        <v>20342000000</v>
      </c>
      <c r="E13" s="27">
        <v>19961000000</v>
      </c>
      <c r="F13" s="28">
        <v>15826000000</v>
      </c>
      <c r="G13" s="20"/>
      <c r="H13" s="20"/>
      <c r="I13" s="20"/>
      <c r="J13" s="20"/>
      <c r="K13" s="20"/>
      <c r="L13" s="20"/>
      <c r="M13" s="20"/>
      <c r="N13" s="20"/>
      <c r="O13" s="20"/>
      <c r="P13" s="20"/>
      <c r="Q13" s="20"/>
      <c r="R13" s="20"/>
      <c r="S13" s="20"/>
      <c r="T13" s="20"/>
      <c r="U13" s="20"/>
      <c r="V13" s="20"/>
    </row>
    <row r="14" spans="1:22" ht="19" x14ac:dyDescent="0.25">
      <c r="A14" s="20"/>
      <c r="B14" s="30" t="s">
        <v>148</v>
      </c>
      <c r="C14" s="31"/>
      <c r="D14" s="31"/>
      <c r="E14" s="31"/>
      <c r="F14" s="32"/>
      <c r="G14" s="20"/>
      <c r="H14" s="20"/>
      <c r="I14" s="20"/>
      <c r="J14" s="20"/>
      <c r="K14" s="20"/>
      <c r="L14" s="20"/>
      <c r="M14" s="20"/>
      <c r="N14" s="20"/>
      <c r="O14" s="20"/>
      <c r="P14" s="20"/>
      <c r="Q14" s="20"/>
      <c r="R14" s="20"/>
      <c r="S14" s="20"/>
      <c r="T14" s="20"/>
      <c r="U14" s="20"/>
      <c r="V14" s="20"/>
    </row>
    <row r="15" spans="1:22" ht="19" x14ac:dyDescent="0.25">
      <c r="A15" s="20"/>
      <c r="B15" s="26" t="s">
        <v>149</v>
      </c>
      <c r="C15" s="27">
        <v>0</v>
      </c>
      <c r="D15" s="27">
        <v>0</v>
      </c>
      <c r="E15" s="27">
        <v>0</v>
      </c>
      <c r="F15" s="28">
        <v>0</v>
      </c>
      <c r="G15" s="20"/>
      <c r="H15" s="20"/>
      <c r="I15" s="20"/>
      <c r="J15" s="20"/>
      <c r="K15" s="20"/>
      <c r="L15" s="20"/>
      <c r="M15" s="20"/>
      <c r="N15" s="20"/>
      <c r="O15" s="20"/>
      <c r="P15" s="20"/>
      <c r="Q15" s="20"/>
      <c r="R15" s="20"/>
      <c r="S15" s="20"/>
      <c r="T15" s="20"/>
      <c r="U15" s="20"/>
      <c r="V15" s="20"/>
    </row>
    <row r="16" spans="1:22" ht="19" x14ac:dyDescent="0.25">
      <c r="A16" s="20"/>
      <c r="B16" s="30" t="s">
        <v>150</v>
      </c>
      <c r="C16" s="31"/>
      <c r="D16" s="31"/>
      <c r="E16" s="31"/>
      <c r="F16" s="32"/>
      <c r="G16" s="20"/>
      <c r="H16" s="20"/>
      <c r="I16" s="20"/>
      <c r="J16" s="20"/>
      <c r="K16" s="20"/>
      <c r="L16" s="20"/>
      <c r="M16" s="20"/>
      <c r="N16" s="20"/>
      <c r="O16" s="20"/>
      <c r="P16" s="20"/>
      <c r="Q16" s="20"/>
      <c r="R16" s="20"/>
      <c r="S16" s="20"/>
      <c r="T16" s="20"/>
      <c r="U16" s="20"/>
      <c r="V16" s="20"/>
    </row>
    <row r="17" spans="1:22" ht="19" x14ac:dyDescent="0.25">
      <c r="A17" s="20"/>
      <c r="B17" s="33" t="s">
        <v>151</v>
      </c>
      <c r="C17" s="34">
        <v>919000000</v>
      </c>
      <c r="D17" s="34">
        <v>1035000000</v>
      </c>
      <c r="E17" s="34">
        <v>1561000000</v>
      </c>
      <c r="F17" s="35">
        <v>1288000000</v>
      </c>
      <c r="G17" s="20"/>
      <c r="H17" s="20"/>
      <c r="I17" s="20"/>
      <c r="J17" s="20"/>
      <c r="K17" s="20"/>
      <c r="L17" s="20"/>
      <c r="M17" s="20"/>
      <c r="N17" s="20"/>
      <c r="O17" s="20"/>
      <c r="P17" s="20"/>
      <c r="Q17" s="20"/>
      <c r="R17" s="20"/>
      <c r="S17" s="20"/>
      <c r="T17" s="20"/>
      <c r="U17" s="20"/>
      <c r="V17" s="20"/>
    </row>
    <row r="19" spans="1:22" x14ac:dyDescent="0.2">
      <c r="A19" s="20"/>
      <c r="B19" s="36" t="s">
        <v>70</v>
      </c>
      <c r="C19" s="37" t="s">
        <v>152</v>
      </c>
      <c r="D19" s="37" t="s">
        <v>153</v>
      </c>
      <c r="E19" s="37" t="s">
        <v>154</v>
      </c>
      <c r="F19" s="37" t="s">
        <v>155</v>
      </c>
      <c r="G19" s="38" t="s">
        <v>156</v>
      </c>
      <c r="H19" s="20"/>
      <c r="I19" s="20"/>
      <c r="J19" s="20"/>
      <c r="K19" s="20"/>
      <c r="L19" s="20"/>
      <c r="M19" s="20"/>
      <c r="N19" s="20"/>
      <c r="O19" s="20"/>
      <c r="P19" s="20"/>
      <c r="Q19" s="20"/>
      <c r="R19" s="20"/>
      <c r="S19" s="20"/>
      <c r="T19" s="20"/>
      <c r="U19" s="20"/>
      <c r="V19" s="20"/>
    </row>
    <row r="20" spans="1:22" x14ac:dyDescent="0.2">
      <c r="A20" s="20"/>
      <c r="B20" s="39" t="s">
        <v>85</v>
      </c>
      <c r="C20" s="40"/>
      <c r="D20" s="40"/>
      <c r="E20" s="40"/>
      <c r="F20" s="40"/>
      <c r="G20" s="41"/>
      <c r="H20" s="42" t="s">
        <v>157</v>
      </c>
      <c r="I20" s="20"/>
      <c r="J20" s="20"/>
      <c r="K20" s="20"/>
      <c r="L20" s="20"/>
      <c r="M20" s="20"/>
      <c r="N20" s="20"/>
      <c r="O20" s="20"/>
      <c r="P20" s="20"/>
      <c r="Q20" s="20"/>
      <c r="R20" s="20"/>
      <c r="S20" s="20"/>
      <c r="T20" s="20"/>
      <c r="U20" s="20"/>
      <c r="V20" s="20"/>
    </row>
    <row r="21" spans="1:22" x14ac:dyDescent="0.2">
      <c r="A21" s="20"/>
      <c r="B21" s="43" t="s">
        <v>158</v>
      </c>
      <c r="C21" s="44" t="str">
        <f>IF(C3&gt;D3, "Pass", "Fail")</f>
        <v>Fail</v>
      </c>
      <c r="D21" s="44" t="str">
        <f>IF(D3&gt;E3, "Pass", "Fail")</f>
        <v>Pass</v>
      </c>
      <c r="E21" s="44" t="str">
        <f>IF(E3&gt;F3, "Pass", "Fail")</f>
        <v>Pass</v>
      </c>
      <c r="F21" s="45"/>
      <c r="G21" s="46">
        <f>(((COUNTIF(C21:E21, "Pass") * 100) + (COUNTIF(C21:E21, "Fail") * 0)) * (400/300)) / 2</f>
        <v>133.33333333333331</v>
      </c>
      <c r="H21" s="47" t="s">
        <v>159</v>
      </c>
      <c r="I21" s="48"/>
      <c r="J21" s="20"/>
      <c r="K21" s="20"/>
      <c r="L21" s="20"/>
      <c r="M21" s="20"/>
      <c r="N21" s="20"/>
      <c r="O21" s="20"/>
      <c r="P21" s="20"/>
      <c r="Q21" s="20"/>
      <c r="R21" s="20"/>
      <c r="S21" s="20"/>
      <c r="T21" s="20"/>
      <c r="U21" s="20"/>
      <c r="V21" s="20"/>
    </row>
    <row r="22" spans="1:22" x14ac:dyDescent="0.2">
      <c r="A22" s="20"/>
      <c r="B22" s="43" t="s">
        <v>160</v>
      </c>
      <c r="C22" s="44" t="str">
        <f>IF(C17&gt;D17, "Pass", "Fail")</f>
        <v>Fail</v>
      </c>
      <c r="D22" s="44" t="str">
        <f>IF(D17&gt;E17, "Pass", "Fail")</f>
        <v>Fail</v>
      </c>
      <c r="E22" s="44" t="str">
        <f>IF(E17&gt;F17, "Pass", "Fail")</f>
        <v>Pass</v>
      </c>
      <c r="F22" s="40"/>
      <c r="G22" s="46">
        <f>(((COUNTIF(C22:F22, "Pass") * 100) + (COUNTIF(C22:F22, "Fail") * 0)) * (400/300)) / 2</f>
        <v>66.666666666666657</v>
      </c>
      <c r="H22" s="47" t="s">
        <v>161</v>
      </c>
      <c r="I22" s="20"/>
      <c r="J22" s="20"/>
      <c r="K22" s="20"/>
      <c r="L22" s="20"/>
      <c r="M22" s="20"/>
      <c r="N22" s="20"/>
      <c r="O22" s="20"/>
      <c r="P22" s="20"/>
      <c r="Q22" s="20"/>
      <c r="R22" s="20"/>
      <c r="S22" s="20"/>
      <c r="T22" s="20"/>
      <c r="U22" s="20"/>
      <c r="V22" s="20"/>
    </row>
    <row r="23" spans="1:22" x14ac:dyDescent="0.2">
      <c r="A23" s="20"/>
      <c r="B23" s="39" t="s">
        <v>73</v>
      </c>
      <c r="C23" s="44" t="str">
        <f>IF(C17&gt;C7, "Pass", "Fail")</f>
        <v>Fail</v>
      </c>
      <c r="D23" s="44" t="str">
        <f>IF(D17&gt;D7, "Pass", "Fail")</f>
        <v>Fail</v>
      </c>
      <c r="E23" s="44" t="str">
        <f>IF(E17&gt;E7, "Pass", "Fail")</f>
        <v>Fail</v>
      </c>
      <c r="F23" s="49" t="str">
        <f>IF(F17&gt;F7, "Pass", "Fail")</f>
        <v>Fail</v>
      </c>
      <c r="G23" s="46">
        <f>(COUNTIF(C23:F23, "Pass") * 100) + (COUNTIF(C23:F23, "Fail") * 0)</f>
        <v>0</v>
      </c>
      <c r="H23" s="47" t="s">
        <v>162</v>
      </c>
      <c r="I23" s="20"/>
      <c r="J23" s="20"/>
      <c r="K23" s="20"/>
      <c r="L23" s="20"/>
      <c r="M23" s="20"/>
      <c r="N23" s="20"/>
      <c r="O23" s="20"/>
      <c r="P23" s="20"/>
      <c r="Q23" s="20"/>
      <c r="R23" s="20"/>
      <c r="S23" s="20"/>
      <c r="T23" s="20"/>
      <c r="U23" s="20"/>
      <c r="V23" s="20"/>
    </row>
    <row r="24" spans="1:22" x14ac:dyDescent="0.2">
      <c r="A24" s="20"/>
      <c r="B24" s="39" t="s">
        <v>91</v>
      </c>
      <c r="C24" s="50">
        <f>C17/(C4)</f>
        <v>2.780467142684255E-2</v>
      </c>
      <c r="D24" s="50">
        <f>D17/(D4)</f>
        <v>3.322312457869226E-2</v>
      </c>
      <c r="E24" s="50">
        <f>E17/(E4)</f>
        <v>5.3801613014406835E-2</v>
      </c>
      <c r="F24" s="51">
        <f>F17/(F4)</f>
        <v>4.7873922093369013E-2</v>
      </c>
      <c r="G24" s="46">
        <f>(IF(C24 &gt; 0.5, 100, IF(C24 &gt;= 0.2, 50, 0))) +
  (IF(D24 &gt; 0.5, 100, IF(D24 &gt;= 0.2, 50, 0))) +
  (IF(E24 &gt; 0.5, 100, IF(E24 &gt;= 0.2, 50, 0))) +
  (IF(F24 &gt; 0.5, 100, IF(F24 &gt;= 0.2, 50, 0)))</f>
        <v>0</v>
      </c>
      <c r="H24" s="47" t="s">
        <v>163</v>
      </c>
      <c r="I24" s="20"/>
      <c r="J24" s="20"/>
      <c r="K24" s="20"/>
      <c r="L24" s="20"/>
      <c r="M24" s="20"/>
      <c r="N24" s="20"/>
      <c r="O24" s="20"/>
      <c r="P24" s="20"/>
      <c r="Q24" s="20"/>
      <c r="R24" s="20"/>
      <c r="S24" s="20"/>
      <c r="T24" s="20"/>
      <c r="U24" s="20"/>
      <c r="V24" s="20"/>
    </row>
    <row r="25" spans="1:22" x14ac:dyDescent="0.2">
      <c r="A25" s="20"/>
      <c r="B25" s="39" t="s">
        <v>79</v>
      </c>
      <c r="C25" s="50">
        <f>C17/C6</f>
        <v>2.0891586532996886E-2</v>
      </c>
      <c r="D25" s="50">
        <f>D17/D6</f>
        <v>2.5168397247282544E-2</v>
      </c>
      <c r="E25" s="50">
        <f>E17/E6</f>
        <v>3.9514985824220333E-2</v>
      </c>
      <c r="F25" s="51">
        <f>F17/F6</f>
        <v>3.405335377944637E-2</v>
      </c>
      <c r="G25" s="46">
        <f>(IF(C25 &gt; 0.17, 100, IF(C25 &gt;= 0.1, 50, 0))) +
  (IF(D25 &gt; 0.17, 100, IF(D25 &gt;= 0.1, 50, 0))) +
  (IF(E25 &gt; 0.17, 100, IF(E25 &gt;= 0.1, 50, 0))) +
  (IF(F25 &gt; 0.17, 100, IF(F25 &gt;= 0.1, 50, 0)))</f>
        <v>0</v>
      </c>
      <c r="H25" s="47" t="s">
        <v>164</v>
      </c>
      <c r="I25" s="20"/>
      <c r="J25" s="20"/>
      <c r="K25" s="20"/>
      <c r="L25" s="20"/>
      <c r="M25" s="20"/>
      <c r="N25" s="20"/>
      <c r="O25" s="20"/>
      <c r="P25" s="20"/>
      <c r="Q25" s="20"/>
      <c r="R25" s="20"/>
      <c r="S25" s="20"/>
      <c r="T25" s="20"/>
      <c r="U25" s="20"/>
      <c r="V25" s="20"/>
    </row>
    <row r="26" spans="1:22" x14ac:dyDescent="0.2">
      <c r="A26" s="20"/>
      <c r="B26" s="39" t="s">
        <v>81</v>
      </c>
      <c r="C26" s="50">
        <f>C8/C6</f>
        <v>0.41087544613426086</v>
      </c>
      <c r="D26" s="50">
        <f>D8/D6</f>
        <v>0.3979524840113805</v>
      </c>
      <c r="E26" s="50">
        <f>E8/E6</f>
        <v>0.41043944916970432</v>
      </c>
      <c r="F26" s="51">
        <f>F8/F6</f>
        <v>0.50043624249795093</v>
      </c>
      <c r="G26" s="46">
        <f>(IF(C26 &lt; 0.5, 100, 0)) +
  (IF(D26 &lt; 0.5, 100, 0)) +
  (IF(E26 &lt; 0.5, 100, 0)) +
  (IF(F26 &lt; 0.5, 100, 0))</f>
        <v>300</v>
      </c>
      <c r="H26" s="47" t="s">
        <v>165</v>
      </c>
      <c r="I26" s="20"/>
      <c r="J26" s="20"/>
      <c r="K26" s="20"/>
      <c r="L26" s="20"/>
      <c r="M26" s="20"/>
      <c r="N26" s="20"/>
      <c r="O26" s="20"/>
      <c r="P26" s="20"/>
      <c r="Q26" s="20"/>
      <c r="R26" s="20"/>
      <c r="S26" s="20"/>
      <c r="T26" s="20"/>
      <c r="U26" s="20"/>
      <c r="V26" s="20"/>
    </row>
    <row r="27" spans="1:22" x14ac:dyDescent="0.2">
      <c r="A27" s="20"/>
      <c r="B27" s="39" t="s">
        <v>166</v>
      </c>
      <c r="C27" s="50">
        <f>C9/(C13+C10)</f>
        <v>1.1249819041644549</v>
      </c>
      <c r="D27" s="50">
        <f>D9/(D13+D10)</f>
        <v>1.0192260532640149</v>
      </c>
      <c r="E27" s="50">
        <f>E9/(E13+E10)</f>
        <v>0.97675929628148739</v>
      </c>
      <c r="F27" s="51">
        <f>F9/(F13+F10)</f>
        <v>1.3886994949494949</v>
      </c>
      <c r="G27" s="46">
        <f>(IF(C27 &lt; 0.8, 100, IF(C27 &lt; 1, 50, 0))) +
  (IF(D27 &lt; 0.8, 100, IF(D27 &lt; 1, 50, 0))) +
  (IF(E27 &lt; 0.8, 100, IF(E27 &lt; 1, 50, 0))) +
  (IF(F27 &lt; 0.8, 100, IF(F27 &lt; 1, 50, 0)))</f>
        <v>50</v>
      </c>
      <c r="H27" s="47" t="s">
        <v>167</v>
      </c>
      <c r="I27" s="20"/>
      <c r="J27" s="20"/>
      <c r="K27" s="20"/>
      <c r="L27" s="20"/>
      <c r="M27" s="20"/>
      <c r="N27" s="20"/>
      <c r="O27" s="20"/>
      <c r="P27" s="20"/>
      <c r="Q27" s="20"/>
      <c r="R27" s="20"/>
      <c r="S27" s="20"/>
      <c r="T27" s="20"/>
      <c r="U27" s="20"/>
      <c r="V27" s="20"/>
    </row>
    <row r="28" spans="1:22" x14ac:dyDescent="0.2">
      <c r="A28" s="20"/>
      <c r="B28" s="39" t="s">
        <v>168</v>
      </c>
      <c r="C28" s="44" t="str">
        <f>IF(C11=0, "Pass", "Fail")</f>
        <v>Pass</v>
      </c>
      <c r="D28" s="52" t="str">
        <f>IF(D11=0, "Pass", "Fail")</f>
        <v>Pass</v>
      </c>
      <c r="E28" s="52" t="str">
        <f>IF(E11=0, "Pass", "Fail")</f>
        <v>Pass</v>
      </c>
      <c r="F28" s="53" t="str">
        <f>IF(F11=0, "Pass", "Fail")</f>
        <v>Pass</v>
      </c>
      <c r="G28" s="46">
        <f>(COUNTIF(C28:F28, "Pass") * 100) + (COUNTIF(C28:F28, "Fail") * 0)</f>
        <v>400</v>
      </c>
      <c r="H28" s="47" t="s">
        <v>169</v>
      </c>
      <c r="I28" s="20"/>
      <c r="J28" s="20"/>
      <c r="K28" s="20"/>
      <c r="L28" s="20"/>
      <c r="M28" s="20"/>
      <c r="N28" s="20"/>
      <c r="O28" s="20"/>
      <c r="P28" s="20"/>
      <c r="Q28" s="20"/>
      <c r="R28" s="20"/>
      <c r="S28" s="20"/>
      <c r="T28" s="20"/>
      <c r="U28" s="20"/>
      <c r="V28" s="20"/>
    </row>
    <row r="29" spans="1:22" x14ac:dyDescent="0.2">
      <c r="A29" s="20"/>
      <c r="B29" s="39" t="s">
        <v>83</v>
      </c>
      <c r="C29" s="51">
        <f>(((C12-D12)/D12)+((D12-E12)/E12)+((E12-F12)/F12))/3</f>
        <v>6.6045912888238981E-2</v>
      </c>
      <c r="D29" s="54"/>
      <c r="E29" s="55"/>
      <c r="F29" s="56"/>
      <c r="G29" s="46">
        <f>(IF(C29 &gt;= 0.17, 100, IF(C29 &gt;= 0, 50, 0))) * (400/100)</f>
        <v>200</v>
      </c>
      <c r="H29" s="47" t="s">
        <v>170</v>
      </c>
      <c r="I29" s="20"/>
      <c r="J29" s="20"/>
      <c r="K29" s="20"/>
      <c r="L29" s="20"/>
      <c r="M29" s="20"/>
      <c r="N29" s="20"/>
      <c r="O29" s="20"/>
      <c r="P29" s="20"/>
      <c r="Q29" s="20"/>
      <c r="R29" s="20"/>
      <c r="S29" s="20"/>
      <c r="T29" s="20"/>
      <c r="U29" s="20"/>
      <c r="V29" s="20"/>
    </row>
    <row r="30" spans="1:22" x14ac:dyDescent="0.2">
      <c r="A30" s="20"/>
      <c r="B30" s="39" t="s">
        <v>87</v>
      </c>
      <c r="C30" s="44" t="str">
        <f>IF(C10&lt;&gt;0,"Pass","Fail")</f>
        <v>Pass</v>
      </c>
      <c r="D30" s="57" t="str">
        <f>IF(D10&lt;&gt;0,"Pass","Fail")</f>
        <v>Pass</v>
      </c>
      <c r="E30" s="57" t="str">
        <f>IF(E10&lt;&gt;0,"Pass","Fail")</f>
        <v>Pass</v>
      </c>
      <c r="F30" s="58" t="str">
        <f>IF(F10&lt;&gt;0,"Pass","Fail")</f>
        <v>Pass</v>
      </c>
      <c r="G30" s="46">
        <f>(COUNTIF(C30:F30, "Pass") * 100) + (COUNTIF(C30:F30, "Fail") * 0)</f>
        <v>400</v>
      </c>
      <c r="H30" s="47" t="s">
        <v>171</v>
      </c>
      <c r="I30" s="20"/>
      <c r="J30" s="20"/>
      <c r="K30" s="20"/>
      <c r="L30" s="20"/>
      <c r="M30" s="20"/>
      <c r="N30" s="20"/>
      <c r="O30" s="20"/>
      <c r="P30" s="20"/>
      <c r="Q30" s="20"/>
      <c r="R30" s="20"/>
      <c r="S30" s="20"/>
      <c r="T30" s="20"/>
      <c r="U30" s="20"/>
      <c r="V30" s="20"/>
    </row>
    <row r="31" spans="1:22" x14ac:dyDescent="0.2">
      <c r="A31" s="20"/>
      <c r="B31" s="39" t="s">
        <v>172</v>
      </c>
      <c r="C31" s="50">
        <f>C17/(C13+C10)</f>
        <v>4.4346860975727452E-2</v>
      </c>
      <c r="D31" s="50">
        <f>D17/(D13+D10)</f>
        <v>5.0762666143508751E-2</v>
      </c>
      <c r="E31" s="50">
        <f>E17/(E13+E10)</f>
        <v>7.8018792483006791E-2</v>
      </c>
      <c r="F31" s="51">
        <f>F17/(F13+F10)</f>
        <v>8.1313131313131309E-2</v>
      </c>
      <c r="G31" s="46">
        <f>(IF(C31 &gt; 0.23, 100, 0)) +
  (IF(D31 &gt; 0.23, 100, 0)) +
  (IF(E31 &gt; 0.23, 100, 0)) +
  (IF(F31 &gt; 0.23, 100, 0))</f>
        <v>0</v>
      </c>
      <c r="H31" s="47" t="s">
        <v>173</v>
      </c>
      <c r="I31" s="20"/>
      <c r="J31" s="20"/>
      <c r="K31" s="20"/>
      <c r="L31" s="20"/>
      <c r="M31" s="20"/>
      <c r="N31" s="20"/>
      <c r="O31" s="20"/>
      <c r="P31" s="20"/>
      <c r="Q31" s="20"/>
      <c r="R31" s="20"/>
      <c r="S31" s="20"/>
      <c r="T31" s="20"/>
      <c r="U31" s="20"/>
      <c r="V31" s="20"/>
    </row>
    <row r="32" spans="1:22" x14ac:dyDescent="0.2">
      <c r="A32" s="20"/>
      <c r="B32" s="59" t="s">
        <v>93</v>
      </c>
      <c r="C32" s="60" t="str">
        <f>IF(C5&gt;F5, "Pass", "Fail")</f>
        <v>Fail</v>
      </c>
      <c r="D32" s="61"/>
      <c r="E32" s="62"/>
      <c r="F32" s="62"/>
      <c r="G32" s="63">
        <f>((COUNTIF(C32, "Pass") * 100) + (COUNTIF(C32, "Fail") * 0)) * (400/100)</f>
        <v>0</v>
      </c>
      <c r="H32" s="64" t="s">
        <v>174</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tabColor rgb="FF00FF00"/>
  </sheetPr>
  <dimension ref="A1:V32"/>
  <sheetViews>
    <sheetView zoomScale="200" workbookViewId="0"/>
  </sheetViews>
  <sheetFormatPr baseColWidth="10" defaultColWidth="8.83203125" defaultRowHeight="15" x14ac:dyDescent="0.2"/>
  <cols>
    <col min="1" max="1" width="19" customWidth="1"/>
    <col min="2" max="2" width="42" customWidth="1"/>
    <col min="3" max="7" width="20" customWidth="1"/>
    <col min="8" max="8" width="177" customWidth="1"/>
    <col min="9" max="9" width="20" customWidth="1"/>
    <col min="10" max="22" width="19" customWidth="1"/>
  </cols>
  <sheetData>
    <row r="1" spans="1:22" x14ac:dyDescent="0.2">
      <c r="A1" s="20"/>
      <c r="B1" s="21" t="s">
        <v>130</v>
      </c>
      <c r="C1" s="20"/>
      <c r="D1" s="20"/>
      <c r="E1" s="20"/>
      <c r="F1" s="20"/>
      <c r="G1" s="20"/>
      <c r="H1" s="20"/>
      <c r="I1" s="20"/>
      <c r="J1" s="20"/>
      <c r="K1" s="20"/>
      <c r="L1" s="20"/>
      <c r="M1" s="20"/>
      <c r="N1" s="20"/>
      <c r="O1" s="20"/>
      <c r="P1" s="20"/>
      <c r="Q1" s="20"/>
      <c r="R1" s="20"/>
      <c r="S1" s="20"/>
      <c r="T1" s="20"/>
      <c r="U1" s="20"/>
      <c r="V1" s="20"/>
    </row>
    <row r="2" spans="1:22" x14ac:dyDescent="0.2">
      <c r="A2" s="20"/>
      <c r="B2" s="22" t="s">
        <v>131</v>
      </c>
      <c r="C2" s="23" t="s">
        <v>175</v>
      </c>
      <c r="D2" s="23" t="s">
        <v>176</v>
      </c>
      <c r="E2" s="23" t="s">
        <v>177</v>
      </c>
      <c r="F2" s="23" t="s">
        <v>178</v>
      </c>
      <c r="G2" s="20"/>
      <c r="H2" s="24" t="s">
        <v>136</v>
      </c>
      <c r="I2" s="25">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0.33916666666666662</v>
      </c>
      <c r="J2" s="20"/>
      <c r="K2" s="20"/>
      <c r="L2" s="20"/>
      <c r="M2" s="20"/>
      <c r="N2" s="20"/>
      <c r="O2" s="20"/>
      <c r="P2" s="20"/>
      <c r="Q2" s="20"/>
      <c r="R2" s="20"/>
      <c r="S2" s="20"/>
      <c r="T2" s="20"/>
      <c r="U2" s="20"/>
      <c r="V2" s="20"/>
    </row>
    <row r="3" spans="1:22" ht="19" x14ac:dyDescent="0.25">
      <c r="A3" s="20"/>
      <c r="B3" s="26" t="s">
        <v>137</v>
      </c>
      <c r="C3" s="27">
        <v>712000000</v>
      </c>
      <c r="D3" s="27">
        <v>1055000000</v>
      </c>
      <c r="E3" s="27">
        <v>604000000</v>
      </c>
      <c r="F3" s="28">
        <v>461000000</v>
      </c>
      <c r="G3" s="20"/>
      <c r="H3" s="20"/>
      <c r="I3" s="20"/>
      <c r="J3" s="20"/>
      <c r="K3" s="20"/>
      <c r="L3" s="20"/>
      <c r="M3" s="20"/>
      <c r="N3" s="20"/>
      <c r="O3" s="20"/>
      <c r="P3" s="20"/>
      <c r="Q3" s="20"/>
      <c r="R3" s="20"/>
      <c r="S3" s="20"/>
      <c r="T3" s="20"/>
      <c r="U3" s="20"/>
      <c r="V3" s="20"/>
    </row>
    <row r="4" spans="1:22" ht="19" x14ac:dyDescent="0.25">
      <c r="A4" s="20"/>
      <c r="B4" s="29" t="s">
        <v>138</v>
      </c>
      <c r="C4" s="27">
        <v>29958000000</v>
      </c>
      <c r="D4" s="27">
        <v>23039000000</v>
      </c>
      <c r="E4" s="27">
        <v>19906000000</v>
      </c>
      <c r="F4" s="28">
        <v>22826000000</v>
      </c>
      <c r="G4" s="20"/>
      <c r="H4" s="20"/>
      <c r="I4" s="20"/>
      <c r="J4" s="20"/>
      <c r="K4" s="20"/>
      <c r="L4" s="20"/>
      <c r="M4" s="20"/>
      <c r="N4" s="20"/>
      <c r="O4" s="20"/>
      <c r="P4" s="20"/>
      <c r="Q4" s="20"/>
      <c r="R4" s="20"/>
      <c r="S4" s="20"/>
      <c r="T4" s="20"/>
      <c r="U4" s="20"/>
      <c r="V4" s="20"/>
    </row>
    <row r="5" spans="1:22" ht="19" x14ac:dyDescent="0.25">
      <c r="A5" s="20"/>
      <c r="B5" s="29" t="s">
        <v>139</v>
      </c>
      <c r="C5" s="27">
        <v>348000000</v>
      </c>
      <c r="D5" s="27">
        <v>362000000</v>
      </c>
      <c r="E5" s="27">
        <v>1177000000</v>
      </c>
      <c r="F5" s="28">
        <v>1061000000</v>
      </c>
      <c r="G5" s="20"/>
      <c r="H5" s="20"/>
      <c r="I5" s="20"/>
      <c r="J5" s="20"/>
      <c r="K5" s="20"/>
      <c r="L5" s="20"/>
      <c r="M5" s="20"/>
      <c r="N5" s="20"/>
      <c r="O5" s="20"/>
      <c r="P5" s="20"/>
      <c r="Q5" s="20"/>
      <c r="R5" s="20"/>
      <c r="S5" s="20"/>
      <c r="T5" s="20"/>
      <c r="U5" s="20"/>
      <c r="V5" s="20"/>
    </row>
    <row r="6" spans="1:22" ht="19" x14ac:dyDescent="0.25">
      <c r="A6" s="20"/>
      <c r="B6" s="29" t="s">
        <v>140</v>
      </c>
      <c r="C6" s="27">
        <v>44799000000</v>
      </c>
      <c r="D6" s="27">
        <v>38363000000</v>
      </c>
      <c r="E6" s="27">
        <v>32963000000</v>
      </c>
      <c r="F6" s="28">
        <v>34603000000</v>
      </c>
      <c r="G6" s="20"/>
      <c r="H6" s="20"/>
      <c r="I6" s="20"/>
      <c r="J6" s="20"/>
      <c r="K6" s="20"/>
      <c r="L6" s="20"/>
      <c r="M6" s="20"/>
      <c r="N6" s="20"/>
      <c r="O6" s="20"/>
      <c r="P6" s="20"/>
      <c r="Q6" s="20"/>
      <c r="R6" s="20"/>
      <c r="S6" s="20"/>
      <c r="T6" s="20"/>
      <c r="U6" s="20"/>
      <c r="V6" s="20"/>
    </row>
    <row r="7" spans="1:22" ht="19" x14ac:dyDescent="0.25">
      <c r="A7" s="20"/>
      <c r="B7" s="29" t="s">
        <v>141</v>
      </c>
      <c r="C7" s="27">
        <v>9731000000</v>
      </c>
      <c r="D7" s="27">
        <v>6491000000</v>
      </c>
      <c r="E7" s="27">
        <v>4732000000</v>
      </c>
      <c r="F7" s="28">
        <v>5362000000</v>
      </c>
      <c r="G7" s="20"/>
      <c r="H7" s="20"/>
      <c r="I7" s="20"/>
      <c r="J7" s="20"/>
      <c r="K7" s="20"/>
      <c r="L7" s="20"/>
      <c r="M7" s="20"/>
      <c r="N7" s="20"/>
      <c r="O7" s="20"/>
      <c r="P7" s="20"/>
      <c r="Q7" s="20"/>
      <c r="R7" s="20"/>
      <c r="S7" s="20"/>
      <c r="T7" s="20"/>
      <c r="U7" s="20"/>
      <c r="V7" s="20"/>
    </row>
    <row r="8" spans="1:22" ht="19" x14ac:dyDescent="0.25">
      <c r="A8" s="20"/>
      <c r="B8" s="29" t="s">
        <v>142</v>
      </c>
      <c r="C8" s="27">
        <v>29083000000</v>
      </c>
      <c r="D8" s="27">
        <v>27368000000</v>
      </c>
      <c r="E8" s="27">
        <v>23664000000</v>
      </c>
      <c r="F8" s="28">
        <v>24521000000</v>
      </c>
      <c r="G8" s="20"/>
      <c r="H8" s="20"/>
      <c r="I8" s="20"/>
      <c r="J8" s="20"/>
      <c r="K8" s="20"/>
      <c r="L8" s="20"/>
      <c r="M8" s="20"/>
      <c r="N8" s="20"/>
      <c r="O8" s="20"/>
      <c r="P8" s="20"/>
      <c r="Q8" s="20"/>
      <c r="R8" s="20"/>
      <c r="S8" s="20"/>
      <c r="T8" s="20"/>
      <c r="U8" s="20"/>
      <c r="V8" s="20"/>
    </row>
    <row r="9" spans="1:22" ht="19" x14ac:dyDescent="0.25">
      <c r="A9" s="20"/>
      <c r="B9" s="29" t="s">
        <v>143</v>
      </c>
      <c r="C9" s="27">
        <v>38814000000</v>
      </c>
      <c r="D9" s="27">
        <v>33859000000</v>
      </c>
      <c r="E9" s="27">
        <v>28396000000</v>
      </c>
      <c r="F9" s="28">
        <v>29883000000</v>
      </c>
      <c r="G9" s="20"/>
      <c r="H9" s="20"/>
      <c r="I9" s="20"/>
      <c r="J9" s="20"/>
      <c r="K9" s="20"/>
      <c r="L9" s="20"/>
      <c r="M9" s="20"/>
      <c r="N9" s="20"/>
      <c r="O9" s="20"/>
      <c r="P9" s="20"/>
      <c r="Q9" s="20"/>
      <c r="R9" s="20"/>
      <c r="S9" s="20"/>
      <c r="T9" s="20"/>
      <c r="U9" s="20"/>
      <c r="V9" s="20"/>
    </row>
    <row r="10" spans="1:22" ht="19" x14ac:dyDescent="0.25">
      <c r="A10" s="20"/>
      <c r="B10" s="29" t="s">
        <v>144</v>
      </c>
      <c r="C10" s="27">
        <v>1813000000</v>
      </c>
      <c r="D10" s="27">
        <v>1822000000</v>
      </c>
      <c r="E10" s="27">
        <v>1845000000</v>
      </c>
      <c r="F10" s="28">
        <v>1858000000</v>
      </c>
      <c r="G10" s="20"/>
      <c r="H10" s="20"/>
      <c r="I10" s="20"/>
      <c r="J10" s="20"/>
      <c r="K10" s="20"/>
      <c r="L10" s="20"/>
      <c r="M10" s="20"/>
      <c r="N10" s="20"/>
      <c r="O10" s="20"/>
      <c r="P10" s="20"/>
      <c r="Q10" s="20"/>
      <c r="R10" s="20"/>
      <c r="S10" s="20"/>
      <c r="T10" s="20"/>
      <c r="U10" s="20"/>
      <c r="V10" s="20"/>
    </row>
    <row r="11" spans="1:22" ht="19" x14ac:dyDescent="0.25">
      <c r="A11" s="20"/>
      <c r="B11" s="29" t="s">
        <v>145</v>
      </c>
      <c r="C11" s="27">
        <v>838000000</v>
      </c>
      <c r="D11" s="27">
        <v>838000000</v>
      </c>
      <c r="E11" s="27">
        <v>838000000</v>
      </c>
      <c r="F11" s="28">
        <v>0</v>
      </c>
      <c r="G11" s="20"/>
      <c r="H11" s="20"/>
      <c r="I11" s="20"/>
      <c r="J11" s="20"/>
      <c r="K11" s="20"/>
      <c r="L11" s="20"/>
      <c r="M11" s="20"/>
      <c r="N11" s="20"/>
      <c r="O11" s="20"/>
      <c r="P11" s="20"/>
      <c r="Q11" s="20"/>
      <c r="R11" s="20"/>
      <c r="S11" s="20"/>
      <c r="T11" s="20"/>
      <c r="U11" s="20"/>
      <c r="V11" s="20"/>
    </row>
    <row r="12" spans="1:22" ht="19" x14ac:dyDescent="0.25">
      <c r="A12" s="20"/>
      <c r="B12" s="29" t="s">
        <v>146</v>
      </c>
      <c r="C12" s="27">
        <v>-1386000000</v>
      </c>
      <c r="D12" s="27">
        <v>-1635000000</v>
      </c>
      <c r="E12" s="27">
        <v>-1089000000</v>
      </c>
      <c r="F12" s="28">
        <v>-680000000</v>
      </c>
      <c r="G12" s="20"/>
      <c r="H12" s="20"/>
      <c r="I12" s="20"/>
      <c r="J12" s="20"/>
      <c r="K12" s="20"/>
      <c r="L12" s="20"/>
      <c r="M12" s="20"/>
      <c r="N12" s="20"/>
      <c r="O12" s="20"/>
      <c r="P12" s="20"/>
      <c r="Q12" s="20"/>
      <c r="R12" s="20"/>
      <c r="S12" s="20"/>
      <c r="T12" s="20"/>
      <c r="U12" s="20"/>
      <c r="V12" s="20"/>
    </row>
    <row r="13" spans="1:22" ht="19" x14ac:dyDescent="0.25">
      <c r="A13" s="20"/>
      <c r="B13" s="29" t="s">
        <v>147</v>
      </c>
      <c r="C13" s="27">
        <v>5985000000</v>
      </c>
      <c r="D13" s="27">
        <v>4504000000</v>
      </c>
      <c r="E13" s="27">
        <v>4567000000</v>
      </c>
      <c r="F13" s="28">
        <v>4720000000</v>
      </c>
      <c r="G13" s="20"/>
      <c r="H13" s="20"/>
      <c r="I13" s="20"/>
      <c r="J13" s="20"/>
      <c r="K13" s="20"/>
      <c r="L13" s="20"/>
      <c r="M13" s="20"/>
      <c r="N13" s="20"/>
      <c r="O13" s="20"/>
      <c r="P13" s="20"/>
      <c r="Q13" s="20"/>
      <c r="R13" s="20"/>
      <c r="S13" s="20"/>
      <c r="T13" s="20"/>
      <c r="U13" s="20"/>
      <c r="V13" s="20"/>
    </row>
    <row r="14" spans="1:22" ht="19" x14ac:dyDescent="0.25">
      <c r="A14" s="20"/>
      <c r="B14" s="30" t="s">
        <v>148</v>
      </c>
      <c r="C14" s="31"/>
      <c r="D14" s="31"/>
      <c r="E14" s="31"/>
      <c r="F14" s="32"/>
      <c r="G14" s="20"/>
      <c r="H14" s="20"/>
      <c r="I14" s="20"/>
      <c r="J14" s="20"/>
      <c r="K14" s="20"/>
      <c r="L14" s="20"/>
      <c r="M14" s="20"/>
      <c r="N14" s="20"/>
      <c r="O14" s="20"/>
      <c r="P14" s="20"/>
      <c r="Q14" s="20"/>
      <c r="R14" s="20"/>
      <c r="S14" s="20"/>
      <c r="T14" s="20"/>
      <c r="U14" s="20"/>
      <c r="V14" s="20"/>
    </row>
    <row r="15" spans="1:22" ht="19" x14ac:dyDescent="0.25">
      <c r="A15" s="20"/>
      <c r="B15" s="26" t="s">
        <v>149</v>
      </c>
      <c r="C15" s="27">
        <v>0</v>
      </c>
      <c r="D15" s="27">
        <v>0</v>
      </c>
      <c r="E15" s="27">
        <v>0</v>
      </c>
      <c r="F15" s="28">
        <v>0</v>
      </c>
      <c r="G15" s="20"/>
      <c r="H15" s="20"/>
      <c r="I15" s="20"/>
      <c r="J15" s="20"/>
      <c r="K15" s="20"/>
      <c r="L15" s="20"/>
      <c r="M15" s="20"/>
      <c r="N15" s="20"/>
      <c r="O15" s="20"/>
      <c r="P15" s="20"/>
      <c r="Q15" s="20"/>
      <c r="R15" s="20"/>
      <c r="S15" s="20"/>
      <c r="T15" s="20"/>
      <c r="U15" s="20"/>
      <c r="V15" s="20"/>
    </row>
    <row r="16" spans="1:22" ht="19" x14ac:dyDescent="0.25">
      <c r="A16" s="20"/>
      <c r="B16" s="30" t="s">
        <v>150</v>
      </c>
      <c r="C16" s="31"/>
      <c r="D16" s="31"/>
      <c r="E16" s="31"/>
      <c r="F16" s="32"/>
      <c r="G16" s="20"/>
      <c r="H16" s="20"/>
      <c r="I16" s="20"/>
      <c r="J16" s="20"/>
      <c r="K16" s="20"/>
      <c r="L16" s="20"/>
      <c r="M16" s="20"/>
      <c r="N16" s="20"/>
      <c r="O16" s="20"/>
      <c r="P16" s="20"/>
      <c r="Q16" s="20"/>
      <c r="R16" s="20"/>
      <c r="S16" s="20"/>
      <c r="T16" s="20"/>
      <c r="U16" s="20"/>
      <c r="V16" s="20"/>
    </row>
    <row r="17" spans="1:22" ht="19" x14ac:dyDescent="0.25">
      <c r="A17" s="20"/>
      <c r="B17" s="33" t="s">
        <v>151</v>
      </c>
      <c r="C17" s="34">
        <v>3034000000</v>
      </c>
      <c r="D17" s="34">
        <v>2715000000</v>
      </c>
      <c r="E17" s="34">
        <v>1902000000</v>
      </c>
      <c r="F17" s="35">
        <v>2755000000</v>
      </c>
      <c r="G17" s="20"/>
      <c r="H17" s="20"/>
      <c r="I17" s="20"/>
      <c r="J17" s="20"/>
      <c r="K17" s="20"/>
      <c r="L17" s="20"/>
      <c r="M17" s="20"/>
      <c r="N17" s="20"/>
      <c r="O17" s="20"/>
      <c r="P17" s="20"/>
      <c r="Q17" s="20"/>
      <c r="R17" s="20"/>
      <c r="S17" s="20"/>
      <c r="T17" s="20"/>
      <c r="U17" s="20"/>
      <c r="V17" s="20"/>
    </row>
    <row r="19" spans="1:22" x14ac:dyDescent="0.2">
      <c r="A19" s="20"/>
      <c r="B19" s="36" t="s">
        <v>70</v>
      </c>
      <c r="C19" s="37" t="s">
        <v>152</v>
      </c>
      <c r="D19" s="37" t="s">
        <v>153</v>
      </c>
      <c r="E19" s="37" t="s">
        <v>154</v>
      </c>
      <c r="F19" s="37" t="s">
        <v>155</v>
      </c>
      <c r="G19" s="38" t="s">
        <v>156</v>
      </c>
      <c r="H19" s="20"/>
      <c r="I19" s="20"/>
      <c r="J19" s="20"/>
      <c r="K19" s="20"/>
      <c r="L19" s="20"/>
      <c r="M19" s="20"/>
      <c r="N19" s="20"/>
      <c r="O19" s="20"/>
      <c r="P19" s="20"/>
      <c r="Q19" s="20"/>
      <c r="R19" s="20"/>
      <c r="S19" s="20"/>
      <c r="T19" s="20"/>
      <c r="U19" s="20"/>
      <c r="V19" s="20"/>
    </row>
    <row r="20" spans="1:22" x14ac:dyDescent="0.2">
      <c r="A20" s="20"/>
      <c r="B20" s="39" t="s">
        <v>85</v>
      </c>
      <c r="C20" s="40"/>
      <c r="D20" s="40"/>
      <c r="E20" s="40"/>
      <c r="F20" s="40"/>
      <c r="G20" s="41"/>
      <c r="H20" s="42" t="s">
        <v>157</v>
      </c>
      <c r="I20" s="20"/>
      <c r="J20" s="20"/>
      <c r="K20" s="20"/>
      <c r="L20" s="20"/>
      <c r="M20" s="20"/>
      <c r="N20" s="20"/>
      <c r="O20" s="20"/>
      <c r="P20" s="20"/>
      <c r="Q20" s="20"/>
      <c r="R20" s="20"/>
      <c r="S20" s="20"/>
      <c r="T20" s="20"/>
      <c r="U20" s="20"/>
      <c r="V20" s="20"/>
    </row>
    <row r="21" spans="1:22" x14ac:dyDescent="0.2">
      <c r="A21" s="20"/>
      <c r="B21" s="43" t="s">
        <v>158</v>
      </c>
      <c r="C21" s="44" t="str">
        <f>IF(C3&gt;D3, "Pass", "Fail")</f>
        <v>Fail</v>
      </c>
      <c r="D21" s="44" t="str">
        <f>IF(D3&gt;E3, "Pass", "Fail")</f>
        <v>Pass</v>
      </c>
      <c r="E21" s="44" t="str">
        <f>IF(E3&gt;F3, "Pass", "Fail")</f>
        <v>Pass</v>
      </c>
      <c r="F21" s="45"/>
      <c r="G21" s="46">
        <f>(((COUNTIF(C21:E21, "Pass") * 100) + (COUNTIF(C21:E21, "Fail") * 0)) * (400/300)) / 2</f>
        <v>133.33333333333331</v>
      </c>
      <c r="H21" s="47" t="s">
        <v>159</v>
      </c>
      <c r="I21" s="48"/>
      <c r="J21" s="20"/>
      <c r="K21" s="20"/>
      <c r="L21" s="20"/>
      <c r="M21" s="20"/>
      <c r="N21" s="20"/>
      <c r="O21" s="20"/>
      <c r="P21" s="20"/>
      <c r="Q21" s="20"/>
      <c r="R21" s="20"/>
      <c r="S21" s="20"/>
      <c r="T21" s="20"/>
      <c r="U21" s="20"/>
      <c r="V21" s="20"/>
    </row>
    <row r="22" spans="1:22" x14ac:dyDescent="0.2">
      <c r="A22" s="20"/>
      <c r="B22" s="43" t="s">
        <v>160</v>
      </c>
      <c r="C22" s="44" t="str">
        <f>IF(C17&gt;D17, "Pass", "Fail")</f>
        <v>Pass</v>
      </c>
      <c r="D22" s="44" t="str">
        <f>IF(D17&gt;E17, "Pass", "Fail")</f>
        <v>Pass</v>
      </c>
      <c r="E22" s="44" t="str">
        <f>IF(E17&gt;F17, "Pass", "Fail")</f>
        <v>Fail</v>
      </c>
      <c r="F22" s="40"/>
      <c r="G22" s="46">
        <f>(((COUNTIF(C22:F22, "Pass") * 100) + (COUNTIF(C22:F22, "Fail") * 0)) * (400/300)) / 2</f>
        <v>133.33333333333331</v>
      </c>
      <c r="H22" s="47" t="s">
        <v>161</v>
      </c>
      <c r="I22" s="20"/>
      <c r="J22" s="20"/>
      <c r="K22" s="20"/>
      <c r="L22" s="20"/>
      <c r="M22" s="20"/>
      <c r="N22" s="20"/>
      <c r="O22" s="20"/>
      <c r="P22" s="20"/>
      <c r="Q22" s="20"/>
      <c r="R22" s="20"/>
      <c r="S22" s="20"/>
      <c r="T22" s="20"/>
      <c r="U22" s="20"/>
      <c r="V22" s="20"/>
    </row>
    <row r="23" spans="1:22" x14ac:dyDescent="0.2">
      <c r="A23" s="20"/>
      <c r="B23" s="39" t="s">
        <v>73</v>
      </c>
      <c r="C23" s="44" t="str">
        <f>IF(C17&gt;C7, "Pass", "Fail")</f>
        <v>Fail</v>
      </c>
      <c r="D23" s="44" t="str">
        <f>IF(D17&gt;D7, "Pass", "Fail")</f>
        <v>Fail</v>
      </c>
      <c r="E23" s="44" t="str">
        <f>IF(E17&gt;E7, "Pass", "Fail")</f>
        <v>Fail</v>
      </c>
      <c r="F23" s="49" t="str">
        <f>IF(F17&gt;F7, "Pass", "Fail")</f>
        <v>Fail</v>
      </c>
      <c r="G23" s="46">
        <f>(COUNTIF(C23:F23, "Pass") * 100) + (COUNTIF(C23:F23, "Fail") * 0)</f>
        <v>0</v>
      </c>
      <c r="H23" s="47" t="s">
        <v>162</v>
      </c>
      <c r="I23" s="20"/>
      <c r="J23" s="20"/>
      <c r="K23" s="20"/>
      <c r="L23" s="20"/>
      <c r="M23" s="20"/>
      <c r="N23" s="20"/>
      <c r="O23" s="20"/>
      <c r="P23" s="20"/>
      <c r="Q23" s="20"/>
      <c r="R23" s="20"/>
      <c r="S23" s="20"/>
      <c r="T23" s="20"/>
      <c r="U23" s="20"/>
      <c r="V23" s="20"/>
    </row>
    <row r="24" spans="1:22" x14ac:dyDescent="0.2">
      <c r="A24" s="20"/>
      <c r="B24" s="39" t="s">
        <v>91</v>
      </c>
      <c r="C24" s="50">
        <f>C17/(C4)</f>
        <v>0.10127511849923226</v>
      </c>
      <c r="D24" s="50">
        <f>D17/(D4)</f>
        <v>0.11784365640869829</v>
      </c>
      <c r="E24" s="50">
        <f>E17/(E4)</f>
        <v>9.5549080679192197E-2</v>
      </c>
      <c r="F24" s="51">
        <f>F17/(F4)</f>
        <v>0.12069569788837291</v>
      </c>
      <c r="G24" s="46">
        <f>(IF(C24 &gt; 0.5, 100, IF(C24 &gt;= 0.2, 50, 0))) +
  (IF(D24 &gt; 0.5, 100, IF(D24 &gt;= 0.2, 50, 0))) +
  (IF(E24 &gt; 0.5, 100, IF(E24 &gt;= 0.2, 50, 0))) +
  (IF(F24 &gt; 0.5, 100, IF(F24 &gt;= 0.2, 50, 0)))</f>
        <v>0</v>
      </c>
      <c r="H24" s="47" t="s">
        <v>163</v>
      </c>
      <c r="I24" s="20"/>
      <c r="J24" s="20"/>
      <c r="K24" s="20"/>
      <c r="L24" s="20"/>
      <c r="M24" s="20"/>
      <c r="N24" s="20"/>
      <c r="O24" s="20"/>
      <c r="P24" s="20"/>
      <c r="Q24" s="20"/>
      <c r="R24" s="20"/>
      <c r="S24" s="20"/>
      <c r="T24" s="20"/>
      <c r="U24" s="20"/>
      <c r="V24" s="20"/>
    </row>
    <row r="25" spans="1:22" x14ac:dyDescent="0.2">
      <c r="A25" s="20"/>
      <c r="B25" s="39" t="s">
        <v>79</v>
      </c>
      <c r="C25" s="50">
        <f>C17/C6</f>
        <v>6.7724725998348181E-2</v>
      </c>
      <c r="D25" s="50">
        <f>D17/D6</f>
        <v>7.0771316111878632E-2</v>
      </c>
      <c r="E25" s="50">
        <f>E17/E6</f>
        <v>5.770105876285532E-2</v>
      </c>
      <c r="F25" s="51">
        <f>F17/F6</f>
        <v>7.9617374216108427E-2</v>
      </c>
      <c r="G25" s="46">
        <f>(IF(C25 &gt; 0.17, 100, IF(C25 &gt;= 0.1, 50, 0))) +
  (IF(D25 &gt; 0.17, 100, IF(D25 &gt;= 0.1, 50, 0))) +
  (IF(E25 &gt; 0.17, 100, IF(E25 &gt;= 0.1, 50, 0))) +
  (IF(F25 &gt; 0.17, 100, IF(F25 &gt;= 0.1, 50, 0)))</f>
        <v>0</v>
      </c>
      <c r="H25" s="47" t="s">
        <v>164</v>
      </c>
      <c r="I25" s="20"/>
      <c r="J25" s="20"/>
      <c r="K25" s="20"/>
      <c r="L25" s="20"/>
      <c r="M25" s="20"/>
      <c r="N25" s="20"/>
      <c r="O25" s="20"/>
      <c r="P25" s="20"/>
      <c r="Q25" s="20"/>
      <c r="R25" s="20"/>
      <c r="S25" s="20"/>
      <c r="T25" s="20"/>
      <c r="U25" s="20"/>
      <c r="V25" s="20"/>
    </row>
    <row r="26" spans="1:22" x14ac:dyDescent="0.2">
      <c r="A26" s="20"/>
      <c r="B26" s="39" t="s">
        <v>81</v>
      </c>
      <c r="C26" s="50">
        <f>C8/C6</f>
        <v>0.6491885979597759</v>
      </c>
      <c r="D26" s="50">
        <f>D8/D6</f>
        <v>0.71339571983421524</v>
      </c>
      <c r="E26" s="50">
        <f>E8/E6</f>
        <v>0.71789582258896334</v>
      </c>
      <c r="F26" s="51">
        <f>F8/F6</f>
        <v>0.70863797936595097</v>
      </c>
      <c r="G26" s="46">
        <f>(IF(C26 &lt; 0.5, 100, 0)) +
  (IF(D26 &lt; 0.5, 100, 0)) +
  (IF(E26 &lt; 0.5, 100, 0)) +
  (IF(F26 &lt; 0.5, 100, 0))</f>
        <v>0</v>
      </c>
      <c r="H26" s="47" t="s">
        <v>165</v>
      </c>
      <c r="I26" s="20"/>
      <c r="J26" s="20"/>
      <c r="K26" s="20"/>
      <c r="L26" s="20"/>
      <c r="M26" s="20"/>
      <c r="N26" s="20"/>
      <c r="O26" s="20"/>
      <c r="P26" s="20"/>
      <c r="Q26" s="20"/>
      <c r="R26" s="20"/>
      <c r="S26" s="20"/>
      <c r="T26" s="20"/>
      <c r="U26" s="20"/>
      <c r="V26" s="20"/>
    </row>
    <row r="27" spans="1:22" x14ac:dyDescent="0.2">
      <c r="A27" s="20"/>
      <c r="B27" s="39" t="s">
        <v>166</v>
      </c>
      <c r="C27" s="50">
        <f>C9/(C13+C10)</f>
        <v>4.9774301102846881</v>
      </c>
      <c r="D27" s="50">
        <f>D9/(D13+D10)</f>
        <v>5.3523553588365473</v>
      </c>
      <c r="E27" s="50">
        <f>E9/(E13+E10)</f>
        <v>4.4285714285714288</v>
      </c>
      <c r="F27" s="51">
        <f>F9/(F13+F10)</f>
        <v>4.5428701733049559</v>
      </c>
      <c r="G27" s="46">
        <f>(IF(C27 &lt; 0.8, 100, IF(C27 &lt; 1, 50, 0))) +
  (IF(D27 &lt; 0.8, 100, IF(D27 &lt; 1, 50, 0))) +
  (IF(E27 &lt; 0.8, 100, IF(E27 &lt; 1, 50, 0))) +
  (IF(F27 &lt; 0.8, 100, IF(F27 &lt; 1, 50, 0)))</f>
        <v>0</v>
      </c>
      <c r="H27" s="47" t="s">
        <v>167</v>
      </c>
      <c r="I27" s="20"/>
      <c r="J27" s="20"/>
      <c r="K27" s="20"/>
      <c r="L27" s="20"/>
      <c r="M27" s="20"/>
      <c r="N27" s="20"/>
      <c r="O27" s="20"/>
      <c r="P27" s="20"/>
      <c r="Q27" s="20"/>
      <c r="R27" s="20"/>
      <c r="S27" s="20"/>
      <c r="T27" s="20"/>
      <c r="U27" s="20"/>
      <c r="V27" s="20"/>
    </row>
    <row r="28" spans="1:22" x14ac:dyDescent="0.2">
      <c r="A28" s="20"/>
      <c r="B28" s="39" t="s">
        <v>168</v>
      </c>
      <c r="C28" s="44" t="str">
        <f>IF(C11=0, "Pass", "Fail")</f>
        <v>Fail</v>
      </c>
      <c r="D28" s="52" t="str">
        <f>IF(D11=0, "Pass", "Fail")</f>
        <v>Fail</v>
      </c>
      <c r="E28" s="52" t="str">
        <f>IF(E11=0, "Pass", "Fail")</f>
        <v>Fail</v>
      </c>
      <c r="F28" s="53" t="str">
        <f>IF(F11=0, "Pass", "Fail")</f>
        <v>Pass</v>
      </c>
      <c r="G28" s="46">
        <f>(COUNTIF(C28:F28, "Pass") * 100) + (COUNTIF(C28:F28, "Fail") * 0)</f>
        <v>100</v>
      </c>
      <c r="H28" s="47" t="s">
        <v>169</v>
      </c>
      <c r="I28" s="20"/>
      <c r="J28" s="20"/>
      <c r="K28" s="20"/>
      <c r="L28" s="20"/>
      <c r="M28" s="20"/>
      <c r="N28" s="20"/>
      <c r="O28" s="20"/>
      <c r="P28" s="20"/>
      <c r="Q28" s="20"/>
      <c r="R28" s="20"/>
      <c r="S28" s="20"/>
      <c r="T28" s="20"/>
      <c r="U28" s="20"/>
      <c r="V28" s="20"/>
    </row>
    <row r="29" spans="1:22" x14ac:dyDescent="0.2">
      <c r="A29" s="20"/>
      <c r="B29" s="39" t="s">
        <v>83</v>
      </c>
      <c r="C29" s="51">
        <f>(((C12-D12)/D12)+((D12-E12)/E12)+((E12-F12)/F12))/3</f>
        <v>0.31685147357398741</v>
      </c>
      <c r="D29" s="54"/>
      <c r="E29" s="55"/>
      <c r="F29" s="56"/>
      <c r="G29" s="46">
        <f>(IF(C29 &gt;= 0.17, 100, IF(C29 &gt;= 0, 50, 0))) * (400/100)</f>
        <v>400</v>
      </c>
      <c r="H29" s="47" t="s">
        <v>170</v>
      </c>
      <c r="I29" s="20"/>
      <c r="J29" s="20"/>
      <c r="K29" s="20"/>
      <c r="L29" s="20"/>
      <c r="M29" s="20"/>
      <c r="N29" s="20"/>
      <c r="O29" s="20"/>
      <c r="P29" s="20"/>
      <c r="Q29" s="20"/>
      <c r="R29" s="20"/>
      <c r="S29" s="20"/>
      <c r="T29" s="20"/>
      <c r="U29" s="20"/>
      <c r="V29" s="20"/>
    </row>
    <row r="30" spans="1:22" x14ac:dyDescent="0.2">
      <c r="A30" s="20"/>
      <c r="B30" s="39" t="s">
        <v>87</v>
      </c>
      <c r="C30" s="44" t="str">
        <f>IF(C10&lt;&gt;0,"Pass","Fail")</f>
        <v>Pass</v>
      </c>
      <c r="D30" s="57" t="str">
        <f>IF(D10&lt;&gt;0,"Pass","Fail")</f>
        <v>Pass</v>
      </c>
      <c r="E30" s="57" t="str">
        <f>IF(E10&lt;&gt;0,"Pass","Fail")</f>
        <v>Pass</v>
      </c>
      <c r="F30" s="58" t="str">
        <f>IF(F10&lt;&gt;0,"Pass","Fail")</f>
        <v>Pass</v>
      </c>
      <c r="G30" s="46">
        <f>(COUNTIF(C30:F30, "Pass") * 100) + (COUNTIF(C30:F30, "Fail") * 0)</f>
        <v>400</v>
      </c>
      <c r="H30" s="47" t="s">
        <v>171</v>
      </c>
      <c r="I30" s="20"/>
      <c r="J30" s="20"/>
      <c r="K30" s="20"/>
      <c r="L30" s="20"/>
      <c r="M30" s="20"/>
      <c r="N30" s="20"/>
      <c r="O30" s="20"/>
      <c r="P30" s="20"/>
      <c r="Q30" s="20"/>
      <c r="R30" s="20"/>
      <c r="S30" s="20"/>
      <c r="T30" s="20"/>
      <c r="U30" s="20"/>
      <c r="V30" s="20"/>
    </row>
    <row r="31" spans="1:22" x14ac:dyDescent="0.2">
      <c r="A31" s="20"/>
      <c r="B31" s="39" t="s">
        <v>172</v>
      </c>
      <c r="C31" s="50">
        <f>C17/(C13+C10)</f>
        <v>0.38907412156963322</v>
      </c>
      <c r="D31" s="50">
        <f>D17/(D13+D10)</f>
        <v>0.4291811571293076</v>
      </c>
      <c r="E31" s="50">
        <f>E17/(E13+E10)</f>
        <v>0.29663131628197131</v>
      </c>
      <c r="F31" s="51">
        <f>F17/(F13+F10)</f>
        <v>0.41882031012465792</v>
      </c>
      <c r="G31" s="46">
        <f>(IF(C31 &gt; 0.23, 100, 0)) +
  (IF(D31 &gt; 0.23, 100, 0)) +
  (IF(E31 &gt; 0.23, 100, 0)) +
  (IF(F31 &gt; 0.23, 100, 0))</f>
        <v>400</v>
      </c>
      <c r="H31" s="47" t="s">
        <v>173</v>
      </c>
      <c r="I31" s="20"/>
      <c r="J31" s="20"/>
      <c r="K31" s="20"/>
      <c r="L31" s="20"/>
      <c r="M31" s="20"/>
      <c r="N31" s="20"/>
      <c r="O31" s="20"/>
      <c r="P31" s="20"/>
      <c r="Q31" s="20"/>
      <c r="R31" s="20"/>
      <c r="S31" s="20"/>
      <c r="T31" s="20"/>
      <c r="U31" s="20"/>
      <c r="V31" s="20"/>
    </row>
    <row r="32" spans="1:22" x14ac:dyDescent="0.2">
      <c r="A32" s="20"/>
      <c r="B32" s="59" t="s">
        <v>93</v>
      </c>
      <c r="C32" s="60" t="str">
        <f>IF(C5&gt;F5, "Pass", "Fail")</f>
        <v>Fail</v>
      </c>
      <c r="D32" s="61"/>
      <c r="E32" s="62"/>
      <c r="F32" s="62"/>
      <c r="G32" s="63">
        <f>((COUNTIF(C32, "Pass") * 100) + (COUNTIF(C32, "Fail") * 0)) * (400/100)</f>
        <v>0</v>
      </c>
      <c r="H32" s="64" t="s">
        <v>174</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tabColor rgb="FF00FF00"/>
  </sheetPr>
  <dimension ref="A1:V32"/>
  <sheetViews>
    <sheetView zoomScale="200" workbookViewId="0"/>
  </sheetViews>
  <sheetFormatPr baseColWidth="10" defaultColWidth="8.83203125" defaultRowHeight="15" x14ac:dyDescent="0.2"/>
  <cols>
    <col min="1" max="1" width="19" customWidth="1"/>
    <col min="2" max="2" width="42" customWidth="1"/>
    <col min="3" max="7" width="20" customWidth="1"/>
    <col min="8" max="8" width="177" customWidth="1"/>
    <col min="9" max="9" width="20" customWidth="1"/>
    <col min="10" max="22" width="19" customWidth="1"/>
  </cols>
  <sheetData>
    <row r="1" spans="1:22" x14ac:dyDescent="0.2">
      <c r="A1" s="20"/>
      <c r="B1" s="21" t="s">
        <v>130</v>
      </c>
      <c r="C1" s="20"/>
      <c r="D1" s="20"/>
      <c r="E1" s="20"/>
      <c r="F1" s="20"/>
      <c r="G1" s="20"/>
      <c r="H1" s="20"/>
      <c r="I1" s="20"/>
      <c r="J1" s="20"/>
      <c r="K1" s="20"/>
      <c r="L1" s="20"/>
      <c r="M1" s="20"/>
      <c r="N1" s="20"/>
      <c r="O1" s="20"/>
      <c r="P1" s="20"/>
      <c r="Q1" s="20"/>
      <c r="R1" s="20"/>
      <c r="S1" s="20"/>
      <c r="T1" s="20"/>
      <c r="U1" s="20"/>
      <c r="V1" s="20"/>
    </row>
    <row r="2" spans="1:22" x14ac:dyDescent="0.2">
      <c r="A2" s="20"/>
      <c r="B2" s="22" t="s">
        <v>131</v>
      </c>
      <c r="C2" s="23" t="s">
        <v>175</v>
      </c>
      <c r="D2" s="23" t="s">
        <v>176</v>
      </c>
      <c r="E2" s="23" t="s">
        <v>177</v>
      </c>
      <c r="F2" s="23" t="s">
        <v>178</v>
      </c>
      <c r="G2" s="20"/>
      <c r="H2" s="24" t="s">
        <v>136</v>
      </c>
      <c r="I2" s="25">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0.25666666666666665</v>
      </c>
      <c r="J2" s="20"/>
      <c r="K2" s="20"/>
      <c r="L2" s="20"/>
      <c r="M2" s="20"/>
      <c r="N2" s="20"/>
      <c r="O2" s="20"/>
      <c r="P2" s="20"/>
      <c r="Q2" s="20"/>
      <c r="R2" s="20"/>
      <c r="S2" s="20"/>
      <c r="T2" s="20"/>
      <c r="U2" s="20"/>
      <c r="V2" s="20"/>
    </row>
    <row r="3" spans="1:22" ht="19" x14ac:dyDescent="0.25">
      <c r="A3" s="20"/>
      <c r="B3" s="26" t="s">
        <v>137</v>
      </c>
      <c r="C3" s="27">
        <v>112667000</v>
      </c>
      <c r="D3" s="27">
        <v>199735000</v>
      </c>
      <c r="E3" s="27">
        <v>109560000</v>
      </c>
      <c r="F3" s="28">
        <v>58401000</v>
      </c>
      <c r="G3" s="20"/>
      <c r="H3" s="20"/>
      <c r="I3" s="20"/>
      <c r="J3" s="20"/>
      <c r="K3" s="20"/>
      <c r="L3" s="20"/>
      <c r="M3" s="20"/>
      <c r="N3" s="20"/>
      <c r="O3" s="20"/>
      <c r="P3" s="20"/>
      <c r="Q3" s="20"/>
      <c r="R3" s="20"/>
      <c r="S3" s="20"/>
      <c r="T3" s="20"/>
      <c r="U3" s="20"/>
      <c r="V3" s="20"/>
    </row>
    <row r="4" spans="1:22" ht="19" x14ac:dyDescent="0.25">
      <c r="A4" s="20"/>
      <c r="B4" s="29" t="s">
        <v>138</v>
      </c>
      <c r="C4" s="27">
        <v>12134488000</v>
      </c>
      <c r="D4" s="27">
        <v>11172680000</v>
      </c>
      <c r="E4" s="27">
        <v>10300796000</v>
      </c>
      <c r="F4" s="28">
        <v>9573211000</v>
      </c>
      <c r="G4" s="20"/>
      <c r="H4" s="20"/>
      <c r="I4" s="20"/>
      <c r="J4" s="20"/>
      <c r="K4" s="20"/>
      <c r="L4" s="20"/>
      <c r="M4" s="20"/>
      <c r="N4" s="20"/>
      <c r="O4" s="20"/>
      <c r="P4" s="20"/>
      <c r="Q4" s="20"/>
      <c r="R4" s="20"/>
      <c r="S4" s="20"/>
      <c r="T4" s="20"/>
      <c r="U4" s="20"/>
      <c r="V4" s="20"/>
    </row>
    <row r="5" spans="1:22" ht="19" x14ac:dyDescent="0.25">
      <c r="A5" s="20"/>
      <c r="B5" s="29" t="s">
        <v>139</v>
      </c>
      <c r="C5" s="27">
        <v>2340738000</v>
      </c>
      <c r="D5" s="27">
        <v>2340792000</v>
      </c>
      <c r="E5" s="27">
        <v>2340815000</v>
      </c>
      <c r="F5" s="28">
        <v>2324547000</v>
      </c>
      <c r="G5" s="20"/>
      <c r="H5" s="20"/>
      <c r="I5" s="20"/>
      <c r="J5" s="20"/>
      <c r="K5" s="20"/>
      <c r="L5" s="20"/>
      <c r="M5" s="20"/>
      <c r="N5" s="20"/>
      <c r="O5" s="20"/>
      <c r="P5" s="20"/>
      <c r="Q5" s="20"/>
      <c r="R5" s="20"/>
      <c r="S5" s="20"/>
      <c r="T5" s="20"/>
      <c r="U5" s="20"/>
      <c r="V5" s="20"/>
    </row>
    <row r="6" spans="1:22" ht="19" x14ac:dyDescent="0.25">
      <c r="A6" s="20"/>
      <c r="B6" s="29" t="s">
        <v>140</v>
      </c>
      <c r="C6" s="27">
        <v>16841459000</v>
      </c>
      <c r="D6" s="27">
        <v>15719107000</v>
      </c>
      <c r="E6" s="27">
        <v>14658278000</v>
      </c>
      <c r="F6" s="28">
        <v>13705277000</v>
      </c>
      <c r="G6" s="20"/>
      <c r="H6" s="20"/>
      <c r="I6" s="20"/>
      <c r="J6" s="20"/>
      <c r="K6" s="20"/>
      <c r="L6" s="20"/>
      <c r="M6" s="20"/>
      <c r="N6" s="20"/>
      <c r="O6" s="20"/>
      <c r="P6" s="20"/>
      <c r="Q6" s="20"/>
      <c r="R6" s="20"/>
      <c r="S6" s="20"/>
      <c r="T6" s="20"/>
      <c r="U6" s="20"/>
      <c r="V6" s="20"/>
    </row>
    <row r="7" spans="1:22" ht="19" x14ac:dyDescent="0.25">
      <c r="A7" s="20"/>
      <c r="B7" s="29" t="s">
        <v>141</v>
      </c>
      <c r="C7" s="27">
        <v>797927000</v>
      </c>
      <c r="D7" s="27">
        <v>1021869000</v>
      </c>
      <c r="E7" s="27">
        <v>675063000</v>
      </c>
      <c r="F7" s="28">
        <v>603873000</v>
      </c>
      <c r="G7" s="20"/>
      <c r="H7" s="20"/>
      <c r="I7" s="20"/>
      <c r="J7" s="20"/>
      <c r="K7" s="20"/>
      <c r="L7" s="20"/>
      <c r="M7" s="20"/>
      <c r="N7" s="20"/>
      <c r="O7" s="20"/>
      <c r="P7" s="20"/>
      <c r="Q7" s="20"/>
      <c r="R7" s="20"/>
      <c r="S7" s="20"/>
      <c r="T7" s="20"/>
      <c r="U7" s="20"/>
      <c r="V7" s="20"/>
    </row>
    <row r="8" spans="1:22" ht="19" x14ac:dyDescent="0.25">
      <c r="A8" s="20"/>
      <c r="B8" s="29" t="s">
        <v>142</v>
      </c>
      <c r="C8" s="27">
        <v>10147349000</v>
      </c>
      <c r="D8" s="27">
        <v>9319852000</v>
      </c>
      <c r="E8" s="27">
        <v>8798765000</v>
      </c>
      <c r="F8" s="28">
        <v>8417527000</v>
      </c>
      <c r="G8" s="20"/>
      <c r="H8" s="20"/>
      <c r="I8" s="20"/>
      <c r="J8" s="20"/>
      <c r="K8" s="20"/>
      <c r="L8" s="20"/>
      <c r="M8" s="20"/>
      <c r="N8" s="20"/>
      <c r="O8" s="20"/>
      <c r="P8" s="20"/>
      <c r="Q8" s="20"/>
      <c r="R8" s="20"/>
      <c r="S8" s="20"/>
      <c r="T8" s="20"/>
      <c r="U8" s="20"/>
      <c r="V8" s="20"/>
    </row>
    <row r="9" spans="1:22" ht="19" x14ac:dyDescent="0.25">
      <c r="A9" s="20"/>
      <c r="B9" s="29" t="s">
        <v>143</v>
      </c>
      <c r="C9" s="27">
        <v>10945276000</v>
      </c>
      <c r="D9" s="27">
        <v>10341721000</v>
      </c>
      <c r="E9" s="27">
        <v>9473828000</v>
      </c>
      <c r="F9" s="28">
        <v>9021400000</v>
      </c>
      <c r="G9" s="20"/>
      <c r="H9" s="20"/>
      <c r="I9" s="20"/>
      <c r="J9" s="20"/>
      <c r="K9" s="20"/>
      <c r="L9" s="20"/>
      <c r="M9" s="20"/>
      <c r="N9" s="20"/>
      <c r="O9" s="20"/>
      <c r="P9" s="20"/>
      <c r="Q9" s="20"/>
      <c r="R9" s="20"/>
      <c r="S9" s="20"/>
      <c r="T9" s="20"/>
      <c r="U9" s="20"/>
      <c r="V9" s="20"/>
    </row>
    <row r="10" spans="1:22" ht="19" x14ac:dyDescent="0.25">
      <c r="A10" s="20"/>
      <c r="B10" s="29" t="s">
        <v>144</v>
      </c>
      <c r="C10" s="27">
        <v>86485000</v>
      </c>
      <c r="D10" s="27">
        <v>83693000</v>
      </c>
      <c r="E10" s="27">
        <v>83615000</v>
      </c>
      <c r="F10" s="28">
        <v>81327000</v>
      </c>
      <c r="G10" s="20"/>
      <c r="H10" s="20"/>
      <c r="I10" s="20"/>
      <c r="J10" s="20"/>
      <c r="K10" s="20"/>
      <c r="L10" s="20"/>
      <c r="M10" s="20"/>
      <c r="N10" s="20"/>
      <c r="O10" s="20"/>
      <c r="P10" s="20"/>
      <c r="Q10" s="20"/>
      <c r="R10" s="20"/>
      <c r="S10" s="20"/>
      <c r="T10" s="20"/>
      <c r="U10" s="20"/>
      <c r="V10" s="20"/>
    </row>
    <row r="11" spans="1:22" ht="19" x14ac:dyDescent="0.25">
      <c r="A11" s="20"/>
      <c r="B11" s="29" t="s">
        <v>145</v>
      </c>
      <c r="C11" s="27">
        <v>0</v>
      </c>
      <c r="D11" s="27">
        <v>0</v>
      </c>
      <c r="E11" s="27">
        <v>0</v>
      </c>
      <c r="F11" s="28">
        <v>0</v>
      </c>
      <c r="G11" s="20"/>
      <c r="H11" s="20"/>
      <c r="I11" s="20"/>
      <c r="J11" s="20"/>
      <c r="K11" s="20"/>
      <c r="L11" s="20"/>
      <c r="M11" s="20"/>
      <c r="N11" s="20"/>
      <c r="O11" s="20"/>
      <c r="P11" s="20"/>
      <c r="Q11" s="20"/>
      <c r="R11" s="20"/>
      <c r="S11" s="20"/>
      <c r="T11" s="20"/>
      <c r="U11" s="20"/>
      <c r="V11" s="20"/>
    </row>
    <row r="12" spans="1:22" ht="19" x14ac:dyDescent="0.25">
      <c r="A12" s="20"/>
      <c r="B12" s="29" t="s">
        <v>146</v>
      </c>
      <c r="C12" s="27">
        <v>1706675000</v>
      </c>
      <c r="D12" s="27">
        <v>1534331000</v>
      </c>
      <c r="E12" s="27">
        <v>1434201000</v>
      </c>
      <c r="F12" s="28">
        <v>1261862000</v>
      </c>
      <c r="G12" s="20"/>
      <c r="H12" s="20"/>
      <c r="I12" s="20"/>
      <c r="J12" s="20"/>
      <c r="K12" s="20"/>
      <c r="L12" s="20"/>
      <c r="M12" s="20"/>
      <c r="N12" s="20"/>
      <c r="O12" s="20"/>
      <c r="P12" s="20"/>
      <c r="Q12" s="20"/>
      <c r="R12" s="20"/>
      <c r="S12" s="20"/>
      <c r="T12" s="20"/>
      <c r="U12" s="20"/>
      <c r="V12" s="20"/>
    </row>
    <row r="13" spans="1:22" ht="19" x14ac:dyDescent="0.25">
      <c r="A13" s="20"/>
      <c r="B13" s="29" t="s">
        <v>147</v>
      </c>
      <c r="C13" s="27">
        <v>5896183000</v>
      </c>
      <c r="D13" s="27">
        <v>5377386000</v>
      </c>
      <c r="E13" s="27">
        <v>5184450000</v>
      </c>
      <c r="F13" s="28">
        <v>4683877000</v>
      </c>
      <c r="G13" s="20"/>
      <c r="H13" s="20"/>
      <c r="I13" s="20"/>
      <c r="J13" s="20"/>
      <c r="K13" s="20"/>
      <c r="L13" s="20"/>
      <c r="M13" s="20"/>
      <c r="N13" s="20"/>
      <c r="O13" s="20"/>
      <c r="P13" s="20"/>
      <c r="Q13" s="20"/>
      <c r="R13" s="20"/>
      <c r="S13" s="20"/>
      <c r="T13" s="20"/>
      <c r="U13" s="20"/>
      <c r="V13" s="20"/>
    </row>
    <row r="14" spans="1:22" ht="19" x14ac:dyDescent="0.25">
      <c r="A14" s="20"/>
      <c r="B14" s="30" t="s">
        <v>148</v>
      </c>
      <c r="C14" s="31"/>
      <c r="D14" s="31"/>
      <c r="E14" s="31"/>
      <c r="F14" s="32"/>
      <c r="G14" s="20"/>
      <c r="H14" s="20"/>
      <c r="I14" s="20"/>
      <c r="J14" s="20"/>
      <c r="K14" s="20"/>
      <c r="L14" s="20"/>
      <c r="M14" s="20"/>
      <c r="N14" s="20"/>
      <c r="O14" s="20"/>
      <c r="P14" s="20"/>
      <c r="Q14" s="20"/>
      <c r="R14" s="20"/>
      <c r="S14" s="20"/>
      <c r="T14" s="20"/>
      <c r="U14" s="20"/>
      <c r="V14" s="20"/>
    </row>
    <row r="15" spans="1:22" ht="19" x14ac:dyDescent="0.25">
      <c r="A15" s="20"/>
      <c r="B15" s="26" t="s">
        <v>149</v>
      </c>
      <c r="C15" s="27">
        <v>0</v>
      </c>
      <c r="D15" s="27">
        <v>0</v>
      </c>
      <c r="E15" s="27">
        <v>0</v>
      </c>
      <c r="F15" s="28">
        <v>0</v>
      </c>
      <c r="G15" s="20"/>
      <c r="H15" s="20"/>
      <c r="I15" s="20"/>
      <c r="J15" s="20"/>
      <c r="K15" s="20"/>
      <c r="L15" s="20"/>
      <c r="M15" s="20"/>
      <c r="N15" s="20"/>
      <c r="O15" s="20"/>
      <c r="P15" s="20"/>
      <c r="Q15" s="20"/>
      <c r="R15" s="20"/>
      <c r="S15" s="20"/>
      <c r="T15" s="20"/>
      <c r="U15" s="20"/>
      <c r="V15" s="20"/>
    </row>
    <row r="16" spans="1:22" ht="19" x14ac:dyDescent="0.25">
      <c r="A16" s="20"/>
      <c r="B16" s="30" t="s">
        <v>150</v>
      </c>
      <c r="C16" s="31"/>
      <c r="D16" s="31"/>
      <c r="E16" s="31"/>
      <c r="F16" s="32"/>
      <c r="G16" s="20"/>
      <c r="H16" s="20"/>
      <c r="I16" s="20"/>
      <c r="J16" s="20"/>
      <c r="K16" s="20"/>
      <c r="L16" s="20"/>
      <c r="M16" s="20"/>
      <c r="N16" s="20"/>
      <c r="O16" s="20"/>
      <c r="P16" s="20"/>
      <c r="Q16" s="20"/>
      <c r="R16" s="20"/>
      <c r="S16" s="20"/>
      <c r="T16" s="20"/>
      <c r="U16" s="20"/>
      <c r="V16" s="20"/>
    </row>
    <row r="17" spans="1:22" ht="19" x14ac:dyDescent="0.25">
      <c r="A17" s="20"/>
      <c r="B17" s="33" t="s">
        <v>151</v>
      </c>
      <c r="C17" s="34">
        <v>933587000</v>
      </c>
      <c r="D17" s="34">
        <v>600306000</v>
      </c>
      <c r="E17" s="34">
        <v>644679000</v>
      </c>
      <c r="F17" s="35">
        <v>508024000</v>
      </c>
      <c r="G17" s="20"/>
      <c r="H17" s="20"/>
      <c r="I17" s="20"/>
      <c r="J17" s="20"/>
      <c r="K17" s="20"/>
      <c r="L17" s="20"/>
      <c r="M17" s="20"/>
      <c r="N17" s="20"/>
      <c r="O17" s="20"/>
      <c r="P17" s="20"/>
      <c r="Q17" s="20"/>
      <c r="R17" s="20"/>
      <c r="S17" s="20"/>
      <c r="T17" s="20"/>
      <c r="U17" s="20"/>
      <c r="V17" s="20"/>
    </row>
    <row r="19" spans="1:22" x14ac:dyDescent="0.2">
      <c r="A19" s="20"/>
      <c r="B19" s="36" t="s">
        <v>70</v>
      </c>
      <c r="C19" s="37" t="s">
        <v>152</v>
      </c>
      <c r="D19" s="37" t="s">
        <v>153</v>
      </c>
      <c r="E19" s="37" t="s">
        <v>154</v>
      </c>
      <c r="F19" s="37" t="s">
        <v>155</v>
      </c>
      <c r="G19" s="38" t="s">
        <v>156</v>
      </c>
      <c r="H19" s="20"/>
      <c r="I19" s="20"/>
      <c r="J19" s="20"/>
      <c r="K19" s="20"/>
      <c r="L19" s="20"/>
      <c r="M19" s="20"/>
      <c r="N19" s="20"/>
      <c r="O19" s="20"/>
      <c r="P19" s="20"/>
      <c r="Q19" s="20"/>
      <c r="R19" s="20"/>
      <c r="S19" s="20"/>
      <c r="T19" s="20"/>
      <c r="U19" s="20"/>
      <c r="V19" s="20"/>
    </row>
    <row r="20" spans="1:22" x14ac:dyDescent="0.2">
      <c r="A20" s="20"/>
      <c r="B20" s="39" t="s">
        <v>85</v>
      </c>
      <c r="C20" s="40"/>
      <c r="D20" s="40"/>
      <c r="E20" s="40"/>
      <c r="F20" s="40"/>
      <c r="G20" s="41"/>
      <c r="H20" s="42" t="s">
        <v>157</v>
      </c>
      <c r="I20" s="20"/>
      <c r="J20" s="20"/>
      <c r="K20" s="20"/>
      <c r="L20" s="20"/>
      <c r="M20" s="20"/>
      <c r="N20" s="20"/>
      <c r="O20" s="20"/>
      <c r="P20" s="20"/>
      <c r="Q20" s="20"/>
      <c r="R20" s="20"/>
      <c r="S20" s="20"/>
      <c r="T20" s="20"/>
      <c r="U20" s="20"/>
      <c r="V20" s="20"/>
    </row>
    <row r="21" spans="1:22" x14ac:dyDescent="0.2">
      <c r="A21" s="20"/>
      <c r="B21" s="43" t="s">
        <v>158</v>
      </c>
      <c r="C21" s="44" t="str">
        <f>IF(C3&gt;D3, "Pass", "Fail")</f>
        <v>Fail</v>
      </c>
      <c r="D21" s="44" t="str">
        <f>IF(D3&gt;E3, "Pass", "Fail")</f>
        <v>Pass</v>
      </c>
      <c r="E21" s="44" t="str">
        <f>IF(E3&gt;F3, "Pass", "Fail")</f>
        <v>Pass</v>
      </c>
      <c r="F21" s="45"/>
      <c r="G21" s="46">
        <f>(((COUNTIF(C21:E21, "Pass") * 100) + (COUNTIF(C21:E21, "Fail") * 0)) * (400/300)) / 2</f>
        <v>133.33333333333331</v>
      </c>
      <c r="H21" s="47" t="s">
        <v>159</v>
      </c>
      <c r="I21" s="48"/>
      <c r="J21" s="20"/>
      <c r="K21" s="20"/>
      <c r="L21" s="20"/>
      <c r="M21" s="20"/>
      <c r="N21" s="20"/>
      <c r="O21" s="20"/>
      <c r="P21" s="20"/>
      <c r="Q21" s="20"/>
      <c r="R21" s="20"/>
      <c r="S21" s="20"/>
      <c r="T21" s="20"/>
      <c r="U21" s="20"/>
      <c r="V21" s="20"/>
    </row>
    <row r="22" spans="1:22" x14ac:dyDescent="0.2">
      <c r="A22" s="20"/>
      <c r="B22" s="43" t="s">
        <v>160</v>
      </c>
      <c r="C22" s="44" t="str">
        <f>IF(C17&gt;D17, "Pass", "Fail")</f>
        <v>Pass</v>
      </c>
      <c r="D22" s="44" t="str">
        <f>IF(D17&gt;E17, "Pass", "Fail")</f>
        <v>Fail</v>
      </c>
      <c r="E22" s="44" t="str">
        <f>IF(E17&gt;F17, "Pass", "Fail")</f>
        <v>Pass</v>
      </c>
      <c r="F22" s="40"/>
      <c r="G22" s="46">
        <f>(((COUNTIF(C22:F22, "Pass") * 100) + (COUNTIF(C22:F22, "Fail") * 0)) * (400/300)) / 2</f>
        <v>133.33333333333331</v>
      </c>
      <c r="H22" s="47" t="s">
        <v>161</v>
      </c>
      <c r="I22" s="20"/>
      <c r="J22" s="20"/>
      <c r="K22" s="20"/>
      <c r="L22" s="20"/>
      <c r="M22" s="20"/>
      <c r="N22" s="20"/>
      <c r="O22" s="20"/>
      <c r="P22" s="20"/>
      <c r="Q22" s="20"/>
      <c r="R22" s="20"/>
      <c r="S22" s="20"/>
      <c r="T22" s="20"/>
      <c r="U22" s="20"/>
      <c r="V22" s="20"/>
    </row>
    <row r="23" spans="1:22" x14ac:dyDescent="0.2">
      <c r="A23" s="20"/>
      <c r="B23" s="39" t="s">
        <v>73</v>
      </c>
      <c r="C23" s="44" t="str">
        <f>IF(C17&gt;C7, "Pass", "Fail")</f>
        <v>Pass</v>
      </c>
      <c r="D23" s="44" t="str">
        <f>IF(D17&gt;D7, "Pass", "Fail")</f>
        <v>Fail</v>
      </c>
      <c r="E23" s="44" t="str">
        <f>IF(E17&gt;E7, "Pass", "Fail")</f>
        <v>Fail</v>
      </c>
      <c r="F23" s="49" t="str">
        <f>IF(F17&gt;F7, "Pass", "Fail")</f>
        <v>Fail</v>
      </c>
      <c r="G23" s="46">
        <f>(COUNTIF(C23:F23, "Pass") * 100) + (COUNTIF(C23:F23, "Fail") * 0)</f>
        <v>100</v>
      </c>
      <c r="H23" s="47" t="s">
        <v>162</v>
      </c>
      <c r="I23" s="20"/>
      <c r="J23" s="20"/>
      <c r="K23" s="20"/>
      <c r="L23" s="20"/>
      <c r="M23" s="20"/>
      <c r="N23" s="20"/>
      <c r="O23" s="20"/>
      <c r="P23" s="20"/>
      <c r="Q23" s="20"/>
      <c r="R23" s="20"/>
      <c r="S23" s="20"/>
      <c r="T23" s="20"/>
      <c r="U23" s="20"/>
      <c r="V23" s="20"/>
    </row>
    <row r="24" spans="1:22" x14ac:dyDescent="0.2">
      <c r="A24" s="20"/>
      <c r="B24" s="39" t="s">
        <v>91</v>
      </c>
      <c r="C24" s="50">
        <f>C17/(C4)</f>
        <v>7.6936661851740265E-2</v>
      </c>
      <c r="D24" s="50">
        <f>D17/(D4)</f>
        <v>5.3729812363730096E-2</v>
      </c>
      <c r="E24" s="50">
        <f>E17/(E4)</f>
        <v>6.2585357481111173E-2</v>
      </c>
      <c r="F24" s="51">
        <f>F17/(F4)</f>
        <v>5.3067251938769551E-2</v>
      </c>
      <c r="G24" s="46">
        <f>(IF(C24 &gt; 0.5, 100, IF(C24 &gt;= 0.2, 50, 0))) +
  (IF(D24 &gt; 0.5, 100, IF(D24 &gt;= 0.2, 50, 0))) +
  (IF(E24 &gt; 0.5, 100, IF(E24 &gt;= 0.2, 50, 0))) +
  (IF(F24 &gt; 0.5, 100, IF(F24 &gt;= 0.2, 50, 0)))</f>
        <v>0</v>
      </c>
      <c r="H24" s="47" t="s">
        <v>163</v>
      </c>
      <c r="I24" s="20"/>
      <c r="J24" s="20"/>
      <c r="K24" s="20"/>
      <c r="L24" s="20"/>
      <c r="M24" s="20"/>
      <c r="N24" s="20"/>
      <c r="O24" s="20"/>
      <c r="P24" s="20"/>
      <c r="Q24" s="20"/>
      <c r="R24" s="20"/>
      <c r="S24" s="20"/>
      <c r="T24" s="20"/>
      <c r="U24" s="20"/>
      <c r="V24" s="20"/>
    </row>
    <row r="25" spans="1:22" x14ac:dyDescent="0.2">
      <c r="A25" s="20"/>
      <c r="B25" s="39" t="s">
        <v>79</v>
      </c>
      <c r="C25" s="50">
        <f>C17/C6</f>
        <v>5.5433855225963502E-2</v>
      </c>
      <c r="D25" s="50">
        <f>D17/D6</f>
        <v>3.8189574000609579E-2</v>
      </c>
      <c r="E25" s="50">
        <f>E17/E6</f>
        <v>4.398054123410676E-2</v>
      </c>
      <c r="F25" s="51">
        <f>F17/F6</f>
        <v>3.7067765941542076E-2</v>
      </c>
      <c r="G25" s="46">
        <f>(IF(C25 &gt; 0.17, 100, IF(C25 &gt;= 0.1, 50, 0))) +
  (IF(D25 &gt; 0.17, 100, IF(D25 &gt;= 0.1, 50, 0))) +
  (IF(E25 &gt; 0.17, 100, IF(E25 &gt;= 0.1, 50, 0))) +
  (IF(F25 &gt; 0.17, 100, IF(F25 &gt;= 0.1, 50, 0)))</f>
        <v>0</v>
      </c>
      <c r="H25" s="47" t="s">
        <v>164</v>
      </c>
      <c r="I25" s="20"/>
      <c r="J25" s="20"/>
      <c r="K25" s="20"/>
      <c r="L25" s="20"/>
      <c r="M25" s="20"/>
      <c r="N25" s="20"/>
      <c r="O25" s="20"/>
      <c r="P25" s="20"/>
      <c r="Q25" s="20"/>
      <c r="R25" s="20"/>
      <c r="S25" s="20"/>
      <c r="T25" s="20"/>
      <c r="U25" s="20"/>
      <c r="V25" s="20"/>
    </row>
    <row r="26" spans="1:22" x14ac:dyDescent="0.2">
      <c r="A26" s="20"/>
      <c r="B26" s="39" t="s">
        <v>81</v>
      </c>
      <c r="C26" s="50">
        <f>C8/C6</f>
        <v>0.60252196677259373</v>
      </c>
      <c r="D26" s="50">
        <f>D8/D6</f>
        <v>0.59289958392674602</v>
      </c>
      <c r="E26" s="50">
        <f>E8/E6</f>
        <v>0.60025911638461216</v>
      </c>
      <c r="F26" s="51">
        <f>F8/F6</f>
        <v>0.61418145725912732</v>
      </c>
      <c r="G26" s="46">
        <f>(IF(C26 &lt; 0.5, 100, 0)) +
  (IF(D26 &lt; 0.5, 100, 0)) +
  (IF(E26 &lt; 0.5, 100, 0)) +
  (IF(F26 &lt; 0.5, 100, 0))</f>
        <v>0</v>
      </c>
      <c r="H26" s="47" t="s">
        <v>165</v>
      </c>
      <c r="I26" s="20"/>
      <c r="J26" s="20"/>
      <c r="K26" s="20"/>
      <c r="L26" s="20"/>
      <c r="M26" s="20"/>
      <c r="N26" s="20"/>
      <c r="O26" s="20"/>
      <c r="P26" s="20"/>
      <c r="Q26" s="20"/>
      <c r="R26" s="20"/>
      <c r="S26" s="20"/>
      <c r="T26" s="20"/>
      <c r="U26" s="20"/>
      <c r="V26" s="20"/>
    </row>
    <row r="27" spans="1:22" x14ac:dyDescent="0.2">
      <c r="A27" s="20"/>
      <c r="B27" s="39" t="s">
        <v>166</v>
      </c>
      <c r="C27" s="50">
        <f>C9/(C13+C10)</f>
        <v>1.8294974750395643</v>
      </c>
      <c r="D27" s="50">
        <f>D9/(D13+D10)</f>
        <v>1.8937138613083604</v>
      </c>
      <c r="E27" s="50">
        <f>E9/(E13+E10)</f>
        <v>1.7983506277921779</v>
      </c>
      <c r="F27" s="51">
        <f>F9/(F13+F10)</f>
        <v>1.8931823275561759</v>
      </c>
      <c r="G27" s="46">
        <f>(IF(C27 &lt; 0.8, 100, IF(C27 &lt; 1, 50, 0))) +
  (IF(D27 &lt; 0.8, 100, IF(D27 &lt; 1, 50, 0))) +
  (IF(E27 &lt; 0.8, 100, IF(E27 &lt; 1, 50, 0))) +
  (IF(F27 &lt; 0.8, 100, IF(F27 &lt; 1, 50, 0)))</f>
        <v>0</v>
      </c>
      <c r="H27" s="47" t="s">
        <v>167</v>
      </c>
      <c r="I27" s="20"/>
      <c r="J27" s="20"/>
      <c r="K27" s="20"/>
      <c r="L27" s="20"/>
      <c r="M27" s="20"/>
      <c r="N27" s="20"/>
      <c r="O27" s="20"/>
      <c r="P27" s="20"/>
      <c r="Q27" s="20"/>
      <c r="R27" s="20"/>
      <c r="S27" s="20"/>
      <c r="T27" s="20"/>
      <c r="U27" s="20"/>
      <c r="V27" s="20"/>
    </row>
    <row r="28" spans="1:22" x14ac:dyDescent="0.2">
      <c r="A28" s="20"/>
      <c r="B28" s="39" t="s">
        <v>168</v>
      </c>
      <c r="C28" s="44" t="str">
        <f>IF(C11=0, "Pass", "Fail")</f>
        <v>Pass</v>
      </c>
      <c r="D28" s="52" t="str">
        <f>IF(D11=0, "Pass", "Fail")</f>
        <v>Pass</v>
      </c>
      <c r="E28" s="52" t="str">
        <f>IF(E11=0, "Pass", "Fail")</f>
        <v>Pass</v>
      </c>
      <c r="F28" s="53" t="str">
        <f>IF(F11=0, "Pass", "Fail")</f>
        <v>Pass</v>
      </c>
      <c r="G28" s="46">
        <f>(COUNTIF(C28:F28, "Pass") * 100) + (COUNTIF(C28:F28, "Fail") * 0)</f>
        <v>400</v>
      </c>
      <c r="H28" s="47" t="s">
        <v>169</v>
      </c>
      <c r="I28" s="20"/>
      <c r="J28" s="20"/>
      <c r="K28" s="20"/>
      <c r="L28" s="20"/>
      <c r="M28" s="20"/>
      <c r="N28" s="20"/>
      <c r="O28" s="20"/>
      <c r="P28" s="20"/>
      <c r="Q28" s="20"/>
      <c r="R28" s="20"/>
      <c r="S28" s="20"/>
      <c r="T28" s="20"/>
      <c r="U28" s="20"/>
      <c r="V28" s="20"/>
    </row>
    <row r="29" spans="1:22" x14ac:dyDescent="0.2">
      <c r="A29" s="20"/>
      <c r="B29" s="39" t="s">
        <v>83</v>
      </c>
      <c r="C29" s="51">
        <f>(((C12-D12)/D12)+((D12-E12)/E12)+((E12-F12)/F12))/3</f>
        <v>0.10623873640683312</v>
      </c>
      <c r="D29" s="54"/>
      <c r="E29" s="55"/>
      <c r="F29" s="56"/>
      <c r="G29" s="46">
        <f>(IF(C29 &gt;= 0.17, 100, IF(C29 &gt;= 0, 50, 0))) * (400/100)</f>
        <v>200</v>
      </c>
      <c r="H29" s="47" t="s">
        <v>170</v>
      </c>
      <c r="I29" s="20"/>
      <c r="J29" s="20"/>
      <c r="K29" s="20"/>
      <c r="L29" s="20"/>
      <c r="M29" s="20"/>
      <c r="N29" s="20"/>
      <c r="O29" s="20"/>
      <c r="P29" s="20"/>
      <c r="Q29" s="20"/>
      <c r="R29" s="20"/>
      <c r="S29" s="20"/>
      <c r="T29" s="20"/>
      <c r="U29" s="20"/>
      <c r="V29" s="20"/>
    </row>
    <row r="30" spans="1:22" x14ac:dyDescent="0.2">
      <c r="A30" s="20"/>
      <c r="B30" s="39" t="s">
        <v>87</v>
      </c>
      <c r="C30" s="44" t="str">
        <f>IF(C10&lt;&gt;0,"Pass","Fail")</f>
        <v>Pass</v>
      </c>
      <c r="D30" s="57" t="str">
        <f>IF(D10&lt;&gt;0,"Pass","Fail")</f>
        <v>Pass</v>
      </c>
      <c r="E30" s="57" t="str">
        <f>IF(E10&lt;&gt;0,"Pass","Fail")</f>
        <v>Pass</v>
      </c>
      <c r="F30" s="58" t="str">
        <f>IF(F10&lt;&gt;0,"Pass","Fail")</f>
        <v>Pass</v>
      </c>
      <c r="G30" s="46">
        <f>(COUNTIF(C30:F30, "Pass") * 100) + (COUNTIF(C30:F30, "Fail") * 0)</f>
        <v>400</v>
      </c>
      <c r="H30" s="47" t="s">
        <v>171</v>
      </c>
      <c r="I30" s="20"/>
      <c r="J30" s="20"/>
      <c r="K30" s="20"/>
      <c r="L30" s="20"/>
      <c r="M30" s="20"/>
      <c r="N30" s="20"/>
      <c r="O30" s="20"/>
      <c r="P30" s="20"/>
      <c r="Q30" s="20"/>
      <c r="R30" s="20"/>
      <c r="S30" s="20"/>
      <c r="T30" s="20"/>
      <c r="U30" s="20"/>
      <c r="V30" s="20"/>
    </row>
    <row r="31" spans="1:22" x14ac:dyDescent="0.2">
      <c r="A31" s="20"/>
      <c r="B31" s="39" t="s">
        <v>172</v>
      </c>
      <c r="C31" s="50">
        <f>C17/(C13+C10)</f>
        <v>0.15604860573911172</v>
      </c>
      <c r="D31" s="50">
        <f>D17/(D13+D10)</f>
        <v>0.10992443068485185</v>
      </c>
      <c r="E31" s="50">
        <f>E17/(E13+E10)</f>
        <v>0.12237491374916597</v>
      </c>
      <c r="F31" s="51">
        <f>F17/(F13+F10)</f>
        <v>0.10661117551315746</v>
      </c>
      <c r="G31" s="46">
        <f>(IF(C31 &gt; 0.23, 100, 0)) +
  (IF(D31 &gt; 0.23, 100, 0)) +
  (IF(E31 &gt; 0.23, 100, 0)) +
  (IF(F31 &gt; 0.23, 100, 0))</f>
        <v>0</v>
      </c>
      <c r="H31" s="47" t="s">
        <v>173</v>
      </c>
      <c r="I31" s="20"/>
      <c r="J31" s="20"/>
      <c r="K31" s="20"/>
      <c r="L31" s="20"/>
      <c r="M31" s="20"/>
      <c r="N31" s="20"/>
      <c r="O31" s="20"/>
      <c r="P31" s="20"/>
      <c r="Q31" s="20"/>
      <c r="R31" s="20"/>
      <c r="S31" s="20"/>
      <c r="T31" s="20"/>
      <c r="U31" s="20"/>
      <c r="V31" s="20"/>
    </row>
    <row r="32" spans="1:22" x14ac:dyDescent="0.2">
      <c r="A32" s="20"/>
      <c r="B32" s="59" t="s">
        <v>93</v>
      </c>
      <c r="C32" s="60" t="str">
        <f>IF(C5&gt;F5, "Pass", "Fail")</f>
        <v>Pass</v>
      </c>
      <c r="D32" s="61"/>
      <c r="E32" s="62"/>
      <c r="F32" s="62"/>
      <c r="G32" s="63">
        <f>((COUNTIF(C32, "Pass") * 100) + (COUNTIF(C32, "Fail") * 0)) * (400/100)</f>
        <v>400</v>
      </c>
      <c r="H32" s="64" t="s">
        <v>174</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tabColor rgb="FF00FF00"/>
  </sheetPr>
  <dimension ref="A1:V32"/>
  <sheetViews>
    <sheetView zoomScale="200" workbookViewId="0"/>
  </sheetViews>
  <sheetFormatPr baseColWidth="10" defaultColWidth="8.83203125" defaultRowHeight="15" x14ac:dyDescent="0.2"/>
  <cols>
    <col min="1" max="1" width="19" customWidth="1"/>
    <col min="2" max="2" width="42" customWidth="1"/>
    <col min="3" max="7" width="20" customWidth="1"/>
    <col min="8" max="8" width="177" customWidth="1"/>
    <col min="9" max="9" width="20" customWidth="1"/>
    <col min="10" max="22" width="19" customWidth="1"/>
  </cols>
  <sheetData>
    <row r="1" spans="1:22" x14ac:dyDescent="0.2">
      <c r="A1" s="20"/>
      <c r="B1" s="21" t="s">
        <v>130</v>
      </c>
      <c r="C1" s="20"/>
      <c r="D1" s="20"/>
      <c r="E1" s="20"/>
      <c r="F1" s="20"/>
      <c r="G1" s="20"/>
      <c r="H1" s="20"/>
      <c r="I1" s="20"/>
      <c r="J1" s="20"/>
      <c r="K1" s="20"/>
      <c r="L1" s="20"/>
      <c r="M1" s="20"/>
      <c r="N1" s="20"/>
      <c r="O1" s="20"/>
      <c r="P1" s="20"/>
      <c r="Q1" s="20"/>
      <c r="R1" s="20"/>
      <c r="S1" s="20"/>
      <c r="T1" s="20"/>
      <c r="U1" s="20"/>
      <c r="V1" s="20"/>
    </row>
    <row r="2" spans="1:22" x14ac:dyDescent="0.2">
      <c r="A2" s="20"/>
      <c r="B2" s="22" t="s">
        <v>131</v>
      </c>
      <c r="C2" s="23" t="s">
        <v>175</v>
      </c>
      <c r="D2" s="23" t="s">
        <v>176</v>
      </c>
      <c r="E2" s="23" t="s">
        <v>177</v>
      </c>
      <c r="F2" s="23" t="s">
        <v>178</v>
      </c>
      <c r="G2" s="20"/>
      <c r="H2" s="24" t="s">
        <v>136</v>
      </c>
      <c r="I2" s="25">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0.18666666666666668</v>
      </c>
      <c r="J2" s="20"/>
      <c r="K2" s="20"/>
      <c r="L2" s="20"/>
      <c r="M2" s="20"/>
      <c r="N2" s="20"/>
      <c r="O2" s="20"/>
      <c r="P2" s="20"/>
      <c r="Q2" s="20"/>
      <c r="R2" s="20"/>
      <c r="S2" s="20"/>
      <c r="T2" s="20"/>
      <c r="U2" s="20"/>
      <c r="V2" s="20"/>
    </row>
    <row r="3" spans="1:22" ht="19" x14ac:dyDescent="0.25">
      <c r="A3" s="20"/>
      <c r="B3" s="26" t="s">
        <v>137</v>
      </c>
      <c r="C3" s="27">
        <v>493547000</v>
      </c>
      <c r="D3" s="27">
        <v>450636000</v>
      </c>
      <c r="E3" s="27">
        <v>367167000</v>
      </c>
      <c r="F3" s="28">
        <v>334297000</v>
      </c>
      <c r="G3" s="20"/>
      <c r="H3" s="20"/>
      <c r="I3" s="20"/>
      <c r="J3" s="20"/>
      <c r="K3" s="20"/>
      <c r="L3" s="20"/>
      <c r="M3" s="20"/>
      <c r="N3" s="20"/>
      <c r="O3" s="20"/>
      <c r="P3" s="20"/>
      <c r="Q3" s="20"/>
      <c r="R3" s="20"/>
      <c r="S3" s="20"/>
      <c r="T3" s="20"/>
      <c r="U3" s="20"/>
      <c r="V3" s="20"/>
    </row>
    <row r="4" spans="1:22" ht="19" x14ac:dyDescent="0.25">
      <c r="A4" s="20"/>
      <c r="B4" s="29" t="s">
        <v>138</v>
      </c>
      <c r="C4" s="27">
        <v>19023022000</v>
      </c>
      <c r="D4" s="27">
        <v>17397162000</v>
      </c>
      <c r="E4" s="27">
        <v>16603798000</v>
      </c>
      <c r="F4" s="28">
        <v>15381704000</v>
      </c>
      <c r="G4" s="20"/>
      <c r="H4" s="20"/>
      <c r="I4" s="20"/>
      <c r="J4" s="20"/>
      <c r="K4" s="20"/>
      <c r="L4" s="20"/>
      <c r="M4" s="20"/>
      <c r="N4" s="20"/>
      <c r="O4" s="20"/>
      <c r="P4" s="20"/>
      <c r="Q4" s="20"/>
      <c r="R4" s="20"/>
      <c r="S4" s="20"/>
      <c r="T4" s="20"/>
      <c r="U4" s="20"/>
      <c r="V4" s="20"/>
    </row>
    <row r="5" spans="1:22" ht="19" x14ac:dyDescent="0.25">
      <c r="A5" s="20"/>
      <c r="B5" s="29" t="s">
        <v>139</v>
      </c>
      <c r="C5" s="27">
        <v>0</v>
      </c>
      <c r="D5" s="27">
        <v>0</v>
      </c>
      <c r="E5" s="27">
        <v>0</v>
      </c>
      <c r="F5" s="28">
        <v>0</v>
      </c>
      <c r="G5" s="20"/>
      <c r="H5" s="20"/>
      <c r="I5" s="20"/>
      <c r="J5" s="20"/>
      <c r="K5" s="20"/>
      <c r="L5" s="20"/>
      <c r="M5" s="20"/>
      <c r="N5" s="20"/>
      <c r="O5" s="20"/>
      <c r="P5" s="20"/>
      <c r="Q5" s="20"/>
      <c r="R5" s="20"/>
      <c r="S5" s="20"/>
      <c r="T5" s="20"/>
      <c r="U5" s="20"/>
      <c r="V5" s="20"/>
    </row>
    <row r="6" spans="1:22" ht="19" x14ac:dyDescent="0.25">
      <c r="A6" s="20"/>
      <c r="B6" s="29" t="s">
        <v>140</v>
      </c>
      <c r="C6" s="27">
        <v>24661153000</v>
      </c>
      <c r="D6" s="27">
        <v>22723405000</v>
      </c>
      <c r="E6" s="27">
        <v>22003222000</v>
      </c>
      <c r="F6" s="28">
        <v>20020421000</v>
      </c>
      <c r="G6" s="20"/>
      <c r="H6" s="20"/>
      <c r="I6" s="20"/>
      <c r="J6" s="20"/>
      <c r="K6" s="20"/>
      <c r="L6" s="20"/>
      <c r="M6" s="20"/>
      <c r="N6" s="20"/>
      <c r="O6" s="20"/>
      <c r="P6" s="20"/>
      <c r="Q6" s="20"/>
      <c r="R6" s="20"/>
      <c r="S6" s="20"/>
      <c r="T6" s="20"/>
      <c r="U6" s="20"/>
      <c r="V6" s="20"/>
    </row>
    <row r="7" spans="1:22" ht="19" x14ac:dyDescent="0.25">
      <c r="A7" s="20"/>
      <c r="B7" s="29" t="s">
        <v>141</v>
      </c>
      <c r="C7" s="27">
        <v>2889347000</v>
      </c>
      <c r="D7" s="27">
        <v>1762141000</v>
      </c>
      <c r="E7" s="27">
        <v>1756869000</v>
      </c>
      <c r="F7" s="28">
        <v>1360433000</v>
      </c>
      <c r="G7" s="20"/>
      <c r="H7" s="20"/>
      <c r="I7" s="20"/>
      <c r="J7" s="20"/>
      <c r="K7" s="20"/>
      <c r="L7" s="20"/>
      <c r="M7" s="20"/>
      <c r="N7" s="20"/>
      <c r="O7" s="20"/>
      <c r="P7" s="20"/>
      <c r="Q7" s="20"/>
      <c r="R7" s="20"/>
      <c r="S7" s="20"/>
      <c r="T7" s="20"/>
      <c r="U7" s="20"/>
      <c r="V7" s="20"/>
    </row>
    <row r="8" spans="1:22" ht="19" x14ac:dyDescent="0.25">
      <c r="A8" s="20"/>
      <c r="B8" s="29" t="s">
        <v>142</v>
      </c>
      <c r="C8" s="27">
        <v>15486944000</v>
      </c>
      <c r="D8" s="27">
        <v>14801388000</v>
      </c>
      <c r="E8" s="27">
        <v>14224893000</v>
      </c>
      <c r="F8" s="28">
        <v>12907195000</v>
      </c>
      <c r="G8" s="20"/>
      <c r="H8" s="20"/>
      <c r="I8" s="20"/>
      <c r="J8" s="20"/>
      <c r="K8" s="20"/>
      <c r="L8" s="20"/>
      <c r="M8" s="20"/>
      <c r="N8" s="20"/>
      <c r="O8" s="20"/>
      <c r="P8" s="20"/>
      <c r="Q8" s="20"/>
      <c r="R8" s="20"/>
      <c r="S8" s="20"/>
      <c r="T8" s="20"/>
      <c r="U8" s="20"/>
      <c r="V8" s="20"/>
    </row>
    <row r="9" spans="1:22" ht="19" x14ac:dyDescent="0.25">
      <c r="A9" s="20"/>
      <c r="B9" s="29" t="s">
        <v>143</v>
      </c>
      <c r="C9" s="27">
        <v>18376291000</v>
      </c>
      <c r="D9" s="27">
        <v>16563529000</v>
      </c>
      <c r="E9" s="27">
        <v>15981762000</v>
      </c>
      <c r="F9" s="28">
        <v>14267628000</v>
      </c>
      <c r="G9" s="20"/>
      <c r="H9" s="20"/>
      <c r="I9" s="20"/>
      <c r="J9" s="20"/>
      <c r="K9" s="20"/>
      <c r="L9" s="20"/>
      <c r="M9" s="20"/>
      <c r="N9" s="20"/>
      <c r="O9" s="20"/>
      <c r="P9" s="20"/>
      <c r="Q9" s="20"/>
      <c r="R9" s="20"/>
      <c r="S9" s="20"/>
      <c r="T9" s="20"/>
      <c r="U9" s="20"/>
      <c r="V9" s="20"/>
    </row>
    <row r="10" spans="1:22" ht="19" x14ac:dyDescent="0.25">
      <c r="A10" s="20"/>
      <c r="B10" s="29" t="s">
        <v>144</v>
      </c>
      <c r="C10" s="27">
        <v>8185000</v>
      </c>
      <c r="D10" s="27">
        <v>5005000</v>
      </c>
      <c r="E10" s="27">
        <v>6401000</v>
      </c>
      <c r="F10" s="28">
        <v>6289000</v>
      </c>
      <c r="G10" s="20"/>
      <c r="H10" s="20"/>
      <c r="I10" s="20"/>
      <c r="J10" s="20"/>
      <c r="K10" s="20"/>
      <c r="L10" s="20"/>
      <c r="M10" s="20"/>
      <c r="N10" s="20"/>
      <c r="O10" s="20"/>
      <c r="P10" s="20"/>
      <c r="Q10" s="20"/>
      <c r="R10" s="20"/>
      <c r="S10" s="20"/>
      <c r="T10" s="20"/>
      <c r="U10" s="20"/>
      <c r="V10" s="20"/>
    </row>
    <row r="11" spans="1:22" ht="19" x14ac:dyDescent="0.25">
      <c r="A11" s="20"/>
      <c r="B11" s="29" t="s">
        <v>145</v>
      </c>
      <c r="C11" s="27">
        <v>0</v>
      </c>
      <c r="D11" s="27">
        <v>0</v>
      </c>
      <c r="E11" s="27">
        <v>0</v>
      </c>
      <c r="F11" s="28">
        <v>0</v>
      </c>
      <c r="G11" s="20"/>
      <c r="H11" s="20"/>
      <c r="I11" s="20"/>
      <c r="J11" s="20"/>
      <c r="K11" s="20"/>
      <c r="L11" s="20"/>
      <c r="M11" s="20"/>
      <c r="N11" s="20"/>
      <c r="O11" s="20"/>
      <c r="P11" s="20"/>
      <c r="Q11" s="20"/>
      <c r="R11" s="20"/>
      <c r="S11" s="20"/>
      <c r="T11" s="20"/>
      <c r="U11" s="20"/>
      <c r="V11" s="20"/>
    </row>
    <row r="12" spans="1:22" ht="19" x14ac:dyDescent="0.25">
      <c r="A12" s="20"/>
      <c r="B12" s="29" t="s">
        <v>146</v>
      </c>
      <c r="C12" s="27">
        <v>3466317000</v>
      </c>
      <c r="D12" s="27">
        <v>3360347000</v>
      </c>
      <c r="E12" s="27">
        <v>3264719000</v>
      </c>
      <c r="F12" s="28">
        <v>3025106000</v>
      </c>
      <c r="G12" s="20"/>
      <c r="H12" s="20"/>
      <c r="I12" s="20"/>
      <c r="J12" s="20"/>
      <c r="K12" s="20"/>
      <c r="L12" s="20"/>
      <c r="M12" s="20"/>
      <c r="N12" s="20"/>
      <c r="O12" s="20"/>
      <c r="P12" s="20"/>
      <c r="Q12" s="20"/>
      <c r="R12" s="20"/>
      <c r="S12" s="20"/>
      <c r="T12" s="20"/>
      <c r="U12" s="20"/>
      <c r="V12" s="20"/>
    </row>
    <row r="13" spans="1:22" ht="19" x14ac:dyDescent="0.25">
      <c r="A13" s="20"/>
      <c r="B13" s="29" t="s">
        <v>147</v>
      </c>
      <c r="C13" s="27">
        <v>6284862000</v>
      </c>
      <c r="D13" s="27">
        <v>6159876000</v>
      </c>
      <c r="E13" s="27">
        <v>6021460000</v>
      </c>
      <c r="F13" s="28">
        <v>5752793000</v>
      </c>
      <c r="G13" s="20"/>
      <c r="H13" s="20"/>
      <c r="I13" s="20"/>
      <c r="J13" s="20"/>
      <c r="K13" s="20"/>
      <c r="L13" s="20"/>
      <c r="M13" s="20"/>
      <c r="N13" s="20"/>
      <c r="O13" s="20"/>
      <c r="P13" s="20"/>
      <c r="Q13" s="20"/>
      <c r="R13" s="20"/>
      <c r="S13" s="20"/>
      <c r="T13" s="20"/>
      <c r="U13" s="20"/>
      <c r="V13" s="20"/>
    </row>
    <row r="14" spans="1:22" ht="19" x14ac:dyDescent="0.25">
      <c r="A14" s="20"/>
      <c r="B14" s="30" t="s">
        <v>148</v>
      </c>
      <c r="C14" s="31"/>
      <c r="D14" s="31"/>
      <c r="E14" s="31"/>
      <c r="F14" s="32"/>
      <c r="G14" s="20"/>
      <c r="H14" s="20"/>
      <c r="I14" s="20"/>
      <c r="J14" s="20"/>
      <c r="K14" s="20"/>
      <c r="L14" s="20"/>
      <c r="M14" s="20"/>
      <c r="N14" s="20"/>
      <c r="O14" s="20"/>
      <c r="P14" s="20"/>
      <c r="Q14" s="20"/>
      <c r="R14" s="20"/>
      <c r="S14" s="20"/>
      <c r="T14" s="20"/>
      <c r="U14" s="20"/>
      <c r="V14" s="20"/>
    </row>
    <row r="15" spans="1:22" ht="19" x14ac:dyDescent="0.25">
      <c r="A15" s="20"/>
      <c r="B15" s="26" t="s">
        <v>149</v>
      </c>
      <c r="C15" s="27">
        <v>0</v>
      </c>
      <c r="D15" s="27">
        <v>0</v>
      </c>
      <c r="E15" s="27">
        <v>0</v>
      </c>
      <c r="F15" s="28">
        <v>0</v>
      </c>
      <c r="G15" s="20"/>
      <c r="H15" s="20"/>
      <c r="I15" s="20"/>
      <c r="J15" s="20"/>
      <c r="K15" s="20"/>
      <c r="L15" s="20"/>
      <c r="M15" s="20"/>
      <c r="N15" s="20"/>
      <c r="O15" s="20"/>
      <c r="P15" s="20"/>
      <c r="Q15" s="20"/>
      <c r="R15" s="20"/>
      <c r="S15" s="20"/>
      <c r="T15" s="20"/>
      <c r="U15" s="20"/>
      <c r="V15" s="20"/>
    </row>
    <row r="16" spans="1:22" ht="19" x14ac:dyDescent="0.25">
      <c r="A16" s="20"/>
      <c r="B16" s="30" t="s">
        <v>150</v>
      </c>
      <c r="C16" s="31"/>
      <c r="D16" s="31"/>
      <c r="E16" s="31"/>
      <c r="F16" s="32"/>
      <c r="G16" s="20"/>
      <c r="H16" s="20"/>
      <c r="I16" s="20"/>
      <c r="J16" s="20"/>
      <c r="K16" s="20"/>
      <c r="L16" s="20"/>
      <c r="M16" s="20"/>
      <c r="N16" s="20"/>
      <c r="O16" s="20"/>
      <c r="P16" s="20"/>
      <c r="Q16" s="20"/>
      <c r="R16" s="20"/>
      <c r="S16" s="20"/>
      <c r="T16" s="20"/>
      <c r="U16" s="20"/>
      <c r="V16" s="20"/>
    </row>
    <row r="17" spans="1:22" ht="19" x14ac:dyDescent="0.25">
      <c r="A17" s="20"/>
      <c r="B17" s="33" t="s">
        <v>151</v>
      </c>
      <c r="C17" s="34">
        <v>1207697000</v>
      </c>
      <c r="D17" s="34">
        <v>1241441000</v>
      </c>
      <c r="E17" s="34">
        <v>860014000</v>
      </c>
      <c r="F17" s="35">
        <v>966365000</v>
      </c>
      <c r="G17" s="20"/>
      <c r="H17" s="20"/>
      <c r="I17" s="20"/>
      <c r="J17" s="20"/>
      <c r="K17" s="20"/>
      <c r="L17" s="20"/>
      <c r="M17" s="20"/>
      <c r="N17" s="20"/>
      <c r="O17" s="20"/>
      <c r="P17" s="20"/>
      <c r="Q17" s="20"/>
      <c r="R17" s="20"/>
      <c r="S17" s="20"/>
      <c r="T17" s="20"/>
      <c r="U17" s="20"/>
      <c r="V17" s="20"/>
    </row>
    <row r="19" spans="1:22" x14ac:dyDescent="0.2">
      <c r="A19" s="20"/>
      <c r="B19" s="36" t="s">
        <v>70</v>
      </c>
      <c r="C19" s="37" t="s">
        <v>152</v>
      </c>
      <c r="D19" s="37" t="s">
        <v>153</v>
      </c>
      <c r="E19" s="37" t="s">
        <v>154</v>
      </c>
      <c r="F19" s="37" t="s">
        <v>155</v>
      </c>
      <c r="G19" s="38" t="s">
        <v>156</v>
      </c>
      <c r="H19" s="20"/>
      <c r="I19" s="20"/>
      <c r="J19" s="20"/>
      <c r="K19" s="20"/>
      <c r="L19" s="20"/>
      <c r="M19" s="20"/>
      <c r="N19" s="20"/>
      <c r="O19" s="20"/>
      <c r="P19" s="20"/>
      <c r="Q19" s="20"/>
      <c r="R19" s="20"/>
      <c r="S19" s="20"/>
      <c r="T19" s="20"/>
      <c r="U19" s="20"/>
      <c r="V19" s="20"/>
    </row>
    <row r="20" spans="1:22" x14ac:dyDescent="0.2">
      <c r="A20" s="20"/>
      <c r="B20" s="39" t="s">
        <v>85</v>
      </c>
      <c r="C20" s="40"/>
      <c r="D20" s="40"/>
      <c r="E20" s="40"/>
      <c r="F20" s="40"/>
      <c r="G20" s="41"/>
      <c r="H20" s="42" t="s">
        <v>157</v>
      </c>
      <c r="I20" s="20"/>
      <c r="J20" s="20"/>
      <c r="K20" s="20"/>
      <c r="L20" s="20"/>
      <c r="M20" s="20"/>
      <c r="N20" s="20"/>
      <c r="O20" s="20"/>
      <c r="P20" s="20"/>
      <c r="Q20" s="20"/>
      <c r="R20" s="20"/>
      <c r="S20" s="20"/>
      <c r="T20" s="20"/>
      <c r="U20" s="20"/>
      <c r="V20" s="20"/>
    </row>
    <row r="21" spans="1:22" x14ac:dyDescent="0.2">
      <c r="A21" s="20"/>
      <c r="B21" s="43" t="s">
        <v>158</v>
      </c>
      <c r="C21" s="44" t="str">
        <f>IF(C3&gt;D3, "Pass", "Fail")</f>
        <v>Pass</v>
      </c>
      <c r="D21" s="44" t="str">
        <f>IF(D3&gt;E3, "Pass", "Fail")</f>
        <v>Pass</v>
      </c>
      <c r="E21" s="44" t="str">
        <f>IF(E3&gt;F3, "Pass", "Fail")</f>
        <v>Pass</v>
      </c>
      <c r="F21" s="45"/>
      <c r="G21" s="46">
        <f>(((COUNTIF(C21:E21, "Pass") * 100) + (COUNTIF(C21:E21, "Fail") * 0)) * (400/300)) / 2</f>
        <v>200</v>
      </c>
      <c r="H21" s="47" t="s">
        <v>159</v>
      </c>
      <c r="I21" s="48"/>
      <c r="J21" s="20"/>
      <c r="K21" s="20"/>
      <c r="L21" s="20"/>
      <c r="M21" s="20"/>
      <c r="N21" s="20"/>
      <c r="O21" s="20"/>
      <c r="P21" s="20"/>
      <c r="Q21" s="20"/>
      <c r="R21" s="20"/>
      <c r="S21" s="20"/>
      <c r="T21" s="20"/>
      <c r="U21" s="20"/>
      <c r="V21" s="20"/>
    </row>
    <row r="22" spans="1:22" x14ac:dyDescent="0.2">
      <c r="A22" s="20"/>
      <c r="B22" s="43" t="s">
        <v>160</v>
      </c>
      <c r="C22" s="44" t="str">
        <f>IF(C17&gt;D17, "Pass", "Fail")</f>
        <v>Fail</v>
      </c>
      <c r="D22" s="44" t="str">
        <f>IF(D17&gt;E17, "Pass", "Fail")</f>
        <v>Pass</v>
      </c>
      <c r="E22" s="44" t="str">
        <f>IF(E17&gt;F17, "Pass", "Fail")</f>
        <v>Fail</v>
      </c>
      <c r="F22" s="40"/>
      <c r="G22" s="46">
        <f>(((COUNTIF(C22:F22, "Pass") * 100) + (COUNTIF(C22:F22, "Fail") * 0)) * (400/300)) / 2</f>
        <v>66.666666666666657</v>
      </c>
      <c r="H22" s="47" t="s">
        <v>161</v>
      </c>
      <c r="I22" s="20"/>
      <c r="J22" s="20"/>
      <c r="K22" s="20"/>
      <c r="L22" s="20"/>
      <c r="M22" s="20"/>
      <c r="N22" s="20"/>
      <c r="O22" s="20"/>
      <c r="P22" s="20"/>
      <c r="Q22" s="20"/>
      <c r="R22" s="20"/>
      <c r="S22" s="20"/>
      <c r="T22" s="20"/>
      <c r="U22" s="20"/>
      <c r="V22" s="20"/>
    </row>
    <row r="23" spans="1:22" x14ac:dyDescent="0.2">
      <c r="A23" s="20"/>
      <c r="B23" s="39" t="s">
        <v>73</v>
      </c>
      <c r="C23" s="44" t="str">
        <f>IF(C17&gt;C7, "Pass", "Fail")</f>
        <v>Fail</v>
      </c>
      <c r="D23" s="44" t="str">
        <f>IF(D17&gt;D7, "Pass", "Fail")</f>
        <v>Fail</v>
      </c>
      <c r="E23" s="44" t="str">
        <f>IF(E17&gt;E7, "Pass", "Fail")</f>
        <v>Fail</v>
      </c>
      <c r="F23" s="49" t="str">
        <f>IF(F17&gt;F7, "Pass", "Fail")</f>
        <v>Fail</v>
      </c>
      <c r="G23" s="46">
        <f>(COUNTIF(C23:F23, "Pass") * 100) + (COUNTIF(C23:F23, "Fail") * 0)</f>
        <v>0</v>
      </c>
      <c r="H23" s="47" t="s">
        <v>162</v>
      </c>
      <c r="I23" s="20"/>
      <c r="J23" s="20"/>
      <c r="K23" s="20"/>
      <c r="L23" s="20"/>
      <c r="M23" s="20"/>
      <c r="N23" s="20"/>
      <c r="O23" s="20"/>
      <c r="P23" s="20"/>
      <c r="Q23" s="20"/>
      <c r="R23" s="20"/>
      <c r="S23" s="20"/>
      <c r="T23" s="20"/>
      <c r="U23" s="20"/>
      <c r="V23" s="20"/>
    </row>
    <row r="24" spans="1:22" x14ac:dyDescent="0.2">
      <c r="A24" s="20"/>
      <c r="B24" s="39" t="s">
        <v>91</v>
      </c>
      <c r="C24" s="50">
        <f>C17/(C4)</f>
        <v>6.3486074925424574E-2</v>
      </c>
      <c r="D24" s="50">
        <f>D17/(D4)</f>
        <v>7.1358822778105999E-2</v>
      </c>
      <c r="E24" s="50">
        <f>E17/(E4)</f>
        <v>5.1796221563283291E-2</v>
      </c>
      <c r="F24" s="51">
        <f>F17/(F4)</f>
        <v>6.2825614119215917E-2</v>
      </c>
      <c r="G24" s="46">
        <f>(IF(C24 &gt; 0.5, 100, IF(C24 &gt;= 0.2, 50, 0))) +
  (IF(D24 &gt; 0.5, 100, IF(D24 &gt;= 0.2, 50, 0))) +
  (IF(E24 &gt; 0.5, 100, IF(E24 &gt;= 0.2, 50, 0))) +
  (IF(F24 &gt; 0.5, 100, IF(F24 &gt;= 0.2, 50, 0)))</f>
        <v>0</v>
      </c>
      <c r="H24" s="47" t="s">
        <v>163</v>
      </c>
      <c r="I24" s="20"/>
      <c r="J24" s="20"/>
      <c r="K24" s="20"/>
      <c r="L24" s="20"/>
      <c r="M24" s="20"/>
      <c r="N24" s="20"/>
      <c r="O24" s="20"/>
      <c r="P24" s="20"/>
      <c r="Q24" s="20"/>
      <c r="R24" s="20"/>
      <c r="S24" s="20"/>
      <c r="T24" s="20"/>
      <c r="U24" s="20"/>
      <c r="V24" s="20"/>
    </row>
    <row r="25" spans="1:22" x14ac:dyDescent="0.2">
      <c r="A25" s="20"/>
      <c r="B25" s="39" t="s">
        <v>79</v>
      </c>
      <c r="C25" s="50">
        <f>C17/C6</f>
        <v>4.8971635673319899E-2</v>
      </c>
      <c r="D25" s="50">
        <f>D17/D6</f>
        <v>5.4632701393123081E-2</v>
      </c>
      <c r="E25" s="50">
        <f>E17/E6</f>
        <v>3.9085821158373987E-2</v>
      </c>
      <c r="F25" s="51">
        <f>F17/F6</f>
        <v>4.8268964973313996E-2</v>
      </c>
      <c r="G25" s="46">
        <f>(IF(C25 &gt; 0.17, 100, IF(C25 &gt;= 0.1, 50, 0))) +
  (IF(D25 &gt; 0.17, 100, IF(D25 &gt;= 0.1, 50, 0))) +
  (IF(E25 &gt; 0.17, 100, IF(E25 &gt;= 0.1, 50, 0))) +
  (IF(F25 &gt; 0.17, 100, IF(F25 &gt;= 0.1, 50, 0)))</f>
        <v>0</v>
      </c>
      <c r="H25" s="47" t="s">
        <v>164</v>
      </c>
      <c r="I25" s="20"/>
      <c r="J25" s="20"/>
      <c r="K25" s="20"/>
      <c r="L25" s="20"/>
      <c r="M25" s="20"/>
      <c r="N25" s="20"/>
      <c r="O25" s="20"/>
      <c r="P25" s="20"/>
      <c r="Q25" s="20"/>
      <c r="R25" s="20"/>
      <c r="S25" s="20"/>
      <c r="T25" s="20"/>
      <c r="U25" s="20"/>
      <c r="V25" s="20"/>
    </row>
    <row r="26" spans="1:22" x14ac:dyDescent="0.2">
      <c r="A26" s="20"/>
      <c r="B26" s="39" t="s">
        <v>81</v>
      </c>
      <c r="C26" s="50">
        <f>C8/C6</f>
        <v>0.62798945369667025</v>
      </c>
      <c r="D26" s="50">
        <f>D8/D6</f>
        <v>0.65137192247376663</v>
      </c>
      <c r="E26" s="50">
        <f>E8/E6</f>
        <v>0.64649136385571171</v>
      </c>
      <c r="F26" s="51">
        <f>F8/F6</f>
        <v>0.64470147755634111</v>
      </c>
      <c r="G26" s="46">
        <f>(IF(C26 &lt; 0.5, 100, 0)) +
  (IF(D26 &lt; 0.5, 100, 0)) +
  (IF(E26 &lt; 0.5, 100, 0)) +
  (IF(F26 &lt; 0.5, 100, 0))</f>
        <v>0</v>
      </c>
      <c r="H26" s="47" t="s">
        <v>165</v>
      </c>
      <c r="I26" s="20"/>
      <c r="J26" s="20"/>
      <c r="K26" s="20"/>
      <c r="L26" s="20"/>
      <c r="M26" s="20"/>
      <c r="N26" s="20"/>
      <c r="O26" s="20"/>
      <c r="P26" s="20"/>
      <c r="Q26" s="20"/>
      <c r="R26" s="20"/>
      <c r="S26" s="20"/>
      <c r="T26" s="20"/>
      <c r="U26" s="20"/>
      <c r="V26" s="20"/>
    </row>
    <row r="27" spans="1:22" x14ac:dyDescent="0.2">
      <c r="A27" s="20"/>
      <c r="B27" s="39" t="s">
        <v>166</v>
      </c>
      <c r="C27" s="50">
        <f>C9/(C13+C10)</f>
        <v>2.9200943517504321</v>
      </c>
      <c r="D27" s="50">
        <f>D9/(D13+D10)</f>
        <v>2.6867556729805488</v>
      </c>
      <c r="E27" s="50">
        <f>E9/(E13+E10)</f>
        <v>2.6513156159373947</v>
      </c>
      <c r="F27" s="51">
        <f>F9/(F13+F10)</f>
        <v>2.4774135877905543</v>
      </c>
      <c r="G27" s="46">
        <f>(IF(C27 &lt; 0.8, 100, IF(C27 &lt; 1, 50, 0))) +
  (IF(D27 &lt; 0.8, 100, IF(D27 &lt; 1, 50, 0))) +
  (IF(E27 &lt; 0.8, 100, IF(E27 &lt; 1, 50, 0))) +
  (IF(F27 &lt; 0.8, 100, IF(F27 &lt; 1, 50, 0)))</f>
        <v>0</v>
      </c>
      <c r="H27" s="47" t="s">
        <v>167</v>
      </c>
      <c r="I27" s="20"/>
      <c r="J27" s="20"/>
      <c r="K27" s="20"/>
      <c r="L27" s="20"/>
      <c r="M27" s="20"/>
      <c r="N27" s="20"/>
      <c r="O27" s="20"/>
      <c r="P27" s="20"/>
      <c r="Q27" s="20"/>
      <c r="R27" s="20"/>
      <c r="S27" s="20"/>
      <c r="T27" s="20"/>
      <c r="U27" s="20"/>
      <c r="V27" s="20"/>
    </row>
    <row r="28" spans="1:22" x14ac:dyDescent="0.2">
      <c r="A28" s="20"/>
      <c r="B28" s="39" t="s">
        <v>168</v>
      </c>
      <c r="C28" s="44" t="str">
        <f>IF(C11=0, "Pass", "Fail")</f>
        <v>Pass</v>
      </c>
      <c r="D28" s="52" t="str">
        <f>IF(D11=0, "Pass", "Fail")</f>
        <v>Pass</v>
      </c>
      <c r="E28" s="52" t="str">
        <f>IF(E11=0, "Pass", "Fail")</f>
        <v>Pass</v>
      </c>
      <c r="F28" s="53" t="str">
        <f>IF(F11=0, "Pass", "Fail")</f>
        <v>Pass</v>
      </c>
      <c r="G28" s="46">
        <f>(COUNTIF(C28:F28, "Pass") * 100) + (COUNTIF(C28:F28, "Fail") * 0)</f>
        <v>400</v>
      </c>
      <c r="H28" s="47" t="s">
        <v>169</v>
      </c>
      <c r="I28" s="20"/>
      <c r="J28" s="20"/>
      <c r="K28" s="20"/>
      <c r="L28" s="20"/>
      <c r="M28" s="20"/>
      <c r="N28" s="20"/>
      <c r="O28" s="20"/>
      <c r="P28" s="20"/>
      <c r="Q28" s="20"/>
      <c r="R28" s="20"/>
      <c r="S28" s="20"/>
      <c r="T28" s="20"/>
      <c r="U28" s="20"/>
      <c r="V28" s="20"/>
    </row>
    <row r="29" spans="1:22" x14ac:dyDescent="0.2">
      <c r="A29" s="20"/>
      <c r="B29" s="39" t="s">
        <v>83</v>
      </c>
      <c r="C29" s="51">
        <f>(((C12-D12)/D12)+((D12-E12)/E12)+((E12-F12)/F12))/3</f>
        <v>4.667830299710355E-2</v>
      </c>
      <c r="D29" s="54"/>
      <c r="E29" s="55"/>
      <c r="F29" s="56"/>
      <c r="G29" s="46">
        <f>(IF(C29 &gt;= 0.17, 100, IF(C29 &gt;= 0, 50, 0))) * (400/100)</f>
        <v>200</v>
      </c>
      <c r="H29" s="47" t="s">
        <v>170</v>
      </c>
      <c r="I29" s="20"/>
      <c r="J29" s="20"/>
      <c r="K29" s="20"/>
      <c r="L29" s="20"/>
      <c r="M29" s="20"/>
      <c r="N29" s="20"/>
      <c r="O29" s="20"/>
      <c r="P29" s="20"/>
      <c r="Q29" s="20"/>
      <c r="R29" s="20"/>
      <c r="S29" s="20"/>
      <c r="T29" s="20"/>
      <c r="U29" s="20"/>
      <c r="V29" s="20"/>
    </row>
    <row r="30" spans="1:22" x14ac:dyDescent="0.2">
      <c r="A30" s="20"/>
      <c r="B30" s="39" t="s">
        <v>87</v>
      </c>
      <c r="C30" s="44" t="str">
        <f>IF(C10&lt;&gt;0,"Pass","Fail")</f>
        <v>Pass</v>
      </c>
      <c r="D30" s="57" t="str">
        <f>IF(D10&lt;&gt;0,"Pass","Fail")</f>
        <v>Pass</v>
      </c>
      <c r="E30" s="57" t="str">
        <f>IF(E10&lt;&gt;0,"Pass","Fail")</f>
        <v>Pass</v>
      </c>
      <c r="F30" s="58" t="str">
        <f>IF(F10&lt;&gt;0,"Pass","Fail")</f>
        <v>Pass</v>
      </c>
      <c r="G30" s="46">
        <f>(COUNTIF(C30:F30, "Pass") * 100) + (COUNTIF(C30:F30, "Fail") * 0)</f>
        <v>400</v>
      </c>
      <c r="H30" s="47" t="s">
        <v>171</v>
      </c>
      <c r="I30" s="20"/>
      <c r="J30" s="20"/>
      <c r="K30" s="20"/>
      <c r="L30" s="20"/>
      <c r="M30" s="20"/>
      <c r="N30" s="20"/>
      <c r="O30" s="20"/>
      <c r="P30" s="20"/>
      <c r="Q30" s="20"/>
      <c r="R30" s="20"/>
      <c r="S30" s="20"/>
      <c r="T30" s="20"/>
      <c r="U30" s="20"/>
      <c r="V30" s="20"/>
    </row>
    <row r="31" spans="1:22" x14ac:dyDescent="0.2">
      <c r="A31" s="20"/>
      <c r="B31" s="39" t="s">
        <v>172</v>
      </c>
      <c r="C31" s="50">
        <f>C17/(C13+C10)</f>
        <v>0.19190973784241561</v>
      </c>
      <c r="D31" s="50">
        <f>D17/(D13+D10)</f>
        <v>0.20137306786619238</v>
      </c>
      <c r="E31" s="50">
        <f>E17/(E13+E10)</f>
        <v>0.14267316383042011</v>
      </c>
      <c r="F31" s="51">
        <f>F17/(F13+F10)</f>
        <v>0.16779844426594379</v>
      </c>
      <c r="G31" s="46">
        <f>(IF(C31 &gt; 0.23, 100, 0)) +
  (IF(D31 &gt; 0.23, 100, 0)) +
  (IF(E31 &gt; 0.23, 100, 0)) +
  (IF(F31 &gt; 0.23, 100, 0))</f>
        <v>0</v>
      </c>
      <c r="H31" s="47" t="s">
        <v>173</v>
      </c>
      <c r="I31" s="20"/>
      <c r="J31" s="20"/>
      <c r="K31" s="20"/>
      <c r="L31" s="20"/>
      <c r="M31" s="20"/>
      <c r="N31" s="20"/>
      <c r="O31" s="20"/>
      <c r="P31" s="20"/>
      <c r="Q31" s="20"/>
      <c r="R31" s="20"/>
      <c r="S31" s="20"/>
      <c r="T31" s="20"/>
      <c r="U31" s="20"/>
      <c r="V31" s="20"/>
    </row>
    <row r="32" spans="1:22" x14ac:dyDescent="0.2">
      <c r="A32" s="20"/>
      <c r="B32" s="59" t="s">
        <v>93</v>
      </c>
      <c r="C32" s="60" t="str">
        <f>IF(C5&gt;F5, "Pass", "Fail")</f>
        <v>Fail</v>
      </c>
      <c r="D32" s="61"/>
      <c r="E32" s="62"/>
      <c r="F32" s="62"/>
      <c r="G32" s="63">
        <f>((COUNTIF(C32, "Pass") * 100) + (COUNTIF(C32, "Fail") * 0)) * (400/100)</f>
        <v>0</v>
      </c>
      <c r="H32" s="64" t="s">
        <v>174</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tabColor rgb="FF00FF00"/>
  </sheetPr>
  <dimension ref="A1:V32"/>
  <sheetViews>
    <sheetView zoomScale="200" workbookViewId="0"/>
  </sheetViews>
  <sheetFormatPr baseColWidth="10" defaultColWidth="8.83203125" defaultRowHeight="15" x14ac:dyDescent="0.2"/>
  <cols>
    <col min="1" max="1" width="19" customWidth="1"/>
    <col min="2" max="2" width="42" customWidth="1"/>
    <col min="3" max="7" width="20" customWidth="1"/>
    <col min="8" max="8" width="177" customWidth="1"/>
    <col min="9" max="9" width="20" customWidth="1"/>
    <col min="10" max="22" width="19" customWidth="1"/>
  </cols>
  <sheetData>
    <row r="1" spans="1:22" x14ac:dyDescent="0.2">
      <c r="A1" s="20"/>
      <c r="B1" s="21" t="s">
        <v>130</v>
      </c>
      <c r="C1" s="20"/>
      <c r="D1" s="20"/>
      <c r="E1" s="20"/>
      <c r="F1" s="20"/>
      <c r="G1" s="20"/>
      <c r="H1" s="20"/>
      <c r="I1" s="20"/>
      <c r="J1" s="20"/>
      <c r="K1" s="20"/>
      <c r="L1" s="20"/>
      <c r="M1" s="20"/>
      <c r="N1" s="20"/>
      <c r="O1" s="20"/>
      <c r="P1" s="20"/>
      <c r="Q1" s="20"/>
      <c r="R1" s="20"/>
      <c r="S1" s="20"/>
      <c r="T1" s="20"/>
      <c r="U1" s="20"/>
      <c r="V1" s="20"/>
    </row>
    <row r="2" spans="1:22" x14ac:dyDescent="0.2">
      <c r="A2" s="20"/>
      <c r="B2" s="22" t="s">
        <v>131</v>
      </c>
      <c r="C2" s="23" t="s">
        <v>175</v>
      </c>
      <c r="D2" s="23" t="s">
        <v>176</v>
      </c>
      <c r="E2" s="23" t="s">
        <v>177</v>
      </c>
      <c r="F2" s="23" t="s">
        <v>178</v>
      </c>
      <c r="G2" s="20"/>
      <c r="H2" s="24" t="s">
        <v>136</v>
      </c>
      <c r="I2" s="25">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0.32333333333333336</v>
      </c>
      <c r="J2" s="20"/>
      <c r="K2" s="20"/>
      <c r="L2" s="20"/>
      <c r="M2" s="20"/>
      <c r="N2" s="20"/>
      <c r="O2" s="20"/>
      <c r="P2" s="20"/>
      <c r="Q2" s="20"/>
      <c r="R2" s="20"/>
      <c r="S2" s="20"/>
      <c r="T2" s="20"/>
      <c r="U2" s="20"/>
      <c r="V2" s="20"/>
    </row>
    <row r="3" spans="1:22" ht="19" x14ac:dyDescent="0.25">
      <c r="A3" s="20"/>
      <c r="B3" s="26" t="s">
        <v>137</v>
      </c>
      <c r="C3" s="27">
        <v>412800000</v>
      </c>
      <c r="D3" s="27">
        <v>289300000</v>
      </c>
      <c r="E3" s="27">
        <v>158500000</v>
      </c>
      <c r="F3" s="28">
        <v>152700000</v>
      </c>
      <c r="G3" s="20"/>
      <c r="H3" s="20"/>
      <c r="I3" s="20"/>
      <c r="J3" s="20"/>
      <c r="K3" s="20"/>
      <c r="L3" s="20"/>
      <c r="M3" s="20"/>
      <c r="N3" s="20"/>
      <c r="O3" s="20"/>
      <c r="P3" s="20"/>
      <c r="Q3" s="20"/>
      <c r="R3" s="20"/>
      <c r="S3" s="20"/>
      <c r="T3" s="20"/>
      <c r="U3" s="20"/>
      <c r="V3" s="20"/>
    </row>
    <row r="4" spans="1:22" ht="19" x14ac:dyDescent="0.25">
      <c r="A4" s="20"/>
      <c r="B4" s="29" t="s">
        <v>138</v>
      </c>
      <c r="C4" s="27">
        <v>11415000000</v>
      </c>
      <c r="D4" s="27">
        <v>10652600000</v>
      </c>
      <c r="E4" s="27">
        <v>9952900000</v>
      </c>
      <c r="F4" s="28">
        <v>9484400000</v>
      </c>
      <c r="G4" s="20"/>
      <c r="H4" s="20"/>
      <c r="I4" s="20"/>
      <c r="J4" s="20"/>
      <c r="K4" s="20"/>
      <c r="L4" s="20"/>
      <c r="M4" s="20"/>
      <c r="N4" s="20"/>
      <c r="O4" s="20"/>
      <c r="P4" s="20"/>
      <c r="Q4" s="20"/>
      <c r="R4" s="20"/>
      <c r="S4" s="20"/>
      <c r="T4" s="20"/>
      <c r="U4" s="20"/>
      <c r="V4" s="20"/>
    </row>
    <row r="5" spans="1:22" ht="19" x14ac:dyDescent="0.25">
      <c r="A5" s="20"/>
      <c r="B5" s="29" t="s">
        <v>139</v>
      </c>
      <c r="C5" s="27">
        <v>0</v>
      </c>
      <c r="D5" s="27">
        <v>0</v>
      </c>
      <c r="E5" s="27">
        <v>0</v>
      </c>
      <c r="F5" s="28">
        <v>0</v>
      </c>
      <c r="G5" s="20"/>
      <c r="H5" s="20"/>
      <c r="I5" s="20"/>
      <c r="J5" s="20"/>
      <c r="K5" s="20"/>
      <c r="L5" s="20"/>
      <c r="M5" s="20"/>
      <c r="N5" s="20"/>
      <c r="O5" s="20"/>
      <c r="P5" s="20"/>
      <c r="Q5" s="20"/>
      <c r="R5" s="20"/>
      <c r="S5" s="20"/>
      <c r="T5" s="20"/>
      <c r="U5" s="20"/>
      <c r="V5" s="20"/>
    </row>
    <row r="6" spans="1:22" ht="19" x14ac:dyDescent="0.25">
      <c r="A6" s="20"/>
      <c r="B6" s="29" t="s">
        <v>140</v>
      </c>
      <c r="C6" s="27">
        <v>12790700000</v>
      </c>
      <c r="D6" s="27">
        <v>12544700000</v>
      </c>
      <c r="E6" s="27">
        <v>12606400000</v>
      </c>
      <c r="F6" s="28">
        <v>10718800000</v>
      </c>
      <c r="G6" s="20"/>
      <c r="H6" s="20"/>
      <c r="I6" s="20"/>
      <c r="J6" s="20"/>
      <c r="K6" s="20"/>
      <c r="L6" s="20"/>
      <c r="M6" s="20"/>
      <c r="N6" s="20"/>
      <c r="O6" s="20"/>
      <c r="P6" s="20"/>
      <c r="Q6" s="20"/>
      <c r="R6" s="20"/>
      <c r="S6" s="20"/>
      <c r="T6" s="20"/>
      <c r="U6" s="20"/>
      <c r="V6" s="20"/>
    </row>
    <row r="7" spans="1:22" ht="19" x14ac:dyDescent="0.25">
      <c r="A7" s="20"/>
      <c r="B7" s="29" t="s">
        <v>141</v>
      </c>
      <c r="C7" s="27">
        <v>1179200000</v>
      </c>
      <c r="D7" s="27">
        <v>1802200000</v>
      </c>
      <c r="E7" s="27">
        <v>1089600000</v>
      </c>
      <c r="F7" s="28">
        <v>697400000</v>
      </c>
      <c r="G7" s="20"/>
      <c r="H7" s="20"/>
      <c r="I7" s="20"/>
      <c r="J7" s="20"/>
      <c r="K7" s="20"/>
      <c r="L7" s="20"/>
      <c r="M7" s="20"/>
      <c r="N7" s="20"/>
      <c r="O7" s="20"/>
      <c r="P7" s="20"/>
      <c r="Q7" s="20"/>
      <c r="R7" s="20"/>
      <c r="S7" s="20"/>
      <c r="T7" s="20"/>
      <c r="U7" s="20"/>
      <c r="V7" s="20"/>
    </row>
    <row r="8" spans="1:22" ht="19" x14ac:dyDescent="0.25">
      <c r="A8" s="20"/>
      <c r="B8" s="29" t="s">
        <v>142</v>
      </c>
      <c r="C8" s="27">
        <v>7099900000</v>
      </c>
      <c r="D8" s="27">
        <v>6329100000</v>
      </c>
      <c r="E8" s="27">
        <v>7460500000</v>
      </c>
      <c r="F8" s="28">
        <v>6389600000</v>
      </c>
      <c r="G8" s="20"/>
      <c r="H8" s="20"/>
      <c r="I8" s="20"/>
      <c r="J8" s="20"/>
      <c r="K8" s="20"/>
      <c r="L8" s="20"/>
      <c r="M8" s="20"/>
      <c r="N8" s="20"/>
      <c r="O8" s="20"/>
      <c r="P8" s="20"/>
      <c r="Q8" s="20"/>
      <c r="R8" s="20"/>
      <c r="S8" s="20"/>
      <c r="T8" s="20"/>
      <c r="U8" s="20"/>
      <c r="V8" s="20"/>
    </row>
    <row r="9" spans="1:22" ht="19" x14ac:dyDescent="0.25">
      <c r="A9" s="20"/>
      <c r="B9" s="29" t="s">
        <v>143</v>
      </c>
      <c r="C9" s="27">
        <v>8279100000</v>
      </c>
      <c r="D9" s="27">
        <v>8131300000</v>
      </c>
      <c r="E9" s="27">
        <v>8550100000</v>
      </c>
      <c r="F9" s="28">
        <v>7087000000</v>
      </c>
      <c r="G9" s="20"/>
      <c r="H9" s="20"/>
      <c r="I9" s="20"/>
      <c r="J9" s="20"/>
      <c r="K9" s="20"/>
      <c r="L9" s="20"/>
      <c r="M9" s="20"/>
      <c r="N9" s="20"/>
      <c r="O9" s="20"/>
      <c r="P9" s="20"/>
      <c r="Q9" s="20"/>
      <c r="R9" s="20"/>
      <c r="S9" s="20"/>
      <c r="T9" s="20"/>
      <c r="U9" s="20"/>
      <c r="V9" s="20"/>
    </row>
    <row r="10" spans="1:22" ht="19" x14ac:dyDescent="0.25">
      <c r="A10" s="20"/>
      <c r="B10" s="29" t="s">
        <v>144</v>
      </c>
      <c r="C10" s="27">
        <v>0</v>
      </c>
      <c r="D10" s="27">
        <v>100000</v>
      </c>
      <c r="E10" s="27">
        <v>100000</v>
      </c>
      <c r="F10" s="28">
        <v>5300000</v>
      </c>
      <c r="G10" s="20"/>
      <c r="H10" s="20"/>
      <c r="I10" s="20"/>
      <c r="J10" s="20"/>
      <c r="K10" s="20"/>
      <c r="L10" s="20"/>
      <c r="M10" s="20"/>
      <c r="N10" s="20"/>
      <c r="O10" s="20"/>
      <c r="P10" s="20"/>
      <c r="Q10" s="20"/>
      <c r="R10" s="20"/>
      <c r="S10" s="20"/>
      <c r="T10" s="20"/>
      <c r="U10" s="20"/>
      <c r="V10" s="20"/>
    </row>
    <row r="11" spans="1:22" ht="19" x14ac:dyDescent="0.25">
      <c r="A11" s="20"/>
      <c r="B11" s="29" t="s">
        <v>145</v>
      </c>
      <c r="C11" s="27">
        <v>0</v>
      </c>
      <c r="D11" s="27">
        <v>0</v>
      </c>
      <c r="E11" s="27">
        <v>0</v>
      </c>
      <c r="F11" s="28">
        <v>0</v>
      </c>
      <c r="G11" s="20"/>
      <c r="H11" s="20"/>
      <c r="I11" s="20"/>
      <c r="J11" s="20"/>
      <c r="K11" s="20"/>
      <c r="L11" s="20"/>
      <c r="M11" s="20"/>
      <c r="N11" s="20"/>
      <c r="O11" s="20"/>
      <c r="P11" s="20"/>
      <c r="Q11" s="20"/>
      <c r="R11" s="20"/>
      <c r="S11" s="20"/>
      <c r="T11" s="20"/>
      <c r="U11" s="20"/>
      <c r="V11" s="20"/>
    </row>
    <row r="12" spans="1:22" ht="19" x14ac:dyDescent="0.25">
      <c r="A12" s="20"/>
      <c r="B12" s="29" t="s">
        <v>146</v>
      </c>
      <c r="C12" s="27">
        <v>3373700000</v>
      </c>
      <c r="D12" s="27">
        <v>3290900000</v>
      </c>
      <c r="E12" s="27">
        <v>2955400000</v>
      </c>
      <c r="F12" s="28">
        <v>2544600000</v>
      </c>
      <c r="G12" s="20"/>
      <c r="H12" s="20"/>
      <c r="I12" s="20"/>
      <c r="J12" s="20"/>
      <c r="K12" s="20"/>
      <c r="L12" s="20"/>
      <c r="M12" s="20"/>
      <c r="N12" s="20"/>
      <c r="O12" s="20"/>
      <c r="P12" s="20"/>
      <c r="Q12" s="20"/>
      <c r="R12" s="20"/>
      <c r="S12" s="20"/>
      <c r="T12" s="20"/>
      <c r="U12" s="20"/>
      <c r="V12" s="20"/>
    </row>
    <row r="13" spans="1:22" ht="19" x14ac:dyDescent="0.25">
      <c r="A13" s="20"/>
      <c r="B13" s="29" t="s">
        <v>147</v>
      </c>
      <c r="C13" s="27">
        <v>4511600000</v>
      </c>
      <c r="D13" s="27">
        <v>4413400000</v>
      </c>
      <c r="E13" s="27">
        <v>4056300000</v>
      </c>
      <c r="F13" s="28">
        <v>3631800000</v>
      </c>
      <c r="G13" s="20"/>
      <c r="H13" s="20"/>
      <c r="I13" s="20"/>
      <c r="J13" s="20"/>
      <c r="K13" s="20"/>
      <c r="L13" s="20"/>
      <c r="M13" s="20"/>
      <c r="N13" s="20"/>
      <c r="O13" s="20"/>
      <c r="P13" s="20"/>
      <c r="Q13" s="20"/>
      <c r="R13" s="20"/>
      <c r="S13" s="20"/>
      <c r="T13" s="20"/>
      <c r="U13" s="20"/>
      <c r="V13" s="20"/>
    </row>
    <row r="14" spans="1:22" ht="19" x14ac:dyDescent="0.25">
      <c r="A14" s="20"/>
      <c r="B14" s="30" t="s">
        <v>148</v>
      </c>
      <c r="C14" s="31"/>
      <c r="D14" s="31"/>
      <c r="E14" s="31"/>
      <c r="F14" s="32"/>
      <c r="G14" s="20"/>
      <c r="H14" s="20"/>
      <c r="I14" s="20"/>
      <c r="J14" s="20"/>
      <c r="K14" s="20"/>
      <c r="L14" s="20"/>
      <c r="M14" s="20"/>
      <c r="N14" s="20"/>
      <c r="O14" s="20"/>
      <c r="P14" s="20"/>
      <c r="Q14" s="20"/>
      <c r="R14" s="20"/>
      <c r="S14" s="20"/>
      <c r="T14" s="20"/>
      <c r="U14" s="20"/>
      <c r="V14" s="20"/>
    </row>
    <row r="15" spans="1:22" ht="19" x14ac:dyDescent="0.25">
      <c r="A15" s="20"/>
      <c r="B15" s="26" t="s">
        <v>149</v>
      </c>
      <c r="C15" s="27">
        <v>0</v>
      </c>
      <c r="D15" s="27">
        <v>0</v>
      </c>
      <c r="E15" s="27">
        <v>0</v>
      </c>
      <c r="F15" s="28">
        <v>0</v>
      </c>
      <c r="G15" s="20"/>
      <c r="H15" s="20"/>
      <c r="I15" s="20"/>
      <c r="J15" s="20"/>
      <c r="K15" s="20"/>
      <c r="L15" s="20"/>
      <c r="M15" s="20"/>
      <c r="N15" s="20"/>
      <c r="O15" s="20"/>
      <c r="P15" s="20"/>
      <c r="Q15" s="20"/>
      <c r="R15" s="20"/>
      <c r="S15" s="20"/>
      <c r="T15" s="20"/>
      <c r="U15" s="20"/>
      <c r="V15" s="20"/>
    </row>
    <row r="16" spans="1:22" ht="19" x14ac:dyDescent="0.25">
      <c r="A16" s="20"/>
      <c r="B16" s="30" t="s">
        <v>150</v>
      </c>
      <c r="C16" s="31"/>
      <c r="D16" s="31"/>
      <c r="E16" s="31"/>
      <c r="F16" s="32"/>
      <c r="G16" s="20"/>
      <c r="H16" s="20"/>
      <c r="I16" s="20"/>
      <c r="J16" s="20"/>
      <c r="K16" s="20"/>
      <c r="L16" s="20"/>
      <c r="M16" s="20"/>
      <c r="N16" s="20"/>
      <c r="O16" s="20"/>
      <c r="P16" s="20"/>
      <c r="Q16" s="20"/>
      <c r="R16" s="20"/>
      <c r="S16" s="20"/>
      <c r="T16" s="20"/>
      <c r="U16" s="20"/>
      <c r="V16" s="20"/>
    </row>
    <row r="17" spans="1:22" ht="19" x14ac:dyDescent="0.25">
      <c r="A17" s="20"/>
      <c r="B17" s="33" t="s">
        <v>151</v>
      </c>
      <c r="C17" s="34">
        <v>1232300000</v>
      </c>
      <c r="D17" s="34">
        <v>952400000</v>
      </c>
      <c r="E17" s="34">
        <v>-229900000</v>
      </c>
      <c r="F17" s="35">
        <v>712800000</v>
      </c>
      <c r="G17" s="20"/>
      <c r="H17" s="20"/>
      <c r="I17" s="20"/>
      <c r="J17" s="20"/>
      <c r="K17" s="20"/>
      <c r="L17" s="20"/>
      <c r="M17" s="20"/>
      <c r="N17" s="20"/>
      <c r="O17" s="20"/>
      <c r="P17" s="20"/>
      <c r="Q17" s="20"/>
      <c r="R17" s="20"/>
      <c r="S17" s="20"/>
      <c r="T17" s="20"/>
      <c r="U17" s="20"/>
      <c r="V17" s="20"/>
    </row>
    <row r="19" spans="1:22" x14ac:dyDescent="0.2">
      <c r="A19" s="20"/>
      <c r="B19" s="36" t="s">
        <v>70</v>
      </c>
      <c r="C19" s="37" t="s">
        <v>152</v>
      </c>
      <c r="D19" s="37" t="s">
        <v>153</v>
      </c>
      <c r="E19" s="37" t="s">
        <v>154</v>
      </c>
      <c r="F19" s="37" t="s">
        <v>155</v>
      </c>
      <c r="G19" s="38" t="s">
        <v>156</v>
      </c>
      <c r="H19" s="20"/>
      <c r="I19" s="20"/>
      <c r="J19" s="20"/>
      <c r="K19" s="20"/>
      <c r="L19" s="20"/>
      <c r="M19" s="20"/>
      <c r="N19" s="20"/>
      <c r="O19" s="20"/>
      <c r="P19" s="20"/>
      <c r="Q19" s="20"/>
      <c r="R19" s="20"/>
      <c r="S19" s="20"/>
      <c r="T19" s="20"/>
      <c r="U19" s="20"/>
      <c r="V19" s="20"/>
    </row>
    <row r="20" spans="1:22" x14ac:dyDescent="0.2">
      <c r="A20" s="20"/>
      <c r="B20" s="39" t="s">
        <v>85</v>
      </c>
      <c r="C20" s="40"/>
      <c r="D20" s="40"/>
      <c r="E20" s="40"/>
      <c r="F20" s="40"/>
      <c r="G20" s="41"/>
      <c r="H20" s="42" t="s">
        <v>157</v>
      </c>
      <c r="I20" s="20"/>
      <c r="J20" s="20"/>
      <c r="K20" s="20"/>
      <c r="L20" s="20"/>
      <c r="M20" s="20"/>
      <c r="N20" s="20"/>
      <c r="O20" s="20"/>
      <c r="P20" s="20"/>
      <c r="Q20" s="20"/>
      <c r="R20" s="20"/>
      <c r="S20" s="20"/>
      <c r="T20" s="20"/>
      <c r="U20" s="20"/>
      <c r="V20" s="20"/>
    </row>
    <row r="21" spans="1:22" x14ac:dyDescent="0.2">
      <c r="A21" s="20"/>
      <c r="B21" s="43" t="s">
        <v>158</v>
      </c>
      <c r="C21" s="44" t="str">
        <f>IF(C3&gt;D3, "Pass", "Fail")</f>
        <v>Pass</v>
      </c>
      <c r="D21" s="44" t="str">
        <f>IF(D3&gt;E3, "Pass", "Fail")</f>
        <v>Pass</v>
      </c>
      <c r="E21" s="44" t="str">
        <f>IF(E3&gt;F3, "Pass", "Fail")</f>
        <v>Pass</v>
      </c>
      <c r="F21" s="45"/>
      <c r="G21" s="46">
        <f>(((COUNTIF(C21:E21, "Pass") * 100) + (COUNTIF(C21:E21, "Fail") * 0)) * (400/300)) / 2</f>
        <v>200</v>
      </c>
      <c r="H21" s="47" t="s">
        <v>159</v>
      </c>
      <c r="I21" s="48"/>
      <c r="J21" s="20"/>
      <c r="K21" s="20"/>
      <c r="L21" s="20"/>
      <c r="M21" s="20"/>
      <c r="N21" s="20"/>
      <c r="O21" s="20"/>
      <c r="P21" s="20"/>
      <c r="Q21" s="20"/>
      <c r="R21" s="20"/>
      <c r="S21" s="20"/>
      <c r="T21" s="20"/>
      <c r="U21" s="20"/>
      <c r="V21" s="20"/>
    </row>
    <row r="22" spans="1:22" x14ac:dyDescent="0.2">
      <c r="A22" s="20"/>
      <c r="B22" s="43" t="s">
        <v>160</v>
      </c>
      <c r="C22" s="44" t="str">
        <f>IF(C17&gt;D17, "Pass", "Fail")</f>
        <v>Pass</v>
      </c>
      <c r="D22" s="44" t="str">
        <f>IF(D17&gt;E17, "Pass", "Fail")</f>
        <v>Pass</v>
      </c>
      <c r="E22" s="44" t="str">
        <f>IF(E17&gt;F17, "Pass", "Fail")</f>
        <v>Fail</v>
      </c>
      <c r="F22" s="40"/>
      <c r="G22" s="46">
        <f>(((COUNTIF(C22:F22, "Pass") * 100) + (COUNTIF(C22:F22, "Fail") * 0)) * (400/300)) / 2</f>
        <v>133.33333333333331</v>
      </c>
      <c r="H22" s="47" t="s">
        <v>161</v>
      </c>
      <c r="I22" s="20"/>
      <c r="J22" s="20"/>
      <c r="K22" s="20"/>
      <c r="L22" s="20"/>
      <c r="M22" s="20"/>
      <c r="N22" s="20"/>
      <c r="O22" s="20"/>
      <c r="P22" s="20"/>
      <c r="Q22" s="20"/>
      <c r="R22" s="20"/>
      <c r="S22" s="20"/>
      <c r="T22" s="20"/>
      <c r="U22" s="20"/>
      <c r="V22" s="20"/>
    </row>
    <row r="23" spans="1:22" x14ac:dyDescent="0.2">
      <c r="A23" s="20"/>
      <c r="B23" s="39" t="s">
        <v>73</v>
      </c>
      <c r="C23" s="44" t="str">
        <f>IF(C17&gt;C7, "Pass", "Fail")</f>
        <v>Pass</v>
      </c>
      <c r="D23" s="44" t="str">
        <f>IF(D17&gt;D7, "Pass", "Fail")</f>
        <v>Fail</v>
      </c>
      <c r="E23" s="44" t="str">
        <f>IF(E17&gt;E7, "Pass", "Fail")</f>
        <v>Fail</v>
      </c>
      <c r="F23" s="49" t="str">
        <f>IF(F17&gt;F7, "Pass", "Fail")</f>
        <v>Pass</v>
      </c>
      <c r="G23" s="46">
        <f>(COUNTIF(C23:F23, "Pass") * 100) + (COUNTIF(C23:F23, "Fail") * 0)</f>
        <v>200</v>
      </c>
      <c r="H23" s="47" t="s">
        <v>162</v>
      </c>
      <c r="I23" s="20"/>
      <c r="J23" s="20"/>
      <c r="K23" s="20"/>
      <c r="L23" s="20"/>
      <c r="M23" s="20"/>
      <c r="N23" s="20"/>
      <c r="O23" s="20"/>
      <c r="P23" s="20"/>
      <c r="Q23" s="20"/>
      <c r="R23" s="20"/>
      <c r="S23" s="20"/>
      <c r="T23" s="20"/>
      <c r="U23" s="20"/>
      <c r="V23" s="20"/>
    </row>
    <row r="24" spans="1:22" x14ac:dyDescent="0.2">
      <c r="A24" s="20"/>
      <c r="B24" s="39" t="s">
        <v>91</v>
      </c>
      <c r="C24" s="50">
        <f>C17/(C4)</f>
        <v>0.1079544459045116</v>
      </c>
      <c r="D24" s="50">
        <f>D17/(D4)</f>
        <v>8.94054033757017E-2</v>
      </c>
      <c r="E24" s="50">
        <f>E17/(E4)</f>
        <v>-2.309879532598539E-2</v>
      </c>
      <c r="F24" s="51">
        <f>F17/(F4)</f>
        <v>7.515499135422378E-2</v>
      </c>
      <c r="G24" s="46">
        <f>(IF(C24 &gt; 0.5, 100, IF(C24 &gt;= 0.2, 50, 0))) +
  (IF(D24 &gt; 0.5, 100, IF(D24 &gt;= 0.2, 50, 0))) +
  (IF(E24 &gt; 0.5, 100, IF(E24 &gt;= 0.2, 50, 0))) +
  (IF(F24 &gt; 0.5, 100, IF(F24 &gt;= 0.2, 50, 0)))</f>
        <v>0</v>
      </c>
      <c r="H24" s="47" t="s">
        <v>163</v>
      </c>
      <c r="I24" s="20"/>
      <c r="J24" s="20"/>
      <c r="K24" s="20"/>
      <c r="L24" s="20"/>
      <c r="M24" s="20"/>
      <c r="N24" s="20"/>
      <c r="O24" s="20"/>
      <c r="P24" s="20"/>
      <c r="Q24" s="20"/>
      <c r="R24" s="20"/>
      <c r="S24" s="20"/>
      <c r="T24" s="20"/>
      <c r="U24" s="20"/>
      <c r="V24" s="20"/>
    </row>
    <row r="25" spans="1:22" x14ac:dyDescent="0.2">
      <c r="A25" s="20"/>
      <c r="B25" s="39" t="s">
        <v>79</v>
      </c>
      <c r="C25" s="50">
        <f>C17/C6</f>
        <v>9.6343437028465997E-2</v>
      </c>
      <c r="D25" s="50">
        <f>D17/D6</f>
        <v>7.5920508262453473E-2</v>
      </c>
      <c r="E25" s="50">
        <f>E17/E6</f>
        <v>-1.8236768625460083E-2</v>
      </c>
      <c r="F25" s="51">
        <f>F17/F6</f>
        <v>6.6499981341194905E-2</v>
      </c>
      <c r="G25" s="46">
        <f>(IF(C25 &gt; 0.17, 100, IF(C25 &gt;= 0.1, 50, 0))) +
  (IF(D25 &gt; 0.17, 100, IF(D25 &gt;= 0.1, 50, 0))) +
  (IF(E25 &gt; 0.17, 100, IF(E25 &gt;= 0.1, 50, 0))) +
  (IF(F25 &gt; 0.17, 100, IF(F25 &gt;= 0.1, 50, 0)))</f>
        <v>0</v>
      </c>
      <c r="H25" s="47" t="s">
        <v>164</v>
      </c>
      <c r="I25" s="20"/>
      <c r="J25" s="20"/>
      <c r="K25" s="20"/>
      <c r="L25" s="20"/>
      <c r="M25" s="20"/>
      <c r="N25" s="20"/>
      <c r="O25" s="20"/>
      <c r="P25" s="20"/>
      <c r="Q25" s="20"/>
      <c r="R25" s="20"/>
      <c r="S25" s="20"/>
      <c r="T25" s="20"/>
      <c r="U25" s="20"/>
      <c r="V25" s="20"/>
    </row>
    <row r="26" spans="1:22" x14ac:dyDescent="0.2">
      <c r="A26" s="20"/>
      <c r="B26" s="39" t="s">
        <v>81</v>
      </c>
      <c r="C26" s="50">
        <f>C8/C6</f>
        <v>0.5550829899849109</v>
      </c>
      <c r="D26" s="50">
        <f>D8/D6</f>
        <v>0.5045238228096327</v>
      </c>
      <c r="E26" s="50">
        <f>E8/E6</f>
        <v>0.59180257646909507</v>
      </c>
      <c r="F26" s="51">
        <f>F8/F6</f>
        <v>0.59611150501921861</v>
      </c>
      <c r="G26" s="46">
        <f>(IF(C26 &lt; 0.5, 100, 0)) +
  (IF(D26 &lt; 0.5, 100, 0)) +
  (IF(E26 &lt; 0.5, 100, 0)) +
  (IF(F26 &lt; 0.5, 100, 0))</f>
        <v>0</v>
      </c>
      <c r="H26" s="47" t="s">
        <v>165</v>
      </c>
      <c r="I26" s="20"/>
      <c r="J26" s="20"/>
      <c r="K26" s="20"/>
      <c r="L26" s="20"/>
      <c r="M26" s="20"/>
      <c r="N26" s="20"/>
      <c r="O26" s="20"/>
      <c r="P26" s="20"/>
      <c r="Q26" s="20"/>
      <c r="R26" s="20"/>
      <c r="S26" s="20"/>
      <c r="T26" s="20"/>
      <c r="U26" s="20"/>
      <c r="V26" s="20"/>
    </row>
    <row r="27" spans="1:22" x14ac:dyDescent="0.2">
      <c r="A27" s="20"/>
      <c r="B27" s="39" t="s">
        <v>166</v>
      </c>
      <c r="C27" s="50">
        <f>C9/(C13+C10)</f>
        <v>1.8350695983686498</v>
      </c>
      <c r="D27" s="50">
        <f>D9/(D13+D10)</f>
        <v>1.8423700011328876</v>
      </c>
      <c r="E27" s="50">
        <f>E9/(E13+E10)</f>
        <v>2.1078049502021496</v>
      </c>
      <c r="F27" s="51">
        <f>F9/(F13+F10)</f>
        <v>1.9485304225894255</v>
      </c>
      <c r="G27" s="46">
        <f>(IF(C27 &lt; 0.8, 100, IF(C27 &lt; 1, 50, 0))) +
  (IF(D27 &lt; 0.8, 100, IF(D27 &lt; 1, 50, 0))) +
  (IF(E27 &lt; 0.8, 100, IF(E27 &lt; 1, 50, 0))) +
  (IF(F27 &lt; 0.8, 100, IF(F27 &lt; 1, 50, 0)))</f>
        <v>0</v>
      </c>
      <c r="H27" s="47" t="s">
        <v>167</v>
      </c>
      <c r="I27" s="20"/>
      <c r="J27" s="20"/>
      <c r="K27" s="20"/>
      <c r="L27" s="20"/>
      <c r="M27" s="20"/>
      <c r="N27" s="20"/>
      <c r="O27" s="20"/>
      <c r="P27" s="20"/>
      <c r="Q27" s="20"/>
      <c r="R27" s="20"/>
      <c r="S27" s="20"/>
      <c r="T27" s="20"/>
      <c r="U27" s="20"/>
      <c r="V27" s="20"/>
    </row>
    <row r="28" spans="1:22" x14ac:dyDescent="0.2">
      <c r="A28" s="20"/>
      <c r="B28" s="39" t="s">
        <v>168</v>
      </c>
      <c r="C28" s="44" t="str">
        <f>IF(C11=0, "Pass", "Fail")</f>
        <v>Pass</v>
      </c>
      <c r="D28" s="52" t="str">
        <f>IF(D11=0, "Pass", "Fail")</f>
        <v>Pass</v>
      </c>
      <c r="E28" s="52" t="str">
        <f>IF(E11=0, "Pass", "Fail")</f>
        <v>Pass</v>
      </c>
      <c r="F28" s="53" t="str">
        <f>IF(F11=0, "Pass", "Fail")</f>
        <v>Pass</v>
      </c>
      <c r="G28" s="46">
        <f>(COUNTIF(C28:F28, "Pass") * 100) + (COUNTIF(C28:F28, "Fail") * 0)</f>
        <v>400</v>
      </c>
      <c r="H28" s="47" t="s">
        <v>169</v>
      </c>
      <c r="I28" s="20"/>
      <c r="J28" s="20"/>
      <c r="K28" s="20"/>
      <c r="L28" s="20"/>
      <c r="M28" s="20"/>
      <c r="N28" s="20"/>
      <c r="O28" s="20"/>
      <c r="P28" s="20"/>
      <c r="Q28" s="20"/>
      <c r="R28" s="20"/>
      <c r="S28" s="20"/>
      <c r="T28" s="20"/>
      <c r="U28" s="20"/>
      <c r="V28" s="20"/>
    </row>
    <row r="29" spans="1:22" x14ac:dyDescent="0.2">
      <c r="A29" s="20"/>
      <c r="B29" s="39" t="s">
        <v>83</v>
      </c>
      <c r="C29" s="51">
        <f>(((C12-D12)/D12)+((D12-E12)/E12)+((E12-F12)/F12))/3</f>
        <v>0.1000404049508659</v>
      </c>
      <c r="D29" s="54"/>
      <c r="E29" s="55"/>
      <c r="F29" s="56"/>
      <c r="G29" s="46">
        <f>(IF(C29 &gt;= 0.17, 100, IF(C29 &gt;= 0, 50, 0))) * (400/100)</f>
        <v>200</v>
      </c>
      <c r="H29" s="47" t="s">
        <v>170</v>
      </c>
      <c r="I29" s="20"/>
      <c r="J29" s="20"/>
      <c r="K29" s="20"/>
      <c r="L29" s="20"/>
      <c r="M29" s="20"/>
      <c r="N29" s="20"/>
      <c r="O29" s="20"/>
      <c r="P29" s="20"/>
      <c r="Q29" s="20"/>
      <c r="R29" s="20"/>
      <c r="S29" s="20"/>
      <c r="T29" s="20"/>
      <c r="U29" s="20"/>
      <c r="V29" s="20"/>
    </row>
    <row r="30" spans="1:22" x14ac:dyDescent="0.2">
      <c r="A30" s="20"/>
      <c r="B30" s="39" t="s">
        <v>87</v>
      </c>
      <c r="C30" s="44" t="str">
        <f>IF(C10&lt;&gt;0,"Pass","Fail")</f>
        <v>Fail</v>
      </c>
      <c r="D30" s="57" t="str">
        <f>IF(D10&lt;&gt;0,"Pass","Fail")</f>
        <v>Pass</v>
      </c>
      <c r="E30" s="57" t="str">
        <f>IF(E10&lt;&gt;0,"Pass","Fail")</f>
        <v>Pass</v>
      </c>
      <c r="F30" s="58" t="str">
        <f>IF(F10&lt;&gt;0,"Pass","Fail")</f>
        <v>Pass</v>
      </c>
      <c r="G30" s="46">
        <f>(COUNTIF(C30:F30, "Pass") * 100) + (COUNTIF(C30:F30, "Fail") * 0)</f>
        <v>300</v>
      </c>
      <c r="H30" s="47" t="s">
        <v>171</v>
      </c>
      <c r="I30" s="20"/>
      <c r="J30" s="20"/>
      <c r="K30" s="20"/>
      <c r="L30" s="20"/>
      <c r="M30" s="20"/>
      <c r="N30" s="20"/>
      <c r="O30" s="20"/>
      <c r="P30" s="20"/>
      <c r="Q30" s="20"/>
      <c r="R30" s="20"/>
      <c r="S30" s="20"/>
      <c r="T30" s="20"/>
      <c r="U30" s="20"/>
      <c r="V30" s="20"/>
    </row>
    <row r="31" spans="1:22" x14ac:dyDescent="0.2">
      <c r="A31" s="20"/>
      <c r="B31" s="39" t="s">
        <v>172</v>
      </c>
      <c r="C31" s="50">
        <f>C17/(C13+C10)</f>
        <v>0.27314034932174835</v>
      </c>
      <c r="D31" s="50">
        <f>D17/(D13+D10)</f>
        <v>0.21579245496771271</v>
      </c>
      <c r="E31" s="50">
        <f>E17/(E13+E10)</f>
        <v>-5.6675870229760381E-2</v>
      </c>
      <c r="F31" s="51">
        <f>F17/(F13+F10)</f>
        <v>0.19598031398641774</v>
      </c>
      <c r="G31" s="46">
        <f>(IF(C31 &gt; 0.23, 100, 0)) +
  (IF(D31 &gt; 0.23, 100, 0)) +
  (IF(E31 &gt; 0.23, 100, 0)) +
  (IF(F31 &gt; 0.23, 100, 0))</f>
        <v>100</v>
      </c>
      <c r="H31" s="47" t="s">
        <v>173</v>
      </c>
      <c r="I31" s="20"/>
      <c r="J31" s="20"/>
      <c r="K31" s="20"/>
      <c r="L31" s="20"/>
      <c r="M31" s="20"/>
      <c r="N31" s="20"/>
      <c r="O31" s="20"/>
      <c r="P31" s="20"/>
      <c r="Q31" s="20"/>
      <c r="R31" s="20"/>
      <c r="S31" s="20"/>
      <c r="T31" s="20"/>
      <c r="U31" s="20"/>
      <c r="V31" s="20"/>
    </row>
    <row r="32" spans="1:22" x14ac:dyDescent="0.2">
      <c r="A32" s="20"/>
      <c r="B32" s="59" t="s">
        <v>93</v>
      </c>
      <c r="C32" s="60" t="str">
        <f>IF(C5&gt;F5, "Pass", "Fail")</f>
        <v>Fail</v>
      </c>
      <c r="D32" s="61"/>
      <c r="E32" s="62"/>
      <c r="F32" s="62"/>
      <c r="G32" s="63">
        <f>((COUNTIF(C32, "Pass") * 100) + (COUNTIF(C32, "Fail") * 0)) * (400/100)</f>
        <v>0</v>
      </c>
      <c r="H32" s="64" t="s">
        <v>174</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tabColor rgb="FF00FF00"/>
  </sheetPr>
  <dimension ref="A1:V32"/>
  <sheetViews>
    <sheetView zoomScale="200" workbookViewId="0"/>
  </sheetViews>
  <sheetFormatPr baseColWidth="10" defaultColWidth="8.83203125" defaultRowHeight="15" x14ac:dyDescent="0.2"/>
  <cols>
    <col min="1" max="1" width="19" customWidth="1"/>
    <col min="2" max="2" width="42" customWidth="1"/>
    <col min="3" max="7" width="20" customWidth="1"/>
    <col min="8" max="8" width="177" customWidth="1"/>
    <col min="9" max="9" width="20" customWidth="1"/>
    <col min="10" max="22" width="19" customWidth="1"/>
  </cols>
  <sheetData>
    <row r="1" spans="1:22" x14ac:dyDescent="0.2">
      <c r="A1" s="20"/>
      <c r="B1" s="21" t="s">
        <v>130</v>
      </c>
      <c r="C1" s="20"/>
      <c r="D1" s="20"/>
      <c r="E1" s="20"/>
      <c r="F1" s="20"/>
      <c r="G1" s="20"/>
      <c r="H1" s="20"/>
      <c r="I1" s="20"/>
      <c r="J1" s="20"/>
      <c r="K1" s="20"/>
      <c r="L1" s="20"/>
      <c r="M1" s="20"/>
      <c r="N1" s="20"/>
      <c r="O1" s="20"/>
      <c r="P1" s="20"/>
      <c r="Q1" s="20"/>
      <c r="R1" s="20"/>
      <c r="S1" s="20"/>
      <c r="T1" s="20"/>
      <c r="U1" s="20"/>
      <c r="V1" s="20"/>
    </row>
    <row r="2" spans="1:22" x14ac:dyDescent="0.2">
      <c r="A2" s="20"/>
      <c r="B2" s="22" t="s">
        <v>131</v>
      </c>
      <c r="C2" s="23"/>
      <c r="D2" s="23"/>
      <c r="E2" s="23"/>
      <c r="F2" s="23"/>
      <c r="G2" s="20"/>
      <c r="H2" s="24" t="s">
        <v>136</v>
      </c>
      <c r="I2" s="25" t="e">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#DIV/0!</v>
      </c>
      <c r="J2" s="20"/>
      <c r="K2" s="20"/>
      <c r="L2" s="20"/>
      <c r="M2" s="20"/>
      <c r="N2" s="20"/>
      <c r="O2" s="20"/>
      <c r="P2" s="20"/>
      <c r="Q2" s="20"/>
      <c r="R2" s="20"/>
      <c r="S2" s="20"/>
      <c r="T2" s="20"/>
      <c r="U2" s="20"/>
      <c r="V2" s="20"/>
    </row>
    <row r="3" spans="1:22" ht="19" x14ac:dyDescent="0.25">
      <c r="A3" s="20"/>
      <c r="B3" s="26" t="s">
        <v>137</v>
      </c>
      <c r="C3" s="27">
        <v>0</v>
      </c>
      <c r="D3" s="27">
        <v>0</v>
      </c>
      <c r="E3" s="27">
        <v>0</v>
      </c>
      <c r="F3" s="28">
        <v>0</v>
      </c>
      <c r="G3" s="20"/>
      <c r="H3" s="20"/>
      <c r="I3" s="20"/>
      <c r="J3" s="20"/>
      <c r="K3" s="20"/>
      <c r="L3" s="20"/>
      <c r="M3" s="20"/>
      <c r="N3" s="20"/>
      <c r="O3" s="20"/>
      <c r="P3" s="20"/>
      <c r="Q3" s="20"/>
      <c r="R3" s="20"/>
      <c r="S3" s="20"/>
      <c r="T3" s="20"/>
      <c r="U3" s="20"/>
      <c r="V3" s="20"/>
    </row>
    <row r="4" spans="1:22" ht="19" x14ac:dyDescent="0.25">
      <c r="A4" s="20"/>
      <c r="B4" s="29" t="s">
        <v>138</v>
      </c>
      <c r="C4" s="27">
        <v>0</v>
      </c>
      <c r="D4" s="27">
        <v>0</v>
      </c>
      <c r="E4" s="27">
        <v>0</v>
      </c>
      <c r="F4" s="28">
        <v>0</v>
      </c>
      <c r="G4" s="20"/>
      <c r="H4" s="20"/>
      <c r="I4" s="20"/>
      <c r="J4" s="20"/>
      <c r="K4" s="20"/>
      <c r="L4" s="20"/>
      <c r="M4" s="20"/>
      <c r="N4" s="20"/>
      <c r="O4" s="20"/>
      <c r="P4" s="20"/>
      <c r="Q4" s="20"/>
      <c r="R4" s="20"/>
      <c r="S4" s="20"/>
      <c r="T4" s="20"/>
      <c r="U4" s="20"/>
      <c r="V4" s="20"/>
    </row>
    <row r="5" spans="1:22" ht="19" x14ac:dyDescent="0.25">
      <c r="A5" s="20"/>
      <c r="B5" s="29" t="s">
        <v>139</v>
      </c>
      <c r="C5" s="27">
        <v>0</v>
      </c>
      <c r="D5" s="27">
        <v>0</v>
      </c>
      <c r="E5" s="27">
        <v>0</v>
      </c>
      <c r="F5" s="28">
        <v>0</v>
      </c>
      <c r="G5" s="20"/>
      <c r="H5" s="20"/>
      <c r="I5" s="20"/>
      <c r="J5" s="20"/>
      <c r="K5" s="20"/>
      <c r="L5" s="20"/>
      <c r="M5" s="20"/>
      <c r="N5" s="20"/>
      <c r="O5" s="20"/>
      <c r="P5" s="20"/>
      <c r="Q5" s="20"/>
      <c r="R5" s="20"/>
      <c r="S5" s="20"/>
      <c r="T5" s="20"/>
      <c r="U5" s="20"/>
      <c r="V5" s="20"/>
    </row>
    <row r="6" spans="1:22" ht="19" x14ac:dyDescent="0.25">
      <c r="A6" s="20"/>
      <c r="B6" s="29" t="s">
        <v>140</v>
      </c>
      <c r="C6" s="27">
        <v>0</v>
      </c>
      <c r="D6" s="27">
        <v>0</v>
      </c>
      <c r="E6" s="27">
        <v>0</v>
      </c>
      <c r="F6" s="28">
        <v>0</v>
      </c>
      <c r="G6" s="20"/>
      <c r="H6" s="20"/>
      <c r="I6" s="20"/>
      <c r="J6" s="20"/>
      <c r="K6" s="20"/>
      <c r="L6" s="20"/>
      <c r="M6" s="20"/>
      <c r="N6" s="20"/>
      <c r="O6" s="20"/>
      <c r="P6" s="20"/>
      <c r="Q6" s="20"/>
      <c r="R6" s="20"/>
      <c r="S6" s="20"/>
      <c r="T6" s="20"/>
      <c r="U6" s="20"/>
      <c r="V6" s="20"/>
    </row>
    <row r="7" spans="1:22" ht="19" x14ac:dyDescent="0.25">
      <c r="A7" s="20"/>
      <c r="B7" s="29" t="s">
        <v>141</v>
      </c>
      <c r="C7" s="27">
        <v>0</v>
      </c>
      <c r="D7" s="27">
        <v>0</v>
      </c>
      <c r="E7" s="27">
        <v>0</v>
      </c>
      <c r="F7" s="28">
        <v>0</v>
      </c>
      <c r="G7" s="20"/>
      <c r="H7" s="20"/>
      <c r="I7" s="20"/>
      <c r="J7" s="20"/>
      <c r="K7" s="20"/>
      <c r="L7" s="20"/>
      <c r="M7" s="20"/>
      <c r="N7" s="20"/>
      <c r="O7" s="20"/>
      <c r="P7" s="20"/>
      <c r="Q7" s="20"/>
      <c r="R7" s="20"/>
      <c r="S7" s="20"/>
      <c r="T7" s="20"/>
      <c r="U7" s="20"/>
      <c r="V7" s="20"/>
    </row>
    <row r="8" spans="1:22" ht="19" x14ac:dyDescent="0.25">
      <c r="A8" s="20"/>
      <c r="B8" s="29" t="s">
        <v>142</v>
      </c>
      <c r="C8" s="27">
        <v>0</v>
      </c>
      <c r="D8" s="27">
        <v>0</v>
      </c>
      <c r="E8" s="27">
        <v>0</v>
      </c>
      <c r="F8" s="28">
        <v>0</v>
      </c>
      <c r="G8" s="20"/>
      <c r="H8" s="20"/>
      <c r="I8" s="20"/>
      <c r="J8" s="20"/>
      <c r="K8" s="20"/>
      <c r="L8" s="20"/>
      <c r="M8" s="20"/>
      <c r="N8" s="20"/>
      <c r="O8" s="20"/>
      <c r="P8" s="20"/>
      <c r="Q8" s="20"/>
      <c r="R8" s="20"/>
      <c r="S8" s="20"/>
      <c r="T8" s="20"/>
      <c r="U8" s="20"/>
      <c r="V8" s="20"/>
    </row>
    <row r="9" spans="1:22" ht="19" x14ac:dyDescent="0.25">
      <c r="A9" s="20"/>
      <c r="B9" s="29" t="s">
        <v>143</v>
      </c>
      <c r="C9" s="27">
        <v>0</v>
      </c>
      <c r="D9" s="27">
        <v>0</v>
      </c>
      <c r="E9" s="27">
        <v>0</v>
      </c>
      <c r="F9" s="28">
        <v>0</v>
      </c>
      <c r="G9" s="20"/>
      <c r="H9" s="20"/>
      <c r="I9" s="20"/>
      <c r="J9" s="20"/>
      <c r="K9" s="20"/>
      <c r="L9" s="20"/>
      <c r="M9" s="20"/>
      <c r="N9" s="20"/>
      <c r="O9" s="20"/>
      <c r="P9" s="20"/>
      <c r="Q9" s="20"/>
      <c r="R9" s="20"/>
      <c r="S9" s="20"/>
      <c r="T9" s="20"/>
      <c r="U9" s="20"/>
      <c r="V9" s="20"/>
    </row>
    <row r="10" spans="1:22" ht="19" x14ac:dyDescent="0.25">
      <c r="A10" s="20"/>
      <c r="B10" s="29" t="s">
        <v>144</v>
      </c>
      <c r="C10" s="27">
        <v>0</v>
      </c>
      <c r="D10" s="27">
        <v>0</v>
      </c>
      <c r="E10" s="27">
        <v>0</v>
      </c>
      <c r="F10" s="28">
        <v>0</v>
      </c>
      <c r="G10" s="20"/>
      <c r="H10" s="20"/>
      <c r="I10" s="20"/>
      <c r="J10" s="20"/>
      <c r="K10" s="20"/>
      <c r="L10" s="20"/>
      <c r="M10" s="20"/>
      <c r="N10" s="20"/>
      <c r="O10" s="20"/>
      <c r="P10" s="20"/>
      <c r="Q10" s="20"/>
      <c r="R10" s="20"/>
      <c r="S10" s="20"/>
      <c r="T10" s="20"/>
      <c r="U10" s="20"/>
      <c r="V10" s="20"/>
    </row>
    <row r="11" spans="1:22" ht="19" x14ac:dyDescent="0.25">
      <c r="A11" s="20"/>
      <c r="B11" s="29" t="s">
        <v>145</v>
      </c>
      <c r="C11" s="27">
        <v>0</v>
      </c>
      <c r="D11" s="27">
        <v>0</v>
      </c>
      <c r="E11" s="27">
        <v>0</v>
      </c>
      <c r="F11" s="28">
        <v>0</v>
      </c>
      <c r="G11" s="20"/>
      <c r="H11" s="20"/>
      <c r="I11" s="20"/>
      <c r="J11" s="20"/>
      <c r="K11" s="20"/>
      <c r="L11" s="20"/>
      <c r="M11" s="20"/>
      <c r="N11" s="20"/>
      <c r="O11" s="20"/>
      <c r="P11" s="20"/>
      <c r="Q11" s="20"/>
      <c r="R11" s="20"/>
      <c r="S11" s="20"/>
      <c r="T11" s="20"/>
      <c r="U11" s="20"/>
      <c r="V11" s="20"/>
    </row>
    <row r="12" spans="1:22" ht="19" x14ac:dyDescent="0.25">
      <c r="A12" s="20"/>
      <c r="B12" s="29" t="s">
        <v>146</v>
      </c>
      <c r="C12" s="27">
        <v>0</v>
      </c>
      <c r="D12" s="27">
        <v>0</v>
      </c>
      <c r="E12" s="27">
        <v>0</v>
      </c>
      <c r="F12" s="28">
        <v>0</v>
      </c>
      <c r="G12" s="20"/>
      <c r="H12" s="20"/>
      <c r="I12" s="20"/>
      <c r="J12" s="20"/>
      <c r="K12" s="20"/>
      <c r="L12" s="20"/>
      <c r="M12" s="20"/>
      <c r="N12" s="20"/>
      <c r="O12" s="20"/>
      <c r="P12" s="20"/>
      <c r="Q12" s="20"/>
      <c r="R12" s="20"/>
      <c r="S12" s="20"/>
      <c r="T12" s="20"/>
      <c r="U12" s="20"/>
      <c r="V12" s="20"/>
    </row>
    <row r="13" spans="1:22" ht="19" x14ac:dyDescent="0.25">
      <c r="A13" s="20"/>
      <c r="B13" s="29" t="s">
        <v>147</v>
      </c>
      <c r="C13" s="27">
        <v>0</v>
      </c>
      <c r="D13" s="27">
        <v>0</v>
      </c>
      <c r="E13" s="27">
        <v>0</v>
      </c>
      <c r="F13" s="28">
        <v>0</v>
      </c>
      <c r="G13" s="20"/>
      <c r="H13" s="20"/>
      <c r="I13" s="20"/>
      <c r="J13" s="20"/>
      <c r="K13" s="20"/>
      <c r="L13" s="20"/>
      <c r="M13" s="20"/>
      <c r="N13" s="20"/>
      <c r="O13" s="20"/>
      <c r="P13" s="20"/>
      <c r="Q13" s="20"/>
      <c r="R13" s="20"/>
      <c r="S13" s="20"/>
      <c r="T13" s="20"/>
      <c r="U13" s="20"/>
      <c r="V13" s="20"/>
    </row>
    <row r="14" spans="1:22" ht="19" x14ac:dyDescent="0.25">
      <c r="A14" s="20"/>
      <c r="B14" s="30" t="s">
        <v>148</v>
      </c>
      <c r="C14" s="31"/>
      <c r="D14" s="31"/>
      <c r="E14" s="31"/>
      <c r="F14" s="32"/>
      <c r="G14" s="20"/>
      <c r="H14" s="20"/>
      <c r="I14" s="20"/>
      <c r="J14" s="20"/>
      <c r="K14" s="20"/>
      <c r="L14" s="20"/>
      <c r="M14" s="20"/>
      <c r="N14" s="20"/>
      <c r="O14" s="20"/>
      <c r="P14" s="20"/>
      <c r="Q14" s="20"/>
      <c r="R14" s="20"/>
      <c r="S14" s="20"/>
      <c r="T14" s="20"/>
      <c r="U14" s="20"/>
      <c r="V14" s="20"/>
    </row>
    <row r="15" spans="1:22" ht="19" x14ac:dyDescent="0.25">
      <c r="A15" s="20"/>
      <c r="B15" s="26" t="s">
        <v>149</v>
      </c>
      <c r="C15" s="27">
        <v>0</v>
      </c>
      <c r="D15" s="27">
        <v>0</v>
      </c>
      <c r="E15" s="27">
        <v>0</v>
      </c>
      <c r="F15" s="28">
        <v>0</v>
      </c>
      <c r="G15" s="20"/>
      <c r="H15" s="20"/>
      <c r="I15" s="20"/>
      <c r="J15" s="20"/>
      <c r="K15" s="20"/>
      <c r="L15" s="20"/>
      <c r="M15" s="20"/>
      <c r="N15" s="20"/>
      <c r="O15" s="20"/>
      <c r="P15" s="20"/>
      <c r="Q15" s="20"/>
      <c r="R15" s="20"/>
      <c r="S15" s="20"/>
      <c r="T15" s="20"/>
      <c r="U15" s="20"/>
      <c r="V15" s="20"/>
    </row>
    <row r="16" spans="1:22" ht="19" x14ac:dyDescent="0.25">
      <c r="A16" s="20"/>
      <c r="B16" s="30" t="s">
        <v>150</v>
      </c>
      <c r="C16" s="31"/>
      <c r="D16" s="31"/>
      <c r="E16" s="31"/>
      <c r="F16" s="32"/>
      <c r="G16" s="20"/>
      <c r="H16" s="20"/>
      <c r="I16" s="20"/>
      <c r="J16" s="20"/>
      <c r="K16" s="20"/>
      <c r="L16" s="20"/>
      <c r="M16" s="20"/>
      <c r="N16" s="20"/>
      <c r="O16" s="20"/>
      <c r="P16" s="20"/>
      <c r="Q16" s="20"/>
      <c r="R16" s="20"/>
      <c r="S16" s="20"/>
      <c r="T16" s="20"/>
      <c r="U16" s="20"/>
      <c r="V16" s="20"/>
    </row>
    <row r="17" spans="1:22" ht="19" x14ac:dyDescent="0.25">
      <c r="A17" s="20"/>
      <c r="B17" s="33" t="s">
        <v>151</v>
      </c>
      <c r="C17" s="34">
        <v>0</v>
      </c>
      <c r="D17" s="34">
        <v>0</v>
      </c>
      <c r="E17" s="34">
        <v>0</v>
      </c>
      <c r="F17" s="35">
        <v>0</v>
      </c>
      <c r="G17" s="20"/>
      <c r="H17" s="20"/>
      <c r="I17" s="20"/>
      <c r="J17" s="20"/>
      <c r="K17" s="20"/>
      <c r="L17" s="20"/>
      <c r="M17" s="20"/>
      <c r="N17" s="20"/>
      <c r="O17" s="20"/>
      <c r="P17" s="20"/>
      <c r="Q17" s="20"/>
      <c r="R17" s="20"/>
      <c r="S17" s="20"/>
      <c r="T17" s="20"/>
      <c r="U17" s="20"/>
      <c r="V17" s="20"/>
    </row>
    <row r="19" spans="1:22" x14ac:dyDescent="0.2">
      <c r="A19" s="20"/>
      <c r="B19" s="36" t="s">
        <v>70</v>
      </c>
      <c r="C19" s="37" t="s">
        <v>152</v>
      </c>
      <c r="D19" s="37" t="s">
        <v>153</v>
      </c>
      <c r="E19" s="37" t="s">
        <v>154</v>
      </c>
      <c r="F19" s="37" t="s">
        <v>155</v>
      </c>
      <c r="G19" s="38" t="s">
        <v>156</v>
      </c>
      <c r="H19" s="20"/>
      <c r="I19" s="20"/>
      <c r="J19" s="20"/>
      <c r="K19" s="20"/>
      <c r="L19" s="20"/>
      <c r="M19" s="20"/>
      <c r="N19" s="20"/>
      <c r="O19" s="20"/>
      <c r="P19" s="20"/>
      <c r="Q19" s="20"/>
      <c r="R19" s="20"/>
      <c r="S19" s="20"/>
      <c r="T19" s="20"/>
      <c r="U19" s="20"/>
      <c r="V19" s="20"/>
    </row>
    <row r="20" spans="1:22" x14ac:dyDescent="0.2">
      <c r="A20" s="20"/>
      <c r="B20" s="39" t="s">
        <v>85</v>
      </c>
      <c r="C20" s="40"/>
      <c r="D20" s="40"/>
      <c r="E20" s="40"/>
      <c r="F20" s="40"/>
      <c r="G20" s="41"/>
      <c r="H20" s="42" t="s">
        <v>157</v>
      </c>
      <c r="I20" s="20"/>
      <c r="J20" s="20"/>
      <c r="K20" s="20"/>
      <c r="L20" s="20"/>
      <c r="M20" s="20"/>
      <c r="N20" s="20"/>
      <c r="O20" s="20"/>
      <c r="P20" s="20"/>
      <c r="Q20" s="20"/>
      <c r="R20" s="20"/>
      <c r="S20" s="20"/>
      <c r="T20" s="20"/>
      <c r="U20" s="20"/>
      <c r="V20" s="20"/>
    </row>
    <row r="21" spans="1:22" x14ac:dyDescent="0.2">
      <c r="A21" s="20"/>
      <c r="B21" s="43" t="s">
        <v>158</v>
      </c>
      <c r="C21" s="44" t="str">
        <f>IF(C3&gt;D3, "Pass", "Fail")</f>
        <v>Fail</v>
      </c>
      <c r="D21" s="44" t="str">
        <f>IF(D3&gt;E3, "Pass", "Fail")</f>
        <v>Fail</v>
      </c>
      <c r="E21" s="44" t="str">
        <f>IF(E3&gt;F3, "Pass", "Fail")</f>
        <v>Fail</v>
      </c>
      <c r="F21" s="45"/>
      <c r="G21" s="46">
        <f>(((COUNTIF(C21:E21, "Pass") * 100) + (COUNTIF(C21:E21, "Fail") * 0)) * (400/300)) / 2</f>
        <v>0</v>
      </c>
      <c r="H21" s="47" t="s">
        <v>159</v>
      </c>
      <c r="I21" s="48"/>
      <c r="J21" s="20"/>
      <c r="K21" s="20"/>
      <c r="L21" s="20"/>
      <c r="M21" s="20"/>
      <c r="N21" s="20"/>
      <c r="O21" s="20"/>
      <c r="P21" s="20"/>
      <c r="Q21" s="20"/>
      <c r="R21" s="20"/>
      <c r="S21" s="20"/>
      <c r="T21" s="20"/>
      <c r="U21" s="20"/>
      <c r="V21" s="20"/>
    </row>
    <row r="22" spans="1:22" x14ac:dyDescent="0.2">
      <c r="A22" s="20"/>
      <c r="B22" s="43" t="s">
        <v>160</v>
      </c>
      <c r="C22" s="44" t="str">
        <f>IF(C17&gt;D17, "Pass", "Fail")</f>
        <v>Fail</v>
      </c>
      <c r="D22" s="44" t="str">
        <f>IF(D17&gt;E17, "Pass", "Fail")</f>
        <v>Fail</v>
      </c>
      <c r="E22" s="44" t="str">
        <f>IF(E17&gt;F17, "Pass", "Fail")</f>
        <v>Fail</v>
      </c>
      <c r="F22" s="40"/>
      <c r="G22" s="46">
        <f>(((COUNTIF(C22:F22, "Pass") * 100) + (COUNTIF(C22:F22, "Fail") * 0)) * (400/300)) / 2</f>
        <v>0</v>
      </c>
      <c r="H22" s="47" t="s">
        <v>161</v>
      </c>
      <c r="I22" s="20"/>
      <c r="J22" s="20"/>
      <c r="K22" s="20"/>
      <c r="L22" s="20"/>
      <c r="M22" s="20"/>
      <c r="N22" s="20"/>
      <c r="O22" s="20"/>
      <c r="P22" s="20"/>
      <c r="Q22" s="20"/>
      <c r="R22" s="20"/>
      <c r="S22" s="20"/>
      <c r="T22" s="20"/>
      <c r="U22" s="20"/>
      <c r="V22" s="20"/>
    </row>
    <row r="23" spans="1:22" x14ac:dyDescent="0.2">
      <c r="A23" s="20"/>
      <c r="B23" s="39" t="s">
        <v>73</v>
      </c>
      <c r="C23" s="44" t="str">
        <f>IF(C17&gt;C7, "Pass", "Fail")</f>
        <v>Fail</v>
      </c>
      <c r="D23" s="44" t="str">
        <f>IF(D17&gt;D7, "Pass", "Fail")</f>
        <v>Fail</v>
      </c>
      <c r="E23" s="44" t="str">
        <f>IF(E17&gt;E7, "Pass", "Fail")</f>
        <v>Fail</v>
      </c>
      <c r="F23" s="49" t="str">
        <f>IF(F17&gt;F7, "Pass", "Fail")</f>
        <v>Fail</v>
      </c>
      <c r="G23" s="46">
        <f>(COUNTIF(C23:F23, "Pass") * 100) + (COUNTIF(C23:F23, "Fail") * 0)</f>
        <v>0</v>
      </c>
      <c r="H23" s="47" t="s">
        <v>162</v>
      </c>
      <c r="I23" s="20"/>
      <c r="J23" s="20"/>
      <c r="K23" s="20"/>
      <c r="L23" s="20"/>
      <c r="M23" s="20"/>
      <c r="N23" s="20"/>
      <c r="O23" s="20"/>
      <c r="P23" s="20"/>
      <c r="Q23" s="20"/>
      <c r="R23" s="20"/>
      <c r="S23" s="20"/>
      <c r="T23" s="20"/>
      <c r="U23" s="20"/>
      <c r="V23" s="20"/>
    </row>
    <row r="24" spans="1:22" x14ac:dyDescent="0.2">
      <c r="A24" s="20"/>
      <c r="B24" s="39" t="s">
        <v>91</v>
      </c>
      <c r="C24" s="50" t="e">
        <f>C17/(C4)</f>
        <v>#DIV/0!</v>
      </c>
      <c r="D24" s="50" t="e">
        <f>D17/(D4)</f>
        <v>#DIV/0!</v>
      </c>
      <c r="E24" s="50" t="e">
        <f>E17/(E4)</f>
        <v>#DIV/0!</v>
      </c>
      <c r="F24" s="51" t="e">
        <f>F17/(F4)</f>
        <v>#DIV/0!</v>
      </c>
      <c r="G24" s="46" t="e">
        <f>(IF(C24 &gt; 0.5, 100, IF(C24 &gt;= 0.2, 50, 0))) +
  (IF(D24 &gt; 0.5, 100, IF(D24 &gt;= 0.2, 50, 0))) +
  (IF(E24 &gt; 0.5, 100, IF(E24 &gt;= 0.2, 50, 0))) +
  (IF(F24 &gt; 0.5, 100, IF(F24 &gt;= 0.2, 50, 0)))</f>
        <v>#DIV/0!</v>
      </c>
      <c r="H24" s="47" t="s">
        <v>163</v>
      </c>
      <c r="I24" s="20"/>
      <c r="J24" s="20"/>
      <c r="K24" s="20"/>
      <c r="L24" s="20"/>
      <c r="M24" s="20"/>
      <c r="N24" s="20"/>
      <c r="O24" s="20"/>
      <c r="P24" s="20"/>
      <c r="Q24" s="20"/>
      <c r="R24" s="20"/>
      <c r="S24" s="20"/>
      <c r="T24" s="20"/>
      <c r="U24" s="20"/>
      <c r="V24" s="20"/>
    </row>
    <row r="25" spans="1:22" x14ac:dyDescent="0.2">
      <c r="A25" s="20"/>
      <c r="B25" s="39" t="s">
        <v>79</v>
      </c>
      <c r="C25" s="50" t="e">
        <f>C17/C6</f>
        <v>#DIV/0!</v>
      </c>
      <c r="D25" s="50" t="e">
        <f>D17/D6</f>
        <v>#DIV/0!</v>
      </c>
      <c r="E25" s="50" t="e">
        <f>E17/E6</f>
        <v>#DIV/0!</v>
      </c>
      <c r="F25" s="51" t="e">
        <f>F17/F6</f>
        <v>#DIV/0!</v>
      </c>
      <c r="G25" s="46" t="e">
        <f>(IF(C25 &gt; 0.17, 100, IF(C25 &gt;= 0.1, 50, 0))) +
  (IF(D25 &gt; 0.17, 100, IF(D25 &gt;= 0.1, 50, 0))) +
  (IF(E25 &gt; 0.17, 100, IF(E25 &gt;= 0.1, 50, 0))) +
  (IF(F25 &gt; 0.17, 100, IF(F25 &gt;= 0.1, 50, 0)))</f>
        <v>#DIV/0!</v>
      </c>
      <c r="H25" s="47" t="s">
        <v>164</v>
      </c>
      <c r="I25" s="20"/>
      <c r="J25" s="20"/>
      <c r="K25" s="20"/>
      <c r="L25" s="20"/>
      <c r="M25" s="20"/>
      <c r="N25" s="20"/>
      <c r="O25" s="20"/>
      <c r="P25" s="20"/>
      <c r="Q25" s="20"/>
      <c r="R25" s="20"/>
      <c r="S25" s="20"/>
      <c r="T25" s="20"/>
      <c r="U25" s="20"/>
      <c r="V25" s="20"/>
    </row>
    <row r="26" spans="1:22" x14ac:dyDescent="0.2">
      <c r="A26" s="20"/>
      <c r="B26" s="39" t="s">
        <v>81</v>
      </c>
      <c r="C26" s="50" t="e">
        <f>C8/C6</f>
        <v>#DIV/0!</v>
      </c>
      <c r="D26" s="50" t="e">
        <f>D8/D6</f>
        <v>#DIV/0!</v>
      </c>
      <c r="E26" s="50" t="e">
        <f>E8/E6</f>
        <v>#DIV/0!</v>
      </c>
      <c r="F26" s="51" t="e">
        <f>F8/F6</f>
        <v>#DIV/0!</v>
      </c>
      <c r="G26" s="46" t="e">
        <f>(IF(C26 &lt; 0.5, 100, 0)) +
  (IF(D26 &lt; 0.5, 100, 0)) +
  (IF(E26 &lt; 0.5, 100, 0)) +
  (IF(F26 &lt; 0.5, 100, 0))</f>
        <v>#DIV/0!</v>
      </c>
      <c r="H26" s="47" t="s">
        <v>165</v>
      </c>
      <c r="I26" s="20"/>
      <c r="J26" s="20"/>
      <c r="K26" s="20"/>
      <c r="L26" s="20"/>
      <c r="M26" s="20"/>
      <c r="N26" s="20"/>
      <c r="O26" s="20"/>
      <c r="P26" s="20"/>
      <c r="Q26" s="20"/>
      <c r="R26" s="20"/>
      <c r="S26" s="20"/>
      <c r="T26" s="20"/>
      <c r="U26" s="20"/>
      <c r="V26" s="20"/>
    </row>
    <row r="27" spans="1:22" x14ac:dyDescent="0.2">
      <c r="A27" s="20"/>
      <c r="B27" s="39" t="s">
        <v>166</v>
      </c>
      <c r="C27" s="50" t="e">
        <f>C9/(C13+C10)</f>
        <v>#DIV/0!</v>
      </c>
      <c r="D27" s="50" t="e">
        <f>D9/(D13+D10)</f>
        <v>#DIV/0!</v>
      </c>
      <c r="E27" s="50" t="e">
        <f>E9/(E13+E10)</f>
        <v>#DIV/0!</v>
      </c>
      <c r="F27" s="51" t="e">
        <f>F9/(F13+F10)</f>
        <v>#DIV/0!</v>
      </c>
      <c r="G27" s="46" t="e">
        <f>(IF(C27 &lt; 0.8, 100, IF(C27 &lt; 1, 50, 0))) +
  (IF(D27 &lt; 0.8, 100, IF(D27 &lt; 1, 50, 0))) +
  (IF(E27 &lt; 0.8, 100, IF(E27 &lt; 1, 50, 0))) +
  (IF(F27 &lt; 0.8, 100, IF(F27 &lt; 1, 50, 0)))</f>
        <v>#DIV/0!</v>
      </c>
      <c r="H27" s="47" t="s">
        <v>167</v>
      </c>
      <c r="I27" s="20"/>
      <c r="J27" s="20"/>
      <c r="K27" s="20"/>
      <c r="L27" s="20"/>
      <c r="M27" s="20"/>
      <c r="N27" s="20"/>
      <c r="O27" s="20"/>
      <c r="P27" s="20"/>
      <c r="Q27" s="20"/>
      <c r="R27" s="20"/>
      <c r="S27" s="20"/>
      <c r="T27" s="20"/>
      <c r="U27" s="20"/>
      <c r="V27" s="20"/>
    </row>
    <row r="28" spans="1:22" x14ac:dyDescent="0.2">
      <c r="A28" s="20"/>
      <c r="B28" s="39" t="s">
        <v>168</v>
      </c>
      <c r="C28" s="44" t="str">
        <f>IF(C11=0, "Pass", "Fail")</f>
        <v>Pass</v>
      </c>
      <c r="D28" s="52" t="str">
        <f>IF(D11=0, "Pass", "Fail")</f>
        <v>Pass</v>
      </c>
      <c r="E28" s="52" t="str">
        <f>IF(E11=0, "Pass", "Fail")</f>
        <v>Pass</v>
      </c>
      <c r="F28" s="53" t="str">
        <f>IF(F11=0, "Pass", "Fail")</f>
        <v>Pass</v>
      </c>
      <c r="G28" s="46">
        <f>(COUNTIF(C28:F28, "Pass") * 100) + (COUNTIF(C28:F28, "Fail") * 0)</f>
        <v>400</v>
      </c>
      <c r="H28" s="47" t="s">
        <v>169</v>
      </c>
      <c r="I28" s="20"/>
      <c r="J28" s="20"/>
      <c r="K28" s="20"/>
      <c r="L28" s="20"/>
      <c r="M28" s="20"/>
      <c r="N28" s="20"/>
      <c r="O28" s="20"/>
      <c r="P28" s="20"/>
      <c r="Q28" s="20"/>
      <c r="R28" s="20"/>
      <c r="S28" s="20"/>
      <c r="T28" s="20"/>
      <c r="U28" s="20"/>
      <c r="V28" s="20"/>
    </row>
    <row r="29" spans="1:22" x14ac:dyDescent="0.2">
      <c r="A29" s="20"/>
      <c r="B29" s="39" t="s">
        <v>83</v>
      </c>
      <c r="C29" s="51" t="e">
        <f>(((C12-D12)/D12)+((D12-E12)/E12)+((E12-F12)/F12))/3</f>
        <v>#DIV/0!</v>
      </c>
      <c r="D29" s="54"/>
      <c r="E29" s="55"/>
      <c r="F29" s="56"/>
      <c r="G29" s="46" t="e">
        <f>(IF(C29 &gt;= 0.17, 100, IF(C29 &gt;= 0, 50, 0))) * (400/100)</f>
        <v>#DIV/0!</v>
      </c>
      <c r="H29" s="47" t="s">
        <v>170</v>
      </c>
      <c r="I29" s="20"/>
      <c r="J29" s="20"/>
      <c r="K29" s="20"/>
      <c r="L29" s="20"/>
      <c r="M29" s="20"/>
      <c r="N29" s="20"/>
      <c r="O29" s="20"/>
      <c r="P29" s="20"/>
      <c r="Q29" s="20"/>
      <c r="R29" s="20"/>
      <c r="S29" s="20"/>
      <c r="T29" s="20"/>
      <c r="U29" s="20"/>
      <c r="V29" s="20"/>
    </row>
    <row r="30" spans="1:22" x14ac:dyDescent="0.2">
      <c r="A30" s="20"/>
      <c r="B30" s="39" t="s">
        <v>87</v>
      </c>
      <c r="C30" s="44" t="str">
        <f>IF(C10&lt;&gt;0,"Pass","Fail")</f>
        <v>Fail</v>
      </c>
      <c r="D30" s="57" t="str">
        <f>IF(D10&lt;&gt;0,"Pass","Fail")</f>
        <v>Fail</v>
      </c>
      <c r="E30" s="57" t="str">
        <f>IF(E10&lt;&gt;0,"Pass","Fail")</f>
        <v>Fail</v>
      </c>
      <c r="F30" s="58" t="str">
        <f>IF(F10&lt;&gt;0,"Pass","Fail")</f>
        <v>Fail</v>
      </c>
      <c r="G30" s="46">
        <f>(COUNTIF(C30:F30, "Pass") * 100) + (COUNTIF(C30:F30, "Fail") * 0)</f>
        <v>0</v>
      </c>
      <c r="H30" s="47" t="s">
        <v>171</v>
      </c>
      <c r="I30" s="20"/>
      <c r="J30" s="20"/>
      <c r="K30" s="20"/>
      <c r="L30" s="20"/>
      <c r="M30" s="20"/>
      <c r="N30" s="20"/>
      <c r="O30" s="20"/>
      <c r="P30" s="20"/>
      <c r="Q30" s="20"/>
      <c r="R30" s="20"/>
      <c r="S30" s="20"/>
      <c r="T30" s="20"/>
      <c r="U30" s="20"/>
      <c r="V30" s="20"/>
    </row>
    <row r="31" spans="1:22" x14ac:dyDescent="0.2">
      <c r="A31" s="20"/>
      <c r="B31" s="39" t="s">
        <v>172</v>
      </c>
      <c r="C31" s="50" t="e">
        <f>C17/(C13+C10)</f>
        <v>#DIV/0!</v>
      </c>
      <c r="D31" s="50" t="e">
        <f>D17/(D13+D10)</f>
        <v>#DIV/0!</v>
      </c>
      <c r="E31" s="50" t="e">
        <f>E17/(E13+E10)</f>
        <v>#DIV/0!</v>
      </c>
      <c r="F31" s="51" t="e">
        <f>F17/(F13+F10)</f>
        <v>#DIV/0!</v>
      </c>
      <c r="G31" s="46" t="e">
        <f>(IF(C31 &gt; 0.23, 100, 0)) +
  (IF(D31 &gt; 0.23, 100, 0)) +
  (IF(E31 &gt; 0.23, 100, 0)) +
  (IF(F31 &gt; 0.23, 100, 0))</f>
        <v>#DIV/0!</v>
      </c>
      <c r="H31" s="47" t="s">
        <v>173</v>
      </c>
      <c r="I31" s="20"/>
      <c r="J31" s="20"/>
      <c r="K31" s="20"/>
      <c r="L31" s="20"/>
      <c r="M31" s="20"/>
      <c r="N31" s="20"/>
      <c r="O31" s="20"/>
      <c r="P31" s="20"/>
      <c r="Q31" s="20"/>
      <c r="R31" s="20"/>
      <c r="S31" s="20"/>
      <c r="T31" s="20"/>
      <c r="U31" s="20"/>
      <c r="V31" s="20"/>
    </row>
    <row r="32" spans="1:22" x14ac:dyDescent="0.2">
      <c r="A32" s="20"/>
      <c r="B32" s="59" t="s">
        <v>93</v>
      </c>
      <c r="C32" s="60" t="str">
        <f>IF(C5&gt;F5, "Pass", "Fail")</f>
        <v>Fail</v>
      </c>
      <c r="D32" s="61"/>
      <c r="E32" s="62"/>
      <c r="F32" s="62"/>
      <c r="G32" s="63">
        <f>((COUNTIF(C32, "Pass") * 100) + (COUNTIF(C32, "Fail") * 0)) * (400/100)</f>
        <v>0</v>
      </c>
      <c r="H32" s="64" t="s">
        <v>174</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FF00"/>
  </sheetPr>
  <dimension ref="A1:V32"/>
  <sheetViews>
    <sheetView zoomScale="200" workbookViewId="0"/>
  </sheetViews>
  <sheetFormatPr baseColWidth="10" defaultColWidth="8.83203125" defaultRowHeight="15" x14ac:dyDescent="0.2"/>
  <cols>
    <col min="1" max="1" width="19" customWidth="1"/>
    <col min="2" max="2" width="42" customWidth="1"/>
    <col min="3" max="7" width="20" customWidth="1"/>
    <col min="8" max="8" width="177" customWidth="1"/>
    <col min="9" max="9" width="20" customWidth="1"/>
    <col min="10" max="22" width="19" customWidth="1"/>
  </cols>
  <sheetData>
    <row r="1" spans="1:22" x14ac:dyDescent="0.2">
      <c r="A1" s="20"/>
      <c r="B1" s="21" t="s">
        <v>130</v>
      </c>
      <c r="C1" s="20"/>
      <c r="D1" s="20"/>
      <c r="E1" s="20"/>
      <c r="F1" s="20"/>
      <c r="G1" s="20"/>
      <c r="H1" s="20"/>
      <c r="I1" s="20"/>
      <c r="J1" s="20"/>
      <c r="K1" s="20"/>
      <c r="L1" s="20"/>
      <c r="M1" s="20"/>
      <c r="N1" s="20"/>
      <c r="O1" s="20"/>
      <c r="P1" s="20"/>
      <c r="Q1" s="20"/>
      <c r="R1" s="20"/>
      <c r="S1" s="20"/>
      <c r="T1" s="20"/>
      <c r="U1" s="20"/>
      <c r="V1" s="20"/>
    </row>
    <row r="2" spans="1:22" x14ac:dyDescent="0.2">
      <c r="A2" s="20"/>
      <c r="B2" s="22" t="s">
        <v>131</v>
      </c>
      <c r="C2" s="23" t="s">
        <v>175</v>
      </c>
      <c r="D2" s="23" t="s">
        <v>176</v>
      </c>
      <c r="E2" s="23" t="s">
        <v>177</v>
      </c>
      <c r="F2" s="23" t="s">
        <v>178</v>
      </c>
      <c r="G2" s="20"/>
      <c r="H2" s="24" t="s">
        <v>136</v>
      </c>
      <c r="I2" s="25">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0.16833333333333336</v>
      </c>
      <c r="J2" s="20"/>
      <c r="K2" s="20"/>
      <c r="L2" s="20"/>
      <c r="M2" s="20"/>
      <c r="N2" s="20"/>
      <c r="O2" s="20"/>
      <c r="P2" s="20"/>
      <c r="Q2" s="20"/>
      <c r="R2" s="20"/>
      <c r="S2" s="20"/>
      <c r="T2" s="20"/>
      <c r="U2" s="20"/>
      <c r="V2" s="20"/>
    </row>
    <row r="3" spans="1:22" ht="19" x14ac:dyDescent="0.25">
      <c r="A3" s="20"/>
      <c r="B3" s="26" t="s">
        <v>137</v>
      </c>
      <c r="C3" s="27">
        <v>2106000000</v>
      </c>
      <c r="D3" s="27">
        <v>1934000000</v>
      </c>
      <c r="E3" s="27">
        <v>1561000000</v>
      </c>
      <c r="F3" s="28">
        <v>1552000000</v>
      </c>
      <c r="G3" s="20"/>
      <c r="H3" s="20"/>
      <c r="I3" s="20"/>
      <c r="J3" s="20"/>
      <c r="K3" s="20"/>
      <c r="L3" s="20"/>
      <c r="M3" s="20"/>
      <c r="N3" s="20"/>
      <c r="O3" s="20"/>
      <c r="P3" s="20"/>
      <c r="Q3" s="20"/>
      <c r="R3" s="20"/>
      <c r="S3" s="20"/>
      <c r="T3" s="20"/>
      <c r="U3" s="20"/>
      <c r="V3" s="20"/>
    </row>
    <row r="4" spans="1:22" ht="19" x14ac:dyDescent="0.25">
      <c r="A4" s="20"/>
      <c r="B4" s="29" t="s">
        <v>138</v>
      </c>
      <c r="C4" s="27">
        <v>125776000000</v>
      </c>
      <c r="D4" s="27">
        <v>111059000000</v>
      </c>
      <c r="E4" s="27">
        <v>99348000000</v>
      </c>
      <c r="F4" s="28">
        <v>91803000000</v>
      </c>
      <c r="G4" s="20"/>
      <c r="H4" s="20"/>
      <c r="I4" s="20"/>
      <c r="J4" s="20"/>
      <c r="K4" s="20"/>
      <c r="L4" s="20"/>
      <c r="M4" s="20"/>
      <c r="N4" s="20"/>
      <c r="O4" s="20"/>
      <c r="P4" s="20"/>
      <c r="Q4" s="20"/>
      <c r="R4" s="20"/>
      <c r="S4" s="20"/>
      <c r="T4" s="20"/>
      <c r="U4" s="20"/>
      <c r="V4" s="20"/>
    </row>
    <row r="5" spans="1:22" ht="19" x14ac:dyDescent="0.25">
      <c r="A5" s="20"/>
      <c r="B5" s="29" t="s">
        <v>139</v>
      </c>
      <c r="C5" s="27">
        <v>5091000000</v>
      </c>
      <c r="D5" s="27">
        <v>4854000000</v>
      </c>
      <c r="E5" s="27">
        <v>4844000000</v>
      </c>
      <c r="F5" s="28">
        <v>4254000000</v>
      </c>
      <c r="G5" s="20"/>
      <c r="H5" s="20"/>
      <c r="I5" s="20"/>
      <c r="J5" s="20"/>
      <c r="K5" s="20"/>
      <c r="L5" s="20"/>
      <c r="M5" s="20"/>
      <c r="N5" s="20"/>
      <c r="O5" s="20"/>
      <c r="P5" s="20"/>
      <c r="Q5" s="20"/>
      <c r="R5" s="20"/>
      <c r="S5" s="20"/>
      <c r="T5" s="20"/>
      <c r="U5" s="20"/>
      <c r="V5" s="20"/>
    </row>
    <row r="6" spans="1:22" ht="19" x14ac:dyDescent="0.25">
      <c r="A6" s="20"/>
      <c r="B6" s="29" t="s">
        <v>140</v>
      </c>
      <c r="C6" s="27">
        <v>177489000000</v>
      </c>
      <c r="D6" s="27">
        <v>158935000000</v>
      </c>
      <c r="E6" s="27">
        <v>140912000000</v>
      </c>
      <c r="F6" s="28">
        <v>127684000000</v>
      </c>
      <c r="G6" s="20"/>
      <c r="H6" s="20"/>
      <c r="I6" s="20"/>
      <c r="J6" s="20"/>
      <c r="K6" s="20"/>
      <c r="L6" s="20"/>
      <c r="M6" s="20"/>
      <c r="N6" s="20"/>
      <c r="O6" s="20"/>
      <c r="P6" s="20"/>
      <c r="Q6" s="20"/>
      <c r="R6" s="20"/>
      <c r="S6" s="20"/>
      <c r="T6" s="20"/>
      <c r="U6" s="20"/>
      <c r="V6" s="20"/>
    </row>
    <row r="7" spans="1:22" ht="19" x14ac:dyDescent="0.25">
      <c r="A7" s="20"/>
      <c r="B7" s="29" t="s">
        <v>141</v>
      </c>
      <c r="C7" s="27">
        <v>27963000000</v>
      </c>
      <c r="D7" s="27">
        <v>26695000000</v>
      </c>
      <c r="E7" s="27">
        <v>17437000000</v>
      </c>
      <c r="F7" s="28">
        <v>15558000000</v>
      </c>
      <c r="G7" s="20"/>
      <c r="H7" s="20"/>
      <c r="I7" s="20"/>
      <c r="J7" s="20"/>
      <c r="K7" s="20"/>
      <c r="L7" s="20"/>
      <c r="M7" s="20"/>
      <c r="N7" s="20"/>
      <c r="O7" s="20"/>
      <c r="P7" s="20"/>
      <c r="Q7" s="20"/>
      <c r="R7" s="20"/>
      <c r="S7" s="20"/>
      <c r="T7" s="20"/>
      <c r="U7" s="20"/>
      <c r="V7" s="20"/>
    </row>
    <row r="8" spans="1:22" ht="19" x14ac:dyDescent="0.25">
      <c r="A8" s="20"/>
      <c r="B8" s="29" t="s">
        <v>142</v>
      </c>
      <c r="C8" s="27">
        <v>91758000000</v>
      </c>
      <c r="D8" s="27">
        <v>83914000000</v>
      </c>
      <c r="E8" s="27">
        <v>78051000000</v>
      </c>
      <c r="F8" s="28">
        <v>67197000000</v>
      </c>
      <c r="G8" s="20"/>
      <c r="H8" s="20"/>
      <c r="I8" s="20"/>
      <c r="J8" s="20"/>
      <c r="K8" s="20"/>
      <c r="L8" s="20"/>
      <c r="M8" s="20"/>
      <c r="N8" s="20"/>
      <c r="O8" s="20"/>
      <c r="P8" s="20"/>
      <c r="Q8" s="20"/>
      <c r="R8" s="20"/>
      <c r="S8" s="20"/>
      <c r="T8" s="20"/>
      <c r="U8" s="20"/>
      <c r="V8" s="20"/>
    </row>
    <row r="9" spans="1:22" ht="19" x14ac:dyDescent="0.25">
      <c r="A9" s="20"/>
      <c r="B9" s="29" t="s">
        <v>143</v>
      </c>
      <c r="C9" s="27">
        <v>119721000000</v>
      </c>
      <c r="D9" s="27">
        <v>110609000000</v>
      </c>
      <c r="E9" s="27">
        <v>95488000000</v>
      </c>
      <c r="F9" s="28">
        <v>82755000000</v>
      </c>
      <c r="G9" s="20"/>
      <c r="H9" s="20"/>
      <c r="I9" s="20"/>
      <c r="J9" s="20"/>
      <c r="K9" s="20"/>
      <c r="L9" s="20"/>
      <c r="M9" s="20"/>
      <c r="N9" s="20"/>
      <c r="O9" s="20"/>
      <c r="P9" s="20"/>
      <c r="Q9" s="20"/>
      <c r="R9" s="20"/>
      <c r="S9" s="20"/>
      <c r="T9" s="20"/>
      <c r="U9" s="20"/>
      <c r="V9" s="20"/>
    </row>
    <row r="10" spans="1:22" ht="19" x14ac:dyDescent="0.25">
      <c r="A10" s="20"/>
      <c r="B10" s="29" t="s">
        <v>144</v>
      </c>
      <c r="C10" s="27">
        <v>0</v>
      </c>
      <c r="D10" s="27">
        <v>0</v>
      </c>
      <c r="E10" s="27">
        <v>0</v>
      </c>
      <c r="F10" s="28">
        <v>0</v>
      </c>
      <c r="G10" s="20"/>
      <c r="H10" s="20"/>
      <c r="I10" s="20"/>
      <c r="J10" s="20"/>
      <c r="K10" s="20"/>
      <c r="L10" s="20"/>
      <c r="M10" s="20"/>
      <c r="N10" s="20"/>
      <c r="O10" s="20"/>
      <c r="P10" s="20"/>
      <c r="Q10" s="20"/>
      <c r="R10" s="20"/>
      <c r="S10" s="20"/>
      <c r="T10" s="20"/>
      <c r="U10" s="20"/>
      <c r="V10" s="20"/>
    </row>
    <row r="11" spans="1:22" ht="19" x14ac:dyDescent="0.25">
      <c r="A11" s="20"/>
      <c r="B11" s="29" t="s">
        <v>145</v>
      </c>
      <c r="C11" s="27">
        <v>0</v>
      </c>
      <c r="D11" s="27">
        <v>0</v>
      </c>
      <c r="E11" s="27">
        <v>0</v>
      </c>
      <c r="F11" s="28">
        <v>0</v>
      </c>
      <c r="G11" s="20"/>
      <c r="H11" s="20"/>
      <c r="I11" s="20"/>
      <c r="J11" s="20"/>
      <c r="K11" s="20"/>
      <c r="L11" s="20"/>
      <c r="M11" s="20"/>
      <c r="N11" s="20"/>
      <c r="O11" s="20"/>
      <c r="P11" s="20"/>
      <c r="Q11" s="20"/>
      <c r="R11" s="20"/>
      <c r="S11" s="20"/>
      <c r="T11" s="20"/>
      <c r="U11" s="20"/>
      <c r="V11" s="20"/>
    </row>
    <row r="12" spans="1:22" ht="19" x14ac:dyDescent="0.25">
      <c r="A12" s="20"/>
      <c r="B12" s="29" t="s">
        <v>146</v>
      </c>
      <c r="C12" s="27">
        <v>30235000000</v>
      </c>
      <c r="D12" s="27">
        <v>26707000000</v>
      </c>
      <c r="E12" s="27">
        <v>25911000000</v>
      </c>
      <c r="F12" s="28">
        <v>25363000000</v>
      </c>
      <c r="G12" s="20"/>
      <c r="H12" s="20"/>
      <c r="I12" s="20"/>
      <c r="J12" s="20"/>
      <c r="K12" s="20"/>
      <c r="L12" s="20"/>
      <c r="M12" s="20"/>
      <c r="N12" s="20"/>
      <c r="O12" s="20"/>
      <c r="P12" s="20"/>
      <c r="Q12" s="20"/>
      <c r="R12" s="20"/>
      <c r="S12" s="20"/>
      <c r="T12" s="20"/>
      <c r="U12" s="20"/>
      <c r="V12" s="20"/>
    </row>
    <row r="13" spans="1:22" ht="19" x14ac:dyDescent="0.25">
      <c r="A13" s="20"/>
      <c r="B13" s="29" t="s">
        <v>147</v>
      </c>
      <c r="C13" s="27">
        <v>57768000000</v>
      </c>
      <c r="D13" s="27">
        <v>48326000000</v>
      </c>
      <c r="E13" s="27">
        <v>45424000000</v>
      </c>
      <c r="F13" s="28">
        <v>44929000000</v>
      </c>
      <c r="G13" s="20"/>
      <c r="H13" s="20"/>
      <c r="I13" s="20"/>
      <c r="J13" s="20"/>
      <c r="K13" s="20"/>
      <c r="L13" s="20"/>
      <c r="M13" s="20"/>
      <c r="N13" s="20"/>
      <c r="O13" s="20"/>
      <c r="P13" s="20"/>
      <c r="Q13" s="20"/>
      <c r="R13" s="20"/>
      <c r="S13" s="20"/>
      <c r="T13" s="20"/>
      <c r="U13" s="20"/>
      <c r="V13" s="20"/>
    </row>
    <row r="14" spans="1:22" ht="19" x14ac:dyDescent="0.25">
      <c r="A14" s="20"/>
      <c r="B14" s="30" t="s">
        <v>148</v>
      </c>
      <c r="C14" s="31"/>
      <c r="D14" s="31"/>
      <c r="E14" s="31"/>
      <c r="F14" s="32"/>
      <c r="G14" s="20"/>
      <c r="H14" s="20"/>
      <c r="I14" s="20"/>
      <c r="J14" s="20"/>
      <c r="K14" s="20"/>
      <c r="L14" s="20"/>
      <c r="M14" s="20"/>
      <c r="N14" s="20"/>
      <c r="O14" s="20"/>
      <c r="P14" s="20"/>
      <c r="Q14" s="20"/>
      <c r="R14" s="20"/>
      <c r="S14" s="20"/>
      <c r="T14" s="20"/>
      <c r="U14" s="20"/>
      <c r="V14" s="20"/>
    </row>
    <row r="15" spans="1:22" ht="19" x14ac:dyDescent="0.25">
      <c r="A15" s="20"/>
      <c r="B15" s="26" t="s">
        <v>149</v>
      </c>
      <c r="C15" s="27">
        <v>0</v>
      </c>
      <c r="D15" s="27">
        <v>0</v>
      </c>
      <c r="E15" s="27">
        <v>0</v>
      </c>
      <c r="F15" s="28">
        <v>0</v>
      </c>
      <c r="G15" s="20"/>
      <c r="H15" s="20"/>
      <c r="I15" s="20"/>
      <c r="J15" s="20"/>
      <c r="K15" s="20"/>
      <c r="L15" s="20"/>
      <c r="M15" s="20"/>
      <c r="N15" s="20"/>
      <c r="O15" s="20"/>
      <c r="P15" s="20"/>
      <c r="Q15" s="20"/>
      <c r="R15" s="20"/>
      <c r="S15" s="20"/>
      <c r="T15" s="20"/>
      <c r="U15" s="20"/>
      <c r="V15" s="20"/>
    </row>
    <row r="16" spans="1:22" ht="19" x14ac:dyDescent="0.25">
      <c r="A16" s="20"/>
      <c r="B16" s="30" t="s">
        <v>150</v>
      </c>
      <c r="C16" s="31"/>
      <c r="D16" s="31"/>
      <c r="E16" s="31"/>
      <c r="F16" s="32"/>
      <c r="G16" s="20"/>
      <c r="H16" s="20"/>
      <c r="I16" s="20"/>
      <c r="J16" s="20"/>
      <c r="K16" s="20"/>
      <c r="L16" s="20"/>
      <c r="M16" s="20"/>
      <c r="N16" s="20"/>
      <c r="O16" s="20"/>
      <c r="P16" s="20"/>
      <c r="Q16" s="20"/>
      <c r="R16" s="20"/>
      <c r="S16" s="20"/>
      <c r="T16" s="20"/>
      <c r="U16" s="20"/>
      <c r="V16" s="20"/>
    </row>
    <row r="17" spans="1:22" ht="19" x14ac:dyDescent="0.25">
      <c r="A17" s="20"/>
      <c r="B17" s="33" t="s">
        <v>151</v>
      </c>
      <c r="C17" s="34">
        <v>11301000000</v>
      </c>
      <c r="D17" s="34">
        <v>8262000000</v>
      </c>
      <c r="E17" s="34">
        <v>7553000000</v>
      </c>
      <c r="F17" s="35">
        <v>7983000000</v>
      </c>
      <c r="G17" s="20"/>
      <c r="H17" s="20"/>
      <c r="I17" s="20"/>
      <c r="J17" s="20"/>
      <c r="K17" s="20"/>
      <c r="L17" s="20"/>
      <c r="M17" s="20"/>
      <c r="N17" s="20"/>
      <c r="O17" s="20"/>
      <c r="P17" s="20"/>
      <c r="Q17" s="20"/>
      <c r="R17" s="20"/>
      <c r="S17" s="20"/>
      <c r="T17" s="20"/>
      <c r="U17" s="20"/>
      <c r="V17" s="20"/>
    </row>
    <row r="19" spans="1:22" x14ac:dyDescent="0.2">
      <c r="A19" s="20"/>
      <c r="B19" s="36" t="s">
        <v>70</v>
      </c>
      <c r="C19" s="37" t="s">
        <v>152</v>
      </c>
      <c r="D19" s="37" t="s">
        <v>153</v>
      </c>
      <c r="E19" s="37" t="s">
        <v>154</v>
      </c>
      <c r="F19" s="37" t="s">
        <v>155</v>
      </c>
      <c r="G19" s="38" t="s">
        <v>156</v>
      </c>
      <c r="H19" s="20"/>
      <c r="I19" s="20"/>
      <c r="J19" s="20"/>
      <c r="K19" s="20"/>
      <c r="L19" s="20"/>
      <c r="M19" s="20"/>
      <c r="N19" s="20"/>
      <c r="O19" s="20"/>
      <c r="P19" s="20"/>
      <c r="Q19" s="20"/>
      <c r="R19" s="20"/>
      <c r="S19" s="20"/>
      <c r="T19" s="20"/>
      <c r="U19" s="20"/>
      <c r="V19" s="20"/>
    </row>
    <row r="20" spans="1:22" x14ac:dyDescent="0.2">
      <c r="A20" s="20"/>
      <c r="B20" s="39" t="s">
        <v>85</v>
      </c>
      <c r="C20" s="40"/>
      <c r="D20" s="40"/>
      <c r="E20" s="40"/>
      <c r="F20" s="40"/>
      <c r="G20" s="41"/>
      <c r="H20" s="42" t="s">
        <v>157</v>
      </c>
      <c r="I20" s="20"/>
      <c r="J20" s="20"/>
      <c r="K20" s="20"/>
      <c r="L20" s="20"/>
      <c r="M20" s="20"/>
      <c r="N20" s="20"/>
      <c r="O20" s="20"/>
      <c r="P20" s="20"/>
      <c r="Q20" s="20"/>
      <c r="R20" s="20"/>
      <c r="S20" s="20"/>
      <c r="T20" s="20"/>
      <c r="U20" s="20"/>
      <c r="V20" s="20"/>
    </row>
    <row r="21" spans="1:22" x14ac:dyDescent="0.2">
      <c r="A21" s="20"/>
      <c r="B21" s="43" t="s">
        <v>158</v>
      </c>
      <c r="C21" s="44" t="str">
        <f>IF(C3&gt;D3, "Pass", "Fail")</f>
        <v>Pass</v>
      </c>
      <c r="D21" s="44" t="str">
        <f>IF(D3&gt;E3, "Pass", "Fail")</f>
        <v>Pass</v>
      </c>
      <c r="E21" s="44" t="str">
        <f>IF(E3&gt;F3, "Pass", "Fail")</f>
        <v>Pass</v>
      </c>
      <c r="F21" s="45"/>
      <c r="G21" s="46">
        <f>(((COUNTIF(C21:E21, "Pass") * 100) + (COUNTIF(C21:E21, "Fail") * 0)) * (400/300)) / 2</f>
        <v>200</v>
      </c>
      <c r="H21" s="47" t="s">
        <v>159</v>
      </c>
      <c r="I21" s="48"/>
      <c r="J21" s="20"/>
      <c r="K21" s="20"/>
      <c r="L21" s="20"/>
      <c r="M21" s="20"/>
      <c r="N21" s="20"/>
      <c r="O21" s="20"/>
      <c r="P21" s="20"/>
      <c r="Q21" s="20"/>
      <c r="R21" s="20"/>
      <c r="S21" s="20"/>
      <c r="T21" s="20"/>
      <c r="U21" s="20"/>
      <c r="V21" s="20"/>
    </row>
    <row r="22" spans="1:22" x14ac:dyDescent="0.2">
      <c r="A22" s="20"/>
      <c r="B22" s="43" t="s">
        <v>160</v>
      </c>
      <c r="C22" s="44" t="str">
        <f>IF(C17&gt;D17, "Pass", "Fail")</f>
        <v>Pass</v>
      </c>
      <c r="D22" s="44" t="str">
        <f>IF(D17&gt;E17, "Pass", "Fail")</f>
        <v>Pass</v>
      </c>
      <c r="E22" s="44" t="str">
        <f>IF(E17&gt;F17, "Pass", "Fail")</f>
        <v>Fail</v>
      </c>
      <c r="F22" s="40"/>
      <c r="G22" s="46">
        <f>(((COUNTIF(C22:F22, "Pass") * 100) + (COUNTIF(C22:F22, "Fail") * 0)) * (400/300)) / 2</f>
        <v>133.33333333333331</v>
      </c>
      <c r="H22" s="47" t="s">
        <v>161</v>
      </c>
      <c r="I22" s="20"/>
      <c r="J22" s="20"/>
      <c r="K22" s="20"/>
      <c r="L22" s="20"/>
      <c r="M22" s="20"/>
      <c r="N22" s="20"/>
      <c r="O22" s="20"/>
      <c r="P22" s="20"/>
      <c r="Q22" s="20"/>
      <c r="R22" s="20"/>
      <c r="S22" s="20"/>
      <c r="T22" s="20"/>
      <c r="U22" s="20"/>
      <c r="V22" s="20"/>
    </row>
    <row r="23" spans="1:22" x14ac:dyDescent="0.2">
      <c r="A23" s="20"/>
      <c r="B23" s="39" t="s">
        <v>73</v>
      </c>
      <c r="C23" s="44" t="str">
        <f>IF(C17&gt;C7, "Pass", "Fail")</f>
        <v>Fail</v>
      </c>
      <c r="D23" s="44" t="str">
        <f>IF(D17&gt;D7, "Pass", "Fail")</f>
        <v>Fail</v>
      </c>
      <c r="E23" s="44" t="str">
        <f>IF(E17&gt;E7, "Pass", "Fail")</f>
        <v>Fail</v>
      </c>
      <c r="F23" s="49" t="str">
        <f>IF(F17&gt;F7, "Pass", "Fail")</f>
        <v>Fail</v>
      </c>
      <c r="G23" s="46">
        <f>(COUNTIF(C23:F23, "Pass") * 100) + (COUNTIF(C23:F23, "Fail") * 0)</f>
        <v>0</v>
      </c>
      <c r="H23" s="47" t="s">
        <v>162</v>
      </c>
      <c r="I23" s="20"/>
      <c r="J23" s="20"/>
      <c r="K23" s="20"/>
      <c r="L23" s="20"/>
      <c r="M23" s="20"/>
      <c r="N23" s="20"/>
      <c r="O23" s="20"/>
      <c r="P23" s="20"/>
      <c r="Q23" s="20"/>
      <c r="R23" s="20"/>
      <c r="S23" s="20"/>
      <c r="T23" s="20"/>
      <c r="U23" s="20"/>
      <c r="V23" s="20"/>
    </row>
    <row r="24" spans="1:22" x14ac:dyDescent="0.2">
      <c r="A24" s="20"/>
      <c r="B24" s="39" t="s">
        <v>91</v>
      </c>
      <c r="C24" s="50">
        <f>C17/(C4)</f>
        <v>8.9850209896959674E-2</v>
      </c>
      <c r="D24" s="50">
        <f>D17/(D4)</f>
        <v>7.4392890265534542E-2</v>
      </c>
      <c r="E24" s="50">
        <f>E17/(E4)</f>
        <v>7.6025687482385154E-2</v>
      </c>
      <c r="F24" s="51">
        <f>F17/(F4)</f>
        <v>8.6957942550897033E-2</v>
      </c>
      <c r="G24" s="46">
        <f>(IF(C24 &gt; 0.5, 100, IF(C24 &gt;= 0.2, 50, 0))) +
  (IF(D24 &gt; 0.5, 100, IF(D24 &gt;= 0.2, 50, 0))) +
  (IF(E24 &gt; 0.5, 100, IF(E24 &gt;= 0.2, 50, 0))) +
  (IF(F24 &gt; 0.5, 100, IF(F24 &gt;= 0.2, 50, 0)))</f>
        <v>0</v>
      </c>
      <c r="H24" s="47" t="s">
        <v>163</v>
      </c>
      <c r="I24" s="20"/>
      <c r="J24" s="20"/>
      <c r="K24" s="20"/>
      <c r="L24" s="20"/>
      <c r="M24" s="20"/>
      <c r="N24" s="20"/>
      <c r="O24" s="20"/>
      <c r="P24" s="20"/>
      <c r="Q24" s="20"/>
      <c r="R24" s="20"/>
      <c r="S24" s="20"/>
      <c r="T24" s="20"/>
      <c r="U24" s="20"/>
      <c r="V24" s="20"/>
    </row>
    <row r="25" spans="1:22" x14ac:dyDescent="0.2">
      <c r="A25" s="20"/>
      <c r="B25" s="39" t="s">
        <v>79</v>
      </c>
      <c r="C25" s="50">
        <f>C17/C6</f>
        <v>6.3671551476429528E-2</v>
      </c>
      <c r="D25" s="50">
        <f>D17/D6</f>
        <v>5.1983515273539498E-2</v>
      </c>
      <c r="E25" s="50">
        <f>E17/E6</f>
        <v>5.3600828886113318E-2</v>
      </c>
      <c r="F25" s="51">
        <f>F17/F6</f>
        <v>6.2521537545816228E-2</v>
      </c>
      <c r="G25" s="46">
        <f>(IF(C25 &gt; 0.17, 100, IF(C25 &gt;= 0.1, 50, 0))) +
  (IF(D25 &gt; 0.17, 100, IF(D25 &gt;= 0.1, 50, 0))) +
  (IF(E25 &gt; 0.17, 100, IF(E25 &gt;= 0.1, 50, 0))) +
  (IF(F25 &gt; 0.17, 100, IF(F25 &gt;= 0.1, 50, 0)))</f>
        <v>0</v>
      </c>
      <c r="H25" s="47" t="s">
        <v>164</v>
      </c>
      <c r="I25" s="20"/>
      <c r="J25" s="20"/>
      <c r="K25" s="20"/>
      <c r="L25" s="20"/>
      <c r="M25" s="20"/>
      <c r="N25" s="20"/>
      <c r="O25" s="20"/>
      <c r="P25" s="20"/>
      <c r="Q25" s="20"/>
      <c r="R25" s="20"/>
      <c r="S25" s="20"/>
      <c r="T25" s="20"/>
      <c r="U25" s="20"/>
      <c r="V25" s="20"/>
    </row>
    <row r="26" spans="1:22" x14ac:dyDescent="0.2">
      <c r="A26" s="20"/>
      <c r="B26" s="39" t="s">
        <v>81</v>
      </c>
      <c r="C26" s="50">
        <f>C8/C6</f>
        <v>0.51697851697851693</v>
      </c>
      <c r="D26" s="50">
        <f>D8/D6</f>
        <v>0.5279768458803914</v>
      </c>
      <c r="E26" s="50">
        <f>E8/E6</f>
        <v>0.55389888724877934</v>
      </c>
      <c r="F26" s="51">
        <f>F8/F6</f>
        <v>0.52627580589580525</v>
      </c>
      <c r="G26" s="46">
        <f>(IF(C26 &lt; 0.5, 100, 0)) +
  (IF(D26 &lt; 0.5, 100, 0)) +
  (IF(E26 &lt; 0.5, 100, 0)) +
  (IF(F26 &lt; 0.5, 100, 0))</f>
        <v>0</v>
      </c>
      <c r="H26" s="47" t="s">
        <v>165</v>
      </c>
      <c r="I26" s="20"/>
      <c r="J26" s="20"/>
      <c r="K26" s="20"/>
      <c r="L26" s="20"/>
      <c r="M26" s="20"/>
      <c r="N26" s="20"/>
      <c r="O26" s="20"/>
      <c r="P26" s="20"/>
      <c r="Q26" s="20"/>
      <c r="R26" s="20"/>
      <c r="S26" s="20"/>
      <c r="T26" s="20"/>
      <c r="U26" s="20"/>
      <c r="V26" s="20"/>
    </row>
    <row r="27" spans="1:22" x14ac:dyDescent="0.2">
      <c r="A27" s="20"/>
      <c r="B27" s="39" t="s">
        <v>166</v>
      </c>
      <c r="C27" s="50">
        <f>C9/(C13+C10)</f>
        <v>2.0724449522226838</v>
      </c>
      <c r="D27" s="50">
        <f>D9/(D13+D10)</f>
        <v>2.2888093365889999</v>
      </c>
      <c r="E27" s="50">
        <f>E9/(E13+E10)</f>
        <v>2.1021486438886932</v>
      </c>
      <c r="F27" s="51">
        <f>F9/(F13+F10)</f>
        <v>1.8419061185425893</v>
      </c>
      <c r="G27" s="46">
        <f>(IF(C27 &lt; 0.8, 100, IF(C27 &lt; 1, 50, 0))) +
  (IF(D27 &lt; 0.8, 100, IF(D27 &lt; 1, 50, 0))) +
  (IF(E27 &lt; 0.8, 100, IF(E27 &lt; 1, 50, 0))) +
  (IF(F27 &lt; 0.8, 100, IF(F27 &lt; 1, 50, 0)))</f>
        <v>0</v>
      </c>
      <c r="H27" s="47" t="s">
        <v>167</v>
      </c>
      <c r="I27" s="20"/>
      <c r="J27" s="20"/>
      <c r="K27" s="20"/>
      <c r="L27" s="20"/>
      <c r="M27" s="20"/>
      <c r="N27" s="20"/>
      <c r="O27" s="20"/>
      <c r="P27" s="20"/>
      <c r="Q27" s="20"/>
      <c r="R27" s="20"/>
      <c r="S27" s="20"/>
      <c r="T27" s="20"/>
      <c r="U27" s="20"/>
      <c r="V27" s="20"/>
    </row>
    <row r="28" spans="1:22" x14ac:dyDescent="0.2">
      <c r="A28" s="20"/>
      <c r="B28" s="39" t="s">
        <v>168</v>
      </c>
      <c r="C28" s="44" t="str">
        <f>IF(C11=0, "Pass", "Fail")</f>
        <v>Pass</v>
      </c>
      <c r="D28" s="52" t="str">
        <f>IF(D11=0, "Pass", "Fail")</f>
        <v>Pass</v>
      </c>
      <c r="E28" s="52" t="str">
        <f>IF(E11=0, "Pass", "Fail")</f>
        <v>Pass</v>
      </c>
      <c r="F28" s="53" t="str">
        <f>IF(F11=0, "Pass", "Fail")</f>
        <v>Pass</v>
      </c>
      <c r="G28" s="46">
        <f>(COUNTIF(C28:F28, "Pass") * 100) + (COUNTIF(C28:F28, "Fail") * 0)</f>
        <v>400</v>
      </c>
      <c r="H28" s="47" t="s">
        <v>169</v>
      </c>
      <c r="I28" s="20"/>
      <c r="J28" s="20"/>
      <c r="K28" s="20"/>
      <c r="L28" s="20"/>
      <c r="M28" s="20"/>
      <c r="N28" s="20"/>
      <c r="O28" s="20"/>
      <c r="P28" s="20"/>
      <c r="Q28" s="20"/>
      <c r="R28" s="20"/>
      <c r="S28" s="20"/>
      <c r="T28" s="20"/>
      <c r="U28" s="20"/>
      <c r="V28" s="20"/>
    </row>
    <row r="29" spans="1:22" x14ac:dyDescent="0.2">
      <c r="A29" s="20"/>
      <c r="B29" s="39" t="s">
        <v>83</v>
      </c>
      <c r="C29" s="51">
        <f>(((C12-D12)/D12)+((D12-E12)/E12)+((E12-F12)/F12))/3</f>
        <v>6.147567290279804E-2</v>
      </c>
      <c r="D29" s="54"/>
      <c r="E29" s="55"/>
      <c r="F29" s="56"/>
      <c r="G29" s="46">
        <f>(IF(C29 &gt;= 0.17, 100, IF(C29 &gt;= 0, 50, 0))) * (400/100)</f>
        <v>200</v>
      </c>
      <c r="H29" s="47" t="s">
        <v>170</v>
      </c>
      <c r="I29" s="20"/>
      <c r="J29" s="20"/>
      <c r="K29" s="20"/>
      <c r="L29" s="20"/>
      <c r="M29" s="20"/>
      <c r="N29" s="20"/>
      <c r="O29" s="20"/>
      <c r="P29" s="20"/>
      <c r="Q29" s="20"/>
      <c r="R29" s="20"/>
      <c r="S29" s="20"/>
      <c r="T29" s="20"/>
      <c r="U29" s="20"/>
      <c r="V29" s="20"/>
    </row>
    <row r="30" spans="1:22" x14ac:dyDescent="0.2">
      <c r="A30" s="20"/>
      <c r="B30" s="39" t="s">
        <v>87</v>
      </c>
      <c r="C30" s="44" t="str">
        <f>IF(C10&lt;&gt;0,"Pass","Fail")</f>
        <v>Fail</v>
      </c>
      <c r="D30" s="57" t="str">
        <f>IF(D10&lt;&gt;0,"Pass","Fail")</f>
        <v>Fail</v>
      </c>
      <c r="E30" s="57" t="str">
        <f>IF(E10&lt;&gt;0,"Pass","Fail")</f>
        <v>Fail</v>
      </c>
      <c r="F30" s="58" t="str">
        <f>IF(F10&lt;&gt;0,"Pass","Fail")</f>
        <v>Fail</v>
      </c>
      <c r="G30" s="46">
        <f>(COUNTIF(C30:F30, "Pass") * 100) + (COUNTIF(C30:F30, "Fail") * 0)</f>
        <v>0</v>
      </c>
      <c r="H30" s="47" t="s">
        <v>171</v>
      </c>
      <c r="I30" s="20"/>
      <c r="J30" s="20"/>
      <c r="K30" s="20"/>
      <c r="L30" s="20"/>
      <c r="M30" s="20"/>
      <c r="N30" s="20"/>
      <c r="O30" s="20"/>
      <c r="P30" s="20"/>
      <c r="Q30" s="20"/>
      <c r="R30" s="20"/>
      <c r="S30" s="20"/>
      <c r="T30" s="20"/>
      <c r="U30" s="20"/>
      <c r="V30" s="20"/>
    </row>
    <row r="31" spans="1:22" x14ac:dyDescent="0.2">
      <c r="A31" s="20"/>
      <c r="B31" s="39" t="s">
        <v>172</v>
      </c>
      <c r="C31" s="50">
        <f>C17/(C13+C10)</f>
        <v>0.19562733693394266</v>
      </c>
      <c r="D31" s="50">
        <f>D17/(D13+D10)</f>
        <v>0.17096387038033356</v>
      </c>
      <c r="E31" s="50">
        <f>E17/(E13+E10)</f>
        <v>0.16627773864036632</v>
      </c>
      <c r="F31" s="51">
        <f>F17/(F13+F10)</f>
        <v>0.17768034009214539</v>
      </c>
      <c r="G31" s="46">
        <f>(IF(C31 &gt; 0.23, 100, 0)) +
  (IF(D31 &gt; 0.23, 100, 0)) +
  (IF(E31 &gt; 0.23, 100, 0)) +
  (IF(F31 &gt; 0.23, 100, 0))</f>
        <v>0</v>
      </c>
      <c r="H31" s="47" t="s">
        <v>173</v>
      </c>
      <c r="I31" s="20"/>
      <c r="J31" s="20"/>
      <c r="K31" s="20"/>
      <c r="L31" s="20"/>
      <c r="M31" s="20"/>
      <c r="N31" s="20"/>
      <c r="O31" s="20"/>
      <c r="P31" s="20"/>
      <c r="Q31" s="20"/>
      <c r="R31" s="20"/>
      <c r="S31" s="20"/>
      <c r="T31" s="20"/>
      <c r="U31" s="20"/>
      <c r="V31" s="20"/>
    </row>
    <row r="32" spans="1:22" x14ac:dyDescent="0.2">
      <c r="A32" s="20"/>
      <c r="B32" s="59" t="s">
        <v>93</v>
      </c>
      <c r="C32" s="60" t="str">
        <f>IF(C5&gt;F5, "Pass", "Fail")</f>
        <v>Pass</v>
      </c>
      <c r="D32" s="61"/>
      <c r="E32" s="62"/>
      <c r="F32" s="62"/>
      <c r="G32" s="63">
        <f>((COUNTIF(C32, "Pass") * 100) + (COUNTIF(C32, "Fail") * 0)) * (400/100)</f>
        <v>400</v>
      </c>
      <c r="H32" s="64" t="s">
        <v>174</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tabColor rgb="FF00FF00"/>
  </sheetPr>
  <dimension ref="A1:V32"/>
  <sheetViews>
    <sheetView zoomScale="200" workbookViewId="0"/>
  </sheetViews>
  <sheetFormatPr baseColWidth="10" defaultColWidth="8.83203125" defaultRowHeight="15" x14ac:dyDescent="0.2"/>
  <cols>
    <col min="1" max="1" width="19" customWidth="1"/>
    <col min="2" max="2" width="42" customWidth="1"/>
    <col min="3" max="7" width="20" customWidth="1"/>
    <col min="8" max="8" width="177" customWidth="1"/>
    <col min="9" max="9" width="20" customWidth="1"/>
    <col min="10" max="22" width="19" customWidth="1"/>
  </cols>
  <sheetData>
    <row r="1" spans="1:22" x14ac:dyDescent="0.2">
      <c r="A1" s="20"/>
      <c r="B1" s="21" t="s">
        <v>130</v>
      </c>
      <c r="C1" s="20"/>
      <c r="D1" s="20"/>
      <c r="E1" s="20"/>
      <c r="F1" s="20"/>
      <c r="G1" s="20"/>
      <c r="H1" s="20"/>
      <c r="I1" s="20"/>
      <c r="J1" s="20"/>
      <c r="K1" s="20"/>
      <c r="L1" s="20"/>
      <c r="M1" s="20"/>
      <c r="N1" s="20"/>
      <c r="O1" s="20"/>
      <c r="P1" s="20"/>
      <c r="Q1" s="20"/>
      <c r="R1" s="20"/>
      <c r="S1" s="20"/>
      <c r="T1" s="20"/>
      <c r="U1" s="20"/>
      <c r="V1" s="20"/>
    </row>
    <row r="2" spans="1:22" x14ac:dyDescent="0.2">
      <c r="A2" s="20"/>
      <c r="B2" s="22" t="s">
        <v>131</v>
      </c>
      <c r="C2" s="23" t="s">
        <v>175</v>
      </c>
      <c r="D2" s="23" t="s">
        <v>176</v>
      </c>
      <c r="E2" s="23" t="s">
        <v>177</v>
      </c>
      <c r="F2" s="23" t="s">
        <v>178</v>
      </c>
      <c r="G2" s="20"/>
      <c r="H2" s="24" t="s">
        <v>136</v>
      </c>
      <c r="I2" s="25">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0.21333333333333332</v>
      </c>
      <c r="J2" s="20"/>
      <c r="K2" s="20"/>
      <c r="L2" s="20"/>
      <c r="M2" s="20"/>
      <c r="N2" s="20"/>
      <c r="O2" s="20"/>
      <c r="P2" s="20"/>
      <c r="Q2" s="20"/>
      <c r="R2" s="20"/>
      <c r="S2" s="20"/>
      <c r="T2" s="20"/>
      <c r="U2" s="20"/>
      <c r="V2" s="20"/>
    </row>
    <row r="3" spans="1:22" ht="19" x14ac:dyDescent="0.25">
      <c r="A3" s="20"/>
      <c r="B3" s="26" t="s">
        <v>137</v>
      </c>
      <c r="C3" s="27">
        <v>160467000</v>
      </c>
      <c r="D3" s="27">
        <v>107223000</v>
      </c>
      <c r="E3" s="27">
        <v>95597000</v>
      </c>
      <c r="F3" s="28">
        <v>96587000</v>
      </c>
      <c r="G3" s="20"/>
      <c r="H3" s="20"/>
      <c r="I3" s="20"/>
      <c r="J3" s="20"/>
      <c r="K3" s="20"/>
      <c r="L3" s="20"/>
      <c r="M3" s="20"/>
      <c r="N3" s="20"/>
      <c r="O3" s="20"/>
      <c r="P3" s="20"/>
      <c r="Q3" s="20"/>
      <c r="R3" s="20"/>
      <c r="S3" s="20"/>
      <c r="T3" s="20"/>
      <c r="U3" s="20"/>
      <c r="V3" s="20"/>
    </row>
    <row r="4" spans="1:22" ht="19" x14ac:dyDescent="0.25">
      <c r="A4" s="20"/>
      <c r="B4" s="29" t="s">
        <v>138</v>
      </c>
      <c r="C4" s="27">
        <v>5745230000</v>
      </c>
      <c r="D4" s="27">
        <v>5172970000</v>
      </c>
      <c r="E4" s="27">
        <v>4901822000</v>
      </c>
      <c r="F4" s="28">
        <v>4709510000</v>
      </c>
      <c r="G4" s="20"/>
      <c r="H4" s="20"/>
      <c r="I4" s="20"/>
      <c r="J4" s="20"/>
      <c r="K4" s="20"/>
      <c r="L4" s="20"/>
      <c r="M4" s="20"/>
      <c r="N4" s="20"/>
      <c r="O4" s="20"/>
      <c r="P4" s="20"/>
      <c r="Q4" s="20"/>
      <c r="R4" s="20"/>
      <c r="S4" s="20"/>
      <c r="T4" s="20"/>
      <c r="U4" s="20"/>
      <c r="V4" s="20"/>
    </row>
    <row r="5" spans="1:22" ht="19" x14ac:dyDescent="0.25">
      <c r="A5" s="20"/>
      <c r="B5" s="29" t="s">
        <v>139</v>
      </c>
      <c r="C5" s="27">
        <v>0</v>
      </c>
      <c r="D5" s="27">
        <v>0</v>
      </c>
      <c r="E5" s="27">
        <v>0</v>
      </c>
      <c r="F5" s="28">
        <v>0</v>
      </c>
      <c r="G5" s="20"/>
      <c r="H5" s="20"/>
      <c r="I5" s="20"/>
      <c r="J5" s="20"/>
      <c r="K5" s="20"/>
      <c r="L5" s="20"/>
      <c r="M5" s="20"/>
      <c r="N5" s="20"/>
      <c r="O5" s="20"/>
      <c r="P5" s="20"/>
      <c r="Q5" s="20"/>
      <c r="R5" s="20"/>
      <c r="S5" s="20"/>
      <c r="T5" s="20"/>
      <c r="U5" s="20"/>
      <c r="V5" s="20"/>
    </row>
    <row r="6" spans="1:22" ht="19" x14ac:dyDescent="0.25">
      <c r="A6" s="20"/>
      <c r="B6" s="29" t="s">
        <v>140</v>
      </c>
      <c r="C6" s="27">
        <v>8475918000</v>
      </c>
      <c r="D6" s="27">
        <v>7543258000</v>
      </c>
      <c r="E6" s="27">
        <v>7210515000</v>
      </c>
      <c r="F6" s="28">
        <v>7095244000</v>
      </c>
      <c r="G6" s="20"/>
      <c r="H6" s="20"/>
      <c r="I6" s="20"/>
      <c r="J6" s="20"/>
      <c r="K6" s="20"/>
      <c r="L6" s="20"/>
      <c r="M6" s="20"/>
      <c r="N6" s="20"/>
      <c r="O6" s="20"/>
      <c r="P6" s="20"/>
      <c r="Q6" s="20"/>
      <c r="R6" s="20"/>
      <c r="S6" s="20"/>
      <c r="T6" s="20"/>
      <c r="U6" s="20"/>
      <c r="V6" s="20"/>
    </row>
    <row r="7" spans="1:22" ht="19" x14ac:dyDescent="0.25">
      <c r="A7" s="20"/>
      <c r="B7" s="29" t="s">
        <v>141</v>
      </c>
      <c r="C7" s="27">
        <v>634076000</v>
      </c>
      <c r="D7" s="27">
        <v>548565000</v>
      </c>
      <c r="E7" s="27">
        <v>325624000</v>
      </c>
      <c r="F7" s="28">
        <v>287571000</v>
      </c>
      <c r="G7" s="20"/>
      <c r="H7" s="20"/>
      <c r="I7" s="20"/>
      <c r="J7" s="20"/>
      <c r="K7" s="20"/>
      <c r="L7" s="20"/>
      <c r="M7" s="20"/>
      <c r="N7" s="20"/>
      <c r="O7" s="20"/>
      <c r="P7" s="20"/>
      <c r="Q7" s="20"/>
      <c r="R7" s="20"/>
      <c r="S7" s="20"/>
      <c r="T7" s="20"/>
      <c r="U7" s="20"/>
      <c r="V7" s="20"/>
    </row>
    <row r="8" spans="1:22" ht="19" x14ac:dyDescent="0.25">
      <c r="A8" s="20"/>
      <c r="B8" s="29" t="s">
        <v>142</v>
      </c>
      <c r="C8" s="27">
        <v>4927099000</v>
      </c>
      <c r="D8" s="27">
        <v>4180078000</v>
      </c>
      <c r="E8" s="27">
        <v>4209657000</v>
      </c>
      <c r="F8" s="28">
        <v>4241217000</v>
      </c>
      <c r="G8" s="20"/>
      <c r="H8" s="20"/>
      <c r="I8" s="20"/>
      <c r="J8" s="20"/>
      <c r="K8" s="20"/>
      <c r="L8" s="20"/>
      <c r="M8" s="20"/>
      <c r="N8" s="20"/>
      <c r="O8" s="20"/>
      <c r="P8" s="20"/>
      <c r="Q8" s="20"/>
      <c r="R8" s="20"/>
      <c r="S8" s="20"/>
      <c r="T8" s="20"/>
      <c r="U8" s="20"/>
      <c r="V8" s="20"/>
    </row>
    <row r="9" spans="1:22" ht="19" x14ac:dyDescent="0.25">
      <c r="A9" s="20"/>
      <c r="B9" s="29" t="s">
        <v>143</v>
      </c>
      <c r="C9" s="27">
        <v>5561175000</v>
      </c>
      <c r="D9" s="27">
        <v>4728643000</v>
      </c>
      <c r="E9" s="27">
        <v>4535281000</v>
      </c>
      <c r="F9" s="28">
        <v>4528788000</v>
      </c>
      <c r="G9" s="20"/>
      <c r="H9" s="20"/>
      <c r="I9" s="20"/>
      <c r="J9" s="20"/>
      <c r="K9" s="20"/>
      <c r="L9" s="20"/>
      <c r="M9" s="20"/>
      <c r="N9" s="20"/>
      <c r="O9" s="20"/>
      <c r="P9" s="20"/>
      <c r="Q9" s="20"/>
      <c r="R9" s="20"/>
      <c r="S9" s="20"/>
      <c r="T9" s="20"/>
      <c r="U9" s="20"/>
      <c r="V9" s="20"/>
    </row>
    <row r="10" spans="1:22" ht="19" x14ac:dyDescent="0.25">
      <c r="A10" s="20"/>
      <c r="B10" s="29" t="s">
        <v>144</v>
      </c>
      <c r="C10" s="27">
        <v>0</v>
      </c>
      <c r="D10" s="27">
        <v>0</v>
      </c>
      <c r="E10" s="27">
        <v>0</v>
      </c>
      <c r="F10" s="28">
        <v>0</v>
      </c>
      <c r="G10" s="20"/>
      <c r="H10" s="20"/>
      <c r="I10" s="20"/>
      <c r="J10" s="20"/>
      <c r="K10" s="20"/>
      <c r="L10" s="20"/>
      <c r="M10" s="20"/>
      <c r="N10" s="20"/>
      <c r="O10" s="20"/>
      <c r="P10" s="20"/>
      <c r="Q10" s="20"/>
      <c r="R10" s="20"/>
      <c r="S10" s="20"/>
      <c r="T10" s="20"/>
      <c r="U10" s="20"/>
      <c r="V10" s="20"/>
    </row>
    <row r="11" spans="1:22" ht="19" x14ac:dyDescent="0.25">
      <c r="A11" s="20"/>
      <c r="B11" s="29" t="s">
        <v>145</v>
      </c>
      <c r="C11" s="27">
        <v>0</v>
      </c>
      <c r="D11" s="27">
        <v>0</v>
      </c>
      <c r="E11" s="27">
        <v>0</v>
      </c>
      <c r="F11" s="28">
        <v>0</v>
      </c>
      <c r="G11" s="20"/>
      <c r="H11" s="20"/>
      <c r="I11" s="20"/>
      <c r="J11" s="20"/>
      <c r="K11" s="20"/>
      <c r="L11" s="20"/>
      <c r="M11" s="20"/>
      <c r="N11" s="20"/>
      <c r="O11" s="20"/>
      <c r="P11" s="20"/>
      <c r="Q11" s="20"/>
      <c r="R11" s="20"/>
      <c r="S11" s="20"/>
      <c r="T11" s="20"/>
      <c r="U11" s="20"/>
      <c r="V11" s="20"/>
    </row>
    <row r="12" spans="1:22" ht="19" x14ac:dyDescent="0.25">
      <c r="A12" s="20"/>
      <c r="B12" s="29" t="s">
        <v>146</v>
      </c>
      <c r="C12" s="27">
        <v>2036138000</v>
      </c>
      <c r="D12" s="27">
        <v>1937972000</v>
      </c>
      <c r="E12" s="27">
        <v>1833580000</v>
      </c>
      <c r="F12" s="28">
        <v>1734103000</v>
      </c>
      <c r="G12" s="20"/>
      <c r="H12" s="20"/>
      <c r="I12" s="20"/>
      <c r="J12" s="20"/>
      <c r="K12" s="20"/>
      <c r="L12" s="20"/>
      <c r="M12" s="20"/>
      <c r="N12" s="20"/>
      <c r="O12" s="20"/>
      <c r="P12" s="20"/>
      <c r="Q12" s="20"/>
      <c r="R12" s="20"/>
      <c r="S12" s="20"/>
      <c r="T12" s="20"/>
      <c r="U12" s="20"/>
      <c r="V12" s="20"/>
    </row>
    <row r="13" spans="1:22" ht="19" x14ac:dyDescent="0.25">
      <c r="A13" s="20"/>
      <c r="B13" s="29" t="s">
        <v>147</v>
      </c>
      <c r="C13" s="27">
        <v>2914743000</v>
      </c>
      <c r="D13" s="27">
        <v>2814615000</v>
      </c>
      <c r="E13" s="27">
        <v>2675234000</v>
      </c>
      <c r="F13" s="28">
        <v>2566456000</v>
      </c>
      <c r="G13" s="20"/>
      <c r="H13" s="20"/>
      <c r="I13" s="20"/>
      <c r="J13" s="20"/>
      <c r="K13" s="20"/>
      <c r="L13" s="20"/>
      <c r="M13" s="20"/>
      <c r="N13" s="20"/>
      <c r="O13" s="20"/>
      <c r="P13" s="20"/>
      <c r="Q13" s="20"/>
      <c r="R13" s="20"/>
      <c r="S13" s="20"/>
      <c r="T13" s="20"/>
      <c r="U13" s="20"/>
      <c r="V13" s="20"/>
    </row>
    <row r="14" spans="1:22" ht="19" x14ac:dyDescent="0.25">
      <c r="A14" s="20"/>
      <c r="B14" s="30" t="s">
        <v>148</v>
      </c>
      <c r="C14" s="31"/>
      <c r="D14" s="31"/>
      <c r="E14" s="31"/>
      <c r="F14" s="32"/>
      <c r="G14" s="20"/>
      <c r="H14" s="20"/>
      <c r="I14" s="20"/>
      <c r="J14" s="20"/>
      <c r="K14" s="20"/>
      <c r="L14" s="20"/>
      <c r="M14" s="20"/>
      <c r="N14" s="20"/>
      <c r="O14" s="20"/>
      <c r="P14" s="20"/>
      <c r="Q14" s="20"/>
      <c r="R14" s="20"/>
      <c r="S14" s="20"/>
      <c r="T14" s="20"/>
      <c r="U14" s="20"/>
      <c r="V14" s="20"/>
    </row>
    <row r="15" spans="1:22" ht="19" x14ac:dyDescent="0.25">
      <c r="A15" s="20"/>
      <c r="B15" s="26" t="s">
        <v>149</v>
      </c>
      <c r="C15" s="27">
        <v>0</v>
      </c>
      <c r="D15" s="27">
        <v>0</v>
      </c>
      <c r="E15" s="27">
        <v>0</v>
      </c>
      <c r="F15" s="28">
        <v>0</v>
      </c>
      <c r="G15" s="20"/>
      <c r="H15" s="20"/>
      <c r="I15" s="20"/>
      <c r="J15" s="20"/>
      <c r="K15" s="20"/>
      <c r="L15" s="20"/>
      <c r="M15" s="20"/>
      <c r="N15" s="20"/>
      <c r="O15" s="20"/>
      <c r="P15" s="20"/>
      <c r="Q15" s="20"/>
      <c r="R15" s="20"/>
      <c r="S15" s="20"/>
      <c r="T15" s="20"/>
      <c r="U15" s="20"/>
      <c r="V15" s="20"/>
    </row>
    <row r="16" spans="1:22" ht="19" x14ac:dyDescent="0.25">
      <c r="A16" s="20"/>
      <c r="B16" s="30" t="s">
        <v>150</v>
      </c>
      <c r="C16" s="31"/>
      <c r="D16" s="31"/>
      <c r="E16" s="31"/>
      <c r="F16" s="32"/>
      <c r="G16" s="20"/>
      <c r="H16" s="20"/>
      <c r="I16" s="20"/>
      <c r="J16" s="20"/>
      <c r="K16" s="20"/>
      <c r="L16" s="20"/>
      <c r="M16" s="20"/>
      <c r="N16" s="20"/>
      <c r="O16" s="20"/>
      <c r="P16" s="20"/>
      <c r="Q16" s="20"/>
      <c r="R16" s="20"/>
      <c r="S16" s="20"/>
      <c r="T16" s="20"/>
      <c r="U16" s="20"/>
      <c r="V16" s="20"/>
    </row>
    <row r="17" spans="1:22" ht="19" x14ac:dyDescent="0.25">
      <c r="A17" s="20"/>
      <c r="B17" s="33" t="s">
        <v>151</v>
      </c>
      <c r="C17" s="34">
        <v>267027000</v>
      </c>
      <c r="D17" s="34">
        <v>351285000</v>
      </c>
      <c r="E17" s="34">
        <v>363264000</v>
      </c>
      <c r="F17" s="35">
        <v>388131000</v>
      </c>
      <c r="G17" s="20"/>
      <c r="H17" s="20"/>
      <c r="I17" s="20"/>
      <c r="J17" s="20"/>
      <c r="K17" s="20"/>
      <c r="L17" s="20"/>
      <c r="M17" s="20"/>
      <c r="N17" s="20"/>
      <c r="O17" s="20"/>
      <c r="P17" s="20"/>
      <c r="Q17" s="20"/>
      <c r="R17" s="20"/>
      <c r="S17" s="20"/>
      <c r="T17" s="20"/>
      <c r="U17" s="20"/>
      <c r="V17" s="20"/>
    </row>
    <row r="19" spans="1:22" x14ac:dyDescent="0.2">
      <c r="A19" s="20"/>
      <c r="B19" s="36" t="s">
        <v>70</v>
      </c>
      <c r="C19" s="37" t="s">
        <v>152</v>
      </c>
      <c r="D19" s="37" t="s">
        <v>153</v>
      </c>
      <c r="E19" s="37" t="s">
        <v>154</v>
      </c>
      <c r="F19" s="37" t="s">
        <v>155</v>
      </c>
      <c r="G19" s="38" t="s">
        <v>156</v>
      </c>
      <c r="H19" s="20"/>
      <c r="I19" s="20"/>
      <c r="J19" s="20"/>
      <c r="K19" s="20"/>
      <c r="L19" s="20"/>
      <c r="M19" s="20"/>
      <c r="N19" s="20"/>
      <c r="O19" s="20"/>
      <c r="P19" s="20"/>
      <c r="Q19" s="20"/>
      <c r="R19" s="20"/>
      <c r="S19" s="20"/>
      <c r="T19" s="20"/>
      <c r="U19" s="20"/>
      <c r="V19" s="20"/>
    </row>
    <row r="20" spans="1:22" x14ac:dyDescent="0.2">
      <c r="A20" s="20"/>
      <c r="B20" s="39" t="s">
        <v>85</v>
      </c>
      <c r="C20" s="40"/>
      <c r="D20" s="40"/>
      <c r="E20" s="40"/>
      <c r="F20" s="40"/>
      <c r="G20" s="41"/>
      <c r="H20" s="42" t="s">
        <v>157</v>
      </c>
      <c r="I20" s="20"/>
      <c r="J20" s="20"/>
      <c r="K20" s="20"/>
      <c r="L20" s="20"/>
      <c r="M20" s="20"/>
      <c r="N20" s="20"/>
      <c r="O20" s="20"/>
      <c r="P20" s="20"/>
      <c r="Q20" s="20"/>
      <c r="R20" s="20"/>
      <c r="S20" s="20"/>
      <c r="T20" s="20"/>
      <c r="U20" s="20"/>
      <c r="V20" s="20"/>
    </row>
    <row r="21" spans="1:22" x14ac:dyDescent="0.2">
      <c r="A21" s="20"/>
      <c r="B21" s="43" t="s">
        <v>158</v>
      </c>
      <c r="C21" s="44" t="str">
        <f>IF(C3&gt;D3, "Pass", "Fail")</f>
        <v>Pass</v>
      </c>
      <c r="D21" s="44" t="str">
        <f>IF(D3&gt;E3, "Pass", "Fail")</f>
        <v>Pass</v>
      </c>
      <c r="E21" s="44" t="str">
        <f>IF(E3&gt;F3, "Pass", "Fail")</f>
        <v>Fail</v>
      </c>
      <c r="F21" s="45"/>
      <c r="G21" s="46">
        <f>(((COUNTIF(C21:E21, "Pass") * 100) + (COUNTIF(C21:E21, "Fail") * 0)) * (400/300)) / 2</f>
        <v>133.33333333333331</v>
      </c>
      <c r="H21" s="47" t="s">
        <v>159</v>
      </c>
      <c r="I21" s="48"/>
      <c r="J21" s="20"/>
      <c r="K21" s="20"/>
      <c r="L21" s="20"/>
      <c r="M21" s="20"/>
      <c r="N21" s="20"/>
      <c r="O21" s="20"/>
      <c r="P21" s="20"/>
      <c r="Q21" s="20"/>
      <c r="R21" s="20"/>
      <c r="S21" s="20"/>
      <c r="T21" s="20"/>
      <c r="U21" s="20"/>
      <c r="V21" s="20"/>
    </row>
    <row r="22" spans="1:22" x14ac:dyDescent="0.2">
      <c r="A22" s="20"/>
      <c r="B22" s="43" t="s">
        <v>160</v>
      </c>
      <c r="C22" s="44" t="str">
        <f>IF(C17&gt;D17, "Pass", "Fail")</f>
        <v>Fail</v>
      </c>
      <c r="D22" s="44" t="str">
        <f>IF(D17&gt;E17, "Pass", "Fail")</f>
        <v>Fail</v>
      </c>
      <c r="E22" s="44" t="str">
        <f>IF(E17&gt;F17, "Pass", "Fail")</f>
        <v>Fail</v>
      </c>
      <c r="F22" s="40"/>
      <c r="G22" s="46">
        <f>(((COUNTIF(C22:F22, "Pass") * 100) + (COUNTIF(C22:F22, "Fail") * 0)) * (400/300)) / 2</f>
        <v>0</v>
      </c>
      <c r="H22" s="47" t="s">
        <v>161</v>
      </c>
      <c r="I22" s="20"/>
      <c r="J22" s="20"/>
      <c r="K22" s="20"/>
      <c r="L22" s="20"/>
      <c r="M22" s="20"/>
      <c r="N22" s="20"/>
      <c r="O22" s="20"/>
      <c r="P22" s="20"/>
      <c r="Q22" s="20"/>
      <c r="R22" s="20"/>
      <c r="S22" s="20"/>
      <c r="T22" s="20"/>
      <c r="U22" s="20"/>
      <c r="V22" s="20"/>
    </row>
    <row r="23" spans="1:22" x14ac:dyDescent="0.2">
      <c r="A23" s="20"/>
      <c r="B23" s="39" t="s">
        <v>73</v>
      </c>
      <c r="C23" s="44" t="str">
        <f>IF(C17&gt;C7, "Pass", "Fail")</f>
        <v>Fail</v>
      </c>
      <c r="D23" s="44" t="str">
        <f>IF(D17&gt;D7, "Pass", "Fail")</f>
        <v>Fail</v>
      </c>
      <c r="E23" s="44" t="str">
        <f>IF(E17&gt;E7, "Pass", "Fail")</f>
        <v>Pass</v>
      </c>
      <c r="F23" s="49" t="str">
        <f>IF(F17&gt;F7, "Pass", "Fail")</f>
        <v>Pass</v>
      </c>
      <c r="G23" s="46">
        <f>(COUNTIF(C23:F23, "Pass") * 100) + (COUNTIF(C23:F23, "Fail") * 0)</f>
        <v>200</v>
      </c>
      <c r="H23" s="47" t="s">
        <v>162</v>
      </c>
      <c r="I23" s="20"/>
      <c r="J23" s="20"/>
      <c r="K23" s="20"/>
      <c r="L23" s="20"/>
      <c r="M23" s="20"/>
      <c r="N23" s="20"/>
      <c r="O23" s="20"/>
      <c r="P23" s="20"/>
      <c r="Q23" s="20"/>
      <c r="R23" s="20"/>
      <c r="S23" s="20"/>
      <c r="T23" s="20"/>
      <c r="U23" s="20"/>
      <c r="V23" s="20"/>
    </row>
    <row r="24" spans="1:22" x14ac:dyDescent="0.2">
      <c r="A24" s="20"/>
      <c r="B24" s="39" t="s">
        <v>91</v>
      </c>
      <c r="C24" s="50">
        <f>C17/(C4)</f>
        <v>4.6478034821930539E-2</v>
      </c>
      <c r="D24" s="50">
        <f>D17/(D4)</f>
        <v>6.7907797648159574E-2</v>
      </c>
      <c r="E24" s="50">
        <f>E17/(E4)</f>
        <v>7.4107954144397734E-2</v>
      </c>
      <c r="F24" s="51">
        <f>F17/(F4)</f>
        <v>8.2414306371575818E-2</v>
      </c>
      <c r="G24" s="46">
        <f>(IF(C24 &gt; 0.5, 100, IF(C24 &gt;= 0.2, 50, 0))) +
  (IF(D24 &gt; 0.5, 100, IF(D24 &gt;= 0.2, 50, 0))) +
  (IF(E24 &gt; 0.5, 100, IF(E24 &gt;= 0.2, 50, 0))) +
  (IF(F24 &gt; 0.5, 100, IF(F24 &gt;= 0.2, 50, 0)))</f>
        <v>0</v>
      </c>
      <c r="H24" s="47" t="s">
        <v>163</v>
      </c>
      <c r="I24" s="20"/>
      <c r="J24" s="20"/>
      <c r="K24" s="20"/>
      <c r="L24" s="20"/>
      <c r="M24" s="20"/>
      <c r="N24" s="20"/>
      <c r="O24" s="20"/>
      <c r="P24" s="20"/>
      <c r="Q24" s="20"/>
      <c r="R24" s="20"/>
      <c r="S24" s="20"/>
      <c r="T24" s="20"/>
      <c r="U24" s="20"/>
      <c r="V24" s="20"/>
    </row>
    <row r="25" spans="1:22" x14ac:dyDescent="0.2">
      <c r="A25" s="20"/>
      <c r="B25" s="39" t="s">
        <v>79</v>
      </c>
      <c r="C25" s="50">
        <f>C17/C6</f>
        <v>3.1504198129335373E-2</v>
      </c>
      <c r="D25" s="50">
        <f>D17/D6</f>
        <v>4.6569400118622484E-2</v>
      </c>
      <c r="E25" s="50">
        <f>E17/E6</f>
        <v>5.037975789524049E-2</v>
      </c>
      <c r="F25" s="51">
        <f>F17/F6</f>
        <v>5.4702981321008835E-2</v>
      </c>
      <c r="G25" s="46">
        <f>(IF(C25 &gt; 0.17, 100, IF(C25 &gt;= 0.1, 50, 0))) +
  (IF(D25 &gt; 0.17, 100, IF(D25 &gt;= 0.1, 50, 0))) +
  (IF(E25 &gt; 0.17, 100, IF(E25 &gt;= 0.1, 50, 0))) +
  (IF(F25 &gt; 0.17, 100, IF(F25 &gt;= 0.1, 50, 0)))</f>
        <v>0</v>
      </c>
      <c r="H25" s="47" t="s">
        <v>164</v>
      </c>
      <c r="I25" s="20"/>
      <c r="J25" s="20"/>
      <c r="K25" s="20"/>
      <c r="L25" s="20"/>
      <c r="M25" s="20"/>
      <c r="N25" s="20"/>
      <c r="O25" s="20"/>
      <c r="P25" s="20"/>
      <c r="Q25" s="20"/>
      <c r="R25" s="20"/>
      <c r="S25" s="20"/>
      <c r="T25" s="20"/>
      <c r="U25" s="20"/>
      <c r="V25" s="20"/>
    </row>
    <row r="26" spans="1:22" x14ac:dyDescent="0.2">
      <c r="A26" s="20"/>
      <c r="B26" s="39" t="s">
        <v>81</v>
      </c>
      <c r="C26" s="50">
        <f>C8/C6</f>
        <v>0.5813056473646866</v>
      </c>
      <c r="D26" s="50">
        <f>D8/D6</f>
        <v>0.55414755799152038</v>
      </c>
      <c r="E26" s="50">
        <f>E8/E6</f>
        <v>0.58382196001256503</v>
      </c>
      <c r="F26" s="51">
        <f>F8/F6</f>
        <v>0.59775491864691332</v>
      </c>
      <c r="G26" s="46">
        <f>(IF(C26 &lt; 0.5, 100, 0)) +
  (IF(D26 &lt; 0.5, 100, 0)) +
  (IF(E26 &lt; 0.5, 100, 0)) +
  (IF(F26 &lt; 0.5, 100, 0))</f>
        <v>0</v>
      </c>
      <c r="H26" s="47" t="s">
        <v>165</v>
      </c>
      <c r="I26" s="20"/>
      <c r="J26" s="20"/>
      <c r="K26" s="20"/>
      <c r="L26" s="20"/>
      <c r="M26" s="20"/>
      <c r="N26" s="20"/>
      <c r="O26" s="20"/>
      <c r="P26" s="20"/>
      <c r="Q26" s="20"/>
      <c r="R26" s="20"/>
      <c r="S26" s="20"/>
      <c r="T26" s="20"/>
      <c r="U26" s="20"/>
      <c r="V26" s="20"/>
    </row>
    <row r="27" spans="1:22" x14ac:dyDescent="0.2">
      <c r="A27" s="20"/>
      <c r="B27" s="39" t="s">
        <v>166</v>
      </c>
      <c r="C27" s="50">
        <f>C9/(C13+C10)</f>
        <v>1.9079469442074311</v>
      </c>
      <c r="D27" s="50">
        <f>D9/(D13+D10)</f>
        <v>1.6800319048964067</v>
      </c>
      <c r="E27" s="50">
        <f>E9/(E13+E10)</f>
        <v>1.6952838518051132</v>
      </c>
      <c r="F27" s="51">
        <f>F9/(F13+F10)</f>
        <v>1.7646076924755383</v>
      </c>
      <c r="G27" s="46">
        <f>(IF(C27 &lt; 0.8, 100, IF(C27 &lt; 1, 50, 0))) +
  (IF(D27 &lt; 0.8, 100, IF(D27 &lt; 1, 50, 0))) +
  (IF(E27 &lt; 0.8, 100, IF(E27 &lt; 1, 50, 0))) +
  (IF(F27 &lt; 0.8, 100, IF(F27 &lt; 1, 50, 0)))</f>
        <v>0</v>
      </c>
      <c r="H27" s="47" t="s">
        <v>167</v>
      </c>
      <c r="I27" s="20"/>
      <c r="J27" s="20"/>
      <c r="K27" s="20"/>
      <c r="L27" s="20"/>
      <c r="M27" s="20"/>
      <c r="N27" s="20"/>
      <c r="O27" s="20"/>
      <c r="P27" s="20"/>
      <c r="Q27" s="20"/>
      <c r="R27" s="20"/>
      <c r="S27" s="20"/>
      <c r="T27" s="20"/>
      <c r="U27" s="20"/>
      <c r="V27" s="20"/>
    </row>
    <row r="28" spans="1:22" x14ac:dyDescent="0.2">
      <c r="A28" s="20"/>
      <c r="B28" s="39" t="s">
        <v>168</v>
      </c>
      <c r="C28" s="44" t="str">
        <f>IF(C11=0, "Pass", "Fail")</f>
        <v>Pass</v>
      </c>
      <c r="D28" s="52" t="str">
        <f>IF(D11=0, "Pass", "Fail")</f>
        <v>Pass</v>
      </c>
      <c r="E28" s="52" t="str">
        <f>IF(E11=0, "Pass", "Fail")</f>
        <v>Pass</v>
      </c>
      <c r="F28" s="53" t="str">
        <f>IF(F11=0, "Pass", "Fail")</f>
        <v>Pass</v>
      </c>
      <c r="G28" s="46">
        <f>(COUNTIF(C28:F28, "Pass") * 100) + (COUNTIF(C28:F28, "Fail") * 0)</f>
        <v>400</v>
      </c>
      <c r="H28" s="47" t="s">
        <v>169</v>
      </c>
      <c r="I28" s="20"/>
      <c r="J28" s="20"/>
      <c r="K28" s="20"/>
      <c r="L28" s="20"/>
      <c r="M28" s="20"/>
      <c r="N28" s="20"/>
      <c r="O28" s="20"/>
      <c r="P28" s="20"/>
      <c r="Q28" s="20"/>
      <c r="R28" s="20"/>
      <c r="S28" s="20"/>
      <c r="T28" s="20"/>
      <c r="U28" s="20"/>
      <c r="V28" s="20"/>
    </row>
    <row r="29" spans="1:22" x14ac:dyDescent="0.2">
      <c r="A29" s="20"/>
      <c r="B29" s="39" t="s">
        <v>83</v>
      </c>
      <c r="C29" s="51">
        <f>(((C12-D12)/D12)+((D12-E12)/E12)+((E12-F12)/F12))/3</f>
        <v>5.4984172667309393E-2</v>
      </c>
      <c r="D29" s="54"/>
      <c r="E29" s="55"/>
      <c r="F29" s="56"/>
      <c r="G29" s="46">
        <f>(IF(C29 &gt;= 0.17, 100, IF(C29 &gt;= 0, 50, 0))) * (400/100)</f>
        <v>200</v>
      </c>
      <c r="H29" s="47" t="s">
        <v>170</v>
      </c>
      <c r="I29" s="20"/>
      <c r="J29" s="20"/>
      <c r="K29" s="20"/>
      <c r="L29" s="20"/>
      <c r="M29" s="20"/>
      <c r="N29" s="20"/>
      <c r="O29" s="20"/>
      <c r="P29" s="20"/>
      <c r="Q29" s="20"/>
      <c r="R29" s="20"/>
      <c r="S29" s="20"/>
      <c r="T29" s="20"/>
      <c r="U29" s="20"/>
      <c r="V29" s="20"/>
    </row>
    <row r="30" spans="1:22" x14ac:dyDescent="0.2">
      <c r="A30" s="20"/>
      <c r="B30" s="39" t="s">
        <v>87</v>
      </c>
      <c r="C30" s="44" t="str">
        <f>IF(C10&lt;&gt;0,"Pass","Fail")</f>
        <v>Fail</v>
      </c>
      <c r="D30" s="57" t="str">
        <f>IF(D10&lt;&gt;0,"Pass","Fail")</f>
        <v>Fail</v>
      </c>
      <c r="E30" s="57" t="str">
        <f>IF(E10&lt;&gt;0,"Pass","Fail")</f>
        <v>Fail</v>
      </c>
      <c r="F30" s="58" t="str">
        <f>IF(F10&lt;&gt;0,"Pass","Fail")</f>
        <v>Fail</v>
      </c>
      <c r="G30" s="46">
        <f>(COUNTIF(C30:F30, "Pass") * 100) + (COUNTIF(C30:F30, "Fail") * 0)</f>
        <v>0</v>
      </c>
      <c r="H30" s="47" t="s">
        <v>171</v>
      </c>
      <c r="I30" s="20"/>
      <c r="J30" s="20"/>
      <c r="K30" s="20"/>
      <c r="L30" s="20"/>
      <c r="M30" s="20"/>
      <c r="N30" s="20"/>
      <c r="O30" s="20"/>
      <c r="P30" s="20"/>
      <c r="Q30" s="20"/>
      <c r="R30" s="20"/>
      <c r="S30" s="20"/>
      <c r="T30" s="20"/>
      <c r="U30" s="20"/>
      <c r="V30" s="20"/>
    </row>
    <row r="31" spans="1:22" x14ac:dyDescent="0.2">
      <c r="A31" s="20"/>
      <c r="B31" s="39" t="s">
        <v>172</v>
      </c>
      <c r="C31" s="50">
        <f>C17/(C13+C10)</f>
        <v>9.1612536679906251E-2</v>
      </c>
      <c r="D31" s="50">
        <f>D17/(D13+D10)</f>
        <v>0.12480747810979477</v>
      </c>
      <c r="E31" s="50">
        <f>E17/(E13+E10)</f>
        <v>0.13578774791289286</v>
      </c>
      <c r="F31" s="51">
        <f>F17/(F13+F10)</f>
        <v>0.1512322829614067</v>
      </c>
      <c r="G31" s="46">
        <f>(IF(C31 &gt; 0.23, 100, 0)) +
  (IF(D31 &gt; 0.23, 100, 0)) +
  (IF(E31 &gt; 0.23, 100, 0)) +
  (IF(F31 &gt; 0.23, 100, 0))</f>
        <v>0</v>
      </c>
      <c r="H31" s="47" t="s">
        <v>173</v>
      </c>
      <c r="I31" s="20"/>
      <c r="J31" s="20"/>
      <c r="K31" s="20"/>
      <c r="L31" s="20"/>
      <c r="M31" s="20"/>
      <c r="N31" s="20"/>
      <c r="O31" s="20"/>
      <c r="P31" s="20"/>
      <c r="Q31" s="20"/>
      <c r="R31" s="20"/>
      <c r="S31" s="20"/>
      <c r="T31" s="20"/>
      <c r="U31" s="20"/>
      <c r="V31" s="20"/>
    </row>
    <row r="32" spans="1:22" x14ac:dyDescent="0.2">
      <c r="A32" s="20"/>
      <c r="B32" s="59" t="s">
        <v>93</v>
      </c>
      <c r="C32" s="60" t="str">
        <f>IF(C5&gt;F5, "Pass", "Fail")</f>
        <v>Fail</v>
      </c>
      <c r="D32" s="61"/>
      <c r="E32" s="62"/>
      <c r="F32" s="62"/>
      <c r="G32" s="63">
        <f>((COUNTIF(C32, "Pass") * 100) + (COUNTIF(C32, "Fail") * 0)) * (400/100)</f>
        <v>0</v>
      </c>
      <c r="H32" s="64" t="s">
        <v>174</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tabColor rgb="FF00FF00"/>
  </sheetPr>
  <dimension ref="A1:V32"/>
  <sheetViews>
    <sheetView zoomScale="200" workbookViewId="0"/>
  </sheetViews>
  <sheetFormatPr baseColWidth="10" defaultColWidth="8.83203125" defaultRowHeight="15" x14ac:dyDescent="0.2"/>
  <cols>
    <col min="1" max="1" width="19" customWidth="1"/>
    <col min="2" max="2" width="42" customWidth="1"/>
    <col min="3" max="7" width="20" customWidth="1"/>
    <col min="8" max="8" width="177" customWidth="1"/>
    <col min="9" max="9" width="20" customWidth="1"/>
    <col min="10" max="22" width="19" customWidth="1"/>
  </cols>
  <sheetData>
    <row r="1" spans="1:22" x14ac:dyDescent="0.2">
      <c r="A1" s="20"/>
      <c r="B1" s="21" t="s">
        <v>130</v>
      </c>
      <c r="C1" s="20"/>
      <c r="D1" s="20"/>
      <c r="E1" s="20"/>
      <c r="F1" s="20"/>
      <c r="G1" s="20"/>
      <c r="H1" s="20"/>
      <c r="I1" s="20"/>
      <c r="J1" s="20"/>
      <c r="K1" s="20"/>
      <c r="L1" s="20"/>
      <c r="M1" s="20"/>
      <c r="N1" s="20"/>
      <c r="O1" s="20"/>
      <c r="P1" s="20"/>
      <c r="Q1" s="20"/>
      <c r="R1" s="20"/>
      <c r="S1" s="20"/>
      <c r="T1" s="20"/>
      <c r="U1" s="20"/>
      <c r="V1" s="20"/>
    </row>
    <row r="2" spans="1:22" x14ac:dyDescent="0.2">
      <c r="A2" s="20"/>
      <c r="B2" s="22" t="s">
        <v>131</v>
      </c>
      <c r="C2" s="23" t="s">
        <v>175</v>
      </c>
      <c r="D2" s="23" t="s">
        <v>176</v>
      </c>
      <c r="E2" s="23" t="s">
        <v>177</v>
      </c>
      <c r="F2" s="23" t="s">
        <v>178</v>
      </c>
      <c r="G2" s="20"/>
      <c r="H2" s="24" t="s">
        <v>136</v>
      </c>
      <c r="I2" s="25">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0.14666666666666667</v>
      </c>
      <c r="J2" s="20"/>
      <c r="K2" s="20"/>
      <c r="L2" s="20"/>
      <c r="M2" s="20"/>
      <c r="N2" s="20"/>
      <c r="O2" s="20"/>
      <c r="P2" s="20"/>
      <c r="Q2" s="20"/>
      <c r="R2" s="20"/>
      <c r="S2" s="20"/>
      <c r="T2" s="20"/>
      <c r="U2" s="20"/>
      <c r="V2" s="20"/>
    </row>
    <row r="3" spans="1:22" ht="19" x14ac:dyDescent="0.25">
      <c r="A3" s="20"/>
      <c r="B3" s="26" t="s">
        <v>137</v>
      </c>
      <c r="C3" s="27">
        <v>55000000</v>
      </c>
      <c r="D3" s="27">
        <v>47000000</v>
      </c>
      <c r="E3" s="27">
        <v>37000000</v>
      </c>
      <c r="F3" s="28">
        <v>42000000</v>
      </c>
      <c r="G3" s="20"/>
      <c r="H3" s="20"/>
      <c r="I3" s="20"/>
      <c r="J3" s="20"/>
      <c r="K3" s="20"/>
      <c r="L3" s="20"/>
      <c r="M3" s="20"/>
      <c r="N3" s="20"/>
      <c r="O3" s="20"/>
      <c r="P3" s="20"/>
      <c r="Q3" s="20"/>
      <c r="R3" s="20"/>
      <c r="S3" s="20"/>
      <c r="T3" s="20"/>
      <c r="U3" s="20"/>
      <c r="V3" s="20"/>
    </row>
    <row r="4" spans="1:22" ht="19" x14ac:dyDescent="0.25">
      <c r="A4" s="20"/>
      <c r="B4" s="29" t="s">
        <v>138</v>
      </c>
      <c r="C4" s="27">
        <v>10123000000</v>
      </c>
      <c r="D4" s="27">
        <v>7948000000</v>
      </c>
      <c r="E4" s="27">
        <v>8200000000</v>
      </c>
      <c r="F4" s="28">
        <v>7554000000</v>
      </c>
      <c r="G4" s="20"/>
      <c r="H4" s="20"/>
      <c r="I4" s="20"/>
      <c r="J4" s="20"/>
      <c r="K4" s="20"/>
      <c r="L4" s="20"/>
      <c r="M4" s="20"/>
      <c r="N4" s="20"/>
      <c r="O4" s="20"/>
      <c r="P4" s="20"/>
      <c r="Q4" s="20"/>
      <c r="R4" s="20"/>
      <c r="S4" s="20"/>
      <c r="T4" s="20"/>
      <c r="U4" s="20"/>
      <c r="V4" s="20"/>
    </row>
    <row r="5" spans="1:22" ht="19" x14ac:dyDescent="0.25">
      <c r="A5" s="20"/>
      <c r="B5" s="29" t="s">
        <v>139</v>
      </c>
      <c r="C5" s="27">
        <v>0</v>
      </c>
      <c r="D5" s="27">
        <v>0</v>
      </c>
      <c r="E5" s="27">
        <v>0</v>
      </c>
      <c r="F5" s="28">
        <v>0</v>
      </c>
      <c r="G5" s="20"/>
      <c r="H5" s="20"/>
      <c r="I5" s="20"/>
      <c r="J5" s="20"/>
      <c r="K5" s="20"/>
      <c r="L5" s="20"/>
      <c r="M5" s="20"/>
      <c r="N5" s="20"/>
      <c r="O5" s="20"/>
      <c r="P5" s="20"/>
      <c r="Q5" s="20"/>
      <c r="R5" s="20"/>
      <c r="S5" s="20"/>
      <c r="T5" s="20"/>
      <c r="U5" s="20"/>
      <c r="V5" s="20"/>
    </row>
    <row r="6" spans="1:22" ht="19" x14ac:dyDescent="0.25">
      <c r="A6" s="20"/>
      <c r="B6" s="29" t="s">
        <v>140</v>
      </c>
      <c r="C6" s="27">
        <v>14701000000</v>
      </c>
      <c r="D6" s="27">
        <v>12312000000</v>
      </c>
      <c r="E6" s="27">
        <v>12813000000</v>
      </c>
      <c r="F6" s="28">
        <v>10592000000</v>
      </c>
      <c r="G6" s="20"/>
      <c r="H6" s="20"/>
      <c r="I6" s="20"/>
      <c r="J6" s="20"/>
      <c r="K6" s="20"/>
      <c r="L6" s="20"/>
      <c r="M6" s="20"/>
      <c r="N6" s="20"/>
      <c r="O6" s="20"/>
      <c r="P6" s="20"/>
      <c r="Q6" s="20"/>
      <c r="R6" s="20"/>
      <c r="S6" s="20"/>
      <c r="T6" s="20"/>
      <c r="U6" s="20"/>
      <c r="V6" s="20"/>
    </row>
    <row r="7" spans="1:22" ht="19" x14ac:dyDescent="0.25">
      <c r="A7" s="20"/>
      <c r="B7" s="29" t="s">
        <v>141</v>
      </c>
      <c r="C7" s="27">
        <v>906000000</v>
      </c>
      <c r="D7" s="27">
        <v>617000000</v>
      </c>
      <c r="E7" s="27">
        <v>1631000000</v>
      </c>
      <c r="F7" s="28">
        <v>634000000</v>
      </c>
      <c r="G7" s="20"/>
      <c r="H7" s="20"/>
      <c r="I7" s="20"/>
      <c r="J7" s="20"/>
      <c r="K7" s="20"/>
      <c r="L7" s="20"/>
      <c r="M7" s="20"/>
      <c r="N7" s="20"/>
      <c r="O7" s="20"/>
      <c r="P7" s="20"/>
      <c r="Q7" s="20"/>
      <c r="R7" s="20"/>
      <c r="S7" s="20"/>
      <c r="T7" s="20"/>
      <c r="U7" s="20"/>
      <c r="V7" s="20"/>
    </row>
    <row r="8" spans="1:22" ht="19" x14ac:dyDescent="0.25">
      <c r="A8" s="20"/>
      <c r="B8" s="29" t="s">
        <v>142</v>
      </c>
      <c r="C8" s="27">
        <v>8801000000</v>
      </c>
      <c r="D8" s="27">
        <v>7663000000</v>
      </c>
      <c r="E8" s="27">
        <v>7882000000</v>
      </c>
      <c r="F8" s="28">
        <v>7243000000</v>
      </c>
      <c r="G8" s="20"/>
      <c r="H8" s="20"/>
      <c r="I8" s="20"/>
      <c r="J8" s="20"/>
      <c r="K8" s="20"/>
      <c r="L8" s="20"/>
      <c r="M8" s="20"/>
      <c r="N8" s="20"/>
      <c r="O8" s="20"/>
      <c r="P8" s="20"/>
      <c r="Q8" s="20"/>
      <c r="R8" s="20"/>
      <c r="S8" s="20"/>
      <c r="T8" s="20"/>
      <c r="U8" s="20"/>
      <c r="V8" s="20"/>
    </row>
    <row r="9" spans="1:22" ht="19" x14ac:dyDescent="0.25">
      <c r="A9" s="20"/>
      <c r="B9" s="29" t="s">
        <v>143</v>
      </c>
      <c r="C9" s="27">
        <v>9707000000</v>
      </c>
      <c r="D9" s="27">
        <v>8280000000</v>
      </c>
      <c r="E9" s="27">
        <v>9513000000</v>
      </c>
      <c r="F9" s="28">
        <v>7877000000</v>
      </c>
      <c r="G9" s="20"/>
      <c r="H9" s="20"/>
      <c r="I9" s="20"/>
      <c r="J9" s="20"/>
      <c r="K9" s="20"/>
      <c r="L9" s="20"/>
      <c r="M9" s="20"/>
      <c r="N9" s="20"/>
      <c r="O9" s="20"/>
      <c r="P9" s="20"/>
      <c r="Q9" s="20"/>
      <c r="R9" s="20"/>
      <c r="S9" s="20"/>
      <c r="T9" s="20"/>
      <c r="U9" s="20"/>
      <c r="V9" s="20"/>
    </row>
    <row r="10" spans="1:22" ht="19" x14ac:dyDescent="0.25">
      <c r="A10" s="20"/>
      <c r="B10" s="29" t="s">
        <v>144</v>
      </c>
      <c r="C10" s="27">
        <v>0</v>
      </c>
      <c r="D10" s="27">
        <v>0</v>
      </c>
      <c r="E10" s="27">
        <v>0</v>
      </c>
      <c r="F10" s="28">
        <v>0</v>
      </c>
      <c r="G10" s="20"/>
      <c r="H10" s="20"/>
      <c r="I10" s="20"/>
      <c r="J10" s="20"/>
      <c r="K10" s="20"/>
      <c r="L10" s="20"/>
      <c r="M10" s="20"/>
      <c r="N10" s="20"/>
      <c r="O10" s="20"/>
      <c r="P10" s="20"/>
      <c r="Q10" s="20"/>
      <c r="R10" s="20"/>
      <c r="S10" s="20"/>
      <c r="T10" s="20"/>
      <c r="U10" s="20"/>
      <c r="V10" s="20"/>
    </row>
    <row r="11" spans="1:22" ht="19" x14ac:dyDescent="0.25">
      <c r="A11" s="20"/>
      <c r="B11" s="29" t="s">
        <v>145</v>
      </c>
      <c r="C11" s="27">
        <v>0</v>
      </c>
      <c r="D11" s="27">
        <v>0</v>
      </c>
      <c r="E11" s="27">
        <v>0</v>
      </c>
      <c r="F11" s="28">
        <v>0</v>
      </c>
      <c r="G11" s="20"/>
      <c r="H11" s="20"/>
      <c r="I11" s="20"/>
      <c r="J11" s="20"/>
      <c r="K11" s="20"/>
      <c r="L11" s="20"/>
      <c r="M11" s="20"/>
      <c r="N11" s="20"/>
      <c r="O11" s="20"/>
      <c r="P11" s="20"/>
      <c r="Q11" s="20"/>
      <c r="R11" s="20"/>
      <c r="S11" s="20"/>
      <c r="T11" s="20"/>
      <c r="U11" s="20"/>
      <c r="V11" s="20"/>
    </row>
    <row r="12" spans="1:22" ht="19" x14ac:dyDescent="0.25">
      <c r="A12" s="20"/>
      <c r="B12" s="29" t="s">
        <v>146</v>
      </c>
      <c r="C12" s="27">
        <v>361000000</v>
      </c>
      <c r="D12" s="27">
        <v>463000000</v>
      </c>
      <c r="E12" s="27">
        <v>-33000000</v>
      </c>
      <c r="F12" s="28">
        <v>-84000000</v>
      </c>
      <c r="G12" s="20"/>
      <c r="H12" s="20"/>
      <c r="I12" s="20"/>
      <c r="J12" s="20"/>
      <c r="K12" s="20"/>
      <c r="L12" s="20"/>
      <c r="M12" s="20"/>
      <c r="N12" s="20"/>
      <c r="O12" s="20"/>
      <c r="P12" s="20"/>
      <c r="Q12" s="20"/>
      <c r="R12" s="20"/>
      <c r="S12" s="20"/>
      <c r="T12" s="20"/>
      <c r="U12" s="20"/>
      <c r="V12" s="20"/>
    </row>
    <row r="13" spans="1:22" ht="19" x14ac:dyDescent="0.25">
      <c r="A13" s="20"/>
      <c r="B13" s="29" t="s">
        <v>147</v>
      </c>
      <c r="C13" s="27">
        <v>4994000000</v>
      </c>
      <c r="D13" s="27">
        <v>4032000000</v>
      </c>
      <c r="E13" s="27">
        <v>3300000000</v>
      </c>
      <c r="F13" s="28">
        <v>2715000000</v>
      </c>
      <c r="G13" s="20"/>
      <c r="H13" s="20"/>
      <c r="I13" s="20"/>
      <c r="J13" s="20"/>
      <c r="K13" s="20"/>
      <c r="L13" s="20"/>
      <c r="M13" s="20"/>
      <c r="N13" s="20"/>
      <c r="O13" s="20"/>
      <c r="P13" s="20"/>
      <c r="Q13" s="20"/>
      <c r="R13" s="20"/>
      <c r="S13" s="20"/>
      <c r="T13" s="20"/>
      <c r="U13" s="20"/>
      <c r="V13" s="20"/>
    </row>
    <row r="14" spans="1:22" ht="19" x14ac:dyDescent="0.25">
      <c r="A14" s="20"/>
      <c r="B14" s="30" t="s">
        <v>148</v>
      </c>
      <c r="C14" s="31"/>
      <c r="D14" s="31"/>
      <c r="E14" s="31"/>
      <c r="F14" s="32"/>
      <c r="G14" s="20"/>
      <c r="H14" s="20"/>
      <c r="I14" s="20"/>
      <c r="J14" s="20"/>
      <c r="K14" s="20"/>
      <c r="L14" s="20"/>
      <c r="M14" s="20"/>
      <c r="N14" s="20"/>
      <c r="O14" s="20"/>
      <c r="P14" s="20"/>
      <c r="Q14" s="20"/>
      <c r="R14" s="20"/>
      <c r="S14" s="20"/>
      <c r="T14" s="20"/>
      <c r="U14" s="20"/>
      <c r="V14" s="20"/>
    </row>
    <row r="15" spans="1:22" ht="19" x14ac:dyDescent="0.25">
      <c r="A15" s="20"/>
      <c r="B15" s="26" t="s">
        <v>149</v>
      </c>
      <c r="C15" s="27">
        <v>0</v>
      </c>
      <c r="D15" s="27">
        <v>2000000</v>
      </c>
      <c r="E15" s="27">
        <v>6000000</v>
      </c>
      <c r="F15" s="28">
        <v>5000000</v>
      </c>
      <c r="G15" s="20"/>
      <c r="H15" s="20"/>
      <c r="I15" s="20"/>
      <c r="J15" s="20"/>
      <c r="K15" s="20"/>
      <c r="L15" s="20"/>
      <c r="M15" s="20"/>
      <c r="N15" s="20"/>
      <c r="O15" s="20"/>
      <c r="P15" s="20"/>
      <c r="Q15" s="20"/>
      <c r="R15" s="20"/>
      <c r="S15" s="20"/>
      <c r="T15" s="20"/>
      <c r="U15" s="20"/>
      <c r="V15" s="20"/>
    </row>
    <row r="16" spans="1:22" ht="19" x14ac:dyDescent="0.25">
      <c r="A16" s="20"/>
      <c r="B16" s="30" t="s">
        <v>150</v>
      </c>
      <c r="C16" s="31"/>
      <c r="D16" s="31"/>
      <c r="E16" s="31"/>
      <c r="F16" s="32"/>
      <c r="G16" s="20"/>
      <c r="H16" s="20"/>
      <c r="I16" s="20"/>
      <c r="J16" s="20"/>
      <c r="K16" s="20"/>
      <c r="L16" s="20"/>
      <c r="M16" s="20"/>
      <c r="N16" s="20"/>
      <c r="O16" s="20"/>
      <c r="P16" s="20"/>
      <c r="Q16" s="20"/>
      <c r="R16" s="20"/>
      <c r="S16" s="20"/>
      <c r="T16" s="20"/>
      <c r="U16" s="20"/>
      <c r="V16" s="20"/>
    </row>
    <row r="17" spans="1:22" ht="19" x14ac:dyDescent="0.25">
      <c r="A17" s="20"/>
      <c r="B17" s="33" t="s">
        <v>151</v>
      </c>
      <c r="C17" s="34">
        <v>702000000</v>
      </c>
      <c r="D17" s="34">
        <v>787000000</v>
      </c>
      <c r="E17" s="34">
        <v>701000000</v>
      </c>
      <c r="F17" s="35">
        <v>545000000</v>
      </c>
      <c r="G17" s="20"/>
      <c r="H17" s="20"/>
      <c r="I17" s="20"/>
      <c r="J17" s="20"/>
      <c r="K17" s="20"/>
      <c r="L17" s="20"/>
      <c r="M17" s="20"/>
      <c r="N17" s="20"/>
      <c r="O17" s="20"/>
      <c r="P17" s="20"/>
      <c r="Q17" s="20"/>
      <c r="R17" s="20"/>
      <c r="S17" s="20"/>
      <c r="T17" s="20"/>
      <c r="U17" s="20"/>
      <c r="V17" s="20"/>
    </row>
    <row r="19" spans="1:22" x14ac:dyDescent="0.2">
      <c r="A19" s="20"/>
      <c r="B19" s="36" t="s">
        <v>70</v>
      </c>
      <c r="C19" s="37" t="s">
        <v>152</v>
      </c>
      <c r="D19" s="37" t="s">
        <v>153</v>
      </c>
      <c r="E19" s="37" t="s">
        <v>154</v>
      </c>
      <c r="F19" s="37" t="s">
        <v>155</v>
      </c>
      <c r="G19" s="38" t="s">
        <v>156</v>
      </c>
      <c r="H19" s="20"/>
      <c r="I19" s="20"/>
      <c r="J19" s="20"/>
      <c r="K19" s="20"/>
      <c r="L19" s="20"/>
      <c r="M19" s="20"/>
      <c r="N19" s="20"/>
      <c r="O19" s="20"/>
      <c r="P19" s="20"/>
      <c r="Q19" s="20"/>
      <c r="R19" s="20"/>
      <c r="S19" s="20"/>
      <c r="T19" s="20"/>
      <c r="U19" s="20"/>
      <c r="V19" s="20"/>
    </row>
    <row r="20" spans="1:22" x14ac:dyDescent="0.2">
      <c r="A20" s="20"/>
      <c r="B20" s="39" t="s">
        <v>85</v>
      </c>
      <c r="C20" s="40"/>
      <c r="D20" s="40"/>
      <c r="E20" s="40"/>
      <c r="F20" s="40"/>
      <c r="G20" s="41"/>
      <c r="H20" s="42" t="s">
        <v>157</v>
      </c>
      <c r="I20" s="20"/>
      <c r="J20" s="20"/>
      <c r="K20" s="20"/>
      <c r="L20" s="20"/>
      <c r="M20" s="20"/>
      <c r="N20" s="20"/>
      <c r="O20" s="20"/>
      <c r="P20" s="20"/>
      <c r="Q20" s="20"/>
      <c r="R20" s="20"/>
      <c r="S20" s="20"/>
      <c r="T20" s="20"/>
      <c r="U20" s="20"/>
      <c r="V20" s="20"/>
    </row>
    <row r="21" spans="1:22" x14ac:dyDescent="0.2">
      <c r="A21" s="20"/>
      <c r="B21" s="43" t="s">
        <v>158</v>
      </c>
      <c r="C21" s="44" t="str">
        <f>IF(C3&gt;D3, "Pass", "Fail")</f>
        <v>Pass</v>
      </c>
      <c r="D21" s="44" t="str">
        <f>IF(D3&gt;E3, "Pass", "Fail")</f>
        <v>Pass</v>
      </c>
      <c r="E21" s="44" t="str">
        <f>IF(E3&gt;F3, "Pass", "Fail")</f>
        <v>Fail</v>
      </c>
      <c r="F21" s="45"/>
      <c r="G21" s="46">
        <f>(((COUNTIF(C21:E21, "Pass") * 100) + (COUNTIF(C21:E21, "Fail") * 0)) * (400/300)) / 2</f>
        <v>133.33333333333331</v>
      </c>
      <c r="H21" s="47" t="s">
        <v>159</v>
      </c>
      <c r="I21" s="48"/>
      <c r="J21" s="20"/>
      <c r="K21" s="20"/>
      <c r="L21" s="20"/>
      <c r="M21" s="20"/>
      <c r="N21" s="20"/>
      <c r="O21" s="20"/>
      <c r="P21" s="20"/>
      <c r="Q21" s="20"/>
      <c r="R21" s="20"/>
      <c r="S21" s="20"/>
      <c r="T21" s="20"/>
      <c r="U21" s="20"/>
      <c r="V21" s="20"/>
    </row>
    <row r="22" spans="1:22" x14ac:dyDescent="0.2">
      <c r="A22" s="20"/>
      <c r="B22" s="43" t="s">
        <v>160</v>
      </c>
      <c r="C22" s="44" t="str">
        <f>IF(C17&gt;D17, "Pass", "Fail")</f>
        <v>Fail</v>
      </c>
      <c r="D22" s="44" t="str">
        <f>IF(D17&gt;E17, "Pass", "Fail")</f>
        <v>Pass</v>
      </c>
      <c r="E22" s="44" t="str">
        <f>IF(E17&gt;F17, "Pass", "Fail")</f>
        <v>Pass</v>
      </c>
      <c r="F22" s="40"/>
      <c r="G22" s="46">
        <f>(((COUNTIF(C22:F22, "Pass") * 100) + (COUNTIF(C22:F22, "Fail") * 0)) * (400/300)) / 2</f>
        <v>133.33333333333331</v>
      </c>
      <c r="H22" s="47" t="s">
        <v>161</v>
      </c>
      <c r="I22" s="20"/>
      <c r="J22" s="20"/>
      <c r="K22" s="20"/>
      <c r="L22" s="20"/>
      <c r="M22" s="20"/>
      <c r="N22" s="20"/>
      <c r="O22" s="20"/>
      <c r="P22" s="20"/>
      <c r="Q22" s="20"/>
      <c r="R22" s="20"/>
      <c r="S22" s="20"/>
      <c r="T22" s="20"/>
      <c r="U22" s="20"/>
      <c r="V22" s="20"/>
    </row>
    <row r="23" spans="1:22" x14ac:dyDescent="0.2">
      <c r="A23" s="20"/>
      <c r="B23" s="39" t="s">
        <v>73</v>
      </c>
      <c r="C23" s="44" t="str">
        <f>IF(C17&gt;C7, "Pass", "Fail")</f>
        <v>Fail</v>
      </c>
      <c r="D23" s="44" t="str">
        <f>IF(D17&gt;D7, "Pass", "Fail")</f>
        <v>Pass</v>
      </c>
      <c r="E23" s="44" t="str">
        <f>IF(E17&gt;E7, "Pass", "Fail")</f>
        <v>Fail</v>
      </c>
      <c r="F23" s="49" t="str">
        <f>IF(F17&gt;F7, "Pass", "Fail")</f>
        <v>Fail</v>
      </c>
      <c r="G23" s="46">
        <f>(COUNTIF(C23:F23, "Pass") * 100) + (COUNTIF(C23:F23, "Fail") * 0)</f>
        <v>100</v>
      </c>
      <c r="H23" s="47" t="s">
        <v>162</v>
      </c>
      <c r="I23" s="20"/>
      <c r="J23" s="20"/>
      <c r="K23" s="20"/>
      <c r="L23" s="20"/>
      <c r="M23" s="20"/>
      <c r="N23" s="20"/>
      <c r="O23" s="20"/>
      <c r="P23" s="20"/>
      <c r="Q23" s="20"/>
      <c r="R23" s="20"/>
      <c r="S23" s="20"/>
      <c r="T23" s="20"/>
      <c r="U23" s="20"/>
      <c r="V23" s="20"/>
    </row>
    <row r="24" spans="1:22" x14ac:dyDescent="0.2">
      <c r="A24" s="20"/>
      <c r="B24" s="39" t="s">
        <v>91</v>
      </c>
      <c r="C24" s="50">
        <f>C17/(C4)</f>
        <v>6.9347031512397517E-2</v>
      </c>
      <c r="D24" s="50">
        <f>D17/(D4)</f>
        <v>9.9018621036738808E-2</v>
      </c>
      <c r="E24" s="50">
        <f>E17/(E4)</f>
        <v>8.5487804878048787E-2</v>
      </c>
      <c r="F24" s="51">
        <f>F17/(F4)</f>
        <v>7.2147206777866027E-2</v>
      </c>
      <c r="G24" s="46">
        <f>(IF(C24 &gt; 0.5, 100, IF(C24 &gt;= 0.2, 50, 0))) +
  (IF(D24 &gt; 0.5, 100, IF(D24 &gt;= 0.2, 50, 0))) +
  (IF(E24 &gt; 0.5, 100, IF(E24 &gt;= 0.2, 50, 0))) +
  (IF(F24 &gt; 0.5, 100, IF(F24 &gt;= 0.2, 50, 0)))</f>
        <v>0</v>
      </c>
      <c r="H24" s="47" t="s">
        <v>163</v>
      </c>
      <c r="I24" s="20"/>
      <c r="J24" s="20"/>
      <c r="K24" s="20"/>
      <c r="L24" s="20"/>
      <c r="M24" s="20"/>
      <c r="N24" s="20"/>
      <c r="O24" s="20"/>
      <c r="P24" s="20"/>
      <c r="Q24" s="20"/>
      <c r="R24" s="20"/>
      <c r="S24" s="20"/>
      <c r="T24" s="20"/>
      <c r="U24" s="20"/>
      <c r="V24" s="20"/>
    </row>
    <row r="25" spans="1:22" x14ac:dyDescent="0.2">
      <c r="A25" s="20"/>
      <c r="B25" s="39" t="s">
        <v>79</v>
      </c>
      <c r="C25" s="50">
        <f>C17/C6</f>
        <v>4.7751853615400311E-2</v>
      </c>
      <c r="D25" s="50">
        <f>D17/D6</f>
        <v>6.3921377517868749E-2</v>
      </c>
      <c r="E25" s="50">
        <f>E17/E6</f>
        <v>5.4710060095215798E-2</v>
      </c>
      <c r="F25" s="51">
        <f>F17/F6</f>
        <v>5.1453927492447128E-2</v>
      </c>
      <c r="G25" s="46">
        <f>(IF(C25 &gt; 0.17, 100, IF(C25 &gt;= 0.1, 50, 0))) +
  (IF(D25 &gt; 0.17, 100, IF(D25 &gt;= 0.1, 50, 0))) +
  (IF(E25 &gt; 0.17, 100, IF(E25 &gt;= 0.1, 50, 0))) +
  (IF(F25 &gt; 0.17, 100, IF(F25 &gt;= 0.1, 50, 0)))</f>
        <v>0</v>
      </c>
      <c r="H25" s="47" t="s">
        <v>164</v>
      </c>
      <c r="I25" s="20"/>
      <c r="J25" s="20"/>
      <c r="K25" s="20"/>
      <c r="L25" s="20"/>
      <c r="M25" s="20"/>
      <c r="N25" s="20"/>
      <c r="O25" s="20"/>
      <c r="P25" s="20"/>
      <c r="Q25" s="20"/>
      <c r="R25" s="20"/>
      <c r="S25" s="20"/>
      <c r="T25" s="20"/>
      <c r="U25" s="20"/>
      <c r="V25" s="20"/>
    </row>
    <row r="26" spans="1:22" x14ac:dyDescent="0.2">
      <c r="A26" s="20"/>
      <c r="B26" s="39" t="s">
        <v>81</v>
      </c>
      <c r="C26" s="50">
        <f>C8/C6</f>
        <v>0.59866675736344466</v>
      </c>
      <c r="D26" s="50">
        <f>D8/D6</f>
        <v>0.62240090968161144</v>
      </c>
      <c r="E26" s="50">
        <f>E8/E6</f>
        <v>0.61515648169827519</v>
      </c>
      <c r="F26" s="51">
        <f>F8/F6</f>
        <v>0.68381797583081572</v>
      </c>
      <c r="G26" s="46">
        <f>(IF(C26 &lt; 0.5, 100, 0)) +
  (IF(D26 &lt; 0.5, 100, 0)) +
  (IF(E26 &lt; 0.5, 100, 0)) +
  (IF(F26 &lt; 0.5, 100, 0))</f>
        <v>0</v>
      </c>
      <c r="H26" s="47" t="s">
        <v>165</v>
      </c>
      <c r="I26" s="20"/>
      <c r="J26" s="20"/>
      <c r="K26" s="20"/>
      <c r="L26" s="20"/>
      <c r="M26" s="20"/>
      <c r="N26" s="20"/>
      <c r="O26" s="20"/>
      <c r="P26" s="20"/>
      <c r="Q26" s="20"/>
      <c r="R26" s="20"/>
      <c r="S26" s="20"/>
      <c r="T26" s="20"/>
      <c r="U26" s="20"/>
      <c r="V26" s="20"/>
    </row>
    <row r="27" spans="1:22" x14ac:dyDescent="0.2">
      <c r="A27" s="20"/>
      <c r="B27" s="39" t="s">
        <v>166</v>
      </c>
      <c r="C27" s="50">
        <f>C9/(C13+C10)</f>
        <v>1.9437324789747696</v>
      </c>
      <c r="D27" s="50">
        <f>D9/(D13+D10)</f>
        <v>2.0535714285714284</v>
      </c>
      <c r="E27" s="50">
        <f>E9/(E13+E10)</f>
        <v>2.8827272727272728</v>
      </c>
      <c r="F27" s="51">
        <f>F9/(F13+F10)</f>
        <v>2.9012891344383056</v>
      </c>
      <c r="G27" s="46">
        <f>(IF(C27 &lt; 0.8, 100, IF(C27 &lt; 1, 50, 0))) +
  (IF(D27 &lt; 0.8, 100, IF(D27 &lt; 1, 50, 0))) +
  (IF(E27 &lt; 0.8, 100, IF(E27 &lt; 1, 50, 0))) +
  (IF(F27 &lt; 0.8, 100, IF(F27 &lt; 1, 50, 0)))</f>
        <v>0</v>
      </c>
      <c r="H27" s="47" t="s">
        <v>167</v>
      </c>
      <c r="I27" s="20"/>
      <c r="J27" s="20"/>
      <c r="K27" s="20"/>
      <c r="L27" s="20"/>
      <c r="M27" s="20"/>
      <c r="N27" s="20"/>
      <c r="O27" s="20"/>
      <c r="P27" s="20"/>
      <c r="Q27" s="20"/>
      <c r="R27" s="20"/>
      <c r="S27" s="20"/>
      <c r="T27" s="20"/>
      <c r="U27" s="20"/>
      <c r="V27" s="20"/>
    </row>
    <row r="28" spans="1:22" x14ac:dyDescent="0.2">
      <c r="A28" s="20"/>
      <c r="B28" s="39" t="s">
        <v>168</v>
      </c>
      <c r="C28" s="44" t="str">
        <f>IF(C11=0, "Pass", "Fail")</f>
        <v>Pass</v>
      </c>
      <c r="D28" s="52" t="str">
        <f>IF(D11=0, "Pass", "Fail")</f>
        <v>Pass</v>
      </c>
      <c r="E28" s="52" t="str">
        <f>IF(E11=0, "Pass", "Fail")</f>
        <v>Pass</v>
      </c>
      <c r="F28" s="53" t="str">
        <f>IF(F11=0, "Pass", "Fail")</f>
        <v>Pass</v>
      </c>
      <c r="G28" s="46">
        <f>(COUNTIF(C28:F28, "Pass") * 100) + (COUNTIF(C28:F28, "Fail") * 0)</f>
        <v>400</v>
      </c>
      <c r="H28" s="47" t="s">
        <v>169</v>
      </c>
      <c r="I28" s="20"/>
      <c r="J28" s="20"/>
      <c r="K28" s="20"/>
      <c r="L28" s="20"/>
      <c r="M28" s="20"/>
      <c r="N28" s="20"/>
      <c r="O28" s="20"/>
      <c r="P28" s="20"/>
      <c r="Q28" s="20"/>
      <c r="R28" s="20"/>
      <c r="S28" s="20"/>
      <c r="T28" s="20"/>
      <c r="U28" s="20"/>
      <c r="V28" s="20"/>
    </row>
    <row r="29" spans="1:22" x14ac:dyDescent="0.2">
      <c r="A29" s="20"/>
      <c r="B29" s="39" t="s">
        <v>83</v>
      </c>
      <c r="C29" s="51">
        <f>(((C12-D12)/D12)+((D12-E12)/E12)+((E12-F12)/F12))/3</f>
        <v>-5.2859160877519411</v>
      </c>
      <c r="D29" s="54"/>
      <c r="E29" s="55"/>
      <c r="F29" s="56"/>
      <c r="G29" s="46">
        <f>(IF(C29 &gt;= 0.17, 100, IF(C29 &gt;= 0, 50, 0))) * (400/100)</f>
        <v>0</v>
      </c>
      <c r="H29" s="47" t="s">
        <v>170</v>
      </c>
      <c r="I29" s="20"/>
      <c r="J29" s="20"/>
      <c r="K29" s="20"/>
      <c r="L29" s="20"/>
      <c r="M29" s="20"/>
      <c r="N29" s="20"/>
      <c r="O29" s="20"/>
      <c r="P29" s="20"/>
      <c r="Q29" s="20"/>
      <c r="R29" s="20"/>
      <c r="S29" s="20"/>
      <c r="T29" s="20"/>
      <c r="U29" s="20"/>
      <c r="V29" s="20"/>
    </row>
    <row r="30" spans="1:22" x14ac:dyDescent="0.2">
      <c r="A30" s="20"/>
      <c r="B30" s="39" t="s">
        <v>87</v>
      </c>
      <c r="C30" s="44" t="str">
        <f>IF(C10&lt;&gt;0,"Pass","Fail")</f>
        <v>Fail</v>
      </c>
      <c r="D30" s="57" t="str">
        <f>IF(D10&lt;&gt;0,"Pass","Fail")</f>
        <v>Fail</v>
      </c>
      <c r="E30" s="57" t="str">
        <f>IF(E10&lt;&gt;0,"Pass","Fail")</f>
        <v>Fail</v>
      </c>
      <c r="F30" s="58" t="str">
        <f>IF(F10&lt;&gt;0,"Pass","Fail")</f>
        <v>Fail</v>
      </c>
      <c r="G30" s="46">
        <f>(COUNTIF(C30:F30, "Pass") * 100) + (COUNTIF(C30:F30, "Fail") * 0)</f>
        <v>0</v>
      </c>
      <c r="H30" s="47" t="s">
        <v>171</v>
      </c>
      <c r="I30" s="20"/>
      <c r="J30" s="20"/>
      <c r="K30" s="20"/>
      <c r="L30" s="20"/>
      <c r="M30" s="20"/>
      <c r="N30" s="20"/>
      <c r="O30" s="20"/>
      <c r="P30" s="20"/>
      <c r="Q30" s="20"/>
      <c r="R30" s="20"/>
      <c r="S30" s="20"/>
      <c r="T30" s="20"/>
      <c r="U30" s="20"/>
      <c r="V30" s="20"/>
    </row>
    <row r="31" spans="1:22" x14ac:dyDescent="0.2">
      <c r="A31" s="20"/>
      <c r="B31" s="39" t="s">
        <v>172</v>
      </c>
      <c r="C31" s="50">
        <f>C17/(C13+C10)</f>
        <v>0.14056868241890269</v>
      </c>
      <c r="D31" s="50">
        <f>D17/(D13+D10)</f>
        <v>0.19518849206349206</v>
      </c>
      <c r="E31" s="50">
        <f>E17/(E13+E10)</f>
        <v>0.21242424242424243</v>
      </c>
      <c r="F31" s="51">
        <f>F17/(F13+F10)</f>
        <v>0.20073664825046039</v>
      </c>
      <c r="G31" s="46">
        <f>(IF(C31 &gt; 0.23, 100, 0)) +
  (IF(D31 &gt; 0.23, 100, 0)) +
  (IF(E31 &gt; 0.23, 100, 0)) +
  (IF(F31 &gt; 0.23, 100, 0))</f>
        <v>0</v>
      </c>
      <c r="H31" s="47" t="s">
        <v>173</v>
      </c>
      <c r="I31" s="20"/>
      <c r="J31" s="20"/>
      <c r="K31" s="20"/>
      <c r="L31" s="20"/>
      <c r="M31" s="20"/>
      <c r="N31" s="20"/>
      <c r="O31" s="20"/>
      <c r="P31" s="20"/>
      <c r="Q31" s="20"/>
      <c r="R31" s="20"/>
      <c r="S31" s="20"/>
      <c r="T31" s="20"/>
      <c r="U31" s="20"/>
      <c r="V31" s="20"/>
    </row>
    <row r="32" spans="1:22" x14ac:dyDescent="0.2">
      <c r="A32" s="20"/>
      <c r="B32" s="59" t="s">
        <v>93</v>
      </c>
      <c r="C32" s="60" t="str">
        <f>IF(C5&gt;F5, "Pass", "Fail")</f>
        <v>Fail</v>
      </c>
      <c r="D32" s="61"/>
      <c r="E32" s="62"/>
      <c r="F32" s="62"/>
      <c r="G32" s="63">
        <f>((COUNTIF(C32, "Pass") * 100) + (COUNTIF(C32, "Fail") * 0)) * (400/100)</f>
        <v>0</v>
      </c>
      <c r="H32" s="64" t="s">
        <v>174</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tabColor rgb="FF00FF00"/>
  </sheetPr>
  <dimension ref="A1:V32"/>
  <sheetViews>
    <sheetView zoomScale="200" workbookViewId="0"/>
  </sheetViews>
  <sheetFormatPr baseColWidth="10" defaultColWidth="8.83203125" defaultRowHeight="15" x14ac:dyDescent="0.2"/>
  <cols>
    <col min="1" max="1" width="19" customWidth="1"/>
    <col min="2" max="2" width="42" customWidth="1"/>
    <col min="3" max="7" width="20" customWidth="1"/>
    <col min="8" max="8" width="177" customWidth="1"/>
    <col min="9" max="9" width="20" customWidth="1"/>
    <col min="10" max="22" width="19" customWidth="1"/>
  </cols>
  <sheetData>
    <row r="1" spans="1:22" x14ac:dyDescent="0.2">
      <c r="A1" s="20"/>
      <c r="B1" s="21" t="s">
        <v>130</v>
      </c>
      <c r="C1" s="20"/>
      <c r="D1" s="20"/>
      <c r="E1" s="20"/>
      <c r="F1" s="20"/>
      <c r="G1" s="20"/>
      <c r="H1" s="20"/>
      <c r="I1" s="20"/>
      <c r="J1" s="20"/>
      <c r="K1" s="20"/>
      <c r="L1" s="20"/>
      <c r="M1" s="20"/>
      <c r="N1" s="20"/>
      <c r="O1" s="20"/>
      <c r="P1" s="20"/>
      <c r="Q1" s="20"/>
      <c r="R1" s="20"/>
      <c r="S1" s="20"/>
      <c r="T1" s="20"/>
      <c r="U1" s="20"/>
      <c r="V1" s="20"/>
    </row>
    <row r="2" spans="1:22" x14ac:dyDescent="0.2">
      <c r="A2" s="20"/>
      <c r="B2" s="22" t="s">
        <v>131</v>
      </c>
      <c r="C2" s="23" t="s">
        <v>179</v>
      </c>
      <c r="D2" s="23" t="s">
        <v>180</v>
      </c>
      <c r="E2" s="23" t="s">
        <v>181</v>
      </c>
      <c r="F2" s="23" t="s">
        <v>182</v>
      </c>
      <c r="G2" s="20"/>
      <c r="H2" s="24" t="s">
        <v>136</v>
      </c>
      <c r="I2" s="25">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0.26166666666666666</v>
      </c>
      <c r="J2" s="20"/>
      <c r="K2" s="20"/>
      <c r="L2" s="20"/>
      <c r="M2" s="20"/>
      <c r="N2" s="20"/>
      <c r="O2" s="20"/>
      <c r="P2" s="20"/>
      <c r="Q2" s="20"/>
      <c r="R2" s="20"/>
      <c r="S2" s="20"/>
      <c r="T2" s="20"/>
      <c r="U2" s="20"/>
      <c r="V2" s="20"/>
    </row>
    <row r="3" spans="1:22" ht="19" x14ac:dyDescent="0.25">
      <c r="A3" s="20"/>
      <c r="B3" s="26" t="s">
        <v>137</v>
      </c>
      <c r="C3" s="27">
        <v>433000000</v>
      </c>
      <c r="D3" s="27">
        <v>665000000</v>
      </c>
      <c r="E3" s="27">
        <v>469000000</v>
      </c>
      <c r="F3" s="28">
        <v>241000000</v>
      </c>
      <c r="G3" s="20"/>
      <c r="H3" s="20"/>
      <c r="I3" s="20"/>
      <c r="J3" s="20"/>
      <c r="K3" s="20"/>
      <c r="L3" s="20"/>
      <c r="M3" s="20"/>
      <c r="N3" s="20"/>
      <c r="O3" s="20"/>
      <c r="P3" s="20"/>
      <c r="Q3" s="20"/>
      <c r="R3" s="20"/>
      <c r="S3" s="20"/>
      <c r="T3" s="20"/>
      <c r="U3" s="20"/>
      <c r="V3" s="20"/>
    </row>
    <row r="4" spans="1:22" ht="19" x14ac:dyDescent="0.25">
      <c r="A4" s="20"/>
      <c r="B4" s="29" t="s">
        <v>138</v>
      </c>
      <c r="C4" s="27">
        <v>8547000000</v>
      </c>
      <c r="D4" s="27">
        <v>8040000000</v>
      </c>
      <c r="E4" s="27">
        <v>7558000000</v>
      </c>
      <c r="F4" s="28">
        <v>6960000000</v>
      </c>
      <c r="G4" s="20"/>
      <c r="H4" s="20"/>
      <c r="I4" s="20"/>
      <c r="J4" s="20"/>
      <c r="K4" s="20"/>
      <c r="L4" s="20"/>
      <c r="M4" s="20"/>
      <c r="N4" s="20"/>
      <c r="O4" s="20"/>
      <c r="P4" s="20"/>
      <c r="Q4" s="20"/>
      <c r="R4" s="20"/>
      <c r="S4" s="20"/>
      <c r="T4" s="20"/>
      <c r="U4" s="20"/>
      <c r="V4" s="20"/>
    </row>
    <row r="5" spans="1:22" ht="19" x14ac:dyDescent="0.25">
      <c r="A5" s="20"/>
      <c r="B5" s="29" t="s">
        <v>139</v>
      </c>
      <c r="C5" s="27">
        <v>3027000000</v>
      </c>
      <c r="D5" s="27">
        <v>3612000000</v>
      </c>
      <c r="E5" s="27">
        <v>3770000000</v>
      </c>
      <c r="F5" s="28">
        <v>3518000000</v>
      </c>
      <c r="G5" s="20"/>
      <c r="H5" s="20"/>
      <c r="I5" s="20"/>
      <c r="J5" s="20"/>
      <c r="K5" s="20"/>
      <c r="L5" s="20"/>
      <c r="M5" s="20"/>
      <c r="N5" s="20"/>
      <c r="O5" s="20"/>
      <c r="P5" s="20"/>
      <c r="Q5" s="20"/>
      <c r="R5" s="20"/>
      <c r="S5" s="20"/>
      <c r="T5" s="20"/>
      <c r="U5" s="20"/>
      <c r="V5" s="20"/>
    </row>
    <row r="6" spans="1:22" ht="19" x14ac:dyDescent="0.25">
      <c r="A6" s="20"/>
      <c r="B6" s="29" t="s">
        <v>140</v>
      </c>
      <c r="C6" s="27">
        <v>15401000000</v>
      </c>
      <c r="D6" s="27">
        <v>17575000000</v>
      </c>
      <c r="E6" s="27">
        <v>16723000000</v>
      </c>
      <c r="F6" s="28">
        <v>13985000000</v>
      </c>
      <c r="G6" s="20"/>
      <c r="H6" s="20"/>
      <c r="I6" s="20"/>
      <c r="J6" s="20"/>
      <c r="K6" s="20"/>
      <c r="L6" s="20"/>
      <c r="M6" s="20"/>
      <c r="N6" s="20"/>
      <c r="O6" s="20"/>
      <c r="P6" s="20"/>
      <c r="Q6" s="20"/>
      <c r="R6" s="20"/>
      <c r="S6" s="20"/>
      <c r="T6" s="20"/>
      <c r="U6" s="20"/>
      <c r="V6" s="20"/>
    </row>
    <row r="7" spans="1:22" ht="19" x14ac:dyDescent="0.25">
      <c r="A7" s="20"/>
      <c r="B7" s="29" t="s">
        <v>141</v>
      </c>
      <c r="C7" s="27">
        <v>2274000000</v>
      </c>
      <c r="D7" s="27">
        <v>2444000000</v>
      </c>
      <c r="E7" s="27">
        <v>2297000000</v>
      </c>
      <c r="F7" s="28">
        <v>1755000000</v>
      </c>
      <c r="G7" s="20"/>
      <c r="H7" s="20"/>
      <c r="I7" s="20"/>
      <c r="J7" s="20"/>
      <c r="K7" s="20"/>
      <c r="L7" s="20"/>
      <c r="M7" s="20"/>
      <c r="N7" s="20"/>
      <c r="O7" s="20"/>
      <c r="P7" s="20"/>
      <c r="Q7" s="20"/>
      <c r="R7" s="20"/>
      <c r="S7" s="20"/>
      <c r="T7" s="20"/>
      <c r="U7" s="20"/>
      <c r="V7" s="20"/>
    </row>
    <row r="8" spans="1:22" ht="19" x14ac:dyDescent="0.25">
      <c r="A8" s="20"/>
      <c r="B8" s="29" t="s">
        <v>142</v>
      </c>
      <c r="C8" s="27">
        <v>8733000000</v>
      </c>
      <c r="D8" s="27">
        <v>9057000000</v>
      </c>
      <c r="E8" s="27">
        <v>8895000000</v>
      </c>
      <c r="F8" s="28">
        <v>8093000000</v>
      </c>
      <c r="G8" s="20"/>
      <c r="H8" s="20"/>
      <c r="I8" s="20"/>
      <c r="J8" s="20"/>
      <c r="K8" s="20"/>
      <c r="L8" s="20"/>
      <c r="M8" s="20"/>
      <c r="N8" s="20"/>
      <c r="O8" s="20"/>
      <c r="P8" s="20"/>
      <c r="Q8" s="20"/>
      <c r="R8" s="20"/>
      <c r="S8" s="20"/>
      <c r="T8" s="20"/>
      <c r="U8" s="20"/>
      <c r="V8" s="20"/>
    </row>
    <row r="9" spans="1:22" ht="19" x14ac:dyDescent="0.25">
      <c r="A9" s="20"/>
      <c r="B9" s="29" t="s">
        <v>143</v>
      </c>
      <c r="C9" s="27">
        <v>11007000000</v>
      </c>
      <c r="D9" s="27">
        <v>11501000000</v>
      </c>
      <c r="E9" s="27">
        <v>11192000000</v>
      </c>
      <c r="F9" s="28">
        <v>9848000000</v>
      </c>
      <c r="G9" s="20"/>
      <c r="H9" s="20"/>
      <c r="I9" s="20"/>
      <c r="J9" s="20"/>
      <c r="K9" s="20"/>
      <c r="L9" s="20"/>
      <c r="M9" s="20"/>
      <c r="N9" s="20"/>
      <c r="O9" s="20"/>
      <c r="P9" s="20"/>
      <c r="Q9" s="20"/>
      <c r="R9" s="20"/>
      <c r="S9" s="20"/>
      <c r="T9" s="20"/>
      <c r="U9" s="20"/>
      <c r="V9" s="20"/>
    </row>
    <row r="10" spans="1:22" ht="19" x14ac:dyDescent="0.25">
      <c r="A10" s="20"/>
      <c r="B10" s="29" t="s">
        <v>144</v>
      </c>
      <c r="C10" s="27">
        <v>55000000</v>
      </c>
      <c r="D10" s="27">
        <v>40000000</v>
      </c>
      <c r="E10" s="27">
        <v>26000000</v>
      </c>
      <c r="F10" s="28">
        <v>49000000</v>
      </c>
      <c r="G10" s="20"/>
      <c r="H10" s="20"/>
      <c r="I10" s="20"/>
      <c r="J10" s="20"/>
      <c r="K10" s="20"/>
      <c r="L10" s="20"/>
      <c r="M10" s="20"/>
      <c r="N10" s="20"/>
      <c r="O10" s="20"/>
      <c r="P10" s="20"/>
      <c r="Q10" s="20"/>
      <c r="R10" s="20"/>
      <c r="S10" s="20"/>
      <c r="T10" s="20"/>
      <c r="U10" s="20"/>
      <c r="V10" s="20"/>
    </row>
    <row r="11" spans="1:22" ht="19" x14ac:dyDescent="0.25">
      <c r="A11" s="20"/>
      <c r="B11" s="29" t="s">
        <v>145</v>
      </c>
      <c r="C11" s="27">
        <v>167000000</v>
      </c>
      <c r="D11" s="27">
        <v>162000000</v>
      </c>
      <c r="E11" s="27">
        <v>213000000</v>
      </c>
      <c r="F11" s="28">
        <v>0</v>
      </c>
      <c r="G11" s="20"/>
      <c r="H11" s="20"/>
      <c r="I11" s="20"/>
      <c r="J11" s="20"/>
      <c r="K11" s="20"/>
      <c r="L11" s="20"/>
      <c r="M11" s="20"/>
      <c r="N11" s="20"/>
      <c r="O11" s="20"/>
      <c r="P11" s="20"/>
      <c r="Q11" s="20"/>
      <c r="R11" s="20"/>
      <c r="S11" s="20"/>
      <c r="T11" s="20"/>
      <c r="U11" s="20"/>
      <c r="V11" s="20"/>
    </row>
    <row r="12" spans="1:22" ht="19" x14ac:dyDescent="0.25">
      <c r="A12" s="20"/>
      <c r="B12" s="29" t="s">
        <v>146</v>
      </c>
      <c r="C12" s="27">
        <v>3027000000</v>
      </c>
      <c r="D12" s="27">
        <v>4841000000</v>
      </c>
      <c r="E12" s="27">
        <v>4081000000</v>
      </c>
      <c r="F12" s="28">
        <v>2908000000</v>
      </c>
      <c r="G12" s="20"/>
      <c r="H12" s="20"/>
      <c r="I12" s="20"/>
      <c r="J12" s="20"/>
      <c r="K12" s="20"/>
      <c r="L12" s="20"/>
      <c r="M12" s="20"/>
      <c r="N12" s="20"/>
      <c r="O12" s="20"/>
      <c r="P12" s="20"/>
      <c r="Q12" s="20"/>
      <c r="R12" s="20"/>
      <c r="S12" s="20"/>
      <c r="T12" s="20"/>
      <c r="U12" s="20"/>
      <c r="V12" s="20"/>
    </row>
    <row r="13" spans="1:22" ht="19" x14ac:dyDescent="0.25">
      <c r="A13" s="20"/>
      <c r="B13" s="29" t="s">
        <v>147</v>
      </c>
      <c r="C13" s="27">
        <v>4394000000</v>
      </c>
      <c r="D13" s="27">
        <v>6074000000</v>
      </c>
      <c r="E13" s="27">
        <v>5531000000</v>
      </c>
      <c r="F13" s="28">
        <v>4137000000</v>
      </c>
      <c r="G13" s="20"/>
      <c r="H13" s="20"/>
      <c r="I13" s="20"/>
      <c r="J13" s="20"/>
      <c r="K13" s="20"/>
      <c r="L13" s="20"/>
      <c r="M13" s="20"/>
      <c r="N13" s="20"/>
      <c r="O13" s="20"/>
      <c r="P13" s="20"/>
      <c r="Q13" s="20"/>
      <c r="R13" s="20"/>
      <c r="S13" s="20"/>
      <c r="T13" s="20"/>
      <c r="U13" s="20"/>
      <c r="V13" s="20"/>
    </row>
    <row r="14" spans="1:22" ht="19" x14ac:dyDescent="0.25">
      <c r="A14" s="20"/>
      <c r="B14" s="30" t="s">
        <v>148</v>
      </c>
      <c r="C14" s="31"/>
      <c r="D14" s="31"/>
      <c r="E14" s="31"/>
      <c r="F14" s="32"/>
      <c r="G14" s="20"/>
      <c r="H14" s="20"/>
      <c r="I14" s="20"/>
      <c r="J14" s="20"/>
      <c r="K14" s="20"/>
      <c r="L14" s="20"/>
      <c r="M14" s="20"/>
      <c r="N14" s="20"/>
      <c r="O14" s="20"/>
      <c r="P14" s="20"/>
      <c r="Q14" s="20"/>
      <c r="R14" s="20"/>
      <c r="S14" s="20"/>
      <c r="T14" s="20"/>
      <c r="U14" s="20"/>
      <c r="V14" s="20"/>
    </row>
    <row r="15" spans="1:22" ht="19" x14ac:dyDescent="0.25">
      <c r="A15" s="20"/>
      <c r="B15" s="26" t="s">
        <v>149</v>
      </c>
      <c r="C15" s="27">
        <v>0</v>
      </c>
      <c r="D15" s="27">
        <v>0</v>
      </c>
      <c r="E15" s="27">
        <v>0</v>
      </c>
      <c r="F15" s="28">
        <v>0</v>
      </c>
      <c r="G15" s="20"/>
      <c r="H15" s="20"/>
      <c r="I15" s="20"/>
      <c r="J15" s="20"/>
      <c r="K15" s="20"/>
      <c r="L15" s="20"/>
      <c r="M15" s="20"/>
      <c r="N15" s="20"/>
      <c r="O15" s="20"/>
      <c r="P15" s="20"/>
      <c r="Q15" s="20"/>
      <c r="R15" s="20"/>
      <c r="S15" s="20"/>
      <c r="T15" s="20"/>
      <c r="U15" s="20"/>
      <c r="V15" s="20"/>
    </row>
    <row r="16" spans="1:22" ht="19" x14ac:dyDescent="0.25">
      <c r="A16" s="20"/>
      <c r="B16" s="30" t="s">
        <v>150</v>
      </c>
      <c r="C16" s="31"/>
      <c r="D16" s="31"/>
      <c r="E16" s="31"/>
      <c r="F16" s="32"/>
      <c r="G16" s="20"/>
      <c r="H16" s="20"/>
      <c r="I16" s="20"/>
      <c r="J16" s="20"/>
      <c r="K16" s="20"/>
      <c r="L16" s="20"/>
      <c r="M16" s="20"/>
      <c r="N16" s="20"/>
      <c r="O16" s="20"/>
      <c r="P16" s="20"/>
      <c r="Q16" s="20"/>
      <c r="R16" s="20"/>
      <c r="S16" s="20"/>
      <c r="T16" s="20"/>
      <c r="U16" s="20"/>
      <c r="V16" s="20"/>
    </row>
    <row r="17" spans="1:22" ht="19" x14ac:dyDescent="0.25">
      <c r="A17" s="20"/>
      <c r="B17" s="33" t="s">
        <v>151</v>
      </c>
      <c r="C17" s="34">
        <v>1107000000</v>
      </c>
      <c r="D17" s="34">
        <v>716000000</v>
      </c>
      <c r="E17" s="34">
        <v>1481000000</v>
      </c>
      <c r="F17" s="35">
        <v>1102000000</v>
      </c>
      <c r="G17" s="20"/>
      <c r="H17" s="20"/>
      <c r="I17" s="20"/>
      <c r="J17" s="20"/>
      <c r="K17" s="20"/>
      <c r="L17" s="20"/>
      <c r="M17" s="20"/>
      <c r="N17" s="20"/>
      <c r="O17" s="20"/>
      <c r="P17" s="20"/>
      <c r="Q17" s="20"/>
      <c r="R17" s="20"/>
      <c r="S17" s="20"/>
      <c r="T17" s="20"/>
      <c r="U17" s="20"/>
      <c r="V17" s="20"/>
    </row>
    <row r="19" spans="1:22" x14ac:dyDescent="0.2">
      <c r="A19" s="20"/>
      <c r="B19" s="36" t="s">
        <v>70</v>
      </c>
      <c r="C19" s="37" t="s">
        <v>152</v>
      </c>
      <c r="D19" s="37" t="s">
        <v>153</v>
      </c>
      <c r="E19" s="37" t="s">
        <v>154</v>
      </c>
      <c r="F19" s="37" t="s">
        <v>155</v>
      </c>
      <c r="G19" s="38" t="s">
        <v>156</v>
      </c>
      <c r="H19" s="20"/>
      <c r="I19" s="20"/>
      <c r="J19" s="20"/>
      <c r="K19" s="20"/>
      <c r="L19" s="20"/>
      <c r="M19" s="20"/>
      <c r="N19" s="20"/>
      <c r="O19" s="20"/>
      <c r="P19" s="20"/>
      <c r="Q19" s="20"/>
      <c r="R19" s="20"/>
      <c r="S19" s="20"/>
      <c r="T19" s="20"/>
      <c r="U19" s="20"/>
      <c r="V19" s="20"/>
    </row>
    <row r="20" spans="1:22" x14ac:dyDescent="0.2">
      <c r="A20" s="20"/>
      <c r="B20" s="39" t="s">
        <v>85</v>
      </c>
      <c r="C20" s="40"/>
      <c r="D20" s="40"/>
      <c r="E20" s="40"/>
      <c r="F20" s="40"/>
      <c r="G20" s="41"/>
      <c r="H20" s="42" t="s">
        <v>157</v>
      </c>
      <c r="I20" s="20"/>
      <c r="J20" s="20"/>
      <c r="K20" s="20"/>
      <c r="L20" s="20"/>
      <c r="M20" s="20"/>
      <c r="N20" s="20"/>
      <c r="O20" s="20"/>
      <c r="P20" s="20"/>
      <c r="Q20" s="20"/>
      <c r="R20" s="20"/>
      <c r="S20" s="20"/>
      <c r="T20" s="20"/>
      <c r="U20" s="20"/>
      <c r="V20" s="20"/>
    </row>
    <row r="21" spans="1:22" x14ac:dyDescent="0.2">
      <c r="A21" s="20"/>
      <c r="B21" s="43" t="s">
        <v>158</v>
      </c>
      <c r="C21" s="44" t="str">
        <f>IF(C3&gt;D3, "Pass", "Fail")</f>
        <v>Fail</v>
      </c>
      <c r="D21" s="44" t="str">
        <f>IF(D3&gt;E3, "Pass", "Fail")</f>
        <v>Pass</v>
      </c>
      <c r="E21" s="44" t="str">
        <f>IF(E3&gt;F3, "Pass", "Fail")</f>
        <v>Pass</v>
      </c>
      <c r="F21" s="45"/>
      <c r="G21" s="46">
        <f>(((COUNTIF(C21:E21, "Pass") * 100) + (COUNTIF(C21:E21, "Fail") * 0)) * (400/300)) / 2</f>
        <v>133.33333333333331</v>
      </c>
      <c r="H21" s="47" t="s">
        <v>159</v>
      </c>
      <c r="I21" s="48"/>
      <c r="J21" s="20"/>
      <c r="K21" s="20"/>
      <c r="L21" s="20"/>
      <c r="M21" s="20"/>
      <c r="N21" s="20"/>
      <c r="O21" s="20"/>
      <c r="P21" s="20"/>
      <c r="Q21" s="20"/>
      <c r="R21" s="20"/>
      <c r="S21" s="20"/>
      <c r="T21" s="20"/>
      <c r="U21" s="20"/>
      <c r="V21" s="20"/>
    </row>
    <row r="22" spans="1:22" x14ac:dyDescent="0.2">
      <c r="A22" s="20"/>
      <c r="B22" s="43" t="s">
        <v>160</v>
      </c>
      <c r="C22" s="44" t="str">
        <f>IF(C17&gt;D17, "Pass", "Fail")</f>
        <v>Pass</v>
      </c>
      <c r="D22" s="44" t="str">
        <f>IF(D17&gt;E17, "Pass", "Fail")</f>
        <v>Fail</v>
      </c>
      <c r="E22" s="44" t="str">
        <f>IF(E17&gt;F17, "Pass", "Fail")</f>
        <v>Pass</v>
      </c>
      <c r="F22" s="40"/>
      <c r="G22" s="46">
        <f>(((COUNTIF(C22:F22, "Pass") * 100) + (COUNTIF(C22:F22, "Fail") * 0)) * (400/300)) / 2</f>
        <v>133.33333333333331</v>
      </c>
      <c r="H22" s="47" t="s">
        <v>161</v>
      </c>
      <c r="I22" s="20"/>
      <c r="J22" s="20"/>
      <c r="K22" s="20"/>
      <c r="L22" s="20"/>
      <c r="M22" s="20"/>
      <c r="N22" s="20"/>
      <c r="O22" s="20"/>
      <c r="P22" s="20"/>
      <c r="Q22" s="20"/>
      <c r="R22" s="20"/>
      <c r="S22" s="20"/>
      <c r="T22" s="20"/>
      <c r="U22" s="20"/>
      <c r="V22" s="20"/>
    </row>
    <row r="23" spans="1:22" x14ac:dyDescent="0.2">
      <c r="A23" s="20"/>
      <c r="B23" s="39" t="s">
        <v>73</v>
      </c>
      <c r="C23" s="44" t="str">
        <f>IF(C17&gt;C7, "Pass", "Fail")</f>
        <v>Fail</v>
      </c>
      <c r="D23" s="44" t="str">
        <f>IF(D17&gt;D7, "Pass", "Fail")</f>
        <v>Fail</v>
      </c>
      <c r="E23" s="44" t="str">
        <f>IF(E17&gt;E7, "Pass", "Fail")</f>
        <v>Fail</v>
      </c>
      <c r="F23" s="49" t="str">
        <f>IF(F17&gt;F7, "Pass", "Fail")</f>
        <v>Fail</v>
      </c>
      <c r="G23" s="46">
        <f>(COUNTIF(C23:F23, "Pass") * 100) + (COUNTIF(C23:F23, "Fail") * 0)</f>
        <v>0</v>
      </c>
      <c r="H23" s="47" t="s">
        <v>162</v>
      </c>
      <c r="I23" s="20"/>
      <c r="J23" s="20"/>
      <c r="K23" s="20"/>
      <c r="L23" s="20"/>
      <c r="M23" s="20"/>
      <c r="N23" s="20"/>
      <c r="O23" s="20"/>
      <c r="P23" s="20"/>
      <c r="Q23" s="20"/>
      <c r="R23" s="20"/>
      <c r="S23" s="20"/>
      <c r="T23" s="20"/>
      <c r="U23" s="20"/>
      <c r="V23" s="20"/>
    </row>
    <row r="24" spans="1:22" x14ac:dyDescent="0.2">
      <c r="A24" s="20"/>
      <c r="B24" s="39" t="s">
        <v>91</v>
      </c>
      <c r="C24" s="50">
        <f>C17/(C4)</f>
        <v>0.12951912951912953</v>
      </c>
      <c r="D24" s="50">
        <f>D17/(D4)</f>
        <v>8.9054726368159198E-2</v>
      </c>
      <c r="E24" s="50">
        <f>E17/(E4)</f>
        <v>0.19595130987033607</v>
      </c>
      <c r="F24" s="51">
        <f>F17/(F4)</f>
        <v>0.15833333333333333</v>
      </c>
      <c r="G24" s="46">
        <f>(IF(C24 &gt; 0.5, 100, IF(C24 &gt;= 0.2, 50, 0))) +
  (IF(D24 &gt; 0.5, 100, IF(D24 &gt;= 0.2, 50, 0))) +
  (IF(E24 &gt; 0.5, 100, IF(E24 &gt;= 0.2, 50, 0))) +
  (IF(F24 &gt; 0.5, 100, IF(F24 &gt;= 0.2, 50, 0)))</f>
        <v>0</v>
      </c>
      <c r="H24" s="47" t="s">
        <v>163</v>
      </c>
      <c r="I24" s="20"/>
      <c r="J24" s="20"/>
      <c r="K24" s="20"/>
      <c r="L24" s="20"/>
      <c r="M24" s="20"/>
      <c r="N24" s="20"/>
      <c r="O24" s="20"/>
      <c r="P24" s="20"/>
      <c r="Q24" s="20"/>
      <c r="R24" s="20"/>
      <c r="S24" s="20"/>
      <c r="T24" s="20"/>
      <c r="U24" s="20"/>
      <c r="V24" s="20"/>
    </row>
    <row r="25" spans="1:22" x14ac:dyDescent="0.2">
      <c r="A25" s="20"/>
      <c r="B25" s="39" t="s">
        <v>79</v>
      </c>
      <c r="C25" s="50">
        <f>C17/C6</f>
        <v>7.1878449451334328E-2</v>
      </c>
      <c r="D25" s="50">
        <f>D17/D6</f>
        <v>4.073968705547653E-2</v>
      </c>
      <c r="E25" s="50">
        <f>E17/E6</f>
        <v>8.8560664952460677E-2</v>
      </c>
      <c r="F25" s="51">
        <f>F17/F6</f>
        <v>7.8798712906685733E-2</v>
      </c>
      <c r="G25" s="46">
        <f>(IF(C25 &gt; 0.17, 100, IF(C25 &gt;= 0.1, 50, 0))) +
  (IF(D25 &gt; 0.17, 100, IF(D25 &gt;= 0.1, 50, 0))) +
  (IF(E25 &gt; 0.17, 100, IF(E25 &gt;= 0.1, 50, 0))) +
  (IF(F25 &gt; 0.17, 100, IF(F25 &gt;= 0.1, 50, 0)))</f>
        <v>0</v>
      </c>
      <c r="H25" s="47" t="s">
        <v>164</v>
      </c>
      <c r="I25" s="20"/>
      <c r="J25" s="20"/>
      <c r="K25" s="20"/>
      <c r="L25" s="20"/>
      <c r="M25" s="20"/>
      <c r="N25" s="20"/>
      <c r="O25" s="20"/>
      <c r="P25" s="20"/>
      <c r="Q25" s="20"/>
      <c r="R25" s="20"/>
      <c r="S25" s="20"/>
      <c r="T25" s="20"/>
      <c r="U25" s="20"/>
      <c r="V25" s="20"/>
    </row>
    <row r="26" spans="1:22" x14ac:dyDescent="0.2">
      <c r="A26" s="20"/>
      <c r="B26" s="39" t="s">
        <v>81</v>
      </c>
      <c r="C26" s="50">
        <f>C8/C6</f>
        <v>0.56704110122719309</v>
      </c>
      <c r="D26" s="50">
        <f>D8/D6</f>
        <v>0.51533428165007111</v>
      </c>
      <c r="E26" s="50">
        <f>E8/E6</f>
        <v>0.53190217066315848</v>
      </c>
      <c r="F26" s="51">
        <f>F8/F6</f>
        <v>0.57869145513049691</v>
      </c>
      <c r="G26" s="46">
        <f>(IF(C26 &lt; 0.5, 100, 0)) +
  (IF(D26 &lt; 0.5, 100, 0)) +
  (IF(E26 &lt; 0.5, 100, 0)) +
  (IF(F26 &lt; 0.5, 100, 0))</f>
        <v>0</v>
      </c>
      <c r="H26" s="47" t="s">
        <v>165</v>
      </c>
      <c r="I26" s="20"/>
      <c r="J26" s="20"/>
      <c r="K26" s="20"/>
      <c r="L26" s="20"/>
      <c r="M26" s="20"/>
      <c r="N26" s="20"/>
      <c r="O26" s="20"/>
      <c r="P26" s="20"/>
      <c r="Q26" s="20"/>
      <c r="R26" s="20"/>
      <c r="S26" s="20"/>
      <c r="T26" s="20"/>
      <c r="U26" s="20"/>
      <c r="V26" s="20"/>
    </row>
    <row r="27" spans="1:22" x14ac:dyDescent="0.2">
      <c r="A27" s="20"/>
      <c r="B27" s="39" t="s">
        <v>166</v>
      </c>
      <c r="C27" s="50">
        <f>C9/(C13+C10)</f>
        <v>2.47403910991234</v>
      </c>
      <c r="D27" s="50">
        <f>D9/(D13+D10)</f>
        <v>1.8810925744193654</v>
      </c>
      <c r="E27" s="50">
        <f>E9/(E13+E10)</f>
        <v>2.0140363505488574</v>
      </c>
      <c r="F27" s="51">
        <f>F9/(F13+F10)</f>
        <v>2.352603917821309</v>
      </c>
      <c r="G27" s="46">
        <f>(IF(C27 &lt; 0.8, 100, IF(C27 &lt; 1, 50, 0))) +
  (IF(D27 &lt; 0.8, 100, IF(D27 &lt; 1, 50, 0))) +
  (IF(E27 &lt; 0.8, 100, IF(E27 &lt; 1, 50, 0))) +
  (IF(F27 &lt; 0.8, 100, IF(F27 &lt; 1, 50, 0)))</f>
        <v>0</v>
      </c>
      <c r="H27" s="47" t="s">
        <v>167</v>
      </c>
      <c r="I27" s="20"/>
      <c r="J27" s="20"/>
      <c r="K27" s="20"/>
      <c r="L27" s="20"/>
      <c r="M27" s="20"/>
      <c r="N27" s="20"/>
      <c r="O27" s="20"/>
      <c r="P27" s="20"/>
      <c r="Q27" s="20"/>
      <c r="R27" s="20"/>
      <c r="S27" s="20"/>
      <c r="T27" s="20"/>
      <c r="U27" s="20"/>
      <c r="V27" s="20"/>
    </row>
    <row r="28" spans="1:22" x14ac:dyDescent="0.2">
      <c r="A28" s="20"/>
      <c r="B28" s="39" t="s">
        <v>168</v>
      </c>
      <c r="C28" s="44" t="str">
        <f>IF(C11=0, "Pass", "Fail")</f>
        <v>Fail</v>
      </c>
      <c r="D28" s="52" t="str">
        <f>IF(D11=0, "Pass", "Fail")</f>
        <v>Fail</v>
      </c>
      <c r="E28" s="52" t="str">
        <f>IF(E11=0, "Pass", "Fail")</f>
        <v>Fail</v>
      </c>
      <c r="F28" s="53" t="str">
        <f>IF(F11=0, "Pass", "Fail")</f>
        <v>Pass</v>
      </c>
      <c r="G28" s="46">
        <f>(COUNTIF(C28:F28, "Pass") * 100) + (COUNTIF(C28:F28, "Fail") * 0)</f>
        <v>100</v>
      </c>
      <c r="H28" s="47" t="s">
        <v>169</v>
      </c>
      <c r="I28" s="20"/>
      <c r="J28" s="20"/>
      <c r="K28" s="20"/>
      <c r="L28" s="20"/>
      <c r="M28" s="20"/>
      <c r="N28" s="20"/>
      <c r="O28" s="20"/>
      <c r="P28" s="20"/>
      <c r="Q28" s="20"/>
      <c r="R28" s="20"/>
      <c r="S28" s="20"/>
      <c r="T28" s="20"/>
      <c r="U28" s="20"/>
      <c r="V28" s="20"/>
    </row>
    <row r="29" spans="1:22" x14ac:dyDescent="0.2">
      <c r="A29" s="20"/>
      <c r="B29" s="39" t="s">
        <v>83</v>
      </c>
      <c r="C29" s="51">
        <f>(((C12-D12)/D12)+((D12-E12)/E12)+((E12-F12)/F12))/3</f>
        <v>7.1627637151351203E-2</v>
      </c>
      <c r="D29" s="54"/>
      <c r="E29" s="55"/>
      <c r="F29" s="56"/>
      <c r="G29" s="46">
        <f>(IF(C29 &gt;= 0.17, 100, IF(C29 &gt;= 0, 50, 0))) * (400/100)</f>
        <v>200</v>
      </c>
      <c r="H29" s="47" t="s">
        <v>170</v>
      </c>
      <c r="I29" s="20"/>
      <c r="J29" s="20"/>
      <c r="K29" s="20"/>
      <c r="L29" s="20"/>
      <c r="M29" s="20"/>
      <c r="N29" s="20"/>
      <c r="O29" s="20"/>
      <c r="P29" s="20"/>
      <c r="Q29" s="20"/>
      <c r="R29" s="20"/>
      <c r="S29" s="20"/>
      <c r="T29" s="20"/>
      <c r="U29" s="20"/>
      <c r="V29" s="20"/>
    </row>
    <row r="30" spans="1:22" x14ac:dyDescent="0.2">
      <c r="A30" s="20"/>
      <c r="B30" s="39" t="s">
        <v>87</v>
      </c>
      <c r="C30" s="44" t="str">
        <f>IF(C10&lt;&gt;0,"Pass","Fail")</f>
        <v>Pass</v>
      </c>
      <c r="D30" s="57" t="str">
        <f>IF(D10&lt;&gt;0,"Pass","Fail")</f>
        <v>Pass</v>
      </c>
      <c r="E30" s="57" t="str">
        <f>IF(E10&lt;&gt;0,"Pass","Fail")</f>
        <v>Pass</v>
      </c>
      <c r="F30" s="58" t="str">
        <f>IF(F10&lt;&gt;0,"Pass","Fail")</f>
        <v>Pass</v>
      </c>
      <c r="G30" s="46">
        <f>(COUNTIF(C30:F30, "Pass") * 100) + (COUNTIF(C30:F30, "Fail") * 0)</f>
        <v>400</v>
      </c>
      <c r="H30" s="47" t="s">
        <v>171</v>
      </c>
      <c r="I30" s="20"/>
      <c r="J30" s="20"/>
      <c r="K30" s="20"/>
      <c r="L30" s="20"/>
      <c r="M30" s="20"/>
      <c r="N30" s="20"/>
      <c r="O30" s="20"/>
      <c r="P30" s="20"/>
      <c r="Q30" s="20"/>
      <c r="R30" s="20"/>
      <c r="S30" s="20"/>
      <c r="T30" s="20"/>
      <c r="U30" s="20"/>
      <c r="V30" s="20"/>
    </row>
    <row r="31" spans="1:22" x14ac:dyDescent="0.2">
      <c r="A31" s="20"/>
      <c r="B31" s="39" t="s">
        <v>172</v>
      </c>
      <c r="C31" s="50">
        <f>C17/(C13+C10)</f>
        <v>0.24881995954146999</v>
      </c>
      <c r="D31" s="50">
        <f>D17/(D13+D10)</f>
        <v>0.11710827608766765</v>
      </c>
      <c r="E31" s="50">
        <f>E17/(E13+E10)</f>
        <v>0.2665107072161238</v>
      </c>
      <c r="F31" s="51">
        <f>F17/(F13+F10)</f>
        <v>0.26325848064978502</v>
      </c>
      <c r="G31" s="46">
        <f>(IF(C31 &gt; 0.23, 100, 0)) +
  (IF(D31 &gt; 0.23, 100, 0)) +
  (IF(E31 &gt; 0.23, 100, 0)) +
  (IF(F31 &gt; 0.23, 100, 0))</f>
        <v>300</v>
      </c>
      <c r="H31" s="47" t="s">
        <v>173</v>
      </c>
      <c r="I31" s="20"/>
      <c r="J31" s="20"/>
      <c r="K31" s="20"/>
      <c r="L31" s="20"/>
      <c r="M31" s="20"/>
      <c r="N31" s="20"/>
      <c r="O31" s="20"/>
      <c r="P31" s="20"/>
      <c r="Q31" s="20"/>
      <c r="R31" s="20"/>
      <c r="S31" s="20"/>
      <c r="T31" s="20"/>
      <c r="U31" s="20"/>
      <c r="V31" s="20"/>
    </row>
    <row r="32" spans="1:22" x14ac:dyDescent="0.2">
      <c r="A32" s="20"/>
      <c r="B32" s="59" t="s">
        <v>93</v>
      </c>
      <c r="C32" s="60" t="str">
        <f>IF(C5&gt;F5, "Pass", "Fail")</f>
        <v>Fail</v>
      </c>
      <c r="D32" s="61"/>
      <c r="E32" s="62"/>
      <c r="F32" s="62"/>
      <c r="G32" s="63">
        <f>((COUNTIF(C32, "Pass") * 100) + (COUNTIF(C32, "Fail") * 0)) * (400/100)</f>
        <v>0</v>
      </c>
      <c r="H32" s="64" t="s">
        <v>174</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tabColor rgb="FF00FF00"/>
  </sheetPr>
  <dimension ref="A1:V32"/>
  <sheetViews>
    <sheetView zoomScale="200" workbookViewId="0"/>
  </sheetViews>
  <sheetFormatPr baseColWidth="10" defaultColWidth="8.83203125" defaultRowHeight="15" x14ac:dyDescent="0.2"/>
  <cols>
    <col min="1" max="1" width="19" customWidth="1"/>
    <col min="2" max="2" width="42" customWidth="1"/>
    <col min="3" max="7" width="20" customWidth="1"/>
    <col min="8" max="8" width="177" customWidth="1"/>
    <col min="9" max="9" width="20" customWidth="1"/>
    <col min="10" max="22" width="19" customWidth="1"/>
  </cols>
  <sheetData>
    <row r="1" spans="1:22" x14ac:dyDescent="0.2">
      <c r="A1" s="20"/>
      <c r="B1" s="21" t="s">
        <v>130</v>
      </c>
      <c r="C1" s="20"/>
      <c r="D1" s="20"/>
      <c r="E1" s="20"/>
      <c r="F1" s="20"/>
      <c r="G1" s="20"/>
      <c r="H1" s="20"/>
      <c r="I1" s="20"/>
      <c r="J1" s="20"/>
      <c r="K1" s="20"/>
      <c r="L1" s="20"/>
      <c r="M1" s="20"/>
      <c r="N1" s="20"/>
      <c r="O1" s="20"/>
      <c r="P1" s="20"/>
      <c r="Q1" s="20"/>
      <c r="R1" s="20"/>
      <c r="S1" s="20"/>
      <c r="T1" s="20"/>
      <c r="U1" s="20"/>
      <c r="V1" s="20"/>
    </row>
    <row r="2" spans="1:22" x14ac:dyDescent="0.2">
      <c r="A2" s="20"/>
      <c r="B2" s="22" t="s">
        <v>131</v>
      </c>
      <c r="C2" s="23" t="s">
        <v>175</v>
      </c>
      <c r="D2" s="23" t="s">
        <v>176</v>
      </c>
      <c r="E2" s="23" t="s">
        <v>177</v>
      </c>
      <c r="F2" s="23" t="s">
        <v>178</v>
      </c>
      <c r="G2" s="20"/>
      <c r="H2" s="24" t="s">
        <v>136</v>
      </c>
      <c r="I2" s="25">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0.17416666666666669</v>
      </c>
      <c r="J2" s="20"/>
      <c r="K2" s="20"/>
      <c r="L2" s="20"/>
      <c r="M2" s="20"/>
      <c r="N2" s="20"/>
      <c r="O2" s="20"/>
      <c r="P2" s="20"/>
      <c r="Q2" s="20"/>
      <c r="R2" s="20"/>
      <c r="S2" s="20"/>
      <c r="T2" s="20"/>
      <c r="U2" s="20"/>
      <c r="V2" s="20"/>
    </row>
    <row r="3" spans="1:22" ht="19" x14ac:dyDescent="0.25">
      <c r="A3" s="20"/>
      <c r="B3" s="26" t="s">
        <v>137</v>
      </c>
      <c r="C3" s="27">
        <v>113000000</v>
      </c>
      <c r="D3" s="27">
        <v>95000000</v>
      </c>
      <c r="E3" s="27">
        <v>78000000</v>
      </c>
      <c r="F3" s="28">
        <v>72000000</v>
      </c>
      <c r="G3" s="20"/>
      <c r="H3" s="20"/>
      <c r="I3" s="20"/>
      <c r="J3" s="20"/>
      <c r="K3" s="20"/>
      <c r="L3" s="20"/>
      <c r="M3" s="20"/>
      <c r="N3" s="20"/>
      <c r="O3" s="20"/>
      <c r="P3" s="20"/>
      <c r="Q3" s="20"/>
      <c r="R3" s="20"/>
      <c r="S3" s="20"/>
      <c r="T3" s="20"/>
      <c r="U3" s="20"/>
      <c r="V3" s="20"/>
    </row>
    <row r="4" spans="1:22" ht="19" x14ac:dyDescent="0.25">
      <c r="A4" s="20"/>
      <c r="B4" s="29" t="s">
        <v>138</v>
      </c>
      <c r="C4" s="27">
        <v>9546000000</v>
      </c>
      <c r="D4" s="27">
        <v>8465000000</v>
      </c>
      <c r="E4" s="27">
        <v>8005000000</v>
      </c>
      <c r="F4" s="28">
        <v>7539000000</v>
      </c>
      <c r="G4" s="20"/>
      <c r="H4" s="20"/>
      <c r="I4" s="20"/>
      <c r="J4" s="20"/>
      <c r="K4" s="20"/>
      <c r="L4" s="20"/>
      <c r="M4" s="20"/>
      <c r="N4" s="20"/>
      <c r="O4" s="20"/>
      <c r="P4" s="20"/>
      <c r="Q4" s="20"/>
      <c r="R4" s="20"/>
      <c r="S4" s="20"/>
      <c r="T4" s="20"/>
      <c r="U4" s="20"/>
      <c r="V4" s="20"/>
    </row>
    <row r="5" spans="1:22" ht="19" x14ac:dyDescent="0.25">
      <c r="A5" s="20"/>
      <c r="B5" s="29" t="s">
        <v>139</v>
      </c>
      <c r="C5" s="27">
        <v>0</v>
      </c>
      <c r="D5" s="27">
        <v>0</v>
      </c>
      <c r="E5" s="27">
        <v>0</v>
      </c>
      <c r="F5" s="28">
        <v>0</v>
      </c>
      <c r="G5" s="20"/>
      <c r="H5" s="20"/>
      <c r="I5" s="20"/>
      <c r="J5" s="20"/>
      <c r="K5" s="20"/>
      <c r="L5" s="20"/>
      <c r="M5" s="20"/>
      <c r="N5" s="20"/>
      <c r="O5" s="20"/>
      <c r="P5" s="20"/>
      <c r="Q5" s="20"/>
      <c r="R5" s="20"/>
      <c r="S5" s="20"/>
      <c r="T5" s="20"/>
      <c r="U5" s="20"/>
      <c r="V5" s="20"/>
    </row>
    <row r="6" spans="1:22" ht="19" x14ac:dyDescent="0.25">
      <c r="A6" s="20"/>
      <c r="B6" s="29" t="s">
        <v>140</v>
      </c>
      <c r="C6" s="27">
        <v>11208000000</v>
      </c>
      <c r="D6" s="27">
        <v>10459000000</v>
      </c>
      <c r="E6" s="27">
        <v>9494000000</v>
      </c>
      <c r="F6" s="28">
        <v>9069000000</v>
      </c>
      <c r="G6" s="20"/>
      <c r="H6" s="20"/>
      <c r="I6" s="20"/>
      <c r="J6" s="20"/>
      <c r="K6" s="20"/>
      <c r="L6" s="20"/>
      <c r="M6" s="20"/>
      <c r="N6" s="20"/>
      <c r="O6" s="20"/>
      <c r="P6" s="20"/>
      <c r="Q6" s="20"/>
      <c r="R6" s="20"/>
      <c r="S6" s="20"/>
      <c r="T6" s="20"/>
      <c r="U6" s="20"/>
      <c r="V6" s="20"/>
    </row>
    <row r="7" spans="1:22" ht="19" x14ac:dyDescent="0.25">
      <c r="A7" s="20"/>
      <c r="B7" s="29" t="s">
        <v>141</v>
      </c>
      <c r="C7" s="27">
        <v>1112000000</v>
      </c>
      <c r="D7" s="27">
        <v>1496000000</v>
      </c>
      <c r="E7" s="27">
        <v>768000000</v>
      </c>
      <c r="F7" s="28">
        <v>815000000</v>
      </c>
      <c r="G7" s="20"/>
      <c r="H7" s="20"/>
      <c r="I7" s="20"/>
      <c r="J7" s="20"/>
      <c r="K7" s="20"/>
      <c r="L7" s="20"/>
      <c r="M7" s="20"/>
      <c r="N7" s="20"/>
      <c r="O7" s="20"/>
      <c r="P7" s="20"/>
      <c r="Q7" s="20"/>
      <c r="R7" s="20"/>
      <c r="S7" s="20"/>
      <c r="T7" s="20"/>
      <c r="U7" s="20"/>
      <c r="V7" s="20"/>
    </row>
    <row r="8" spans="1:22" ht="19" x14ac:dyDescent="0.25">
      <c r="A8" s="20"/>
      <c r="B8" s="29" t="s">
        <v>142</v>
      </c>
      <c r="C8" s="27">
        <v>6777000000</v>
      </c>
      <c r="D8" s="27">
        <v>6184000000</v>
      </c>
      <c r="E8" s="27">
        <v>6019000000</v>
      </c>
      <c r="F8" s="28">
        <v>5641000000</v>
      </c>
      <c r="G8" s="20"/>
      <c r="H8" s="20"/>
      <c r="I8" s="20"/>
      <c r="J8" s="20"/>
      <c r="K8" s="20"/>
      <c r="L8" s="20"/>
      <c r="M8" s="20"/>
      <c r="N8" s="20"/>
      <c r="O8" s="20"/>
      <c r="P8" s="20"/>
      <c r="Q8" s="20"/>
      <c r="R8" s="20"/>
      <c r="S8" s="20"/>
      <c r="T8" s="20"/>
      <c r="U8" s="20"/>
      <c r="V8" s="20"/>
    </row>
    <row r="9" spans="1:22" ht="19" x14ac:dyDescent="0.25">
      <c r="A9" s="20"/>
      <c r="B9" s="29" t="s">
        <v>143</v>
      </c>
      <c r="C9" s="27">
        <v>7889000000</v>
      </c>
      <c r="D9" s="27">
        <v>7680000000</v>
      </c>
      <c r="E9" s="27">
        <v>6787000000</v>
      </c>
      <c r="F9" s="28">
        <v>6456000000</v>
      </c>
      <c r="G9" s="20"/>
      <c r="H9" s="20"/>
      <c r="I9" s="20"/>
      <c r="J9" s="20"/>
      <c r="K9" s="20"/>
      <c r="L9" s="20"/>
      <c r="M9" s="20"/>
      <c r="N9" s="20"/>
      <c r="O9" s="20"/>
      <c r="P9" s="20"/>
      <c r="Q9" s="20"/>
      <c r="R9" s="20"/>
      <c r="S9" s="20"/>
      <c r="T9" s="20"/>
      <c r="U9" s="20"/>
      <c r="V9" s="20"/>
    </row>
    <row r="10" spans="1:22" ht="19" x14ac:dyDescent="0.25">
      <c r="A10" s="20"/>
      <c r="B10" s="29" t="s">
        <v>144</v>
      </c>
      <c r="C10" s="27">
        <v>0</v>
      </c>
      <c r="D10" s="27">
        <v>0</v>
      </c>
      <c r="E10" s="27">
        <v>0</v>
      </c>
      <c r="F10" s="28">
        <v>0</v>
      </c>
      <c r="G10" s="20"/>
      <c r="H10" s="20"/>
      <c r="I10" s="20"/>
      <c r="J10" s="20"/>
      <c r="K10" s="20"/>
      <c r="L10" s="20"/>
      <c r="M10" s="20"/>
      <c r="N10" s="20"/>
      <c r="O10" s="20"/>
      <c r="P10" s="20"/>
      <c r="Q10" s="20"/>
      <c r="R10" s="20"/>
      <c r="S10" s="20"/>
      <c r="T10" s="20"/>
      <c r="U10" s="20"/>
      <c r="V10" s="20"/>
    </row>
    <row r="11" spans="1:22" ht="19" x14ac:dyDescent="0.25">
      <c r="A11" s="20"/>
      <c r="B11" s="29" t="s">
        <v>145</v>
      </c>
      <c r="C11" s="27">
        <v>0</v>
      </c>
      <c r="D11" s="27">
        <v>0</v>
      </c>
      <c r="E11" s="27">
        <v>0</v>
      </c>
      <c r="F11" s="28">
        <v>0</v>
      </c>
      <c r="G11" s="20"/>
      <c r="H11" s="20"/>
      <c r="I11" s="20"/>
      <c r="J11" s="20"/>
      <c r="K11" s="20"/>
      <c r="L11" s="20"/>
      <c r="M11" s="20"/>
      <c r="N11" s="20"/>
      <c r="O11" s="20"/>
      <c r="P11" s="20"/>
      <c r="Q11" s="20"/>
      <c r="R11" s="20"/>
      <c r="S11" s="20"/>
      <c r="T11" s="20"/>
      <c r="U11" s="20"/>
      <c r="V11" s="20"/>
    </row>
    <row r="12" spans="1:22" ht="19" x14ac:dyDescent="0.25">
      <c r="A12" s="20"/>
      <c r="B12" s="29" t="s">
        <v>146</v>
      </c>
      <c r="C12" s="27">
        <v>1574000000</v>
      </c>
      <c r="D12" s="27">
        <v>1534000000</v>
      </c>
      <c r="E12" s="27">
        <v>1476000000</v>
      </c>
      <c r="F12" s="28">
        <v>1393000000</v>
      </c>
      <c r="G12" s="20"/>
      <c r="H12" s="20"/>
      <c r="I12" s="20"/>
      <c r="J12" s="20"/>
      <c r="K12" s="20"/>
      <c r="L12" s="20"/>
      <c r="M12" s="20"/>
      <c r="N12" s="20"/>
      <c r="O12" s="20"/>
      <c r="P12" s="20"/>
      <c r="Q12" s="20"/>
      <c r="R12" s="20"/>
      <c r="S12" s="20"/>
      <c r="T12" s="20"/>
      <c r="U12" s="20"/>
      <c r="V12" s="20"/>
    </row>
    <row r="13" spans="1:22" ht="19" x14ac:dyDescent="0.25">
      <c r="A13" s="20"/>
      <c r="B13" s="29" t="s">
        <v>147</v>
      </c>
      <c r="C13" s="27">
        <v>3319000000</v>
      </c>
      <c r="D13" s="27">
        <v>2779000000</v>
      </c>
      <c r="E13" s="27">
        <v>2707000000</v>
      </c>
      <c r="F13" s="28">
        <v>2613000000</v>
      </c>
      <c r="G13" s="20"/>
      <c r="H13" s="20"/>
      <c r="I13" s="20"/>
      <c r="J13" s="20"/>
      <c r="K13" s="20"/>
      <c r="L13" s="20"/>
      <c r="M13" s="20"/>
      <c r="N13" s="20"/>
      <c r="O13" s="20"/>
      <c r="P13" s="20"/>
      <c r="Q13" s="20"/>
      <c r="R13" s="20"/>
      <c r="S13" s="20"/>
      <c r="T13" s="20"/>
      <c r="U13" s="20"/>
      <c r="V13" s="20"/>
    </row>
    <row r="14" spans="1:22" ht="19" x14ac:dyDescent="0.25">
      <c r="A14" s="20"/>
      <c r="B14" s="30" t="s">
        <v>148</v>
      </c>
      <c r="C14" s="31"/>
      <c r="D14" s="31"/>
      <c r="E14" s="31"/>
      <c r="F14" s="32"/>
      <c r="G14" s="20"/>
      <c r="H14" s="20"/>
      <c r="I14" s="20"/>
      <c r="J14" s="20"/>
      <c r="K14" s="20"/>
      <c r="L14" s="20"/>
      <c r="M14" s="20"/>
      <c r="N14" s="20"/>
      <c r="O14" s="20"/>
      <c r="P14" s="20"/>
      <c r="Q14" s="20"/>
      <c r="R14" s="20"/>
      <c r="S14" s="20"/>
      <c r="T14" s="20"/>
      <c r="U14" s="20"/>
      <c r="V14" s="20"/>
    </row>
    <row r="15" spans="1:22" ht="19" x14ac:dyDescent="0.25">
      <c r="A15" s="20"/>
      <c r="B15" s="26" t="s">
        <v>149</v>
      </c>
      <c r="C15" s="27">
        <v>0</v>
      </c>
      <c r="D15" s="27">
        <v>0</v>
      </c>
      <c r="E15" s="27">
        <v>0</v>
      </c>
      <c r="F15" s="28">
        <v>0</v>
      </c>
      <c r="G15" s="20"/>
      <c r="H15" s="20"/>
      <c r="I15" s="20"/>
      <c r="J15" s="20"/>
      <c r="K15" s="20"/>
      <c r="L15" s="20"/>
      <c r="M15" s="20"/>
      <c r="N15" s="20"/>
      <c r="O15" s="20"/>
      <c r="P15" s="20"/>
      <c r="Q15" s="20"/>
      <c r="R15" s="20"/>
      <c r="S15" s="20"/>
      <c r="T15" s="20"/>
      <c r="U15" s="20"/>
      <c r="V15" s="20"/>
    </row>
    <row r="16" spans="1:22" ht="19" x14ac:dyDescent="0.25">
      <c r="A16" s="20"/>
      <c r="B16" s="30" t="s">
        <v>150</v>
      </c>
      <c r="C16" s="31"/>
      <c r="D16" s="31"/>
      <c r="E16" s="31"/>
      <c r="F16" s="32"/>
      <c r="G16" s="20"/>
      <c r="H16" s="20"/>
      <c r="I16" s="20"/>
      <c r="J16" s="20"/>
      <c r="K16" s="20"/>
      <c r="L16" s="20"/>
      <c r="M16" s="20"/>
      <c r="N16" s="20"/>
      <c r="O16" s="20"/>
      <c r="P16" s="20"/>
      <c r="Q16" s="20"/>
      <c r="R16" s="20"/>
      <c r="S16" s="20"/>
      <c r="T16" s="20"/>
      <c r="U16" s="20"/>
      <c r="V16" s="20"/>
    </row>
    <row r="17" spans="1:22" ht="19" x14ac:dyDescent="0.25">
      <c r="A17" s="20"/>
      <c r="B17" s="33" t="s">
        <v>151</v>
      </c>
      <c r="C17" s="34">
        <v>420000000</v>
      </c>
      <c r="D17" s="34">
        <v>674000000</v>
      </c>
      <c r="E17" s="34">
        <v>532000000</v>
      </c>
      <c r="F17" s="35">
        <v>567000000</v>
      </c>
      <c r="G17" s="20"/>
      <c r="H17" s="20"/>
      <c r="I17" s="20"/>
      <c r="J17" s="20"/>
      <c r="K17" s="20"/>
      <c r="L17" s="20"/>
      <c r="M17" s="20"/>
      <c r="N17" s="20"/>
      <c r="O17" s="20"/>
      <c r="P17" s="20"/>
      <c r="Q17" s="20"/>
      <c r="R17" s="20"/>
      <c r="S17" s="20"/>
      <c r="T17" s="20"/>
      <c r="U17" s="20"/>
      <c r="V17" s="20"/>
    </row>
    <row r="19" spans="1:22" x14ac:dyDescent="0.2">
      <c r="A19" s="20"/>
      <c r="B19" s="36" t="s">
        <v>70</v>
      </c>
      <c r="C19" s="37" t="s">
        <v>152</v>
      </c>
      <c r="D19" s="37" t="s">
        <v>153</v>
      </c>
      <c r="E19" s="37" t="s">
        <v>154</v>
      </c>
      <c r="F19" s="37" t="s">
        <v>155</v>
      </c>
      <c r="G19" s="38" t="s">
        <v>156</v>
      </c>
      <c r="H19" s="20"/>
      <c r="I19" s="20"/>
      <c r="J19" s="20"/>
      <c r="K19" s="20"/>
      <c r="L19" s="20"/>
      <c r="M19" s="20"/>
      <c r="N19" s="20"/>
      <c r="O19" s="20"/>
      <c r="P19" s="20"/>
      <c r="Q19" s="20"/>
      <c r="R19" s="20"/>
      <c r="S19" s="20"/>
      <c r="T19" s="20"/>
      <c r="U19" s="20"/>
      <c r="V19" s="20"/>
    </row>
    <row r="20" spans="1:22" x14ac:dyDescent="0.2">
      <c r="A20" s="20"/>
      <c r="B20" s="39" t="s">
        <v>85</v>
      </c>
      <c r="C20" s="40"/>
      <c r="D20" s="40"/>
      <c r="E20" s="40"/>
      <c r="F20" s="40"/>
      <c r="G20" s="41"/>
      <c r="H20" s="42" t="s">
        <v>157</v>
      </c>
      <c r="I20" s="20"/>
      <c r="J20" s="20"/>
      <c r="K20" s="20"/>
      <c r="L20" s="20"/>
      <c r="M20" s="20"/>
      <c r="N20" s="20"/>
      <c r="O20" s="20"/>
      <c r="P20" s="20"/>
      <c r="Q20" s="20"/>
      <c r="R20" s="20"/>
      <c r="S20" s="20"/>
      <c r="T20" s="20"/>
      <c r="U20" s="20"/>
      <c r="V20" s="20"/>
    </row>
    <row r="21" spans="1:22" x14ac:dyDescent="0.2">
      <c r="A21" s="20"/>
      <c r="B21" s="43" t="s">
        <v>158</v>
      </c>
      <c r="C21" s="44" t="str">
        <f>IF(C3&gt;D3, "Pass", "Fail")</f>
        <v>Pass</v>
      </c>
      <c r="D21" s="44" t="str">
        <f>IF(D3&gt;E3, "Pass", "Fail")</f>
        <v>Pass</v>
      </c>
      <c r="E21" s="44" t="str">
        <f>IF(E3&gt;F3, "Pass", "Fail")</f>
        <v>Pass</v>
      </c>
      <c r="F21" s="45"/>
      <c r="G21" s="46">
        <f>(((COUNTIF(C21:E21, "Pass") * 100) + (COUNTIF(C21:E21, "Fail") * 0)) * (400/300)) / 2</f>
        <v>200</v>
      </c>
      <c r="H21" s="47" t="s">
        <v>159</v>
      </c>
      <c r="I21" s="48"/>
      <c r="J21" s="20"/>
      <c r="K21" s="20"/>
      <c r="L21" s="20"/>
      <c r="M21" s="20"/>
      <c r="N21" s="20"/>
      <c r="O21" s="20"/>
      <c r="P21" s="20"/>
      <c r="Q21" s="20"/>
      <c r="R21" s="20"/>
      <c r="S21" s="20"/>
      <c r="T21" s="20"/>
      <c r="U21" s="20"/>
      <c r="V21" s="20"/>
    </row>
    <row r="22" spans="1:22" x14ac:dyDescent="0.2">
      <c r="A22" s="20"/>
      <c r="B22" s="43" t="s">
        <v>160</v>
      </c>
      <c r="C22" s="44" t="str">
        <f>IF(C17&gt;D17, "Pass", "Fail")</f>
        <v>Fail</v>
      </c>
      <c r="D22" s="44" t="str">
        <f>IF(D17&gt;E17, "Pass", "Fail")</f>
        <v>Pass</v>
      </c>
      <c r="E22" s="44" t="str">
        <f>IF(E17&gt;F17, "Pass", "Fail")</f>
        <v>Fail</v>
      </c>
      <c r="F22" s="40"/>
      <c r="G22" s="46">
        <f>(((COUNTIF(C22:F22, "Pass") * 100) + (COUNTIF(C22:F22, "Fail") * 0)) * (400/300)) / 2</f>
        <v>66.666666666666657</v>
      </c>
      <c r="H22" s="47" t="s">
        <v>161</v>
      </c>
      <c r="I22" s="20"/>
      <c r="J22" s="20"/>
      <c r="K22" s="20"/>
      <c r="L22" s="20"/>
      <c r="M22" s="20"/>
      <c r="N22" s="20"/>
      <c r="O22" s="20"/>
      <c r="P22" s="20"/>
      <c r="Q22" s="20"/>
      <c r="R22" s="20"/>
      <c r="S22" s="20"/>
      <c r="T22" s="20"/>
      <c r="U22" s="20"/>
      <c r="V22" s="20"/>
    </row>
    <row r="23" spans="1:22" x14ac:dyDescent="0.2">
      <c r="A23" s="20"/>
      <c r="B23" s="39" t="s">
        <v>73</v>
      </c>
      <c r="C23" s="44" t="str">
        <f>IF(C17&gt;C7, "Pass", "Fail")</f>
        <v>Fail</v>
      </c>
      <c r="D23" s="44" t="str">
        <f>IF(D17&gt;D7, "Pass", "Fail")</f>
        <v>Fail</v>
      </c>
      <c r="E23" s="44" t="str">
        <f>IF(E17&gt;E7, "Pass", "Fail")</f>
        <v>Fail</v>
      </c>
      <c r="F23" s="49" t="str">
        <f>IF(F17&gt;F7, "Pass", "Fail")</f>
        <v>Fail</v>
      </c>
      <c r="G23" s="46">
        <f>(COUNTIF(C23:F23, "Pass") * 100) + (COUNTIF(C23:F23, "Fail") * 0)</f>
        <v>0</v>
      </c>
      <c r="H23" s="47" t="s">
        <v>162</v>
      </c>
      <c r="I23" s="20"/>
      <c r="J23" s="20"/>
      <c r="K23" s="20"/>
      <c r="L23" s="20"/>
      <c r="M23" s="20"/>
      <c r="N23" s="20"/>
      <c r="O23" s="20"/>
      <c r="P23" s="20"/>
      <c r="Q23" s="20"/>
      <c r="R23" s="20"/>
      <c r="S23" s="20"/>
      <c r="T23" s="20"/>
      <c r="U23" s="20"/>
      <c r="V23" s="20"/>
    </row>
    <row r="24" spans="1:22" x14ac:dyDescent="0.2">
      <c r="A24" s="20"/>
      <c r="B24" s="39" t="s">
        <v>91</v>
      </c>
      <c r="C24" s="50">
        <f>C17/(C4)</f>
        <v>4.3997485857950977E-2</v>
      </c>
      <c r="D24" s="50">
        <f>D17/(D4)</f>
        <v>7.9621972829297102E-2</v>
      </c>
      <c r="E24" s="50">
        <f>E17/(E4)</f>
        <v>6.6458463460337291E-2</v>
      </c>
      <c r="F24" s="51">
        <f>F17/(F4)</f>
        <v>7.5208913649025072E-2</v>
      </c>
      <c r="G24" s="46">
        <f>(IF(C24 &gt; 0.5, 100, IF(C24 &gt;= 0.2, 50, 0))) +
  (IF(D24 &gt; 0.5, 100, IF(D24 &gt;= 0.2, 50, 0))) +
  (IF(E24 &gt; 0.5, 100, IF(E24 &gt;= 0.2, 50, 0))) +
  (IF(F24 &gt; 0.5, 100, IF(F24 &gt;= 0.2, 50, 0)))</f>
        <v>0</v>
      </c>
      <c r="H24" s="47" t="s">
        <v>163</v>
      </c>
      <c r="I24" s="20"/>
      <c r="J24" s="20"/>
      <c r="K24" s="20"/>
      <c r="L24" s="20"/>
      <c r="M24" s="20"/>
      <c r="N24" s="20"/>
      <c r="O24" s="20"/>
      <c r="P24" s="20"/>
      <c r="Q24" s="20"/>
      <c r="R24" s="20"/>
      <c r="S24" s="20"/>
      <c r="T24" s="20"/>
      <c r="U24" s="20"/>
      <c r="V24" s="20"/>
    </row>
    <row r="25" spans="1:22" x14ac:dyDescent="0.2">
      <c r="A25" s="20"/>
      <c r="B25" s="39" t="s">
        <v>79</v>
      </c>
      <c r="C25" s="50">
        <f>C17/C6</f>
        <v>3.7473233404710919E-2</v>
      </c>
      <c r="D25" s="50">
        <f>D17/D6</f>
        <v>6.4442107276030211E-2</v>
      </c>
      <c r="E25" s="50">
        <f>E17/E6</f>
        <v>5.6035390773119864E-2</v>
      </c>
      <c r="F25" s="51">
        <f>F17/F6</f>
        <v>6.252067482633146E-2</v>
      </c>
      <c r="G25" s="46">
        <f>(IF(C25 &gt; 0.17, 100, IF(C25 &gt;= 0.1, 50, 0))) +
  (IF(D25 &gt; 0.17, 100, IF(D25 &gt;= 0.1, 50, 0))) +
  (IF(E25 &gt; 0.17, 100, IF(E25 &gt;= 0.1, 50, 0))) +
  (IF(F25 &gt; 0.17, 100, IF(F25 &gt;= 0.1, 50, 0)))</f>
        <v>0</v>
      </c>
      <c r="H25" s="47" t="s">
        <v>164</v>
      </c>
      <c r="I25" s="20"/>
      <c r="J25" s="20"/>
      <c r="K25" s="20"/>
      <c r="L25" s="20"/>
      <c r="M25" s="20"/>
      <c r="N25" s="20"/>
      <c r="O25" s="20"/>
      <c r="P25" s="20"/>
      <c r="Q25" s="20"/>
      <c r="R25" s="20"/>
      <c r="S25" s="20"/>
      <c r="T25" s="20"/>
      <c r="U25" s="20"/>
      <c r="V25" s="20"/>
    </row>
    <row r="26" spans="1:22" x14ac:dyDescent="0.2">
      <c r="A26" s="20"/>
      <c r="B26" s="39" t="s">
        <v>81</v>
      </c>
      <c r="C26" s="50">
        <f>C8/C6</f>
        <v>0.60465738758029974</v>
      </c>
      <c r="D26" s="50">
        <f>D8/D6</f>
        <v>0.59126111482933363</v>
      </c>
      <c r="E26" s="50">
        <f>E8/E6</f>
        <v>0.63397935538234673</v>
      </c>
      <c r="F26" s="51">
        <f>F8/F6</f>
        <v>0.62200904179071559</v>
      </c>
      <c r="G26" s="46">
        <f>(IF(C26 &lt; 0.5, 100, 0)) +
  (IF(D26 &lt; 0.5, 100, 0)) +
  (IF(E26 &lt; 0.5, 100, 0)) +
  (IF(F26 &lt; 0.5, 100, 0))</f>
        <v>0</v>
      </c>
      <c r="H26" s="47" t="s">
        <v>165</v>
      </c>
      <c r="I26" s="20"/>
      <c r="J26" s="20"/>
      <c r="K26" s="20"/>
      <c r="L26" s="20"/>
      <c r="M26" s="20"/>
      <c r="N26" s="20"/>
      <c r="O26" s="20"/>
      <c r="P26" s="20"/>
      <c r="Q26" s="20"/>
      <c r="R26" s="20"/>
      <c r="S26" s="20"/>
      <c r="T26" s="20"/>
      <c r="U26" s="20"/>
      <c r="V26" s="20"/>
    </row>
    <row r="27" spans="1:22" x14ac:dyDescent="0.2">
      <c r="A27" s="20"/>
      <c r="B27" s="39" t="s">
        <v>166</v>
      </c>
      <c r="C27" s="50">
        <f>C9/(C13+C10)</f>
        <v>2.3769207592648387</v>
      </c>
      <c r="D27" s="50">
        <f>D9/(D13+D10)</f>
        <v>2.7635840230298667</v>
      </c>
      <c r="E27" s="50">
        <f>E9/(E13+E10)</f>
        <v>2.5072035463612856</v>
      </c>
      <c r="F27" s="51">
        <f>F9/(F13+F10)</f>
        <v>2.470723306544202</v>
      </c>
      <c r="G27" s="46">
        <f>(IF(C27 &lt; 0.8, 100, IF(C27 &lt; 1, 50, 0))) +
  (IF(D27 &lt; 0.8, 100, IF(D27 &lt; 1, 50, 0))) +
  (IF(E27 &lt; 0.8, 100, IF(E27 &lt; 1, 50, 0))) +
  (IF(F27 &lt; 0.8, 100, IF(F27 &lt; 1, 50, 0)))</f>
        <v>0</v>
      </c>
      <c r="H27" s="47" t="s">
        <v>167</v>
      </c>
      <c r="I27" s="20"/>
      <c r="J27" s="20"/>
      <c r="K27" s="20"/>
      <c r="L27" s="20"/>
      <c r="M27" s="20"/>
      <c r="N27" s="20"/>
      <c r="O27" s="20"/>
      <c r="P27" s="20"/>
      <c r="Q27" s="20"/>
      <c r="R27" s="20"/>
      <c r="S27" s="20"/>
      <c r="T27" s="20"/>
      <c r="U27" s="20"/>
      <c r="V27" s="20"/>
    </row>
    <row r="28" spans="1:22" x14ac:dyDescent="0.2">
      <c r="A28" s="20"/>
      <c r="B28" s="39" t="s">
        <v>168</v>
      </c>
      <c r="C28" s="44" t="str">
        <f>IF(C11=0, "Pass", "Fail")</f>
        <v>Pass</v>
      </c>
      <c r="D28" s="52" t="str">
        <f>IF(D11=0, "Pass", "Fail")</f>
        <v>Pass</v>
      </c>
      <c r="E28" s="52" t="str">
        <f>IF(E11=0, "Pass", "Fail")</f>
        <v>Pass</v>
      </c>
      <c r="F28" s="53" t="str">
        <f>IF(F11=0, "Pass", "Fail")</f>
        <v>Pass</v>
      </c>
      <c r="G28" s="46">
        <f>(COUNTIF(C28:F28, "Pass") * 100) + (COUNTIF(C28:F28, "Fail") * 0)</f>
        <v>400</v>
      </c>
      <c r="H28" s="47" t="s">
        <v>169</v>
      </c>
      <c r="I28" s="20"/>
      <c r="J28" s="20"/>
      <c r="K28" s="20"/>
      <c r="L28" s="20"/>
      <c r="M28" s="20"/>
      <c r="N28" s="20"/>
      <c r="O28" s="20"/>
      <c r="P28" s="20"/>
      <c r="Q28" s="20"/>
      <c r="R28" s="20"/>
      <c r="S28" s="20"/>
      <c r="T28" s="20"/>
      <c r="U28" s="20"/>
      <c r="V28" s="20"/>
    </row>
    <row r="29" spans="1:22" x14ac:dyDescent="0.2">
      <c r="A29" s="20"/>
      <c r="B29" s="39" t="s">
        <v>83</v>
      </c>
      <c r="C29" s="51">
        <f>(((C12-D12)/D12)+((D12-E12)/E12)+((E12-F12)/F12))/3</f>
        <v>4.1651548232613959E-2</v>
      </c>
      <c r="D29" s="54"/>
      <c r="E29" s="55"/>
      <c r="F29" s="56"/>
      <c r="G29" s="46">
        <f>(IF(C29 &gt;= 0.17, 100, IF(C29 &gt;= 0, 50, 0))) * (400/100)</f>
        <v>200</v>
      </c>
      <c r="H29" s="47" t="s">
        <v>170</v>
      </c>
      <c r="I29" s="20"/>
      <c r="J29" s="20"/>
      <c r="K29" s="20"/>
      <c r="L29" s="20"/>
      <c r="M29" s="20"/>
      <c r="N29" s="20"/>
      <c r="O29" s="20"/>
      <c r="P29" s="20"/>
      <c r="Q29" s="20"/>
      <c r="R29" s="20"/>
      <c r="S29" s="20"/>
      <c r="T29" s="20"/>
      <c r="U29" s="20"/>
      <c r="V29" s="20"/>
    </row>
    <row r="30" spans="1:22" x14ac:dyDescent="0.2">
      <c r="A30" s="20"/>
      <c r="B30" s="39" t="s">
        <v>87</v>
      </c>
      <c r="C30" s="44" t="str">
        <f>IF(C10&lt;&gt;0,"Pass","Fail")</f>
        <v>Fail</v>
      </c>
      <c r="D30" s="57" t="str">
        <f>IF(D10&lt;&gt;0,"Pass","Fail")</f>
        <v>Fail</v>
      </c>
      <c r="E30" s="57" t="str">
        <f>IF(E10&lt;&gt;0,"Pass","Fail")</f>
        <v>Fail</v>
      </c>
      <c r="F30" s="58" t="str">
        <f>IF(F10&lt;&gt;0,"Pass","Fail")</f>
        <v>Fail</v>
      </c>
      <c r="G30" s="46">
        <f>(COUNTIF(C30:F30, "Pass") * 100) + (COUNTIF(C30:F30, "Fail") * 0)</f>
        <v>0</v>
      </c>
      <c r="H30" s="47" t="s">
        <v>171</v>
      </c>
      <c r="I30" s="20"/>
      <c r="J30" s="20"/>
      <c r="K30" s="20"/>
      <c r="L30" s="20"/>
      <c r="M30" s="20"/>
      <c r="N30" s="20"/>
      <c r="O30" s="20"/>
      <c r="P30" s="20"/>
      <c r="Q30" s="20"/>
      <c r="R30" s="20"/>
      <c r="S30" s="20"/>
      <c r="T30" s="20"/>
      <c r="U30" s="20"/>
      <c r="V30" s="20"/>
    </row>
    <row r="31" spans="1:22" x14ac:dyDescent="0.2">
      <c r="A31" s="20"/>
      <c r="B31" s="39" t="s">
        <v>172</v>
      </c>
      <c r="C31" s="50">
        <f>C17/(C13+C10)</f>
        <v>0.12654413980114493</v>
      </c>
      <c r="D31" s="50">
        <f>D17/(D13+D10)</f>
        <v>0.24253328535444404</v>
      </c>
      <c r="E31" s="50">
        <f>E17/(E13+E10)</f>
        <v>0.19652752124122644</v>
      </c>
      <c r="F31" s="51">
        <f>F17/(F13+F10)</f>
        <v>0.21699196326061998</v>
      </c>
      <c r="G31" s="46">
        <f>(IF(C31 &gt; 0.23, 100, 0)) +
  (IF(D31 &gt; 0.23, 100, 0)) +
  (IF(E31 &gt; 0.23, 100, 0)) +
  (IF(F31 &gt; 0.23, 100, 0))</f>
        <v>100</v>
      </c>
      <c r="H31" s="47" t="s">
        <v>173</v>
      </c>
      <c r="I31" s="20"/>
      <c r="J31" s="20"/>
      <c r="K31" s="20"/>
      <c r="L31" s="20"/>
      <c r="M31" s="20"/>
      <c r="N31" s="20"/>
      <c r="O31" s="20"/>
      <c r="P31" s="20"/>
      <c r="Q31" s="20"/>
      <c r="R31" s="20"/>
      <c r="S31" s="20"/>
      <c r="T31" s="20"/>
      <c r="U31" s="20"/>
      <c r="V31" s="20"/>
    </row>
    <row r="32" spans="1:22" x14ac:dyDescent="0.2">
      <c r="A32" s="20"/>
      <c r="B32" s="59" t="s">
        <v>93</v>
      </c>
      <c r="C32" s="60" t="str">
        <f>IF(C5&gt;F5, "Pass", "Fail")</f>
        <v>Fail</v>
      </c>
      <c r="D32" s="61"/>
      <c r="E32" s="62"/>
      <c r="F32" s="62"/>
      <c r="G32" s="63">
        <f>((COUNTIF(C32, "Pass") * 100) + (COUNTIF(C32, "Fail") * 0)) * (400/100)</f>
        <v>0</v>
      </c>
      <c r="H32" s="64" t="s">
        <v>174</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tabColor rgb="FF00FF00"/>
  </sheetPr>
  <dimension ref="A1:V32"/>
  <sheetViews>
    <sheetView zoomScale="200" workbookViewId="0"/>
  </sheetViews>
  <sheetFormatPr baseColWidth="10" defaultColWidth="8.83203125" defaultRowHeight="15" x14ac:dyDescent="0.2"/>
  <cols>
    <col min="1" max="1" width="19" customWidth="1"/>
    <col min="2" max="2" width="42" customWidth="1"/>
    <col min="3" max="7" width="20" customWidth="1"/>
    <col min="8" max="8" width="177" customWidth="1"/>
    <col min="9" max="9" width="20" customWidth="1"/>
    <col min="10" max="22" width="19" customWidth="1"/>
  </cols>
  <sheetData>
    <row r="1" spans="1:22" x14ac:dyDescent="0.2">
      <c r="A1" s="20"/>
      <c r="B1" s="21" t="s">
        <v>130</v>
      </c>
      <c r="C1" s="20"/>
      <c r="D1" s="20"/>
      <c r="E1" s="20"/>
      <c r="F1" s="20"/>
      <c r="G1" s="20"/>
      <c r="H1" s="20"/>
      <c r="I1" s="20"/>
      <c r="J1" s="20"/>
      <c r="K1" s="20"/>
      <c r="L1" s="20"/>
      <c r="M1" s="20"/>
      <c r="N1" s="20"/>
      <c r="O1" s="20"/>
      <c r="P1" s="20"/>
      <c r="Q1" s="20"/>
      <c r="R1" s="20"/>
      <c r="S1" s="20"/>
      <c r="T1" s="20"/>
      <c r="U1" s="20"/>
      <c r="V1" s="20"/>
    </row>
    <row r="2" spans="1:22" x14ac:dyDescent="0.2">
      <c r="A2" s="20"/>
      <c r="B2" s="22" t="s">
        <v>131</v>
      </c>
      <c r="C2" s="23" t="s">
        <v>175</v>
      </c>
      <c r="D2" s="23" t="s">
        <v>176</v>
      </c>
      <c r="E2" s="23" t="s">
        <v>177</v>
      </c>
      <c r="F2" s="23" t="s">
        <v>178</v>
      </c>
      <c r="G2" s="20"/>
      <c r="H2" s="24" t="s">
        <v>136</v>
      </c>
      <c r="I2" s="25">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0.11833333333333332</v>
      </c>
      <c r="J2" s="20"/>
      <c r="K2" s="20"/>
      <c r="L2" s="20"/>
      <c r="M2" s="20"/>
      <c r="N2" s="20"/>
      <c r="O2" s="20"/>
      <c r="P2" s="20"/>
      <c r="Q2" s="20"/>
      <c r="R2" s="20"/>
      <c r="S2" s="20"/>
      <c r="T2" s="20"/>
      <c r="U2" s="20"/>
      <c r="V2" s="20"/>
    </row>
    <row r="3" spans="1:22" ht="19" x14ac:dyDescent="0.25">
      <c r="A3" s="20"/>
      <c r="B3" s="26" t="s">
        <v>137</v>
      </c>
      <c r="C3" s="27">
        <v>0</v>
      </c>
      <c r="D3" s="27">
        <v>0</v>
      </c>
      <c r="E3" s="27">
        <v>0</v>
      </c>
      <c r="F3" s="28">
        <v>0</v>
      </c>
      <c r="G3" s="20"/>
      <c r="H3" s="20"/>
      <c r="I3" s="20"/>
      <c r="J3" s="20"/>
      <c r="K3" s="20"/>
      <c r="L3" s="20"/>
      <c r="M3" s="20"/>
      <c r="N3" s="20"/>
      <c r="O3" s="20"/>
      <c r="P3" s="20"/>
      <c r="Q3" s="20"/>
      <c r="R3" s="20"/>
      <c r="S3" s="20"/>
      <c r="T3" s="20"/>
      <c r="U3" s="20"/>
      <c r="V3" s="20"/>
    </row>
    <row r="4" spans="1:22" ht="19" x14ac:dyDescent="0.25">
      <c r="A4" s="20"/>
      <c r="B4" s="29" t="s">
        <v>138</v>
      </c>
      <c r="C4" s="27">
        <v>8784582000</v>
      </c>
      <c r="D4" s="27">
        <v>8305672000</v>
      </c>
      <c r="E4" s="27">
        <v>8910501000</v>
      </c>
      <c r="F4" s="28">
        <v>7010326000</v>
      </c>
      <c r="G4" s="20"/>
      <c r="H4" s="20"/>
      <c r="I4" s="20"/>
      <c r="J4" s="20"/>
      <c r="K4" s="20"/>
      <c r="L4" s="20"/>
      <c r="M4" s="20"/>
      <c r="N4" s="20"/>
      <c r="O4" s="20"/>
      <c r="P4" s="20"/>
      <c r="Q4" s="20"/>
      <c r="R4" s="20"/>
      <c r="S4" s="20"/>
      <c r="T4" s="20"/>
      <c r="U4" s="20"/>
      <c r="V4" s="20"/>
    </row>
    <row r="5" spans="1:22" ht="19" x14ac:dyDescent="0.25">
      <c r="A5" s="20"/>
      <c r="B5" s="29" t="s">
        <v>139</v>
      </c>
      <c r="C5" s="27">
        <v>789729000</v>
      </c>
      <c r="D5" s="27">
        <v>787250000</v>
      </c>
      <c r="E5" s="27">
        <v>1781332000</v>
      </c>
      <c r="F5" s="28">
        <v>345184000</v>
      </c>
      <c r="G5" s="20"/>
      <c r="H5" s="20"/>
      <c r="I5" s="20"/>
      <c r="J5" s="20"/>
      <c r="K5" s="20"/>
      <c r="L5" s="20"/>
      <c r="M5" s="20"/>
      <c r="N5" s="20"/>
      <c r="O5" s="20"/>
      <c r="P5" s="20"/>
      <c r="Q5" s="20"/>
      <c r="R5" s="20"/>
      <c r="S5" s="20"/>
      <c r="T5" s="20"/>
      <c r="U5" s="20"/>
      <c r="V5" s="20"/>
    </row>
    <row r="6" spans="1:22" ht="19" x14ac:dyDescent="0.25">
      <c r="A6" s="20"/>
      <c r="B6" s="29" t="s">
        <v>140</v>
      </c>
      <c r="C6" s="27">
        <v>11869896000</v>
      </c>
      <c r="D6" s="27">
        <v>13196614000</v>
      </c>
      <c r="E6" s="27">
        <v>12765257000</v>
      </c>
      <c r="F6" s="28">
        <v>8735853000</v>
      </c>
      <c r="G6" s="20"/>
      <c r="H6" s="20"/>
      <c r="I6" s="20"/>
      <c r="J6" s="20"/>
      <c r="K6" s="20"/>
      <c r="L6" s="20"/>
      <c r="M6" s="20"/>
      <c r="N6" s="20"/>
      <c r="O6" s="20"/>
      <c r="P6" s="20"/>
      <c r="Q6" s="20"/>
      <c r="R6" s="20"/>
      <c r="S6" s="20"/>
      <c r="T6" s="20"/>
      <c r="U6" s="20"/>
      <c r="V6" s="20"/>
    </row>
    <row r="7" spans="1:22" ht="19" x14ac:dyDescent="0.25">
      <c r="A7" s="20"/>
      <c r="B7" s="29" t="s">
        <v>141</v>
      </c>
      <c r="C7" s="27">
        <v>1684847000</v>
      </c>
      <c r="D7" s="27">
        <v>3422963000</v>
      </c>
      <c r="E7" s="27">
        <v>3112049000</v>
      </c>
      <c r="F7" s="28">
        <v>911967000</v>
      </c>
      <c r="G7" s="20"/>
      <c r="H7" s="20"/>
      <c r="I7" s="20"/>
      <c r="J7" s="20"/>
      <c r="K7" s="20"/>
      <c r="L7" s="20"/>
      <c r="M7" s="20"/>
      <c r="N7" s="20"/>
      <c r="O7" s="20"/>
      <c r="P7" s="20"/>
      <c r="Q7" s="20"/>
      <c r="R7" s="20"/>
      <c r="S7" s="20"/>
      <c r="T7" s="20"/>
      <c r="U7" s="20"/>
      <c r="V7" s="20"/>
    </row>
    <row r="8" spans="1:22" ht="19" x14ac:dyDescent="0.25">
      <c r="A8" s="20"/>
      <c r="B8" s="29" t="s">
        <v>142</v>
      </c>
      <c r="C8" s="27">
        <v>6770346000</v>
      </c>
      <c r="D8" s="27">
        <v>6555543000</v>
      </c>
      <c r="E8" s="27">
        <v>6502671000</v>
      </c>
      <c r="F8" s="28">
        <v>4983217000</v>
      </c>
      <c r="G8" s="20"/>
      <c r="H8" s="20"/>
      <c r="I8" s="20"/>
      <c r="J8" s="20"/>
      <c r="K8" s="20"/>
      <c r="L8" s="20"/>
      <c r="M8" s="20"/>
      <c r="N8" s="20"/>
      <c r="O8" s="20"/>
      <c r="P8" s="20"/>
      <c r="Q8" s="20"/>
      <c r="R8" s="20"/>
      <c r="S8" s="20"/>
      <c r="T8" s="20"/>
      <c r="U8" s="20"/>
      <c r="V8" s="20"/>
    </row>
    <row r="9" spans="1:22" ht="19" x14ac:dyDescent="0.25">
      <c r="A9" s="20"/>
      <c r="B9" s="29" t="s">
        <v>143</v>
      </c>
      <c r="C9" s="27">
        <v>8455193000</v>
      </c>
      <c r="D9" s="27">
        <v>9978506000</v>
      </c>
      <c r="E9" s="27">
        <v>9614720000</v>
      </c>
      <c r="F9" s="28">
        <v>5895184000</v>
      </c>
      <c r="G9" s="20"/>
      <c r="H9" s="20"/>
      <c r="I9" s="20"/>
      <c r="J9" s="20"/>
      <c r="K9" s="20"/>
      <c r="L9" s="20"/>
      <c r="M9" s="20"/>
      <c r="N9" s="20"/>
      <c r="O9" s="20"/>
      <c r="P9" s="20"/>
      <c r="Q9" s="20"/>
      <c r="R9" s="20"/>
      <c r="S9" s="20"/>
      <c r="T9" s="20"/>
      <c r="U9" s="20"/>
      <c r="V9" s="20"/>
    </row>
    <row r="10" spans="1:22" ht="19" x14ac:dyDescent="0.25">
      <c r="A10" s="20"/>
      <c r="B10" s="29" t="s">
        <v>144</v>
      </c>
      <c r="C10" s="27">
        <v>0</v>
      </c>
      <c r="D10" s="27">
        <v>0</v>
      </c>
      <c r="E10" s="27">
        <v>0</v>
      </c>
      <c r="F10" s="28">
        <v>0</v>
      </c>
      <c r="G10" s="20"/>
      <c r="H10" s="20"/>
      <c r="I10" s="20"/>
      <c r="J10" s="20"/>
      <c r="K10" s="20"/>
      <c r="L10" s="20"/>
      <c r="M10" s="20"/>
      <c r="N10" s="20"/>
      <c r="O10" s="20"/>
      <c r="P10" s="20"/>
      <c r="Q10" s="20"/>
      <c r="R10" s="20"/>
      <c r="S10" s="20"/>
      <c r="T10" s="20"/>
      <c r="U10" s="20"/>
      <c r="V10" s="20"/>
    </row>
    <row r="11" spans="1:22" ht="19" x14ac:dyDescent="0.25">
      <c r="A11" s="20"/>
      <c r="B11" s="29" t="s">
        <v>145</v>
      </c>
      <c r="C11" s="27">
        <v>0</v>
      </c>
      <c r="D11" s="27">
        <v>0</v>
      </c>
      <c r="E11" s="27">
        <v>0</v>
      </c>
      <c r="F11" s="28">
        <v>0</v>
      </c>
      <c r="G11" s="20"/>
      <c r="H11" s="20"/>
      <c r="I11" s="20"/>
      <c r="J11" s="20"/>
      <c r="K11" s="20"/>
      <c r="L11" s="20"/>
      <c r="M11" s="20"/>
      <c r="N11" s="20"/>
      <c r="O11" s="20"/>
      <c r="P11" s="20"/>
      <c r="Q11" s="20"/>
      <c r="R11" s="20"/>
      <c r="S11" s="20"/>
      <c r="T11" s="20"/>
      <c r="U11" s="20"/>
      <c r="V11" s="20"/>
    </row>
    <row r="12" spans="1:22" ht="19" x14ac:dyDescent="0.25">
      <c r="A12" s="20"/>
      <c r="B12" s="29" t="s">
        <v>146</v>
      </c>
      <c r="C12" s="27">
        <v>738839000</v>
      </c>
      <c r="D12" s="27">
        <v>747069000</v>
      </c>
      <c r="E12" s="27">
        <v>1114313000</v>
      </c>
      <c r="F12" s="28">
        <v>1067978000</v>
      </c>
      <c r="G12" s="20"/>
      <c r="H12" s="20"/>
      <c r="I12" s="20"/>
      <c r="J12" s="20"/>
      <c r="K12" s="20"/>
      <c r="L12" s="20"/>
      <c r="M12" s="20"/>
      <c r="N12" s="20"/>
      <c r="O12" s="20"/>
      <c r="P12" s="20"/>
      <c r="Q12" s="20"/>
      <c r="R12" s="20"/>
      <c r="S12" s="20"/>
      <c r="T12" s="20"/>
      <c r="U12" s="20"/>
      <c r="V12" s="20"/>
    </row>
    <row r="13" spans="1:22" ht="19" x14ac:dyDescent="0.25">
      <c r="A13" s="20"/>
      <c r="B13" s="29" t="s">
        <v>147</v>
      </c>
      <c r="C13" s="27">
        <v>3414703000</v>
      </c>
      <c r="D13" s="27">
        <v>3218108000</v>
      </c>
      <c r="E13" s="27">
        <v>3150537000</v>
      </c>
      <c r="F13" s="28">
        <v>2840669000</v>
      </c>
      <c r="G13" s="20"/>
      <c r="H13" s="20"/>
      <c r="I13" s="20"/>
      <c r="J13" s="20"/>
      <c r="K13" s="20"/>
      <c r="L13" s="20"/>
      <c r="M13" s="20"/>
      <c r="N13" s="20"/>
      <c r="O13" s="20"/>
      <c r="P13" s="20"/>
      <c r="Q13" s="20"/>
      <c r="R13" s="20"/>
      <c r="S13" s="20"/>
      <c r="T13" s="20"/>
      <c r="U13" s="20"/>
      <c r="V13" s="20"/>
    </row>
    <row r="14" spans="1:22" ht="19" x14ac:dyDescent="0.25">
      <c r="A14" s="20"/>
      <c r="B14" s="30" t="s">
        <v>148</v>
      </c>
      <c r="C14" s="31"/>
      <c r="D14" s="31"/>
      <c r="E14" s="31"/>
      <c r="F14" s="32"/>
      <c r="G14" s="20"/>
      <c r="H14" s="20"/>
      <c r="I14" s="20"/>
      <c r="J14" s="20"/>
      <c r="K14" s="20"/>
      <c r="L14" s="20"/>
      <c r="M14" s="20"/>
      <c r="N14" s="20"/>
      <c r="O14" s="20"/>
      <c r="P14" s="20"/>
      <c r="Q14" s="20"/>
      <c r="R14" s="20"/>
      <c r="S14" s="20"/>
      <c r="T14" s="20"/>
      <c r="U14" s="20"/>
      <c r="V14" s="20"/>
    </row>
    <row r="15" spans="1:22" ht="19" x14ac:dyDescent="0.25">
      <c r="A15" s="20"/>
      <c r="B15" s="26" t="s">
        <v>149</v>
      </c>
      <c r="C15" s="27">
        <v>0</v>
      </c>
      <c r="D15" s="27">
        <v>0</v>
      </c>
      <c r="E15" s="27">
        <v>0</v>
      </c>
      <c r="F15" s="28">
        <v>0</v>
      </c>
      <c r="G15" s="20"/>
      <c r="H15" s="20"/>
      <c r="I15" s="20"/>
      <c r="J15" s="20"/>
      <c r="K15" s="20"/>
      <c r="L15" s="20"/>
      <c r="M15" s="20"/>
      <c r="N15" s="20"/>
      <c r="O15" s="20"/>
      <c r="P15" s="20"/>
      <c r="Q15" s="20"/>
      <c r="R15" s="20"/>
      <c r="S15" s="20"/>
      <c r="T15" s="20"/>
      <c r="U15" s="20"/>
      <c r="V15" s="20"/>
    </row>
    <row r="16" spans="1:22" ht="19" x14ac:dyDescent="0.25">
      <c r="A16" s="20"/>
      <c r="B16" s="30" t="s">
        <v>150</v>
      </c>
      <c r="C16" s="31"/>
      <c r="D16" s="31"/>
      <c r="E16" s="31"/>
      <c r="F16" s="32"/>
      <c r="G16" s="20"/>
      <c r="H16" s="20"/>
      <c r="I16" s="20"/>
      <c r="J16" s="20"/>
      <c r="K16" s="20"/>
      <c r="L16" s="20"/>
      <c r="M16" s="20"/>
      <c r="N16" s="20"/>
      <c r="O16" s="20"/>
      <c r="P16" s="20"/>
      <c r="Q16" s="20"/>
      <c r="R16" s="20"/>
      <c r="S16" s="20"/>
      <c r="T16" s="20"/>
      <c r="U16" s="20"/>
      <c r="V16" s="20"/>
    </row>
    <row r="17" spans="1:22" ht="19" x14ac:dyDescent="0.25">
      <c r="A17" s="20"/>
      <c r="B17" s="33" t="s">
        <v>151</v>
      </c>
      <c r="C17" s="34">
        <v>509211000</v>
      </c>
      <c r="D17" s="34">
        <v>407460000</v>
      </c>
      <c r="E17" s="34">
        <v>111383000</v>
      </c>
      <c r="F17" s="35">
        <v>626080000</v>
      </c>
      <c r="G17" s="20"/>
      <c r="H17" s="20"/>
      <c r="I17" s="20"/>
      <c r="J17" s="20"/>
      <c r="K17" s="20"/>
      <c r="L17" s="20"/>
      <c r="M17" s="20"/>
      <c r="N17" s="20"/>
      <c r="O17" s="20"/>
      <c r="P17" s="20"/>
      <c r="Q17" s="20"/>
      <c r="R17" s="20"/>
      <c r="S17" s="20"/>
      <c r="T17" s="20"/>
      <c r="U17" s="20"/>
      <c r="V17" s="20"/>
    </row>
    <row r="19" spans="1:22" x14ac:dyDescent="0.2">
      <c r="A19" s="20"/>
      <c r="B19" s="36" t="s">
        <v>70</v>
      </c>
      <c r="C19" s="37" t="s">
        <v>152</v>
      </c>
      <c r="D19" s="37" t="s">
        <v>153</v>
      </c>
      <c r="E19" s="37" t="s">
        <v>154</v>
      </c>
      <c r="F19" s="37" t="s">
        <v>155</v>
      </c>
      <c r="G19" s="38" t="s">
        <v>156</v>
      </c>
      <c r="H19" s="20"/>
      <c r="I19" s="20"/>
      <c r="J19" s="20"/>
      <c r="K19" s="20"/>
      <c r="L19" s="20"/>
      <c r="M19" s="20"/>
      <c r="N19" s="20"/>
      <c r="O19" s="20"/>
      <c r="P19" s="20"/>
      <c r="Q19" s="20"/>
      <c r="R19" s="20"/>
      <c r="S19" s="20"/>
      <c r="T19" s="20"/>
      <c r="U19" s="20"/>
      <c r="V19" s="20"/>
    </row>
    <row r="20" spans="1:22" x14ac:dyDescent="0.2">
      <c r="A20" s="20"/>
      <c r="B20" s="39" t="s">
        <v>85</v>
      </c>
      <c r="C20" s="40"/>
      <c r="D20" s="40"/>
      <c r="E20" s="40"/>
      <c r="F20" s="40"/>
      <c r="G20" s="41"/>
      <c r="H20" s="42" t="s">
        <v>157</v>
      </c>
      <c r="I20" s="20"/>
      <c r="J20" s="20"/>
      <c r="K20" s="20"/>
      <c r="L20" s="20"/>
      <c r="M20" s="20"/>
      <c r="N20" s="20"/>
      <c r="O20" s="20"/>
      <c r="P20" s="20"/>
      <c r="Q20" s="20"/>
      <c r="R20" s="20"/>
      <c r="S20" s="20"/>
      <c r="T20" s="20"/>
      <c r="U20" s="20"/>
      <c r="V20" s="20"/>
    </row>
    <row r="21" spans="1:22" x14ac:dyDescent="0.2">
      <c r="A21" s="20"/>
      <c r="B21" s="43" t="s">
        <v>158</v>
      </c>
      <c r="C21" s="44" t="str">
        <f>IF(C3&gt;D3, "Pass", "Fail")</f>
        <v>Fail</v>
      </c>
      <c r="D21" s="44" t="str">
        <f>IF(D3&gt;E3, "Pass", "Fail")</f>
        <v>Fail</v>
      </c>
      <c r="E21" s="44" t="str">
        <f>IF(E3&gt;F3, "Pass", "Fail")</f>
        <v>Fail</v>
      </c>
      <c r="F21" s="45"/>
      <c r="G21" s="46">
        <f>(((COUNTIF(C21:E21, "Pass") * 100) + (COUNTIF(C21:E21, "Fail") * 0)) * (400/300)) / 2</f>
        <v>0</v>
      </c>
      <c r="H21" s="47" t="s">
        <v>159</v>
      </c>
      <c r="I21" s="48"/>
      <c r="J21" s="20"/>
      <c r="K21" s="20"/>
      <c r="L21" s="20"/>
      <c r="M21" s="20"/>
      <c r="N21" s="20"/>
      <c r="O21" s="20"/>
      <c r="P21" s="20"/>
      <c r="Q21" s="20"/>
      <c r="R21" s="20"/>
      <c r="S21" s="20"/>
      <c r="T21" s="20"/>
      <c r="U21" s="20"/>
      <c r="V21" s="20"/>
    </row>
    <row r="22" spans="1:22" x14ac:dyDescent="0.2">
      <c r="A22" s="20"/>
      <c r="B22" s="43" t="s">
        <v>160</v>
      </c>
      <c r="C22" s="44" t="str">
        <f>IF(C17&gt;D17, "Pass", "Fail")</f>
        <v>Pass</v>
      </c>
      <c r="D22" s="44" t="str">
        <f>IF(D17&gt;E17, "Pass", "Fail")</f>
        <v>Pass</v>
      </c>
      <c r="E22" s="44" t="str">
        <f>IF(E17&gt;F17, "Pass", "Fail")</f>
        <v>Fail</v>
      </c>
      <c r="F22" s="40"/>
      <c r="G22" s="46">
        <f>(((COUNTIF(C22:F22, "Pass") * 100) + (COUNTIF(C22:F22, "Fail") * 0)) * (400/300)) / 2</f>
        <v>133.33333333333331</v>
      </c>
      <c r="H22" s="47" t="s">
        <v>161</v>
      </c>
      <c r="I22" s="20"/>
      <c r="J22" s="20"/>
      <c r="K22" s="20"/>
      <c r="L22" s="20"/>
      <c r="M22" s="20"/>
      <c r="N22" s="20"/>
      <c r="O22" s="20"/>
      <c r="P22" s="20"/>
      <c r="Q22" s="20"/>
      <c r="R22" s="20"/>
      <c r="S22" s="20"/>
      <c r="T22" s="20"/>
      <c r="U22" s="20"/>
      <c r="V22" s="20"/>
    </row>
    <row r="23" spans="1:22" x14ac:dyDescent="0.2">
      <c r="A23" s="20"/>
      <c r="B23" s="39" t="s">
        <v>73</v>
      </c>
      <c r="C23" s="44" t="str">
        <f>IF(C17&gt;C7, "Pass", "Fail")</f>
        <v>Fail</v>
      </c>
      <c r="D23" s="44" t="str">
        <f>IF(D17&gt;D7, "Pass", "Fail")</f>
        <v>Fail</v>
      </c>
      <c r="E23" s="44" t="str">
        <f>IF(E17&gt;E7, "Pass", "Fail")</f>
        <v>Fail</v>
      </c>
      <c r="F23" s="49" t="str">
        <f>IF(F17&gt;F7, "Pass", "Fail")</f>
        <v>Fail</v>
      </c>
      <c r="G23" s="46">
        <f>(COUNTIF(C23:F23, "Pass") * 100) + (COUNTIF(C23:F23, "Fail") * 0)</f>
        <v>0</v>
      </c>
      <c r="H23" s="47" t="s">
        <v>162</v>
      </c>
      <c r="I23" s="20"/>
      <c r="J23" s="20"/>
      <c r="K23" s="20"/>
      <c r="L23" s="20"/>
      <c r="M23" s="20"/>
      <c r="N23" s="20"/>
      <c r="O23" s="20"/>
      <c r="P23" s="20"/>
      <c r="Q23" s="20"/>
      <c r="R23" s="20"/>
      <c r="S23" s="20"/>
      <c r="T23" s="20"/>
      <c r="U23" s="20"/>
      <c r="V23" s="20"/>
    </row>
    <row r="24" spans="1:22" x14ac:dyDescent="0.2">
      <c r="A24" s="20"/>
      <c r="B24" s="39" t="s">
        <v>91</v>
      </c>
      <c r="C24" s="50">
        <f>C17/(C4)</f>
        <v>5.7966446212238669E-2</v>
      </c>
      <c r="D24" s="50">
        <f>D17/(D4)</f>
        <v>4.905804129996947E-2</v>
      </c>
      <c r="E24" s="50">
        <f>E17/(E4)</f>
        <v>1.2500194994647327E-2</v>
      </c>
      <c r="F24" s="51">
        <f>F17/(F4)</f>
        <v>8.9308257561773879E-2</v>
      </c>
      <c r="G24" s="46">
        <f>(IF(C24 &gt; 0.5, 100, IF(C24 &gt;= 0.2, 50, 0))) +
  (IF(D24 &gt; 0.5, 100, IF(D24 &gt;= 0.2, 50, 0))) +
  (IF(E24 &gt; 0.5, 100, IF(E24 &gt;= 0.2, 50, 0))) +
  (IF(F24 &gt; 0.5, 100, IF(F24 &gt;= 0.2, 50, 0)))</f>
        <v>0</v>
      </c>
      <c r="H24" s="47" t="s">
        <v>163</v>
      </c>
      <c r="I24" s="20"/>
      <c r="J24" s="20"/>
      <c r="K24" s="20"/>
      <c r="L24" s="20"/>
      <c r="M24" s="20"/>
      <c r="N24" s="20"/>
      <c r="O24" s="20"/>
      <c r="P24" s="20"/>
      <c r="Q24" s="20"/>
      <c r="R24" s="20"/>
      <c r="S24" s="20"/>
      <c r="T24" s="20"/>
      <c r="U24" s="20"/>
      <c r="V24" s="20"/>
    </row>
    <row r="25" spans="1:22" x14ac:dyDescent="0.2">
      <c r="A25" s="20"/>
      <c r="B25" s="39" t="s">
        <v>79</v>
      </c>
      <c r="C25" s="50">
        <f>C17/C6</f>
        <v>4.2899364914401945E-2</v>
      </c>
      <c r="D25" s="50">
        <f>D17/D6</f>
        <v>3.0876102006166126E-2</v>
      </c>
      <c r="E25" s="50">
        <f>E17/E6</f>
        <v>8.7254804192348021E-3</v>
      </c>
      <c r="F25" s="51">
        <f>F17/F6</f>
        <v>7.1667872616446276E-2</v>
      </c>
      <c r="G25" s="46">
        <f>(IF(C25 &gt; 0.17, 100, IF(C25 &gt;= 0.1, 50, 0))) +
  (IF(D25 &gt; 0.17, 100, IF(D25 &gt;= 0.1, 50, 0))) +
  (IF(E25 &gt; 0.17, 100, IF(E25 &gt;= 0.1, 50, 0))) +
  (IF(F25 &gt; 0.17, 100, IF(F25 &gt;= 0.1, 50, 0)))</f>
        <v>0</v>
      </c>
      <c r="H25" s="47" t="s">
        <v>164</v>
      </c>
      <c r="I25" s="20"/>
      <c r="J25" s="20"/>
      <c r="K25" s="20"/>
      <c r="L25" s="20"/>
      <c r="M25" s="20"/>
      <c r="N25" s="20"/>
      <c r="O25" s="20"/>
      <c r="P25" s="20"/>
      <c r="Q25" s="20"/>
      <c r="R25" s="20"/>
      <c r="S25" s="20"/>
      <c r="T25" s="20"/>
      <c r="U25" s="20"/>
      <c r="V25" s="20"/>
    </row>
    <row r="26" spans="1:22" x14ac:dyDescent="0.2">
      <c r="A26" s="20"/>
      <c r="B26" s="39" t="s">
        <v>81</v>
      </c>
      <c r="C26" s="50">
        <f>C8/C6</f>
        <v>0.57037955513679306</v>
      </c>
      <c r="D26" s="50">
        <f>D8/D6</f>
        <v>0.49675947178571717</v>
      </c>
      <c r="E26" s="50">
        <f>E8/E6</f>
        <v>0.50940384513997639</v>
      </c>
      <c r="F26" s="51">
        <f>F8/F6</f>
        <v>0.57043279002061964</v>
      </c>
      <c r="G26" s="46">
        <f>(IF(C26 &lt; 0.5, 100, 0)) +
  (IF(D26 &lt; 0.5, 100, 0)) +
  (IF(E26 &lt; 0.5, 100, 0)) +
  (IF(F26 &lt; 0.5, 100, 0))</f>
        <v>100</v>
      </c>
      <c r="H26" s="47" t="s">
        <v>165</v>
      </c>
      <c r="I26" s="20"/>
      <c r="J26" s="20"/>
      <c r="K26" s="20"/>
      <c r="L26" s="20"/>
      <c r="M26" s="20"/>
      <c r="N26" s="20"/>
      <c r="O26" s="20"/>
      <c r="P26" s="20"/>
      <c r="Q26" s="20"/>
      <c r="R26" s="20"/>
      <c r="S26" s="20"/>
      <c r="T26" s="20"/>
      <c r="U26" s="20"/>
      <c r="V26" s="20"/>
    </row>
    <row r="27" spans="1:22" x14ac:dyDescent="0.2">
      <c r="A27" s="20"/>
      <c r="B27" s="39" t="s">
        <v>166</v>
      </c>
      <c r="C27" s="50">
        <f>C9/(C13+C10)</f>
        <v>2.4761137352208964</v>
      </c>
      <c r="D27" s="50">
        <f>D9/(D13+D10)</f>
        <v>3.1007368304606309</v>
      </c>
      <c r="E27" s="50">
        <f>E9/(E13+E10)</f>
        <v>3.0517718090598525</v>
      </c>
      <c r="F27" s="51">
        <f>F9/(F13+F10)</f>
        <v>2.0752801540763812</v>
      </c>
      <c r="G27" s="46">
        <f>(IF(C27 &lt; 0.8, 100, IF(C27 &lt; 1, 50, 0))) +
  (IF(D27 &lt; 0.8, 100, IF(D27 &lt; 1, 50, 0))) +
  (IF(E27 &lt; 0.8, 100, IF(E27 &lt; 1, 50, 0))) +
  (IF(F27 &lt; 0.8, 100, IF(F27 &lt; 1, 50, 0)))</f>
        <v>0</v>
      </c>
      <c r="H27" s="47" t="s">
        <v>167</v>
      </c>
      <c r="I27" s="20"/>
      <c r="J27" s="20"/>
      <c r="K27" s="20"/>
      <c r="L27" s="20"/>
      <c r="M27" s="20"/>
      <c r="N27" s="20"/>
      <c r="O27" s="20"/>
      <c r="P27" s="20"/>
      <c r="Q27" s="20"/>
      <c r="R27" s="20"/>
      <c r="S27" s="20"/>
      <c r="T27" s="20"/>
      <c r="U27" s="20"/>
      <c r="V27" s="20"/>
    </row>
    <row r="28" spans="1:22" x14ac:dyDescent="0.2">
      <c r="A28" s="20"/>
      <c r="B28" s="39" t="s">
        <v>168</v>
      </c>
      <c r="C28" s="44" t="str">
        <f>IF(C11=0, "Pass", "Fail")</f>
        <v>Pass</v>
      </c>
      <c r="D28" s="52" t="str">
        <f>IF(D11=0, "Pass", "Fail")</f>
        <v>Pass</v>
      </c>
      <c r="E28" s="52" t="str">
        <f>IF(E11=0, "Pass", "Fail")</f>
        <v>Pass</v>
      </c>
      <c r="F28" s="53" t="str">
        <f>IF(F11=0, "Pass", "Fail")</f>
        <v>Pass</v>
      </c>
      <c r="G28" s="46">
        <f>(COUNTIF(C28:F28, "Pass") * 100) + (COUNTIF(C28:F28, "Fail") * 0)</f>
        <v>400</v>
      </c>
      <c r="H28" s="47" t="s">
        <v>169</v>
      </c>
      <c r="I28" s="20"/>
      <c r="J28" s="20"/>
      <c r="K28" s="20"/>
      <c r="L28" s="20"/>
      <c r="M28" s="20"/>
      <c r="N28" s="20"/>
      <c r="O28" s="20"/>
      <c r="P28" s="20"/>
      <c r="Q28" s="20"/>
      <c r="R28" s="20"/>
      <c r="S28" s="20"/>
      <c r="T28" s="20"/>
      <c r="U28" s="20"/>
      <c r="V28" s="20"/>
    </row>
    <row r="29" spans="1:22" x14ac:dyDescent="0.2">
      <c r="A29" s="20"/>
      <c r="B29" s="39" t="s">
        <v>83</v>
      </c>
      <c r="C29" s="51">
        <f>(((C12-D12)/D12)+((D12-E12)/E12)+((E12-F12)/F12))/3</f>
        <v>-9.9066846224805216E-2</v>
      </c>
      <c r="D29" s="54"/>
      <c r="E29" s="55"/>
      <c r="F29" s="56"/>
      <c r="G29" s="46">
        <f>(IF(C29 &gt;= 0.17, 100, IF(C29 &gt;= 0, 50, 0))) * (400/100)</f>
        <v>0</v>
      </c>
      <c r="H29" s="47" t="s">
        <v>170</v>
      </c>
      <c r="I29" s="20"/>
      <c r="J29" s="20"/>
      <c r="K29" s="20"/>
      <c r="L29" s="20"/>
      <c r="M29" s="20"/>
      <c r="N29" s="20"/>
      <c r="O29" s="20"/>
      <c r="P29" s="20"/>
      <c r="Q29" s="20"/>
      <c r="R29" s="20"/>
      <c r="S29" s="20"/>
      <c r="T29" s="20"/>
      <c r="U29" s="20"/>
      <c r="V29" s="20"/>
    </row>
    <row r="30" spans="1:22" x14ac:dyDescent="0.2">
      <c r="A30" s="20"/>
      <c r="B30" s="39" t="s">
        <v>87</v>
      </c>
      <c r="C30" s="44" t="str">
        <f>IF(C10&lt;&gt;0,"Pass","Fail")</f>
        <v>Fail</v>
      </c>
      <c r="D30" s="57" t="str">
        <f>IF(D10&lt;&gt;0,"Pass","Fail")</f>
        <v>Fail</v>
      </c>
      <c r="E30" s="57" t="str">
        <f>IF(E10&lt;&gt;0,"Pass","Fail")</f>
        <v>Fail</v>
      </c>
      <c r="F30" s="58" t="str">
        <f>IF(F10&lt;&gt;0,"Pass","Fail")</f>
        <v>Fail</v>
      </c>
      <c r="G30" s="46">
        <f>(COUNTIF(C30:F30, "Pass") * 100) + (COUNTIF(C30:F30, "Fail") * 0)</f>
        <v>0</v>
      </c>
      <c r="H30" s="47" t="s">
        <v>171</v>
      </c>
      <c r="I30" s="20"/>
      <c r="J30" s="20"/>
      <c r="K30" s="20"/>
      <c r="L30" s="20"/>
      <c r="M30" s="20"/>
      <c r="N30" s="20"/>
      <c r="O30" s="20"/>
      <c r="P30" s="20"/>
      <c r="Q30" s="20"/>
      <c r="R30" s="20"/>
      <c r="S30" s="20"/>
      <c r="T30" s="20"/>
      <c r="U30" s="20"/>
      <c r="V30" s="20"/>
    </row>
    <row r="31" spans="1:22" x14ac:dyDescent="0.2">
      <c r="A31" s="20"/>
      <c r="B31" s="39" t="s">
        <v>172</v>
      </c>
      <c r="C31" s="50">
        <f>C17/(C13+C10)</f>
        <v>0.149123071611206</v>
      </c>
      <c r="D31" s="50">
        <f>D17/(D13+D10)</f>
        <v>0.12661476867774482</v>
      </c>
      <c r="E31" s="50">
        <f>E17/(E13+E10)</f>
        <v>3.5353655583159317E-2</v>
      </c>
      <c r="F31" s="51">
        <f>F17/(F13+F10)</f>
        <v>0.22039878634223137</v>
      </c>
      <c r="G31" s="46">
        <f>(IF(C31 &gt; 0.23, 100, 0)) +
  (IF(D31 &gt; 0.23, 100, 0)) +
  (IF(E31 &gt; 0.23, 100, 0)) +
  (IF(F31 &gt; 0.23, 100, 0))</f>
        <v>0</v>
      </c>
      <c r="H31" s="47" t="s">
        <v>173</v>
      </c>
      <c r="I31" s="20"/>
      <c r="J31" s="20"/>
      <c r="K31" s="20"/>
      <c r="L31" s="20"/>
      <c r="M31" s="20"/>
      <c r="N31" s="20"/>
      <c r="O31" s="20"/>
      <c r="P31" s="20"/>
      <c r="Q31" s="20"/>
      <c r="R31" s="20"/>
      <c r="S31" s="20"/>
      <c r="T31" s="20"/>
      <c r="U31" s="20"/>
      <c r="V31" s="20"/>
    </row>
    <row r="32" spans="1:22" x14ac:dyDescent="0.2">
      <c r="A32" s="20"/>
      <c r="B32" s="59" t="s">
        <v>93</v>
      </c>
      <c r="C32" s="60" t="str">
        <f>IF(C5&gt;F5, "Pass", "Fail")</f>
        <v>Pass</v>
      </c>
      <c r="D32" s="61"/>
      <c r="E32" s="62"/>
      <c r="F32" s="62"/>
      <c r="G32" s="63">
        <f>((COUNTIF(C32, "Pass") * 100) + (COUNTIF(C32, "Fail") * 0)) * (400/100)</f>
        <v>400</v>
      </c>
      <c r="H32" s="64" t="s">
        <v>174</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tabColor rgb="FF00FF00"/>
  </sheetPr>
  <dimension ref="A1:V32"/>
  <sheetViews>
    <sheetView zoomScale="200" workbookViewId="0"/>
  </sheetViews>
  <sheetFormatPr baseColWidth="10" defaultColWidth="8.83203125" defaultRowHeight="15" x14ac:dyDescent="0.2"/>
  <cols>
    <col min="1" max="1" width="19" customWidth="1"/>
    <col min="2" max="2" width="42" customWidth="1"/>
    <col min="3" max="7" width="20" customWidth="1"/>
    <col min="8" max="8" width="177" customWidth="1"/>
    <col min="9" max="9" width="20" customWidth="1"/>
    <col min="10" max="22" width="19" customWidth="1"/>
  </cols>
  <sheetData>
    <row r="1" spans="1:22" x14ac:dyDescent="0.2">
      <c r="A1" s="20"/>
      <c r="B1" s="21" t="s">
        <v>130</v>
      </c>
      <c r="C1" s="20"/>
      <c r="D1" s="20"/>
      <c r="E1" s="20"/>
      <c r="F1" s="20"/>
      <c r="G1" s="20"/>
      <c r="H1" s="20"/>
      <c r="I1" s="20"/>
      <c r="J1" s="20"/>
      <c r="K1" s="20"/>
      <c r="L1" s="20"/>
      <c r="M1" s="20"/>
      <c r="N1" s="20"/>
      <c r="O1" s="20"/>
      <c r="P1" s="20"/>
      <c r="Q1" s="20"/>
      <c r="R1" s="20"/>
      <c r="S1" s="20"/>
      <c r="T1" s="20"/>
      <c r="U1" s="20"/>
      <c r="V1" s="20"/>
    </row>
    <row r="2" spans="1:22" x14ac:dyDescent="0.2">
      <c r="A2" s="20"/>
      <c r="B2" s="22" t="s">
        <v>131</v>
      </c>
      <c r="C2" s="23" t="s">
        <v>179</v>
      </c>
      <c r="D2" s="23" t="s">
        <v>180</v>
      </c>
      <c r="E2" s="23" t="s">
        <v>181</v>
      </c>
      <c r="F2" s="23" t="s">
        <v>182</v>
      </c>
      <c r="G2" s="20"/>
      <c r="H2" s="24" t="s">
        <v>136</v>
      </c>
      <c r="I2" s="25">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0.24916666666666665</v>
      </c>
      <c r="J2" s="20"/>
      <c r="K2" s="20"/>
      <c r="L2" s="20"/>
      <c r="M2" s="20"/>
      <c r="N2" s="20"/>
      <c r="O2" s="20"/>
      <c r="P2" s="20"/>
      <c r="Q2" s="20"/>
      <c r="R2" s="20"/>
      <c r="S2" s="20"/>
      <c r="T2" s="20"/>
      <c r="U2" s="20"/>
      <c r="V2" s="20"/>
    </row>
    <row r="3" spans="1:22" ht="19" x14ac:dyDescent="0.25">
      <c r="A3" s="20"/>
      <c r="B3" s="26" t="s">
        <v>137</v>
      </c>
      <c r="C3" s="27">
        <v>226523000</v>
      </c>
      <c r="D3" s="27">
        <v>293968000</v>
      </c>
      <c r="E3" s="27">
        <v>213167000</v>
      </c>
      <c r="F3" s="28">
        <v>187910000</v>
      </c>
      <c r="G3" s="20"/>
      <c r="H3" s="20"/>
      <c r="I3" s="20"/>
      <c r="J3" s="20"/>
      <c r="K3" s="20"/>
      <c r="L3" s="20"/>
      <c r="M3" s="20"/>
      <c r="N3" s="20"/>
      <c r="O3" s="20"/>
      <c r="P3" s="20"/>
      <c r="Q3" s="20"/>
      <c r="R3" s="20"/>
      <c r="S3" s="20"/>
      <c r="T3" s="20"/>
      <c r="U3" s="20"/>
      <c r="V3" s="20"/>
    </row>
    <row r="4" spans="1:22" ht="19" x14ac:dyDescent="0.25">
      <c r="A4" s="20"/>
      <c r="B4" s="29" t="s">
        <v>138</v>
      </c>
      <c r="C4" s="27">
        <v>5197795000</v>
      </c>
      <c r="D4" s="27">
        <v>4818446000</v>
      </c>
      <c r="E4" s="27">
        <v>4387441000</v>
      </c>
      <c r="F4" s="28">
        <v>3854538000</v>
      </c>
      <c r="G4" s="20"/>
      <c r="H4" s="20"/>
      <c r="I4" s="20"/>
      <c r="J4" s="20"/>
      <c r="K4" s="20"/>
      <c r="L4" s="20"/>
      <c r="M4" s="20"/>
      <c r="N4" s="20"/>
      <c r="O4" s="20"/>
      <c r="P4" s="20"/>
      <c r="Q4" s="20"/>
      <c r="R4" s="20"/>
      <c r="S4" s="20"/>
      <c r="T4" s="20"/>
      <c r="U4" s="20"/>
      <c r="V4" s="20"/>
    </row>
    <row r="5" spans="1:22" ht="19" x14ac:dyDescent="0.25">
      <c r="A5" s="20"/>
      <c r="B5" s="29" t="s">
        <v>139</v>
      </c>
      <c r="C5" s="27">
        <v>0</v>
      </c>
      <c r="D5" s="27">
        <v>0</v>
      </c>
      <c r="E5" s="27">
        <v>0</v>
      </c>
      <c r="F5" s="28">
        <v>0</v>
      </c>
      <c r="G5" s="20"/>
      <c r="H5" s="20"/>
      <c r="I5" s="20"/>
      <c r="J5" s="20"/>
      <c r="K5" s="20"/>
      <c r="L5" s="20"/>
      <c r="M5" s="20"/>
      <c r="N5" s="20"/>
      <c r="O5" s="20"/>
      <c r="P5" s="20"/>
      <c r="Q5" s="20"/>
      <c r="R5" s="20"/>
      <c r="S5" s="20"/>
      <c r="T5" s="20"/>
      <c r="U5" s="20"/>
      <c r="V5" s="20"/>
    </row>
    <row r="6" spans="1:22" ht="19" x14ac:dyDescent="0.25">
      <c r="A6" s="20"/>
      <c r="B6" s="29" t="s">
        <v>140</v>
      </c>
      <c r="C6" s="27">
        <v>6537496000</v>
      </c>
      <c r="D6" s="27">
        <v>6261416000</v>
      </c>
      <c r="E6" s="27">
        <v>5722278000</v>
      </c>
      <c r="F6" s="28">
        <v>5316477000</v>
      </c>
      <c r="G6" s="20"/>
      <c r="H6" s="20"/>
      <c r="I6" s="20"/>
      <c r="J6" s="20"/>
      <c r="K6" s="20"/>
      <c r="L6" s="20"/>
      <c r="M6" s="20"/>
      <c r="N6" s="20"/>
      <c r="O6" s="20"/>
      <c r="P6" s="20"/>
      <c r="Q6" s="20"/>
      <c r="R6" s="20"/>
      <c r="S6" s="20"/>
      <c r="T6" s="20"/>
      <c r="U6" s="20"/>
      <c r="V6" s="20"/>
    </row>
    <row r="7" spans="1:22" ht="19" x14ac:dyDescent="0.25">
      <c r="A7" s="20"/>
      <c r="B7" s="29" t="s">
        <v>141</v>
      </c>
      <c r="C7" s="27">
        <v>806603000</v>
      </c>
      <c r="D7" s="27">
        <v>1104153000</v>
      </c>
      <c r="E7" s="27">
        <v>1051410000</v>
      </c>
      <c r="F7" s="28">
        <v>533722000</v>
      </c>
      <c r="G7" s="20"/>
      <c r="H7" s="20"/>
      <c r="I7" s="20"/>
      <c r="J7" s="20"/>
      <c r="K7" s="20"/>
      <c r="L7" s="20"/>
      <c r="M7" s="20"/>
      <c r="N7" s="20"/>
      <c r="O7" s="20"/>
      <c r="P7" s="20"/>
      <c r="Q7" s="20"/>
      <c r="R7" s="20"/>
      <c r="S7" s="20"/>
      <c r="T7" s="20"/>
      <c r="U7" s="20"/>
      <c r="V7" s="20"/>
    </row>
    <row r="8" spans="1:22" ht="19" x14ac:dyDescent="0.25">
      <c r="A8" s="20"/>
      <c r="B8" s="29" t="s">
        <v>142</v>
      </c>
      <c r="C8" s="27">
        <v>3740158000</v>
      </c>
      <c r="D8" s="27">
        <v>3340053000</v>
      </c>
      <c r="E8" s="27">
        <v>3040006000</v>
      </c>
      <c r="F8" s="28">
        <v>3138859000</v>
      </c>
      <c r="G8" s="20"/>
      <c r="H8" s="20"/>
      <c r="I8" s="20"/>
      <c r="J8" s="20"/>
      <c r="K8" s="20"/>
      <c r="L8" s="20"/>
      <c r="M8" s="20"/>
      <c r="N8" s="20"/>
      <c r="O8" s="20"/>
      <c r="P8" s="20"/>
      <c r="Q8" s="20"/>
      <c r="R8" s="20"/>
      <c r="S8" s="20"/>
      <c r="T8" s="20"/>
      <c r="U8" s="20"/>
      <c r="V8" s="20"/>
    </row>
    <row r="9" spans="1:22" ht="19" x14ac:dyDescent="0.25">
      <c r="A9" s="20"/>
      <c r="B9" s="29" t="s">
        <v>143</v>
      </c>
      <c r="C9" s="27">
        <v>4546761000</v>
      </c>
      <c r="D9" s="27">
        <v>4444206000</v>
      </c>
      <c r="E9" s="27">
        <v>4091416000</v>
      </c>
      <c r="F9" s="28">
        <v>3672581000</v>
      </c>
      <c r="G9" s="20"/>
      <c r="H9" s="20"/>
      <c r="I9" s="20"/>
      <c r="J9" s="20"/>
      <c r="K9" s="20"/>
      <c r="L9" s="20"/>
      <c r="M9" s="20"/>
      <c r="N9" s="20"/>
      <c r="O9" s="20"/>
      <c r="P9" s="20"/>
      <c r="Q9" s="20"/>
      <c r="R9" s="20"/>
      <c r="S9" s="20"/>
      <c r="T9" s="20"/>
      <c r="U9" s="20"/>
      <c r="V9" s="20"/>
    </row>
    <row r="10" spans="1:22" ht="19" x14ac:dyDescent="0.25">
      <c r="A10" s="20"/>
      <c r="B10" s="29" t="s">
        <v>144</v>
      </c>
      <c r="C10" s="27">
        <v>0</v>
      </c>
      <c r="D10" s="27">
        <v>6805000</v>
      </c>
      <c r="E10" s="27">
        <v>12448000</v>
      </c>
      <c r="F10" s="28">
        <v>-8485000</v>
      </c>
      <c r="G10" s="20"/>
      <c r="H10" s="20"/>
      <c r="I10" s="20"/>
      <c r="J10" s="20"/>
      <c r="K10" s="20"/>
      <c r="L10" s="20"/>
      <c r="M10" s="20"/>
      <c r="N10" s="20"/>
      <c r="O10" s="20"/>
      <c r="P10" s="20"/>
      <c r="Q10" s="20"/>
      <c r="R10" s="20"/>
      <c r="S10" s="20"/>
      <c r="T10" s="20"/>
      <c r="U10" s="20"/>
      <c r="V10" s="20"/>
    </row>
    <row r="11" spans="1:22" ht="19" x14ac:dyDescent="0.25">
      <c r="A11" s="20"/>
      <c r="B11" s="29" t="s">
        <v>145</v>
      </c>
      <c r="C11" s="27">
        <v>0</v>
      </c>
      <c r="D11" s="27">
        <v>0</v>
      </c>
      <c r="E11" s="27">
        <v>0</v>
      </c>
      <c r="F11" s="28">
        <v>0</v>
      </c>
      <c r="G11" s="20"/>
      <c r="H11" s="20"/>
      <c r="I11" s="20"/>
      <c r="J11" s="20"/>
      <c r="K11" s="20"/>
      <c r="L11" s="20"/>
      <c r="M11" s="20"/>
      <c r="N11" s="20"/>
      <c r="O11" s="20"/>
      <c r="P11" s="20"/>
      <c r="Q11" s="20"/>
      <c r="R11" s="20"/>
      <c r="S11" s="20"/>
      <c r="T11" s="20"/>
      <c r="U11" s="20"/>
      <c r="V11" s="20"/>
    </row>
    <row r="12" spans="1:22" ht="19" x14ac:dyDescent="0.25">
      <c r="A12" s="20"/>
      <c r="B12" s="29" t="s">
        <v>146</v>
      </c>
      <c r="C12" s="27">
        <v>1177834000</v>
      </c>
      <c r="D12" s="27">
        <v>1067528000</v>
      </c>
      <c r="E12" s="27">
        <v>934610000</v>
      </c>
      <c r="F12" s="28">
        <v>947501000</v>
      </c>
      <c r="G12" s="20"/>
      <c r="H12" s="20"/>
      <c r="I12" s="20"/>
      <c r="J12" s="20"/>
      <c r="K12" s="20"/>
      <c r="L12" s="20"/>
      <c r="M12" s="20"/>
      <c r="N12" s="20"/>
      <c r="O12" s="20"/>
      <c r="P12" s="20"/>
      <c r="Q12" s="20"/>
      <c r="R12" s="20"/>
      <c r="S12" s="20"/>
      <c r="T12" s="20"/>
      <c r="U12" s="20"/>
      <c r="V12" s="20"/>
    </row>
    <row r="13" spans="1:22" ht="19" x14ac:dyDescent="0.25">
      <c r="A13" s="20"/>
      <c r="B13" s="29" t="s">
        <v>147</v>
      </c>
      <c r="C13" s="27">
        <v>1990735000</v>
      </c>
      <c r="D13" s="27">
        <v>1817210000</v>
      </c>
      <c r="E13" s="27">
        <v>1630862000</v>
      </c>
      <c r="F13" s="28">
        <v>1643896000</v>
      </c>
      <c r="G13" s="20"/>
      <c r="H13" s="20"/>
      <c r="I13" s="20"/>
      <c r="J13" s="20"/>
      <c r="K13" s="20"/>
      <c r="L13" s="20"/>
      <c r="M13" s="20"/>
      <c r="N13" s="20"/>
      <c r="O13" s="20"/>
      <c r="P13" s="20"/>
      <c r="Q13" s="20"/>
      <c r="R13" s="20"/>
      <c r="S13" s="20"/>
      <c r="T13" s="20"/>
      <c r="U13" s="20"/>
      <c r="V13" s="20"/>
    </row>
    <row r="14" spans="1:22" ht="19" x14ac:dyDescent="0.25">
      <c r="A14" s="20"/>
      <c r="B14" s="30" t="s">
        <v>148</v>
      </c>
      <c r="C14" s="31"/>
      <c r="D14" s="31"/>
      <c r="E14" s="31"/>
      <c r="F14" s="32"/>
      <c r="G14" s="20"/>
      <c r="H14" s="20"/>
      <c r="I14" s="20"/>
      <c r="J14" s="20"/>
      <c r="K14" s="20"/>
      <c r="L14" s="20"/>
      <c r="M14" s="20"/>
      <c r="N14" s="20"/>
      <c r="O14" s="20"/>
      <c r="P14" s="20"/>
      <c r="Q14" s="20"/>
      <c r="R14" s="20"/>
      <c r="S14" s="20"/>
      <c r="T14" s="20"/>
      <c r="U14" s="20"/>
      <c r="V14" s="20"/>
    </row>
    <row r="15" spans="1:22" ht="19" x14ac:dyDescent="0.25">
      <c r="A15" s="20"/>
      <c r="B15" s="26" t="s">
        <v>149</v>
      </c>
      <c r="C15" s="27">
        <v>0</v>
      </c>
      <c r="D15" s="27">
        <v>0</v>
      </c>
      <c r="E15" s="27">
        <v>0</v>
      </c>
      <c r="F15" s="28">
        <v>0</v>
      </c>
      <c r="G15" s="20"/>
      <c r="H15" s="20"/>
      <c r="I15" s="20"/>
      <c r="J15" s="20"/>
      <c r="K15" s="20"/>
      <c r="L15" s="20"/>
      <c r="M15" s="20"/>
      <c r="N15" s="20"/>
      <c r="O15" s="20"/>
      <c r="P15" s="20"/>
      <c r="Q15" s="20"/>
      <c r="R15" s="20"/>
      <c r="S15" s="20"/>
      <c r="T15" s="20"/>
      <c r="U15" s="20"/>
      <c r="V15" s="20"/>
    </row>
    <row r="16" spans="1:22" ht="19" x14ac:dyDescent="0.25">
      <c r="A16" s="20"/>
      <c r="B16" s="30" t="s">
        <v>150</v>
      </c>
      <c r="C16" s="31"/>
      <c r="D16" s="31"/>
      <c r="E16" s="31"/>
      <c r="F16" s="32"/>
      <c r="G16" s="20"/>
      <c r="H16" s="20"/>
      <c r="I16" s="20"/>
      <c r="J16" s="20"/>
      <c r="K16" s="20"/>
      <c r="L16" s="20"/>
      <c r="M16" s="20"/>
      <c r="N16" s="20"/>
      <c r="O16" s="20"/>
      <c r="P16" s="20"/>
      <c r="Q16" s="20"/>
      <c r="R16" s="20"/>
      <c r="S16" s="20"/>
      <c r="T16" s="20"/>
      <c r="U16" s="20"/>
      <c r="V16" s="20"/>
    </row>
    <row r="17" spans="1:22" ht="19" x14ac:dyDescent="0.25">
      <c r="A17" s="20"/>
      <c r="B17" s="33" t="s">
        <v>151</v>
      </c>
      <c r="C17" s="34">
        <v>478993000</v>
      </c>
      <c r="D17" s="34">
        <v>323480000</v>
      </c>
      <c r="E17" s="34">
        <v>390954000</v>
      </c>
      <c r="F17" s="35">
        <v>213481000</v>
      </c>
      <c r="G17" s="20"/>
      <c r="H17" s="20"/>
      <c r="I17" s="20"/>
      <c r="J17" s="20"/>
      <c r="K17" s="20"/>
      <c r="L17" s="20"/>
      <c r="M17" s="20"/>
      <c r="N17" s="20"/>
      <c r="O17" s="20"/>
      <c r="P17" s="20"/>
      <c r="Q17" s="20"/>
      <c r="R17" s="20"/>
      <c r="S17" s="20"/>
      <c r="T17" s="20"/>
      <c r="U17" s="20"/>
      <c r="V17" s="20"/>
    </row>
    <row r="19" spans="1:22" x14ac:dyDescent="0.2">
      <c r="A19" s="20"/>
      <c r="B19" s="36" t="s">
        <v>70</v>
      </c>
      <c r="C19" s="37" t="s">
        <v>152</v>
      </c>
      <c r="D19" s="37" t="s">
        <v>153</v>
      </c>
      <c r="E19" s="37" t="s">
        <v>154</v>
      </c>
      <c r="F19" s="37" t="s">
        <v>155</v>
      </c>
      <c r="G19" s="38" t="s">
        <v>156</v>
      </c>
      <c r="H19" s="20"/>
      <c r="I19" s="20"/>
      <c r="J19" s="20"/>
      <c r="K19" s="20"/>
      <c r="L19" s="20"/>
      <c r="M19" s="20"/>
      <c r="N19" s="20"/>
      <c r="O19" s="20"/>
      <c r="P19" s="20"/>
      <c r="Q19" s="20"/>
      <c r="R19" s="20"/>
      <c r="S19" s="20"/>
      <c r="T19" s="20"/>
      <c r="U19" s="20"/>
      <c r="V19" s="20"/>
    </row>
    <row r="20" spans="1:22" x14ac:dyDescent="0.2">
      <c r="A20" s="20"/>
      <c r="B20" s="39" t="s">
        <v>85</v>
      </c>
      <c r="C20" s="40"/>
      <c r="D20" s="40"/>
      <c r="E20" s="40"/>
      <c r="F20" s="40"/>
      <c r="G20" s="41"/>
      <c r="H20" s="42" t="s">
        <v>157</v>
      </c>
      <c r="I20" s="20"/>
      <c r="J20" s="20"/>
      <c r="K20" s="20"/>
      <c r="L20" s="20"/>
      <c r="M20" s="20"/>
      <c r="N20" s="20"/>
      <c r="O20" s="20"/>
      <c r="P20" s="20"/>
      <c r="Q20" s="20"/>
      <c r="R20" s="20"/>
      <c r="S20" s="20"/>
      <c r="T20" s="20"/>
      <c r="U20" s="20"/>
      <c r="V20" s="20"/>
    </row>
    <row r="21" spans="1:22" x14ac:dyDescent="0.2">
      <c r="A21" s="20"/>
      <c r="B21" s="43" t="s">
        <v>158</v>
      </c>
      <c r="C21" s="44" t="str">
        <f>IF(C3&gt;D3, "Pass", "Fail")</f>
        <v>Fail</v>
      </c>
      <c r="D21" s="44" t="str">
        <f>IF(D3&gt;E3, "Pass", "Fail")</f>
        <v>Pass</v>
      </c>
      <c r="E21" s="44" t="str">
        <f>IF(E3&gt;F3, "Pass", "Fail")</f>
        <v>Pass</v>
      </c>
      <c r="F21" s="45"/>
      <c r="G21" s="46">
        <f>(((COUNTIF(C21:E21, "Pass") * 100) + (COUNTIF(C21:E21, "Fail") * 0)) * (400/300)) / 2</f>
        <v>133.33333333333331</v>
      </c>
      <c r="H21" s="47" t="s">
        <v>159</v>
      </c>
      <c r="I21" s="48"/>
      <c r="J21" s="20"/>
      <c r="K21" s="20"/>
      <c r="L21" s="20"/>
      <c r="M21" s="20"/>
      <c r="N21" s="20"/>
      <c r="O21" s="20"/>
      <c r="P21" s="20"/>
      <c r="Q21" s="20"/>
      <c r="R21" s="20"/>
      <c r="S21" s="20"/>
      <c r="T21" s="20"/>
      <c r="U21" s="20"/>
      <c r="V21" s="20"/>
    </row>
    <row r="22" spans="1:22" x14ac:dyDescent="0.2">
      <c r="A22" s="20"/>
      <c r="B22" s="43" t="s">
        <v>160</v>
      </c>
      <c r="C22" s="44" t="str">
        <f>IF(C17&gt;D17, "Pass", "Fail")</f>
        <v>Pass</v>
      </c>
      <c r="D22" s="44" t="str">
        <f>IF(D17&gt;E17, "Pass", "Fail")</f>
        <v>Fail</v>
      </c>
      <c r="E22" s="44" t="str">
        <f>IF(E17&gt;F17, "Pass", "Fail")</f>
        <v>Pass</v>
      </c>
      <c r="F22" s="40"/>
      <c r="G22" s="46">
        <f>(((COUNTIF(C22:F22, "Pass") * 100) + (COUNTIF(C22:F22, "Fail") * 0)) * (400/300)) / 2</f>
        <v>133.33333333333331</v>
      </c>
      <c r="H22" s="47" t="s">
        <v>161</v>
      </c>
      <c r="I22" s="20"/>
      <c r="J22" s="20"/>
      <c r="K22" s="20"/>
      <c r="L22" s="20"/>
      <c r="M22" s="20"/>
      <c r="N22" s="20"/>
      <c r="O22" s="20"/>
      <c r="P22" s="20"/>
      <c r="Q22" s="20"/>
      <c r="R22" s="20"/>
      <c r="S22" s="20"/>
      <c r="T22" s="20"/>
      <c r="U22" s="20"/>
      <c r="V22" s="20"/>
    </row>
    <row r="23" spans="1:22" x14ac:dyDescent="0.2">
      <c r="A23" s="20"/>
      <c r="B23" s="39" t="s">
        <v>73</v>
      </c>
      <c r="C23" s="44" t="str">
        <f>IF(C17&gt;C7, "Pass", "Fail")</f>
        <v>Fail</v>
      </c>
      <c r="D23" s="44" t="str">
        <f>IF(D17&gt;D7, "Pass", "Fail")</f>
        <v>Fail</v>
      </c>
      <c r="E23" s="44" t="str">
        <f>IF(E17&gt;E7, "Pass", "Fail")</f>
        <v>Fail</v>
      </c>
      <c r="F23" s="49" t="str">
        <f>IF(F17&gt;F7, "Pass", "Fail")</f>
        <v>Fail</v>
      </c>
      <c r="G23" s="46">
        <f>(COUNTIF(C23:F23, "Pass") * 100) + (COUNTIF(C23:F23, "Fail") * 0)</f>
        <v>0</v>
      </c>
      <c r="H23" s="47" t="s">
        <v>162</v>
      </c>
      <c r="I23" s="20"/>
      <c r="J23" s="20"/>
      <c r="K23" s="20"/>
      <c r="L23" s="20"/>
      <c r="M23" s="20"/>
      <c r="N23" s="20"/>
      <c r="O23" s="20"/>
      <c r="P23" s="20"/>
      <c r="Q23" s="20"/>
      <c r="R23" s="20"/>
      <c r="S23" s="20"/>
      <c r="T23" s="20"/>
      <c r="U23" s="20"/>
      <c r="V23" s="20"/>
    </row>
    <row r="24" spans="1:22" x14ac:dyDescent="0.2">
      <c r="A24" s="20"/>
      <c r="B24" s="39" t="s">
        <v>91</v>
      </c>
      <c r="C24" s="50">
        <f>C17/(C4)</f>
        <v>9.2153114926617916E-2</v>
      </c>
      <c r="D24" s="50">
        <f>D17/(D4)</f>
        <v>6.7133677538359873E-2</v>
      </c>
      <c r="E24" s="50">
        <f>E17/(E4)</f>
        <v>8.9107523041335485E-2</v>
      </c>
      <c r="F24" s="51">
        <f>F17/(F4)</f>
        <v>5.5384328809315153E-2</v>
      </c>
      <c r="G24" s="46">
        <f>(IF(C24 &gt; 0.5, 100, IF(C24 &gt;= 0.2, 50, 0))) +
  (IF(D24 &gt; 0.5, 100, IF(D24 &gt;= 0.2, 50, 0))) +
  (IF(E24 &gt; 0.5, 100, IF(E24 &gt;= 0.2, 50, 0))) +
  (IF(F24 &gt; 0.5, 100, IF(F24 &gt;= 0.2, 50, 0)))</f>
        <v>0</v>
      </c>
      <c r="H24" s="47" t="s">
        <v>163</v>
      </c>
      <c r="I24" s="20"/>
      <c r="J24" s="20"/>
      <c r="K24" s="20"/>
      <c r="L24" s="20"/>
      <c r="M24" s="20"/>
      <c r="N24" s="20"/>
      <c r="O24" s="20"/>
      <c r="P24" s="20"/>
      <c r="Q24" s="20"/>
      <c r="R24" s="20"/>
      <c r="S24" s="20"/>
      <c r="T24" s="20"/>
      <c r="U24" s="20"/>
      <c r="V24" s="20"/>
    </row>
    <row r="25" spans="1:22" x14ac:dyDescent="0.2">
      <c r="A25" s="20"/>
      <c r="B25" s="39" t="s">
        <v>79</v>
      </c>
      <c r="C25" s="50">
        <f>C17/C6</f>
        <v>7.3268572554384737E-2</v>
      </c>
      <c r="D25" s="50">
        <f>D17/D6</f>
        <v>5.166243546188274E-2</v>
      </c>
      <c r="E25" s="50">
        <f>E17/E6</f>
        <v>6.8321392284681037E-2</v>
      </c>
      <c r="F25" s="51">
        <f>F17/F6</f>
        <v>4.0154598618596486E-2</v>
      </c>
      <c r="G25" s="46">
        <f>(IF(C25 &gt; 0.17, 100, IF(C25 &gt;= 0.1, 50, 0))) +
  (IF(D25 &gt; 0.17, 100, IF(D25 &gt;= 0.1, 50, 0))) +
  (IF(E25 &gt; 0.17, 100, IF(E25 &gt;= 0.1, 50, 0))) +
  (IF(F25 &gt; 0.17, 100, IF(F25 &gt;= 0.1, 50, 0)))</f>
        <v>0</v>
      </c>
      <c r="H25" s="47" t="s">
        <v>164</v>
      </c>
      <c r="I25" s="20"/>
      <c r="J25" s="20"/>
      <c r="K25" s="20"/>
      <c r="L25" s="20"/>
      <c r="M25" s="20"/>
      <c r="N25" s="20"/>
      <c r="O25" s="20"/>
      <c r="P25" s="20"/>
      <c r="Q25" s="20"/>
      <c r="R25" s="20"/>
      <c r="S25" s="20"/>
      <c r="T25" s="20"/>
      <c r="U25" s="20"/>
      <c r="V25" s="20"/>
    </row>
    <row r="26" spans="1:22" x14ac:dyDescent="0.2">
      <c r="A26" s="20"/>
      <c r="B26" s="39" t="s">
        <v>81</v>
      </c>
      <c r="C26" s="50">
        <f>C8/C6</f>
        <v>0.5721086483265152</v>
      </c>
      <c r="D26" s="50">
        <f>D8/D6</f>
        <v>0.5334341305544944</v>
      </c>
      <c r="E26" s="50">
        <f>E8/E6</f>
        <v>0.53125800598992223</v>
      </c>
      <c r="F26" s="51">
        <f>F8/F6</f>
        <v>0.59040206512696281</v>
      </c>
      <c r="G26" s="46">
        <f>(IF(C26 &lt; 0.5, 100, 0)) +
  (IF(D26 &lt; 0.5, 100, 0)) +
  (IF(E26 &lt; 0.5, 100, 0)) +
  (IF(F26 &lt; 0.5, 100, 0))</f>
        <v>0</v>
      </c>
      <c r="H26" s="47" t="s">
        <v>165</v>
      </c>
      <c r="I26" s="20"/>
      <c r="J26" s="20"/>
      <c r="K26" s="20"/>
      <c r="L26" s="20"/>
      <c r="M26" s="20"/>
      <c r="N26" s="20"/>
      <c r="O26" s="20"/>
      <c r="P26" s="20"/>
      <c r="Q26" s="20"/>
      <c r="R26" s="20"/>
      <c r="S26" s="20"/>
      <c r="T26" s="20"/>
      <c r="U26" s="20"/>
      <c r="V26" s="20"/>
    </row>
    <row r="27" spans="1:22" x14ac:dyDescent="0.2">
      <c r="A27" s="20"/>
      <c r="B27" s="39" t="s">
        <v>166</v>
      </c>
      <c r="C27" s="50">
        <f>C9/(C13+C10)</f>
        <v>2.2839609490966906</v>
      </c>
      <c r="D27" s="50">
        <f>D9/(D13+D10)</f>
        <v>2.4364964103913618</v>
      </c>
      <c r="E27" s="50">
        <f>E9/(E13+E10)</f>
        <v>2.4897408279630744</v>
      </c>
      <c r="F27" s="51">
        <f>F9/(F13+F10)</f>
        <v>2.2456624053525385</v>
      </c>
      <c r="G27" s="46">
        <f>(IF(C27 &lt; 0.8, 100, IF(C27 &lt; 1, 50, 0))) +
  (IF(D27 &lt; 0.8, 100, IF(D27 &lt; 1, 50, 0))) +
  (IF(E27 &lt; 0.8, 100, IF(E27 &lt; 1, 50, 0))) +
  (IF(F27 &lt; 0.8, 100, IF(F27 &lt; 1, 50, 0)))</f>
        <v>0</v>
      </c>
      <c r="H27" s="47" t="s">
        <v>167</v>
      </c>
      <c r="I27" s="20"/>
      <c r="J27" s="20"/>
      <c r="K27" s="20"/>
      <c r="L27" s="20"/>
      <c r="M27" s="20"/>
      <c r="N27" s="20"/>
      <c r="O27" s="20"/>
      <c r="P27" s="20"/>
      <c r="Q27" s="20"/>
      <c r="R27" s="20"/>
      <c r="S27" s="20"/>
      <c r="T27" s="20"/>
      <c r="U27" s="20"/>
      <c r="V27" s="20"/>
    </row>
    <row r="28" spans="1:22" x14ac:dyDescent="0.2">
      <c r="A28" s="20"/>
      <c r="B28" s="39" t="s">
        <v>168</v>
      </c>
      <c r="C28" s="44" t="str">
        <f>IF(C11=0, "Pass", "Fail")</f>
        <v>Pass</v>
      </c>
      <c r="D28" s="52" t="str">
        <f>IF(D11=0, "Pass", "Fail")</f>
        <v>Pass</v>
      </c>
      <c r="E28" s="52" t="str">
        <f>IF(E11=0, "Pass", "Fail")</f>
        <v>Pass</v>
      </c>
      <c r="F28" s="53" t="str">
        <f>IF(F11=0, "Pass", "Fail")</f>
        <v>Pass</v>
      </c>
      <c r="G28" s="46">
        <f>(COUNTIF(C28:F28, "Pass") * 100) + (COUNTIF(C28:F28, "Fail") * 0)</f>
        <v>400</v>
      </c>
      <c r="H28" s="47" t="s">
        <v>169</v>
      </c>
      <c r="I28" s="20"/>
      <c r="J28" s="20"/>
      <c r="K28" s="20"/>
      <c r="L28" s="20"/>
      <c r="M28" s="20"/>
      <c r="N28" s="20"/>
      <c r="O28" s="20"/>
      <c r="P28" s="20"/>
      <c r="Q28" s="20"/>
      <c r="R28" s="20"/>
      <c r="S28" s="20"/>
      <c r="T28" s="20"/>
      <c r="U28" s="20"/>
      <c r="V28" s="20"/>
    </row>
    <row r="29" spans="1:22" x14ac:dyDescent="0.2">
      <c r="A29" s="20"/>
      <c r="B29" s="39" t="s">
        <v>83</v>
      </c>
      <c r="C29" s="51">
        <f>(((C12-D12)/D12)+((D12-E12)/E12)+((E12-F12)/F12))/3</f>
        <v>7.7313594695107374E-2</v>
      </c>
      <c r="D29" s="54"/>
      <c r="E29" s="55"/>
      <c r="F29" s="56"/>
      <c r="G29" s="46">
        <f>(IF(C29 &gt;= 0.17, 100, IF(C29 &gt;= 0, 50, 0))) * (400/100)</f>
        <v>200</v>
      </c>
      <c r="H29" s="47" t="s">
        <v>170</v>
      </c>
      <c r="I29" s="20"/>
      <c r="J29" s="20"/>
      <c r="K29" s="20"/>
      <c r="L29" s="20"/>
      <c r="M29" s="20"/>
      <c r="N29" s="20"/>
      <c r="O29" s="20"/>
      <c r="P29" s="20"/>
      <c r="Q29" s="20"/>
      <c r="R29" s="20"/>
      <c r="S29" s="20"/>
      <c r="T29" s="20"/>
      <c r="U29" s="20"/>
      <c r="V29" s="20"/>
    </row>
    <row r="30" spans="1:22" x14ac:dyDescent="0.2">
      <c r="A30" s="20"/>
      <c r="B30" s="39" t="s">
        <v>87</v>
      </c>
      <c r="C30" s="44" t="str">
        <f>IF(C10&lt;&gt;0,"Pass","Fail")</f>
        <v>Fail</v>
      </c>
      <c r="D30" s="57" t="str">
        <f>IF(D10&lt;&gt;0,"Pass","Fail")</f>
        <v>Pass</v>
      </c>
      <c r="E30" s="57" t="str">
        <f>IF(E10&lt;&gt;0,"Pass","Fail")</f>
        <v>Pass</v>
      </c>
      <c r="F30" s="58" t="str">
        <f>IF(F10&lt;&gt;0,"Pass","Fail")</f>
        <v>Pass</v>
      </c>
      <c r="G30" s="46">
        <f>(COUNTIF(C30:F30, "Pass") * 100) + (COUNTIF(C30:F30, "Fail") * 0)</f>
        <v>300</v>
      </c>
      <c r="H30" s="47" t="s">
        <v>171</v>
      </c>
      <c r="I30" s="20"/>
      <c r="J30" s="20"/>
      <c r="K30" s="20"/>
      <c r="L30" s="20"/>
      <c r="M30" s="20"/>
      <c r="N30" s="20"/>
      <c r="O30" s="20"/>
      <c r="P30" s="20"/>
      <c r="Q30" s="20"/>
      <c r="R30" s="20"/>
      <c r="S30" s="20"/>
      <c r="T30" s="20"/>
      <c r="U30" s="20"/>
      <c r="V30" s="20"/>
    </row>
    <row r="31" spans="1:22" x14ac:dyDescent="0.2">
      <c r="A31" s="20"/>
      <c r="B31" s="39" t="s">
        <v>172</v>
      </c>
      <c r="C31" s="50">
        <f>C17/(C13+C10)</f>
        <v>0.24061113106465704</v>
      </c>
      <c r="D31" s="50">
        <f>D17/(D13+D10)</f>
        <v>0.17734503279852412</v>
      </c>
      <c r="E31" s="50">
        <f>E17/(E13+E10)</f>
        <v>0.23790642057797981</v>
      </c>
      <c r="F31" s="51">
        <f>F17/(F13+F10)</f>
        <v>0.13053660517142174</v>
      </c>
      <c r="G31" s="46">
        <f>(IF(C31 &gt; 0.23, 100, 0)) +
  (IF(D31 &gt; 0.23, 100, 0)) +
  (IF(E31 &gt; 0.23, 100, 0)) +
  (IF(F31 &gt; 0.23, 100, 0))</f>
        <v>200</v>
      </c>
      <c r="H31" s="47" t="s">
        <v>173</v>
      </c>
      <c r="I31" s="20"/>
      <c r="J31" s="20"/>
      <c r="K31" s="20"/>
      <c r="L31" s="20"/>
      <c r="M31" s="20"/>
      <c r="N31" s="20"/>
      <c r="O31" s="20"/>
      <c r="P31" s="20"/>
      <c r="Q31" s="20"/>
      <c r="R31" s="20"/>
      <c r="S31" s="20"/>
      <c r="T31" s="20"/>
      <c r="U31" s="20"/>
      <c r="V31" s="20"/>
    </row>
    <row r="32" spans="1:22" x14ac:dyDescent="0.2">
      <c r="A32" s="20"/>
      <c r="B32" s="59" t="s">
        <v>93</v>
      </c>
      <c r="C32" s="60" t="str">
        <f>IF(C5&gt;F5, "Pass", "Fail")</f>
        <v>Fail</v>
      </c>
      <c r="D32" s="61"/>
      <c r="E32" s="62"/>
      <c r="F32" s="62"/>
      <c r="G32" s="63">
        <f>((COUNTIF(C32, "Pass") * 100) + (COUNTIF(C32, "Fail") * 0)) * (400/100)</f>
        <v>0</v>
      </c>
      <c r="H32" s="64" t="s">
        <v>174</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tabColor rgb="FF00FF00"/>
  </sheetPr>
  <dimension ref="A1:V32"/>
  <sheetViews>
    <sheetView zoomScale="200" workbookViewId="0"/>
  </sheetViews>
  <sheetFormatPr baseColWidth="10" defaultColWidth="8.83203125" defaultRowHeight="15" x14ac:dyDescent="0.2"/>
  <cols>
    <col min="1" max="1" width="19" customWidth="1"/>
    <col min="2" max="2" width="42" customWidth="1"/>
    <col min="3" max="7" width="20" customWidth="1"/>
    <col min="8" max="8" width="177" customWidth="1"/>
    <col min="9" max="9" width="20" customWidth="1"/>
    <col min="10" max="22" width="19" customWidth="1"/>
  </cols>
  <sheetData>
    <row r="1" spans="1:22" x14ac:dyDescent="0.2">
      <c r="A1" s="20"/>
      <c r="B1" s="21" t="s">
        <v>130</v>
      </c>
      <c r="C1" s="20"/>
      <c r="D1" s="20"/>
      <c r="E1" s="20"/>
      <c r="F1" s="20"/>
      <c r="G1" s="20"/>
      <c r="H1" s="20"/>
      <c r="I1" s="20"/>
      <c r="J1" s="20"/>
      <c r="K1" s="20"/>
      <c r="L1" s="20"/>
      <c r="M1" s="20"/>
      <c r="N1" s="20"/>
      <c r="O1" s="20"/>
      <c r="P1" s="20"/>
      <c r="Q1" s="20"/>
      <c r="R1" s="20"/>
      <c r="S1" s="20"/>
      <c r="T1" s="20"/>
      <c r="U1" s="20"/>
      <c r="V1" s="20"/>
    </row>
    <row r="2" spans="1:22" x14ac:dyDescent="0.2">
      <c r="A2" s="20"/>
      <c r="B2" s="22" t="s">
        <v>131</v>
      </c>
      <c r="C2" s="23" t="s">
        <v>175</v>
      </c>
      <c r="D2" s="23" t="s">
        <v>176</v>
      </c>
      <c r="E2" s="23" t="s">
        <v>177</v>
      </c>
      <c r="F2" s="23" t="s">
        <v>178</v>
      </c>
      <c r="G2" s="20"/>
      <c r="H2" s="24" t="s">
        <v>136</v>
      </c>
      <c r="I2" s="25">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0.33875</v>
      </c>
      <c r="J2" s="20"/>
      <c r="K2" s="20"/>
      <c r="L2" s="20"/>
      <c r="M2" s="20"/>
      <c r="N2" s="20"/>
      <c r="O2" s="20"/>
      <c r="P2" s="20"/>
      <c r="Q2" s="20"/>
      <c r="R2" s="20"/>
      <c r="S2" s="20"/>
      <c r="T2" s="20"/>
      <c r="U2" s="20"/>
      <c r="V2" s="20"/>
    </row>
    <row r="3" spans="1:22" ht="19" x14ac:dyDescent="0.25">
      <c r="A3" s="20"/>
      <c r="B3" s="26" t="s">
        <v>137</v>
      </c>
      <c r="C3" s="27">
        <v>45037000</v>
      </c>
      <c r="D3" s="27">
        <v>22832000</v>
      </c>
      <c r="E3" s="27">
        <v>28445000</v>
      </c>
      <c r="F3" s="28">
        <v>35321000</v>
      </c>
      <c r="G3" s="20"/>
      <c r="H3" s="20"/>
      <c r="I3" s="20"/>
      <c r="J3" s="20"/>
      <c r="K3" s="20"/>
      <c r="L3" s="20"/>
      <c r="M3" s="20"/>
      <c r="N3" s="20"/>
      <c r="O3" s="20"/>
      <c r="P3" s="20"/>
      <c r="Q3" s="20"/>
      <c r="R3" s="20"/>
      <c r="S3" s="20"/>
      <c r="T3" s="20"/>
      <c r="U3" s="20"/>
      <c r="V3" s="20"/>
    </row>
    <row r="4" spans="1:22" ht="19" x14ac:dyDescent="0.25">
      <c r="A4" s="20"/>
      <c r="B4" s="29" t="s">
        <v>138</v>
      </c>
      <c r="C4" s="27">
        <v>3841483000</v>
      </c>
      <c r="D4" s="27">
        <v>3413872000</v>
      </c>
      <c r="E4" s="27">
        <v>3042227000</v>
      </c>
      <c r="F4" s="28">
        <v>2606342000</v>
      </c>
      <c r="G4" s="20"/>
      <c r="H4" s="20"/>
      <c r="I4" s="20"/>
      <c r="J4" s="20"/>
      <c r="K4" s="20"/>
      <c r="L4" s="20"/>
      <c r="M4" s="20"/>
      <c r="N4" s="20"/>
      <c r="O4" s="20"/>
      <c r="P4" s="20"/>
      <c r="Q4" s="20"/>
      <c r="R4" s="20"/>
      <c r="S4" s="20"/>
      <c r="T4" s="20"/>
      <c r="U4" s="20"/>
      <c r="V4" s="20"/>
    </row>
    <row r="5" spans="1:22" ht="19" x14ac:dyDescent="0.25">
      <c r="A5" s="20"/>
      <c r="B5" s="29" t="s">
        <v>139</v>
      </c>
      <c r="C5" s="27">
        <v>90544000</v>
      </c>
      <c r="D5" s="27">
        <v>90325000</v>
      </c>
      <c r="E5" s="27">
        <v>89954000</v>
      </c>
      <c r="F5" s="28">
        <v>24566000</v>
      </c>
      <c r="G5" s="20"/>
      <c r="H5" s="20"/>
      <c r="I5" s="20"/>
      <c r="J5" s="20"/>
      <c r="K5" s="20"/>
      <c r="L5" s="20"/>
      <c r="M5" s="20"/>
      <c r="N5" s="20"/>
      <c r="O5" s="20"/>
      <c r="P5" s="20"/>
      <c r="Q5" s="20"/>
      <c r="R5" s="20"/>
      <c r="S5" s="20"/>
      <c r="T5" s="20"/>
      <c r="U5" s="20"/>
      <c r="V5" s="20"/>
    </row>
    <row r="6" spans="1:22" ht="19" x14ac:dyDescent="0.25">
      <c r="A6" s="20"/>
      <c r="B6" s="29" t="s">
        <v>140</v>
      </c>
      <c r="C6" s="27">
        <v>5208279000</v>
      </c>
      <c r="D6" s="27">
        <v>4611579000</v>
      </c>
      <c r="E6" s="27">
        <v>4425678000</v>
      </c>
      <c r="F6" s="28">
        <v>3888987000</v>
      </c>
      <c r="G6" s="20"/>
      <c r="H6" s="20"/>
      <c r="I6" s="20"/>
      <c r="J6" s="20"/>
      <c r="K6" s="20"/>
      <c r="L6" s="20"/>
      <c r="M6" s="20"/>
      <c r="N6" s="20"/>
      <c r="O6" s="20"/>
      <c r="P6" s="20"/>
      <c r="Q6" s="20"/>
      <c r="R6" s="20"/>
      <c r="S6" s="20"/>
      <c r="T6" s="20"/>
      <c r="U6" s="20"/>
      <c r="V6" s="20"/>
    </row>
    <row r="7" spans="1:22" ht="19" x14ac:dyDescent="0.25">
      <c r="A7" s="20"/>
      <c r="B7" s="29" t="s">
        <v>141</v>
      </c>
      <c r="C7" s="27">
        <v>537012000</v>
      </c>
      <c r="D7" s="27">
        <v>343910000</v>
      </c>
      <c r="E7" s="27">
        <v>544156000</v>
      </c>
      <c r="F7" s="28">
        <v>248647000</v>
      </c>
      <c r="G7" s="20"/>
      <c r="H7" s="20"/>
      <c r="I7" s="20"/>
      <c r="J7" s="20"/>
      <c r="K7" s="20"/>
      <c r="L7" s="20"/>
      <c r="M7" s="20"/>
      <c r="N7" s="20"/>
      <c r="O7" s="20"/>
      <c r="P7" s="20"/>
      <c r="Q7" s="20"/>
      <c r="R7" s="20"/>
      <c r="S7" s="20"/>
      <c r="T7" s="20"/>
      <c r="U7" s="20"/>
      <c r="V7" s="20"/>
    </row>
    <row r="8" spans="1:22" ht="19" x14ac:dyDescent="0.25">
      <c r="A8" s="20"/>
      <c r="B8" s="29" t="s">
        <v>142</v>
      </c>
      <c r="C8" s="27">
        <v>2219681000</v>
      </c>
      <c r="D8" s="27">
        <v>2237104000</v>
      </c>
      <c r="E8" s="27">
        <v>1873732000</v>
      </c>
      <c r="F8" s="28">
        <v>1689073000</v>
      </c>
      <c r="G8" s="20"/>
      <c r="H8" s="20"/>
      <c r="I8" s="20"/>
      <c r="J8" s="20"/>
      <c r="K8" s="20"/>
      <c r="L8" s="20"/>
      <c r="M8" s="20"/>
      <c r="N8" s="20"/>
      <c r="O8" s="20"/>
      <c r="P8" s="20"/>
      <c r="Q8" s="20"/>
      <c r="R8" s="20"/>
      <c r="S8" s="20"/>
      <c r="T8" s="20"/>
      <c r="U8" s="20"/>
      <c r="V8" s="20"/>
    </row>
    <row r="9" spans="1:22" ht="19" x14ac:dyDescent="0.25">
      <c r="A9" s="20"/>
      <c r="B9" s="29" t="s">
        <v>143</v>
      </c>
      <c r="C9" s="27">
        <v>2756693000</v>
      </c>
      <c r="D9" s="27">
        <v>2581014000</v>
      </c>
      <c r="E9" s="27">
        <v>2417888000</v>
      </c>
      <c r="F9" s="28">
        <v>1937720000</v>
      </c>
      <c r="G9" s="20"/>
      <c r="H9" s="20"/>
      <c r="I9" s="20"/>
      <c r="J9" s="20"/>
      <c r="K9" s="20"/>
      <c r="L9" s="20"/>
      <c r="M9" s="20"/>
      <c r="N9" s="20"/>
      <c r="O9" s="20"/>
      <c r="P9" s="20"/>
      <c r="Q9" s="20"/>
      <c r="R9" s="20"/>
      <c r="S9" s="20"/>
      <c r="T9" s="20"/>
      <c r="U9" s="20"/>
      <c r="V9" s="20"/>
    </row>
    <row r="10" spans="1:22" ht="19" x14ac:dyDescent="0.25">
      <c r="A10" s="20"/>
      <c r="B10" s="29" t="s">
        <v>144</v>
      </c>
      <c r="C10" s="27">
        <v>17964000</v>
      </c>
      <c r="D10" s="27">
        <v>17964000</v>
      </c>
      <c r="E10" s="27">
        <v>0</v>
      </c>
      <c r="F10" s="28">
        <v>0</v>
      </c>
      <c r="G10" s="20"/>
      <c r="H10" s="20"/>
      <c r="I10" s="20"/>
      <c r="J10" s="20"/>
      <c r="K10" s="20"/>
      <c r="L10" s="20"/>
      <c r="M10" s="20"/>
      <c r="N10" s="20"/>
      <c r="O10" s="20"/>
      <c r="P10" s="20"/>
      <c r="Q10" s="20"/>
      <c r="R10" s="20"/>
      <c r="S10" s="20"/>
      <c r="T10" s="20"/>
      <c r="U10" s="20"/>
      <c r="V10" s="20"/>
    </row>
    <row r="11" spans="1:22" ht="19" x14ac:dyDescent="0.25">
      <c r="A11" s="20"/>
      <c r="B11" s="29" t="s">
        <v>145</v>
      </c>
      <c r="C11" s="27">
        <v>0</v>
      </c>
      <c r="D11" s="27">
        <v>0</v>
      </c>
      <c r="E11" s="27">
        <v>0</v>
      </c>
      <c r="F11" s="28">
        <v>0</v>
      </c>
      <c r="G11" s="20"/>
      <c r="H11" s="20"/>
      <c r="I11" s="20"/>
      <c r="J11" s="20"/>
      <c r="K11" s="20"/>
      <c r="L11" s="20"/>
      <c r="M11" s="20"/>
      <c r="N11" s="20"/>
      <c r="O11" s="20"/>
      <c r="P11" s="20"/>
      <c r="Q11" s="20"/>
      <c r="R11" s="20"/>
      <c r="S11" s="20"/>
      <c r="T11" s="20"/>
      <c r="U11" s="20"/>
      <c r="V11" s="20"/>
    </row>
    <row r="12" spans="1:22" ht="19" x14ac:dyDescent="0.25">
      <c r="A12" s="20"/>
      <c r="B12" s="29" t="s">
        <v>146</v>
      </c>
      <c r="C12" s="27">
        <v>719894000</v>
      </c>
      <c r="D12" s="27">
        <v>623907000</v>
      </c>
      <c r="E12" s="27">
        <v>585209000</v>
      </c>
      <c r="F12" s="28">
        <v>550103000</v>
      </c>
      <c r="G12" s="20"/>
      <c r="H12" s="20"/>
      <c r="I12" s="20"/>
      <c r="J12" s="20"/>
      <c r="K12" s="20"/>
      <c r="L12" s="20"/>
      <c r="M12" s="20"/>
      <c r="N12" s="20"/>
      <c r="O12" s="20"/>
      <c r="P12" s="20"/>
      <c r="Q12" s="20"/>
      <c r="R12" s="20"/>
      <c r="S12" s="20"/>
      <c r="T12" s="20"/>
      <c r="U12" s="20"/>
      <c r="V12" s="20"/>
    </row>
    <row r="13" spans="1:22" ht="19" x14ac:dyDescent="0.25">
      <c r="A13" s="20"/>
      <c r="B13" s="29" t="s">
        <v>147</v>
      </c>
      <c r="C13" s="27">
        <v>2451586000</v>
      </c>
      <c r="D13" s="27">
        <v>2030565000</v>
      </c>
      <c r="E13" s="27">
        <v>2007790000</v>
      </c>
      <c r="F13" s="28">
        <v>1951267000</v>
      </c>
      <c r="G13" s="20"/>
      <c r="H13" s="20"/>
      <c r="I13" s="20"/>
      <c r="J13" s="20"/>
      <c r="K13" s="20"/>
      <c r="L13" s="20"/>
      <c r="M13" s="20"/>
      <c r="N13" s="20"/>
      <c r="O13" s="20"/>
      <c r="P13" s="20"/>
      <c r="Q13" s="20"/>
      <c r="R13" s="20"/>
      <c r="S13" s="20"/>
      <c r="T13" s="20"/>
      <c r="U13" s="20"/>
      <c r="V13" s="20"/>
    </row>
    <row r="14" spans="1:22" ht="19" x14ac:dyDescent="0.25">
      <c r="A14" s="20"/>
      <c r="B14" s="30" t="s">
        <v>148</v>
      </c>
      <c r="C14" s="31"/>
      <c r="D14" s="31"/>
      <c r="E14" s="31"/>
      <c r="F14" s="32"/>
      <c r="G14" s="20"/>
      <c r="H14" s="20"/>
      <c r="I14" s="20"/>
      <c r="J14" s="20"/>
      <c r="K14" s="20"/>
      <c r="L14" s="20"/>
      <c r="M14" s="20"/>
      <c r="N14" s="20"/>
      <c r="O14" s="20"/>
      <c r="P14" s="20"/>
      <c r="Q14" s="20"/>
      <c r="R14" s="20"/>
      <c r="S14" s="20"/>
      <c r="T14" s="20"/>
      <c r="U14" s="20"/>
      <c r="V14" s="20"/>
    </row>
    <row r="15" spans="1:22" ht="19" x14ac:dyDescent="0.25">
      <c r="A15" s="20"/>
      <c r="B15" s="26" t="s">
        <v>149</v>
      </c>
      <c r="C15" s="27">
        <v>7215000</v>
      </c>
      <c r="D15" s="27">
        <v>5078000</v>
      </c>
      <c r="E15" s="27">
        <v>4129000</v>
      </c>
      <c r="F15" s="28">
        <v>5395000</v>
      </c>
      <c r="G15" s="20"/>
      <c r="H15" s="20"/>
      <c r="I15" s="20"/>
      <c r="J15" s="20"/>
      <c r="K15" s="20"/>
      <c r="L15" s="20"/>
      <c r="M15" s="20"/>
      <c r="N15" s="20"/>
      <c r="O15" s="20"/>
      <c r="P15" s="20"/>
      <c r="Q15" s="20"/>
      <c r="R15" s="20"/>
      <c r="S15" s="20"/>
      <c r="T15" s="20"/>
      <c r="U15" s="20"/>
      <c r="V15" s="20"/>
    </row>
    <row r="16" spans="1:22" ht="19" x14ac:dyDescent="0.25">
      <c r="A16" s="20"/>
      <c r="B16" s="30" t="s">
        <v>150</v>
      </c>
      <c r="C16" s="31"/>
      <c r="D16" s="31"/>
      <c r="E16" s="31"/>
      <c r="F16" s="32"/>
      <c r="G16" s="20"/>
      <c r="H16" s="20"/>
      <c r="I16" s="20"/>
      <c r="J16" s="20"/>
      <c r="K16" s="20"/>
      <c r="L16" s="20"/>
      <c r="M16" s="20"/>
      <c r="N16" s="20"/>
      <c r="O16" s="20"/>
      <c r="P16" s="20"/>
      <c r="Q16" s="20"/>
      <c r="R16" s="20"/>
      <c r="S16" s="20"/>
      <c r="T16" s="20"/>
      <c r="U16" s="20"/>
      <c r="V16" s="20"/>
    </row>
    <row r="17" spans="1:22" ht="19" x14ac:dyDescent="0.25">
      <c r="A17" s="20"/>
      <c r="B17" s="33" t="s">
        <v>151</v>
      </c>
      <c r="C17" s="34">
        <v>309401000</v>
      </c>
      <c r="D17" s="34">
        <v>280974000</v>
      </c>
      <c r="E17" s="34">
        <v>258822000</v>
      </c>
      <c r="F17" s="35">
        <v>265005000</v>
      </c>
      <c r="G17" s="20"/>
      <c r="H17" s="20"/>
      <c r="I17" s="20"/>
      <c r="J17" s="20"/>
      <c r="K17" s="20"/>
      <c r="L17" s="20"/>
      <c r="M17" s="20"/>
      <c r="N17" s="20"/>
      <c r="O17" s="20"/>
      <c r="P17" s="20"/>
      <c r="Q17" s="20"/>
      <c r="R17" s="20"/>
      <c r="S17" s="20"/>
      <c r="T17" s="20"/>
      <c r="U17" s="20"/>
      <c r="V17" s="20"/>
    </row>
    <row r="19" spans="1:22" x14ac:dyDescent="0.2">
      <c r="A19" s="20"/>
      <c r="B19" s="36" t="s">
        <v>70</v>
      </c>
      <c r="C19" s="37" t="s">
        <v>152</v>
      </c>
      <c r="D19" s="37" t="s">
        <v>153</v>
      </c>
      <c r="E19" s="37" t="s">
        <v>154</v>
      </c>
      <c r="F19" s="37" t="s">
        <v>155</v>
      </c>
      <c r="G19" s="38" t="s">
        <v>156</v>
      </c>
      <c r="H19" s="20"/>
      <c r="I19" s="20"/>
      <c r="J19" s="20"/>
      <c r="K19" s="20"/>
      <c r="L19" s="20"/>
      <c r="M19" s="20"/>
      <c r="N19" s="20"/>
      <c r="O19" s="20"/>
      <c r="P19" s="20"/>
      <c r="Q19" s="20"/>
      <c r="R19" s="20"/>
      <c r="S19" s="20"/>
      <c r="T19" s="20"/>
      <c r="U19" s="20"/>
      <c r="V19" s="20"/>
    </row>
    <row r="20" spans="1:22" x14ac:dyDescent="0.2">
      <c r="A20" s="20"/>
      <c r="B20" s="39" t="s">
        <v>85</v>
      </c>
      <c r="C20" s="40"/>
      <c r="D20" s="40"/>
      <c r="E20" s="40"/>
      <c r="F20" s="40"/>
      <c r="G20" s="41"/>
      <c r="H20" s="42" t="s">
        <v>157</v>
      </c>
      <c r="I20" s="20"/>
      <c r="J20" s="20"/>
      <c r="K20" s="20"/>
      <c r="L20" s="20"/>
      <c r="M20" s="20"/>
      <c r="N20" s="20"/>
      <c r="O20" s="20"/>
      <c r="P20" s="20"/>
      <c r="Q20" s="20"/>
      <c r="R20" s="20"/>
      <c r="S20" s="20"/>
      <c r="T20" s="20"/>
      <c r="U20" s="20"/>
      <c r="V20" s="20"/>
    </row>
    <row r="21" spans="1:22" x14ac:dyDescent="0.2">
      <c r="A21" s="20"/>
      <c r="B21" s="43" t="s">
        <v>158</v>
      </c>
      <c r="C21" s="44" t="str">
        <f>IF(C3&gt;D3, "Pass", "Fail")</f>
        <v>Pass</v>
      </c>
      <c r="D21" s="44" t="str">
        <f>IF(D3&gt;E3, "Pass", "Fail")</f>
        <v>Fail</v>
      </c>
      <c r="E21" s="44" t="str">
        <f>IF(E3&gt;F3, "Pass", "Fail")</f>
        <v>Fail</v>
      </c>
      <c r="F21" s="45"/>
      <c r="G21" s="46">
        <f>(((COUNTIF(C21:E21, "Pass") * 100) + (COUNTIF(C21:E21, "Fail") * 0)) * (400/300)) / 2</f>
        <v>66.666666666666657</v>
      </c>
      <c r="H21" s="47" t="s">
        <v>159</v>
      </c>
      <c r="I21" s="48"/>
      <c r="J21" s="20"/>
      <c r="K21" s="20"/>
      <c r="L21" s="20"/>
      <c r="M21" s="20"/>
      <c r="N21" s="20"/>
      <c r="O21" s="20"/>
      <c r="P21" s="20"/>
      <c r="Q21" s="20"/>
      <c r="R21" s="20"/>
      <c r="S21" s="20"/>
      <c r="T21" s="20"/>
      <c r="U21" s="20"/>
      <c r="V21" s="20"/>
    </row>
    <row r="22" spans="1:22" x14ac:dyDescent="0.2">
      <c r="A22" s="20"/>
      <c r="B22" s="43" t="s">
        <v>160</v>
      </c>
      <c r="C22" s="44" t="str">
        <f>IF(C17&gt;D17, "Pass", "Fail")</f>
        <v>Pass</v>
      </c>
      <c r="D22" s="44" t="str">
        <f>IF(D17&gt;E17, "Pass", "Fail")</f>
        <v>Pass</v>
      </c>
      <c r="E22" s="44" t="str">
        <f>IF(E17&gt;F17, "Pass", "Fail")</f>
        <v>Fail</v>
      </c>
      <c r="F22" s="40"/>
      <c r="G22" s="46">
        <f>(((COUNTIF(C22:F22, "Pass") * 100) + (COUNTIF(C22:F22, "Fail") * 0)) * (400/300)) / 2</f>
        <v>133.33333333333331</v>
      </c>
      <c r="H22" s="47" t="s">
        <v>161</v>
      </c>
      <c r="I22" s="20"/>
      <c r="J22" s="20"/>
      <c r="K22" s="20"/>
      <c r="L22" s="20"/>
      <c r="M22" s="20"/>
      <c r="N22" s="20"/>
      <c r="O22" s="20"/>
      <c r="P22" s="20"/>
      <c r="Q22" s="20"/>
      <c r="R22" s="20"/>
      <c r="S22" s="20"/>
      <c r="T22" s="20"/>
      <c r="U22" s="20"/>
      <c r="V22" s="20"/>
    </row>
    <row r="23" spans="1:22" x14ac:dyDescent="0.2">
      <c r="A23" s="20"/>
      <c r="B23" s="39" t="s">
        <v>73</v>
      </c>
      <c r="C23" s="44" t="str">
        <f>IF(C17&gt;C7, "Pass", "Fail")</f>
        <v>Fail</v>
      </c>
      <c r="D23" s="44" t="str">
        <f>IF(D17&gt;D7, "Pass", "Fail")</f>
        <v>Fail</v>
      </c>
      <c r="E23" s="44" t="str">
        <f>IF(E17&gt;E7, "Pass", "Fail")</f>
        <v>Fail</v>
      </c>
      <c r="F23" s="49" t="str">
        <f>IF(F17&gt;F7, "Pass", "Fail")</f>
        <v>Pass</v>
      </c>
      <c r="G23" s="46">
        <f>(COUNTIF(C23:F23, "Pass") * 100) + (COUNTIF(C23:F23, "Fail") * 0)</f>
        <v>100</v>
      </c>
      <c r="H23" s="47" t="s">
        <v>162</v>
      </c>
      <c r="I23" s="20"/>
      <c r="J23" s="20"/>
      <c r="K23" s="20"/>
      <c r="L23" s="20"/>
      <c r="M23" s="20"/>
      <c r="N23" s="20"/>
      <c r="O23" s="20"/>
      <c r="P23" s="20"/>
      <c r="Q23" s="20"/>
      <c r="R23" s="20"/>
      <c r="S23" s="20"/>
      <c r="T23" s="20"/>
      <c r="U23" s="20"/>
      <c r="V23" s="20"/>
    </row>
    <row r="24" spans="1:22" x14ac:dyDescent="0.2">
      <c r="A24" s="20"/>
      <c r="B24" s="39" t="s">
        <v>91</v>
      </c>
      <c r="C24" s="50">
        <f>C17/(C4)</f>
        <v>8.0542071902960394E-2</v>
      </c>
      <c r="D24" s="50">
        <f>D17/(D4)</f>
        <v>8.2303613023569713E-2</v>
      </c>
      <c r="E24" s="50">
        <f>E17/(E4)</f>
        <v>8.5076491662193512E-2</v>
      </c>
      <c r="F24" s="51">
        <f>F17/(F4)</f>
        <v>0.10167698636633259</v>
      </c>
      <c r="G24" s="46">
        <f>(IF(C24 &gt; 0.5, 100, IF(C24 &gt;= 0.2, 50, 0))) +
  (IF(D24 &gt; 0.5, 100, IF(D24 &gt;= 0.2, 50, 0))) +
  (IF(E24 &gt; 0.5, 100, IF(E24 &gt;= 0.2, 50, 0))) +
  (IF(F24 &gt; 0.5, 100, IF(F24 &gt;= 0.2, 50, 0)))</f>
        <v>0</v>
      </c>
      <c r="H24" s="47" t="s">
        <v>163</v>
      </c>
      <c r="I24" s="20"/>
      <c r="J24" s="20"/>
      <c r="K24" s="20"/>
      <c r="L24" s="20"/>
      <c r="M24" s="20"/>
      <c r="N24" s="20"/>
      <c r="O24" s="20"/>
      <c r="P24" s="20"/>
      <c r="Q24" s="20"/>
      <c r="R24" s="20"/>
      <c r="S24" s="20"/>
      <c r="T24" s="20"/>
      <c r="U24" s="20"/>
      <c r="V24" s="20"/>
    </row>
    <row r="25" spans="1:22" x14ac:dyDescent="0.2">
      <c r="A25" s="20"/>
      <c r="B25" s="39" t="s">
        <v>79</v>
      </c>
      <c r="C25" s="50">
        <f>C17/C6</f>
        <v>5.9405611719341458E-2</v>
      </c>
      <c r="D25" s="50">
        <f>D17/D6</f>
        <v>6.0927938131386236E-2</v>
      </c>
      <c r="E25" s="50">
        <f>E17/E6</f>
        <v>5.8481886843100649E-2</v>
      </c>
      <c r="F25" s="51">
        <f>F17/F6</f>
        <v>6.8142423721138698E-2</v>
      </c>
      <c r="G25" s="46">
        <f>(IF(C25 &gt; 0.17, 100, IF(C25 &gt;= 0.1, 50, 0))) +
  (IF(D25 &gt; 0.17, 100, IF(D25 &gt;= 0.1, 50, 0))) +
  (IF(E25 &gt; 0.17, 100, IF(E25 &gt;= 0.1, 50, 0))) +
  (IF(F25 &gt; 0.17, 100, IF(F25 &gt;= 0.1, 50, 0)))</f>
        <v>0</v>
      </c>
      <c r="H25" s="47" t="s">
        <v>164</v>
      </c>
      <c r="I25" s="20"/>
      <c r="J25" s="20"/>
      <c r="K25" s="20"/>
      <c r="L25" s="20"/>
      <c r="M25" s="20"/>
      <c r="N25" s="20"/>
      <c r="O25" s="20"/>
      <c r="P25" s="20"/>
      <c r="Q25" s="20"/>
      <c r="R25" s="20"/>
      <c r="S25" s="20"/>
      <c r="T25" s="20"/>
      <c r="U25" s="20"/>
      <c r="V25" s="20"/>
    </row>
    <row r="26" spans="1:22" x14ac:dyDescent="0.2">
      <c r="A26" s="20"/>
      <c r="B26" s="39" t="s">
        <v>81</v>
      </c>
      <c r="C26" s="50">
        <f>C8/C6</f>
        <v>0.42618319794312093</v>
      </c>
      <c r="D26" s="50">
        <f>D8/D6</f>
        <v>0.48510586070411021</v>
      </c>
      <c r="E26" s="50">
        <f>E8/E6</f>
        <v>0.42337738985981355</v>
      </c>
      <c r="F26" s="51">
        <f>F8/F6</f>
        <v>0.43432209981673892</v>
      </c>
      <c r="G26" s="46">
        <f>(IF(C26 &lt; 0.5, 100, 0)) +
  (IF(D26 &lt; 0.5, 100, 0)) +
  (IF(E26 &lt; 0.5, 100, 0)) +
  (IF(F26 &lt; 0.5, 100, 0))</f>
        <v>400</v>
      </c>
      <c r="H26" s="47" t="s">
        <v>165</v>
      </c>
      <c r="I26" s="20"/>
      <c r="J26" s="20"/>
      <c r="K26" s="20"/>
      <c r="L26" s="20"/>
      <c r="M26" s="20"/>
      <c r="N26" s="20"/>
      <c r="O26" s="20"/>
      <c r="P26" s="20"/>
      <c r="Q26" s="20"/>
      <c r="R26" s="20"/>
      <c r="S26" s="20"/>
      <c r="T26" s="20"/>
      <c r="U26" s="20"/>
      <c r="V26" s="20"/>
    </row>
    <row r="27" spans="1:22" x14ac:dyDescent="0.2">
      <c r="A27" s="20"/>
      <c r="B27" s="39" t="s">
        <v>166</v>
      </c>
      <c r="C27" s="50">
        <f>C9/(C13+C10)</f>
        <v>1.1162734101354497</v>
      </c>
      <c r="D27" s="50">
        <f>D9/(D13+D10)</f>
        <v>1.2599352999152074</v>
      </c>
      <c r="E27" s="50">
        <f>E9/(E13+E10)</f>
        <v>1.2042534328789365</v>
      </c>
      <c r="F27" s="51">
        <f>F9/(F13+F10)</f>
        <v>0.99305733146719544</v>
      </c>
      <c r="G27" s="46">
        <f>(IF(C27 &lt; 0.8, 100, IF(C27 &lt; 1, 50, 0))) +
  (IF(D27 &lt; 0.8, 100, IF(D27 &lt; 1, 50, 0))) +
  (IF(E27 &lt; 0.8, 100, IF(E27 &lt; 1, 50, 0))) +
  (IF(F27 &lt; 0.8, 100, IF(F27 &lt; 1, 50, 0)))</f>
        <v>50</v>
      </c>
      <c r="H27" s="47" t="s">
        <v>167</v>
      </c>
      <c r="I27" s="20"/>
      <c r="J27" s="20"/>
      <c r="K27" s="20"/>
      <c r="L27" s="20"/>
      <c r="M27" s="20"/>
      <c r="N27" s="20"/>
      <c r="O27" s="20"/>
      <c r="P27" s="20"/>
      <c r="Q27" s="20"/>
      <c r="R27" s="20"/>
      <c r="S27" s="20"/>
      <c r="T27" s="20"/>
      <c r="U27" s="20"/>
      <c r="V27" s="20"/>
    </row>
    <row r="28" spans="1:22" x14ac:dyDescent="0.2">
      <c r="A28" s="20"/>
      <c r="B28" s="39" t="s">
        <v>168</v>
      </c>
      <c r="C28" s="44" t="str">
        <f>IF(C11=0, "Pass", "Fail")</f>
        <v>Pass</v>
      </c>
      <c r="D28" s="52" t="str">
        <f>IF(D11=0, "Pass", "Fail")</f>
        <v>Pass</v>
      </c>
      <c r="E28" s="52" t="str">
        <f>IF(E11=0, "Pass", "Fail")</f>
        <v>Pass</v>
      </c>
      <c r="F28" s="53" t="str">
        <f>IF(F11=0, "Pass", "Fail")</f>
        <v>Pass</v>
      </c>
      <c r="G28" s="46">
        <f>(COUNTIF(C28:F28, "Pass") * 100) + (COUNTIF(C28:F28, "Fail") * 0)</f>
        <v>400</v>
      </c>
      <c r="H28" s="47" t="s">
        <v>169</v>
      </c>
      <c r="I28" s="20"/>
      <c r="J28" s="20"/>
      <c r="K28" s="20"/>
      <c r="L28" s="20"/>
      <c r="M28" s="20"/>
      <c r="N28" s="20"/>
      <c r="O28" s="20"/>
      <c r="P28" s="20"/>
      <c r="Q28" s="20"/>
      <c r="R28" s="20"/>
      <c r="S28" s="20"/>
      <c r="T28" s="20"/>
      <c r="U28" s="20"/>
      <c r="V28" s="20"/>
    </row>
    <row r="29" spans="1:22" x14ac:dyDescent="0.2">
      <c r="A29" s="20"/>
      <c r="B29" s="39" t="s">
        <v>83</v>
      </c>
      <c r="C29" s="51">
        <f>(((C12-D12)/D12)+((D12-E12)/E12)+((E12-F12)/F12))/3</f>
        <v>9.4597397359904314E-2</v>
      </c>
      <c r="D29" s="54"/>
      <c r="E29" s="55"/>
      <c r="F29" s="56"/>
      <c r="G29" s="46">
        <f>(IF(C29 &gt;= 0.17, 100, IF(C29 &gt;= 0, 50, 0))) * (400/100)</f>
        <v>200</v>
      </c>
      <c r="H29" s="47" t="s">
        <v>170</v>
      </c>
      <c r="I29" s="20"/>
      <c r="J29" s="20"/>
      <c r="K29" s="20"/>
      <c r="L29" s="20"/>
      <c r="M29" s="20"/>
      <c r="N29" s="20"/>
      <c r="O29" s="20"/>
      <c r="P29" s="20"/>
      <c r="Q29" s="20"/>
      <c r="R29" s="20"/>
      <c r="S29" s="20"/>
      <c r="T29" s="20"/>
      <c r="U29" s="20"/>
      <c r="V29" s="20"/>
    </row>
    <row r="30" spans="1:22" x14ac:dyDescent="0.2">
      <c r="A30" s="20"/>
      <c r="B30" s="39" t="s">
        <v>87</v>
      </c>
      <c r="C30" s="44" t="str">
        <f>IF(C10&lt;&gt;0,"Pass","Fail")</f>
        <v>Pass</v>
      </c>
      <c r="D30" s="57" t="str">
        <f>IF(D10&lt;&gt;0,"Pass","Fail")</f>
        <v>Pass</v>
      </c>
      <c r="E30" s="57" t="str">
        <f>IF(E10&lt;&gt;0,"Pass","Fail")</f>
        <v>Fail</v>
      </c>
      <c r="F30" s="58" t="str">
        <f>IF(F10&lt;&gt;0,"Pass","Fail")</f>
        <v>Fail</v>
      </c>
      <c r="G30" s="46">
        <f>(COUNTIF(C30:F30, "Pass") * 100) + (COUNTIF(C30:F30, "Fail") * 0)</f>
        <v>200</v>
      </c>
      <c r="H30" s="47" t="s">
        <v>171</v>
      </c>
      <c r="I30" s="20"/>
      <c r="J30" s="20"/>
      <c r="K30" s="20"/>
      <c r="L30" s="20"/>
      <c r="M30" s="20"/>
      <c r="N30" s="20"/>
      <c r="O30" s="20"/>
      <c r="P30" s="20"/>
      <c r="Q30" s="20"/>
      <c r="R30" s="20"/>
      <c r="S30" s="20"/>
      <c r="T30" s="20"/>
      <c r="U30" s="20"/>
      <c r="V30" s="20"/>
    </row>
    <row r="31" spans="1:22" x14ac:dyDescent="0.2">
      <c r="A31" s="20"/>
      <c r="B31" s="39" t="s">
        <v>172</v>
      </c>
      <c r="C31" s="50">
        <f>C17/(C13+C10)</f>
        <v>0.12528638820837804</v>
      </c>
      <c r="D31" s="50">
        <f>D17/(D13+D10)</f>
        <v>0.13715890768448971</v>
      </c>
      <c r="E31" s="50">
        <f>E17/(E13+E10)</f>
        <v>0.12890889983514212</v>
      </c>
      <c r="F31" s="51">
        <f>F17/(F13+F10)</f>
        <v>0.1358117571813596</v>
      </c>
      <c r="G31" s="46">
        <f>(IF(C31 &gt; 0.23, 100, 0)) +
  (IF(D31 &gt; 0.23, 100, 0)) +
  (IF(E31 &gt; 0.23, 100, 0)) +
  (IF(F31 &gt; 0.23, 100, 0))</f>
        <v>0</v>
      </c>
      <c r="H31" s="47" t="s">
        <v>173</v>
      </c>
      <c r="I31" s="20"/>
      <c r="J31" s="20"/>
      <c r="K31" s="20"/>
      <c r="L31" s="20"/>
      <c r="M31" s="20"/>
      <c r="N31" s="20"/>
      <c r="O31" s="20"/>
      <c r="P31" s="20"/>
      <c r="Q31" s="20"/>
      <c r="R31" s="20"/>
      <c r="S31" s="20"/>
      <c r="T31" s="20"/>
      <c r="U31" s="20"/>
      <c r="V31" s="20"/>
    </row>
    <row r="32" spans="1:22" x14ac:dyDescent="0.2">
      <c r="A32" s="20"/>
      <c r="B32" s="59" t="s">
        <v>93</v>
      </c>
      <c r="C32" s="60" t="str">
        <f>IF(C5&gt;F5, "Pass", "Fail")</f>
        <v>Pass</v>
      </c>
      <c r="D32" s="61"/>
      <c r="E32" s="62"/>
      <c r="F32" s="62"/>
      <c r="G32" s="63">
        <f>((COUNTIF(C32, "Pass") * 100) + (COUNTIF(C32, "Fail") * 0)) * (400/100)</f>
        <v>400</v>
      </c>
      <c r="H32" s="64" t="s">
        <v>174</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tabColor rgb="FF00FF00"/>
  </sheetPr>
  <dimension ref="A1:V32"/>
  <sheetViews>
    <sheetView zoomScale="200" workbookViewId="0"/>
  </sheetViews>
  <sheetFormatPr baseColWidth="10" defaultColWidth="8.83203125" defaultRowHeight="15" x14ac:dyDescent="0.2"/>
  <cols>
    <col min="1" max="1" width="19" customWidth="1"/>
    <col min="2" max="2" width="42" customWidth="1"/>
    <col min="3" max="7" width="20" customWidth="1"/>
    <col min="8" max="8" width="177" customWidth="1"/>
    <col min="9" max="9" width="20" customWidth="1"/>
    <col min="10" max="22" width="19" customWidth="1"/>
  </cols>
  <sheetData>
    <row r="1" spans="1:22" x14ac:dyDescent="0.2">
      <c r="A1" s="20"/>
      <c r="B1" s="21" t="s">
        <v>130</v>
      </c>
      <c r="C1" s="20"/>
      <c r="D1" s="20"/>
      <c r="E1" s="20"/>
      <c r="F1" s="20"/>
      <c r="G1" s="20"/>
      <c r="H1" s="20"/>
      <c r="I1" s="20"/>
      <c r="J1" s="20"/>
      <c r="K1" s="20"/>
      <c r="L1" s="20"/>
      <c r="M1" s="20"/>
      <c r="N1" s="20"/>
      <c r="O1" s="20"/>
      <c r="P1" s="20"/>
      <c r="Q1" s="20"/>
      <c r="R1" s="20"/>
      <c r="S1" s="20"/>
      <c r="T1" s="20"/>
      <c r="U1" s="20"/>
      <c r="V1" s="20"/>
    </row>
    <row r="2" spans="1:22" x14ac:dyDescent="0.2">
      <c r="A2" s="20"/>
      <c r="B2" s="22" t="s">
        <v>131</v>
      </c>
      <c r="C2" s="23" t="s">
        <v>175</v>
      </c>
      <c r="D2" s="23" t="s">
        <v>176</v>
      </c>
      <c r="E2" s="23" t="s">
        <v>177</v>
      </c>
      <c r="F2" s="23" t="s">
        <v>178</v>
      </c>
      <c r="G2" s="20"/>
      <c r="H2" s="24" t="s">
        <v>136</v>
      </c>
      <c r="I2" s="25">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0.24416666666666664</v>
      </c>
      <c r="J2" s="20"/>
      <c r="K2" s="20"/>
      <c r="L2" s="20"/>
      <c r="M2" s="20"/>
      <c r="N2" s="20"/>
      <c r="O2" s="20"/>
      <c r="P2" s="20"/>
      <c r="Q2" s="20"/>
      <c r="R2" s="20"/>
      <c r="S2" s="20"/>
      <c r="T2" s="20"/>
      <c r="U2" s="20"/>
      <c r="V2" s="20"/>
    </row>
    <row r="3" spans="1:22" ht="19" x14ac:dyDescent="0.25">
      <c r="A3" s="20"/>
      <c r="B3" s="26" t="s">
        <v>137</v>
      </c>
      <c r="C3" s="27">
        <v>160900000</v>
      </c>
      <c r="D3" s="27">
        <v>207400000</v>
      </c>
      <c r="E3" s="27">
        <v>150979000</v>
      </c>
      <c r="F3" s="28">
        <v>117400000</v>
      </c>
      <c r="G3" s="20"/>
      <c r="H3" s="20"/>
      <c r="I3" s="20"/>
      <c r="J3" s="20"/>
      <c r="K3" s="20"/>
      <c r="L3" s="20"/>
      <c r="M3" s="20"/>
      <c r="N3" s="20"/>
      <c r="O3" s="20"/>
      <c r="P3" s="20"/>
      <c r="Q3" s="20"/>
      <c r="R3" s="20"/>
      <c r="S3" s="20"/>
      <c r="T3" s="20"/>
      <c r="U3" s="20"/>
      <c r="V3" s="20"/>
    </row>
    <row r="4" spans="1:22" ht="19" x14ac:dyDescent="0.25">
      <c r="A4" s="20"/>
      <c r="B4" s="29" t="s">
        <v>138</v>
      </c>
      <c r="C4" s="27">
        <v>7119300000</v>
      </c>
      <c r="D4" s="27">
        <v>6797900000</v>
      </c>
      <c r="E4" s="27">
        <v>6449176000</v>
      </c>
      <c r="F4" s="28">
        <v>6019714000</v>
      </c>
      <c r="G4" s="20"/>
      <c r="H4" s="20"/>
      <c r="I4" s="20"/>
      <c r="J4" s="20"/>
      <c r="K4" s="20"/>
      <c r="L4" s="20"/>
      <c r="M4" s="20"/>
      <c r="N4" s="20"/>
      <c r="O4" s="20"/>
      <c r="P4" s="20"/>
      <c r="Q4" s="20"/>
      <c r="R4" s="20"/>
      <c r="S4" s="20"/>
      <c r="T4" s="20"/>
      <c r="U4" s="20"/>
      <c r="V4" s="20"/>
    </row>
    <row r="5" spans="1:22" ht="19" x14ac:dyDescent="0.25">
      <c r="A5" s="20"/>
      <c r="B5" s="29" t="s">
        <v>139</v>
      </c>
      <c r="C5" s="27">
        <v>1299500000</v>
      </c>
      <c r="D5" s="27">
        <v>1299500000</v>
      </c>
      <c r="E5" s="27">
        <v>1299454000</v>
      </c>
      <c r="F5" s="28">
        <v>1299454000</v>
      </c>
      <c r="G5" s="20"/>
      <c r="H5" s="20"/>
      <c r="I5" s="20"/>
      <c r="J5" s="20"/>
      <c r="K5" s="20"/>
      <c r="L5" s="20"/>
      <c r="M5" s="20"/>
      <c r="N5" s="20"/>
      <c r="O5" s="20"/>
      <c r="P5" s="20"/>
      <c r="Q5" s="20"/>
      <c r="R5" s="20"/>
      <c r="S5" s="20"/>
      <c r="T5" s="20"/>
      <c r="U5" s="20"/>
      <c r="V5" s="20"/>
    </row>
    <row r="6" spans="1:22" ht="19" x14ac:dyDescent="0.25">
      <c r="A6" s="20"/>
      <c r="B6" s="29" t="s">
        <v>140</v>
      </c>
      <c r="C6" s="27">
        <v>9620400000</v>
      </c>
      <c r="D6" s="27">
        <v>9618200000</v>
      </c>
      <c r="E6" s="27">
        <v>9131896000</v>
      </c>
      <c r="F6" s="28">
        <v>8088786000</v>
      </c>
      <c r="G6" s="20"/>
      <c r="H6" s="20"/>
      <c r="I6" s="20"/>
      <c r="J6" s="20"/>
      <c r="K6" s="20"/>
      <c r="L6" s="20"/>
      <c r="M6" s="20"/>
      <c r="N6" s="20"/>
      <c r="O6" s="20"/>
      <c r="P6" s="20"/>
      <c r="Q6" s="20"/>
      <c r="R6" s="20"/>
      <c r="S6" s="20"/>
      <c r="T6" s="20"/>
      <c r="U6" s="20"/>
      <c r="V6" s="20"/>
    </row>
    <row r="7" spans="1:22" ht="19" x14ac:dyDescent="0.25">
      <c r="A7" s="20"/>
      <c r="B7" s="29" t="s">
        <v>141</v>
      </c>
      <c r="C7" s="27">
        <v>1185100000</v>
      </c>
      <c r="D7" s="27">
        <v>1666700000</v>
      </c>
      <c r="E7" s="27">
        <v>901713000</v>
      </c>
      <c r="F7" s="28">
        <v>696533000</v>
      </c>
      <c r="G7" s="20"/>
      <c r="H7" s="20"/>
      <c r="I7" s="20"/>
      <c r="J7" s="20"/>
      <c r="K7" s="20"/>
      <c r="L7" s="20"/>
      <c r="M7" s="20"/>
      <c r="N7" s="20"/>
      <c r="O7" s="20"/>
      <c r="P7" s="20"/>
      <c r="Q7" s="20"/>
      <c r="R7" s="20"/>
      <c r="S7" s="20"/>
      <c r="T7" s="20"/>
      <c r="U7" s="20"/>
      <c r="V7" s="20"/>
    </row>
    <row r="8" spans="1:22" ht="19" x14ac:dyDescent="0.25">
      <c r="A8" s="20"/>
      <c r="B8" s="29" t="s">
        <v>142</v>
      </c>
      <c r="C8" s="27">
        <v>5129500000</v>
      </c>
      <c r="D8" s="27">
        <v>4861600000</v>
      </c>
      <c r="E8" s="27">
        <v>5343060000</v>
      </c>
      <c r="F8" s="28">
        <v>4729606000</v>
      </c>
      <c r="G8" s="20"/>
      <c r="H8" s="20"/>
      <c r="I8" s="20"/>
      <c r="J8" s="20"/>
      <c r="K8" s="20"/>
      <c r="L8" s="20"/>
      <c r="M8" s="20"/>
      <c r="N8" s="20"/>
      <c r="O8" s="20"/>
      <c r="P8" s="20"/>
      <c r="Q8" s="20"/>
      <c r="R8" s="20"/>
      <c r="S8" s="20"/>
      <c r="T8" s="20"/>
      <c r="U8" s="20"/>
      <c r="V8" s="20"/>
    </row>
    <row r="9" spans="1:22" ht="19" x14ac:dyDescent="0.25">
      <c r="A9" s="20"/>
      <c r="B9" s="29" t="s">
        <v>143</v>
      </c>
      <c r="C9" s="27">
        <v>6314600000</v>
      </c>
      <c r="D9" s="27">
        <v>6528300000</v>
      </c>
      <c r="E9" s="27">
        <v>6244773000</v>
      </c>
      <c r="F9" s="28">
        <v>5426139000</v>
      </c>
      <c r="G9" s="20"/>
      <c r="H9" s="20"/>
      <c r="I9" s="20"/>
      <c r="J9" s="20"/>
      <c r="K9" s="20"/>
      <c r="L9" s="20"/>
      <c r="M9" s="20"/>
      <c r="N9" s="20"/>
      <c r="O9" s="20"/>
      <c r="P9" s="20"/>
      <c r="Q9" s="20"/>
      <c r="R9" s="20"/>
      <c r="S9" s="20"/>
      <c r="T9" s="20"/>
      <c r="U9" s="20"/>
      <c r="V9" s="20"/>
    </row>
    <row r="10" spans="1:22" ht="19" x14ac:dyDescent="0.25">
      <c r="A10" s="20"/>
      <c r="B10" s="29" t="s">
        <v>144</v>
      </c>
      <c r="C10" s="27">
        <v>4100000</v>
      </c>
      <c r="D10" s="27">
        <v>2400000</v>
      </c>
      <c r="E10" s="27">
        <v>3509000</v>
      </c>
      <c r="F10" s="28">
        <v>2119000</v>
      </c>
      <c r="G10" s="20"/>
      <c r="H10" s="20"/>
      <c r="I10" s="20"/>
      <c r="J10" s="20"/>
      <c r="K10" s="20"/>
      <c r="L10" s="20"/>
      <c r="M10" s="20"/>
      <c r="N10" s="20"/>
      <c r="O10" s="20"/>
      <c r="P10" s="20"/>
      <c r="Q10" s="20"/>
      <c r="R10" s="20"/>
      <c r="S10" s="20"/>
      <c r="T10" s="20"/>
      <c r="U10" s="20"/>
      <c r="V10" s="20"/>
    </row>
    <row r="11" spans="1:22" ht="19" x14ac:dyDescent="0.25">
      <c r="A11" s="20"/>
      <c r="B11" s="29" t="s">
        <v>145</v>
      </c>
      <c r="C11" s="27">
        <v>0</v>
      </c>
      <c r="D11" s="27">
        <v>0</v>
      </c>
      <c r="E11" s="27">
        <v>0</v>
      </c>
      <c r="F11" s="28">
        <v>0</v>
      </c>
      <c r="G11" s="20"/>
      <c r="H11" s="20"/>
      <c r="I11" s="20"/>
      <c r="J11" s="20"/>
      <c r="K11" s="20"/>
      <c r="L11" s="20"/>
      <c r="M11" s="20"/>
      <c r="N11" s="20"/>
      <c r="O11" s="20"/>
      <c r="P11" s="20"/>
      <c r="Q11" s="20"/>
      <c r="R11" s="20"/>
      <c r="S11" s="20"/>
      <c r="T11" s="20"/>
      <c r="U11" s="20"/>
      <c r="V11" s="20"/>
    </row>
    <row r="12" spans="1:22" ht="19" x14ac:dyDescent="0.25">
      <c r="A12" s="20"/>
      <c r="B12" s="29" t="s">
        <v>146</v>
      </c>
      <c r="C12" s="27">
        <v>1158200000</v>
      </c>
      <c r="D12" s="27">
        <v>1064100000</v>
      </c>
      <c r="E12" s="27">
        <v>962458000</v>
      </c>
      <c r="F12" s="28">
        <v>870738000</v>
      </c>
      <c r="G12" s="20"/>
      <c r="H12" s="20"/>
      <c r="I12" s="20"/>
      <c r="J12" s="20"/>
      <c r="K12" s="20"/>
      <c r="L12" s="20"/>
      <c r="M12" s="20"/>
      <c r="N12" s="20"/>
      <c r="O12" s="20"/>
      <c r="P12" s="20"/>
      <c r="Q12" s="20"/>
      <c r="R12" s="20"/>
      <c r="S12" s="20"/>
      <c r="T12" s="20"/>
      <c r="U12" s="20"/>
      <c r="V12" s="20"/>
    </row>
    <row r="13" spans="1:22" ht="19" x14ac:dyDescent="0.25">
      <c r="A13" s="20"/>
      <c r="B13" s="29" t="s">
        <v>147</v>
      </c>
      <c r="C13" s="27">
        <v>3305800000</v>
      </c>
      <c r="D13" s="27">
        <v>3089900000</v>
      </c>
      <c r="E13" s="27">
        <v>2887123000</v>
      </c>
      <c r="F13" s="28">
        <v>2662647000</v>
      </c>
      <c r="G13" s="20"/>
      <c r="H13" s="20"/>
      <c r="I13" s="20"/>
      <c r="J13" s="20"/>
      <c r="K13" s="20"/>
      <c r="L13" s="20"/>
      <c r="M13" s="20"/>
      <c r="N13" s="20"/>
      <c r="O13" s="20"/>
      <c r="P13" s="20"/>
      <c r="Q13" s="20"/>
      <c r="R13" s="20"/>
      <c r="S13" s="20"/>
      <c r="T13" s="20"/>
      <c r="U13" s="20"/>
      <c r="V13" s="20"/>
    </row>
    <row r="14" spans="1:22" ht="19" x14ac:dyDescent="0.25">
      <c r="A14" s="20"/>
      <c r="B14" s="30" t="s">
        <v>148</v>
      </c>
      <c r="C14" s="31"/>
      <c r="D14" s="31"/>
      <c r="E14" s="31"/>
      <c r="F14" s="32"/>
      <c r="G14" s="20"/>
      <c r="H14" s="20"/>
      <c r="I14" s="20"/>
      <c r="J14" s="20"/>
      <c r="K14" s="20"/>
      <c r="L14" s="20"/>
      <c r="M14" s="20"/>
      <c r="N14" s="20"/>
      <c r="O14" s="20"/>
      <c r="P14" s="20"/>
      <c r="Q14" s="20"/>
      <c r="R14" s="20"/>
      <c r="S14" s="20"/>
      <c r="T14" s="20"/>
      <c r="U14" s="20"/>
      <c r="V14" s="20"/>
    </row>
    <row r="15" spans="1:22" ht="19" x14ac:dyDescent="0.25">
      <c r="A15" s="20"/>
      <c r="B15" s="26" t="s">
        <v>149</v>
      </c>
      <c r="C15" s="27">
        <v>0</v>
      </c>
      <c r="D15" s="27">
        <v>0</v>
      </c>
      <c r="E15" s="27">
        <v>0</v>
      </c>
      <c r="F15" s="28">
        <v>0</v>
      </c>
      <c r="G15" s="20"/>
      <c r="H15" s="20"/>
      <c r="I15" s="20"/>
      <c r="J15" s="20"/>
      <c r="K15" s="20"/>
      <c r="L15" s="20"/>
      <c r="M15" s="20"/>
      <c r="N15" s="20"/>
      <c r="O15" s="20"/>
      <c r="P15" s="20"/>
      <c r="Q15" s="20"/>
      <c r="R15" s="20"/>
      <c r="S15" s="20"/>
      <c r="T15" s="20"/>
      <c r="U15" s="20"/>
      <c r="V15" s="20"/>
    </row>
    <row r="16" spans="1:22" ht="19" x14ac:dyDescent="0.25">
      <c r="A16" s="20"/>
      <c r="B16" s="30" t="s">
        <v>150</v>
      </c>
      <c r="C16" s="31"/>
      <c r="D16" s="31"/>
      <c r="E16" s="31"/>
      <c r="F16" s="32"/>
      <c r="G16" s="20"/>
      <c r="H16" s="20"/>
      <c r="I16" s="20"/>
      <c r="J16" s="20"/>
      <c r="K16" s="20"/>
      <c r="L16" s="20"/>
      <c r="M16" s="20"/>
      <c r="N16" s="20"/>
      <c r="O16" s="20"/>
      <c r="P16" s="20"/>
      <c r="Q16" s="20"/>
      <c r="R16" s="20"/>
      <c r="S16" s="20"/>
      <c r="T16" s="20"/>
      <c r="U16" s="20"/>
      <c r="V16" s="20"/>
    </row>
    <row r="17" spans="1:22" ht="19" x14ac:dyDescent="0.25">
      <c r="A17" s="20"/>
      <c r="B17" s="33" t="s">
        <v>151</v>
      </c>
      <c r="C17" s="34">
        <v>944400000</v>
      </c>
      <c r="D17" s="34">
        <v>584800000</v>
      </c>
      <c r="E17" s="34">
        <v>-64600000</v>
      </c>
      <c r="F17" s="35">
        <v>541863000</v>
      </c>
      <c r="G17" s="20"/>
      <c r="H17" s="20"/>
      <c r="I17" s="20"/>
      <c r="J17" s="20"/>
      <c r="K17" s="20"/>
      <c r="L17" s="20"/>
      <c r="M17" s="20"/>
      <c r="N17" s="20"/>
      <c r="O17" s="20"/>
      <c r="P17" s="20"/>
      <c r="Q17" s="20"/>
      <c r="R17" s="20"/>
      <c r="S17" s="20"/>
      <c r="T17" s="20"/>
      <c r="U17" s="20"/>
      <c r="V17" s="20"/>
    </row>
    <row r="19" spans="1:22" x14ac:dyDescent="0.2">
      <c r="A19" s="20"/>
      <c r="B19" s="36" t="s">
        <v>70</v>
      </c>
      <c r="C19" s="37" t="s">
        <v>152</v>
      </c>
      <c r="D19" s="37" t="s">
        <v>153</v>
      </c>
      <c r="E19" s="37" t="s">
        <v>154</v>
      </c>
      <c r="F19" s="37" t="s">
        <v>155</v>
      </c>
      <c r="G19" s="38" t="s">
        <v>156</v>
      </c>
      <c r="H19" s="20"/>
      <c r="I19" s="20"/>
      <c r="J19" s="20"/>
      <c r="K19" s="20"/>
      <c r="L19" s="20"/>
      <c r="M19" s="20"/>
      <c r="N19" s="20"/>
      <c r="O19" s="20"/>
      <c r="P19" s="20"/>
      <c r="Q19" s="20"/>
      <c r="R19" s="20"/>
      <c r="S19" s="20"/>
      <c r="T19" s="20"/>
      <c r="U19" s="20"/>
      <c r="V19" s="20"/>
    </row>
    <row r="20" spans="1:22" x14ac:dyDescent="0.2">
      <c r="A20" s="20"/>
      <c r="B20" s="39" t="s">
        <v>85</v>
      </c>
      <c r="C20" s="40"/>
      <c r="D20" s="40"/>
      <c r="E20" s="40"/>
      <c r="F20" s="40"/>
      <c r="G20" s="41"/>
      <c r="H20" s="42" t="s">
        <v>157</v>
      </c>
      <c r="I20" s="20"/>
      <c r="J20" s="20"/>
      <c r="K20" s="20"/>
      <c r="L20" s="20"/>
      <c r="M20" s="20"/>
      <c r="N20" s="20"/>
      <c r="O20" s="20"/>
      <c r="P20" s="20"/>
      <c r="Q20" s="20"/>
      <c r="R20" s="20"/>
      <c r="S20" s="20"/>
      <c r="T20" s="20"/>
      <c r="U20" s="20"/>
      <c r="V20" s="20"/>
    </row>
    <row r="21" spans="1:22" x14ac:dyDescent="0.2">
      <c r="A21" s="20"/>
      <c r="B21" s="43" t="s">
        <v>158</v>
      </c>
      <c r="C21" s="44" t="str">
        <f>IF(C3&gt;D3, "Pass", "Fail")</f>
        <v>Fail</v>
      </c>
      <c r="D21" s="44" t="str">
        <f>IF(D3&gt;E3, "Pass", "Fail")</f>
        <v>Pass</v>
      </c>
      <c r="E21" s="44" t="str">
        <f>IF(E3&gt;F3, "Pass", "Fail")</f>
        <v>Pass</v>
      </c>
      <c r="F21" s="45"/>
      <c r="G21" s="46">
        <f>(((COUNTIF(C21:E21, "Pass") * 100) + (COUNTIF(C21:E21, "Fail") * 0)) * (400/300)) / 2</f>
        <v>133.33333333333331</v>
      </c>
      <c r="H21" s="47" t="s">
        <v>159</v>
      </c>
      <c r="I21" s="48"/>
      <c r="J21" s="20"/>
      <c r="K21" s="20"/>
      <c r="L21" s="20"/>
      <c r="M21" s="20"/>
      <c r="N21" s="20"/>
      <c r="O21" s="20"/>
      <c r="P21" s="20"/>
      <c r="Q21" s="20"/>
      <c r="R21" s="20"/>
      <c r="S21" s="20"/>
      <c r="T21" s="20"/>
      <c r="U21" s="20"/>
      <c r="V21" s="20"/>
    </row>
    <row r="22" spans="1:22" x14ac:dyDescent="0.2">
      <c r="A22" s="20"/>
      <c r="B22" s="43" t="s">
        <v>160</v>
      </c>
      <c r="C22" s="44" t="str">
        <f>IF(C17&gt;D17, "Pass", "Fail")</f>
        <v>Pass</v>
      </c>
      <c r="D22" s="44" t="str">
        <f>IF(D17&gt;E17, "Pass", "Fail")</f>
        <v>Pass</v>
      </c>
      <c r="E22" s="44" t="str">
        <f>IF(E17&gt;F17, "Pass", "Fail")</f>
        <v>Fail</v>
      </c>
      <c r="F22" s="40"/>
      <c r="G22" s="46">
        <f>(((COUNTIF(C22:F22, "Pass") * 100) + (COUNTIF(C22:F22, "Fail") * 0)) * (400/300)) / 2</f>
        <v>133.33333333333331</v>
      </c>
      <c r="H22" s="47" t="s">
        <v>161</v>
      </c>
      <c r="I22" s="20"/>
      <c r="J22" s="20"/>
      <c r="K22" s="20"/>
      <c r="L22" s="20"/>
      <c r="M22" s="20"/>
      <c r="N22" s="20"/>
      <c r="O22" s="20"/>
      <c r="P22" s="20"/>
      <c r="Q22" s="20"/>
      <c r="R22" s="20"/>
      <c r="S22" s="20"/>
      <c r="T22" s="20"/>
      <c r="U22" s="20"/>
      <c r="V22" s="20"/>
    </row>
    <row r="23" spans="1:22" x14ac:dyDescent="0.2">
      <c r="A23" s="20"/>
      <c r="B23" s="39" t="s">
        <v>73</v>
      </c>
      <c r="C23" s="44" t="str">
        <f>IF(C17&gt;C7, "Pass", "Fail")</f>
        <v>Fail</v>
      </c>
      <c r="D23" s="44" t="str">
        <f>IF(D17&gt;D7, "Pass", "Fail")</f>
        <v>Fail</v>
      </c>
      <c r="E23" s="44" t="str">
        <f>IF(E17&gt;E7, "Pass", "Fail")</f>
        <v>Fail</v>
      </c>
      <c r="F23" s="49" t="str">
        <f>IF(F17&gt;F7, "Pass", "Fail")</f>
        <v>Fail</v>
      </c>
      <c r="G23" s="46">
        <f>(COUNTIF(C23:F23, "Pass") * 100) + (COUNTIF(C23:F23, "Fail") * 0)</f>
        <v>0</v>
      </c>
      <c r="H23" s="47" t="s">
        <v>162</v>
      </c>
      <c r="I23" s="20"/>
      <c r="J23" s="20"/>
      <c r="K23" s="20"/>
      <c r="L23" s="20"/>
      <c r="M23" s="20"/>
      <c r="N23" s="20"/>
      <c r="O23" s="20"/>
      <c r="P23" s="20"/>
      <c r="Q23" s="20"/>
      <c r="R23" s="20"/>
      <c r="S23" s="20"/>
      <c r="T23" s="20"/>
      <c r="U23" s="20"/>
      <c r="V23" s="20"/>
    </row>
    <row r="24" spans="1:22" x14ac:dyDescent="0.2">
      <c r="A24" s="20"/>
      <c r="B24" s="39" t="s">
        <v>91</v>
      </c>
      <c r="C24" s="50">
        <f>C17/(C4)</f>
        <v>0.13265349121402384</v>
      </c>
      <c r="D24" s="50">
        <f>D17/(D4)</f>
        <v>8.6026567028052781E-2</v>
      </c>
      <c r="E24" s="50">
        <f>E17/(E4)</f>
        <v>-1.0016783539478533E-2</v>
      </c>
      <c r="F24" s="51">
        <f>F17/(F4)</f>
        <v>9.001474156413411E-2</v>
      </c>
      <c r="G24" s="46">
        <f>(IF(C24 &gt; 0.5, 100, IF(C24 &gt;= 0.2, 50, 0))) +
  (IF(D24 &gt; 0.5, 100, IF(D24 &gt;= 0.2, 50, 0))) +
  (IF(E24 &gt; 0.5, 100, IF(E24 &gt;= 0.2, 50, 0))) +
  (IF(F24 &gt; 0.5, 100, IF(F24 &gt;= 0.2, 50, 0)))</f>
        <v>0</v>
      </c>
      <c r="H24" s="47" t="s">
        <v>163</v>
      </c>
      <c r="I24" s="20"/>
      <c r="J24" s="20"/>
      <c r="K24" s="20"/>
      <c r="L24" s="20"/>
      <c r="M24" s="20"/>
      <c r="N24" s="20"/>
      <c r="O24" s="20"/>
      <c r="P24" s="20"/>
      <c r="Q24" s="20"/>
      <c r="R24" s="20"/>
      <c r="S24" s="20"/>
      <c r="T24" s="20"/>
      <c r="U24" s="20"/>
      <c r="V24" s="20"/>
    </row>
    <row r="25" spans="1:22" x14ac:dyDescent="0.2">
      <c r="A25" s="20"/>
      <c r="B25" s="39" t="s">
        <v>79</v>
      </c>
      <c r="C25" s="50">
        <f>C17/C6</f>
        <v>9.8166396407633777E-2</v>
      </c>
      <c r="D25" s="50">
        <f>D17/D6</f>
        <v>6.0801397350855671E-2</v>
      </c>
      <c r="E25" s="50">
        <f>E17/E6</f>
        <v>-7.074105968793337E-3</v>
      </c>
      <c r="F25" s="51">
        <f>F17/F6</f>
        <v>6.698940978287718E-2</v>
      </c>
      <c r="G25" s="46">
        <f>(IF(C25 &gt; 0.17, 100, IF(C25 &gt;= 0.1, 50, 0))) +
  (IF(D25 &gt; 0.17, 100, IF(D25 &gt;= 0.1, 50, 0))) +
  (IF(E25 &gt; 0.17, 100, IF(E25 &gt;= 0.1, 50, 0))) +
  (IF(F25 &gt; 0.17, 100, IF(F25 &gt;= 0.1, 50, 0)))</f>
        <v>0</v>
      </c>
      <c r="H25" s="47" t="s">
        <v>164</v>
      </c>
      <c r="I25" s="20"/>
      <c r="J25" s="20"/>
      <c r="K25" s="20"/>
      <c r="L25" s="20"/>
      <c r="M25" s="20"/>
      <c r="N25" s="20"/>
      <c r="O25" s="20"/>
      <c r="P25" s="20"/>
      <c r="Q25" s="20"/>
      <c r="R25" s="20"/>
      <c r="S25" s="20"/>
      <c r="T25" s="20"/>
      <c r="U25" s="20"/>
      <c r="V25" s="20"/>
    </row>
    <row r="26" spans="1:22" x14ac:dyDescent="0.2">
      <c r="A26" s="20"/>
      <c r="B26" s="39" t="s">
        <v>81</v>
      </c>
      <c r="C26" s="50">
        <f>C8/C6</f>
        <v>0.53318988815433865</v>
      </c>
      <c r="D26" s="50">
        <f>D8/D6</f>
        <v>0.50545840177995882</v>
      </c>
      <c r="E26" s="50">
        <f>E8/E6</f>
        <v>0.58509864764119079</v>
      </c>
      <c r="F26" s="51">
        <f>F8/F6</f>
        <v>0.58471147586300343</v>
      </c>
      <c r="G26" s="46">
        <f>(IF(C26 &lt; 0.5, 100, 0)) +
  (IF(D26 &lt; 0.5, 100, 0)) +
  (IF(E26 &lt; 0.5, 100, 0)) +
  (IF(F26 &lt; 0.5, 100, 0))</f>
        <v>0</v>
      </c>
      <c r="H26" s="47" t="s">
        <v>165</v>
      </c>
      <c r="I26" s="20"/>
      <c r="J26" s="20"/>
      <c r="K26" s="20"/>
      <c r="L26" s="20"/>
      <c r="M26" s="20"/>
      <c r="N26" s="20"/>
      <c r="O26" s="20"/>
      <c r="P26" s="20"/>
      <c r="Q26" s="20"/>
      <c r="R26" s="20"/>
      <c r="S26" s="20"/>
      <c r="T26" s="20"/>
      <c r="U26" s="20"/>
      <c r="V26" s="20"/>
    </row>
    <row r="27" spans="1:22" x14ac:dyDescent="0.2">
      <c r="A27" s="20"/>
      <c r="B27" s="39" t="s">
        <v>166</v>
      </c>
      <c r="C27" s="50">
        <f>C9/(C13+C10)</f>
        <v>1.9077917761865917</v>
      </c>
      <c r="D27" s="50">
        <f>D9/(D13+D10)</f>
        <v>2.1111470426543351</v>
      </c>
      <c r="E27" s="50">
        <f>E9/(E13+E10)</f>
        <v>2.1603486711556505</v>
      </c>
      <c r="F27" s="51">
        <f>F9/(F13+F10)</f>
        <v>2.0362534646569341</v>
      </c>
      <c r="G27" s="46">
        <f>(IF(C27 &lt; 0.8, 100, IF(C27 &lt; 1, 50, 0))) +
  (IF(D27 &lt; 0.8, 100, IF(D27 &lt; 1, 50, 0))) +
  (IF(E27 &lt; 0.8, 100, IF(E27 &lt; 1, 50, 0))) +
  (IF(F27 &lt; 0.8, 100, IF(F27 &lt; 1, 50, 0)))</f>
        <v>0</v>
      </c>
      <c r="H27" s="47" t="s">
        <v>167</v>
      </c>
      <c r="I27" s="20"/>
      <c r="J27" s="20"/>
      <c r="K27" s="20"/>
      <c r="L27" s="20"/>
      <c r="M27" s="20"/>
      <c r="N27" s="20"/>
      <c r="O27" s="20"/>
      <c r="P27" s="20"/>
      <c r="Q27" s="20"/>
      <c r="R27" s="20"/>
      <c r="S27" s="20"/>
      <c r="T27" s="20"/>
      <c r="U27" s="20"/>
      <c r="V27" s="20"/>
    </row>
    <row r="28" spans="1:22" x14ac:dyDescent="0.2">
      <c r="A28" s="20"/>
      <c r="B28" s="39" t="s">
        <v>168</v>
      </c>
      <c r="C28" s="44" t="str">
        <f>IF(C11=0, "Pass", "Fail")</f>
        <v>Pass</v>
      </c>
      <c r="D28" s="52" t="str">
        <f>IF(D11=0, "Pass", "Fail")</f>
        <v>Pass</v>
      </c>
      <c r="E28" s="52" t="str">
        <f>IF(E11=0, "Pass", "Fail")</f>
        <v>Pass</v>
      </c>
      <c r="F28" s="53" t="str">
        <f>IF(F11=0, "Pass", "Fail")</f>
        <v>Pass</v>
      </c>
      <c r="G28" s="46">
        <f>(COUNTIF(C28:F28, "Pass") * 100) + (COUNTIF(C28:F28, "Fail") * 0)</f>
        <v>400</v>
      </c>
      <c r="H28" s="47" t="s">
        <v>169</v>
      </c>
      <c r="I28" s="20"/>
      <c r="J28" s="20"/>
      <c r="K28" s="20"/>
      <c r="L28" s="20"/>
      <c r="M28" s="20"/>
      <c r="N28" s="20"/>
      <c r="O28" s="20"/>
      <c r="P28" s="20"/>
      <c r="Q28" s="20"/>
      <c r="R28" s="20"/>
      <c r="S28" s="20"/>
      <c r="T28" s="20"/>
      <c r="U28" s="20"/>
      <c r="V28" s="20"/>
    </row>
    <row r="29" spans="1:22" x14ac:dyDescent="0.2">
      <c r="A29" s="20"/>
      <c r="B29" s="39" t="s">
        <v>83</v>
      </c>
      <c r="C29" s="51">
        <f>(((C12-D12)/D12)+((D12-E12)/E12)+((E12-F12)/F12))/3</f>
        <v>9.9791386009892236E-2</v>
      </c>
      <c r="D29" s="54"/>
      <c r="E29" s="55"/>
      <c r="F29" s="56"/>
      <c r="G29" s="46">
        <f>(IF(C29 &gt;= 0.17, 100, IF(C29 &gt;= 0, 50, 0))) * (400/100)</f>
        <v>200</v>
      </c>
      <c r="H29" s="47" t="s">
        <v>170</v>
      </c>
      <c r="I29" s="20"/>
      <c r="J29" s="20"/>
      <c r="K29" s="20"/>
      <c r="L29" s="20"/>
      <c r="M29" s="20"/>
      <c r="N29" s="20"/>
      <c r="O29" s="20"/>
      <c r="P29" s="20"/>
      <c r="Q29" s="20"/>
      <c r="R29" s="20"/>
      <c r="S29" s="20"/>
      <c r="T29" s="20"/>
      <c r="U29" s="20"/>
      <c r="V29" s="20"/>
    </row>
    <row r="30" spans="1:22" x14ac:dyDescent="0.2">
      <c r="A30" s="20"/>
      <c r="B30" s="39" t="s">
        <v>87</v>
      </c>
      <c r="C30" s="44" t="str">
        <f>IF(C10&lt;&gt;0,"Pass","Fail")</f>
        <v>Pass</v>
      </c>
      <c r="D30" s="57" t="str">
        <f>IF(D10&lt;&gt;0,"Pass","Fail")</f>
        <v>Pass</v>
      </c>
      <c r="E30" s="57" t="str">
        <f>IF(E10&lt;&gt;0,"Pass","Fail")</f>
        <v>Pass</v>
      </c>
      <c r="F30" s="58" t="str">
        <f>IF(F10&lt;&gt;0,"Pass","Fail")</f>
        <v>Pass</v>
      </c>
      <c r="G30" s="46">
        <f>(COUNTIF(C30:F30, "Pass") * 100) + (COUNTIF(C30:F30, "Fail") * 0)</f>
        <v>400</v>
      </c>
      <c r="H30" s="47" t="s">
        <v>171</v>
      </c>
      <c r="I30" s="20"/>
      <c r="J30" s="20"/>
      <c r="K30" s="20"/>
      <c r="L30" s="20"/>
      <c r="M30" s="20"/>
      <c r="N30" s="20"/>
      <c r="O30" s="20"/>
      <c r="P30" s="20"/>
      <c r="Q30" s="20"/>
      <c r="R30" s="20"/>
      <c r="S30" s="20"/>
      <c r="T30" s="20"/>
      <c r="U30" s="20"/>
      <c r="V30" s="20"/>
    </row>
    <row r="31" spans="1:22" x14ac:dyDescent="0.2">
      <c r="A31" s="20"/>
      <c r="B31" s="39" t="s">
        <v>172</v>
      </c>
      <c r="C31" s="50">
        <f>C17/(C13+C10)</f>
        <v>0.28532584065983868</v>
      </c>
      <c r="D31" s="50">
        <f>D17/(D13+D10)</f>
        <v>0.18911489829576691</v>
      </c>
      <c r="E31" s="50">
        <f>E17/(E13+E10)</f>
        <v>-2.2348053989577364E-2</v>
      </c>
      <c r="F31" s="51">
        <f>F17/(F13+F10)</f>
        <v>0.20334355812105079</v>
      </c>
      <c r="G31" s="46">
        <f>(IF(C31 &gt; 0.23, 100, 0)) +
  (IF(D31 &gt; 0.23, 100, 0)) +
  (IF(E31 &gt; 0.23, 100, 0)) +
  (IF(F31 &gt; 0.23, 100, 0))</f>
        <v>100</v>
      </c>
      <c r="H31" s="47" t="s">
        <v>173</v>
      </c>
      <c r="I31" s="20"/>
      <c r="J31" s="20"/>
      <c r="K31" s="20"/>
      <c r="L31" s="20"/>
      <c r="M31" s="20"/>
      <c r="N31" s="20"/>
      <c r="O31" s="20"/>
      <c r="P31" s="20"/>
      <c r="Q31" s="20"/>
      <c r="R31" s="20"/>
      <c r="S31" s="20"/>
      <c r="T31" s="20"/>
      <c r="U31" s="20"/>
      <c r="V31" s="20"/>
    </row>
    <row r="32" spans="1:22" x14ac:dyDescent="0.2">
      <c r="A32" s="20"/>
      <c r="B32" s="59" t="s">
        <v>93</v>
      </c>
      <c r="C32" s="60" t="str">
        <f>IF(C5&gt;F5, "Pass", "Fail")</f>
        <v>Pass</v>
      </c>
      <c r="D32" s="61"/>
      <c r="E32" s="62"/>
      <c r="F32" s="62"/>
      <c r="G32" s="63">
        <f>((COUNTIF(C32, "Pass") * 100) + (COUNTIF(C32, "Fail") * 0)) * (400/100)</f>
        <v>400</v>
      </c>
      <c r="H32" s="64" t="s">
        <v>174</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tabColor rgb="FF00FF00"/>
  </sheetPr>
  <dimension ref="A1:V32"/>
  <sheetViews>
    <sheetView zoomScale="200" workbookViewId="0"/>
  </sheetViews>
  <sheetFormatPr baseColWidth="10" defaultColWidth="8.83203125" defaultRowHeight="15" x14ac:dyDescent="0.2"/>
  <cols>
    <col min="1" max="1" width="19" customWidth="1"/>
    <col min="2" max="2" width="42" customWidth="1"/>
    <col min="3" max="7" width="20" customWidth="1"/>
    <col min="8" max="8" width="177" customWidth="1"/>
    <col min="9" max="9" width="20" customWidth="1"/>
    <col min="10" max="22" width="19" customWidth="1"/>
  </cols>
  <sheetData>
    <row r="1" spans="1:22" x14ac:dyDescent="0.2">
      <c r="A1" s="20"/>
      <c r="B1" s="21" t="s">
        <v>130</v>
      </c>
      <c r="C1" s="20"/>
      <c r="D1" s="20"/>
      <c r="E1" s="20"/>
      <c r="F1" s="20"/>
      <c r="G1" s="20"/>
      <c r="H1" s="20"/>
      <c r="I1" s="20"/>
      <c r="J1" s="20"/>
      <c r="K1" s="20"/>
      <c r="L1" s="20"/>
      <c r="M1" s="20"/>
      <c r="N1" s="20"/>
      <c r="O1" s="20"/>
      <c r="P1" s="20"/>
      <c r="Q1" s="20"/>
      <c r="R1" s="20"/>
      <c r="S1" s="20"/>
      <c r="T1" s="20"/>
      <c r="U1" s="20"/>
      <c r="V1" s="20"/>
    </row>
    <row r="2" spans="1:22" x14ac:dyDescent="0.2">
      <c r="A2" s="20"/>
      <c r="B2" s="22" t="s">
        <v>131</v>
      </c>
      <c r="C2" s="23" t="s">
        <v>175</v>
      </c>
      <c r="D2" s="23" t="s">
        <v>176</v>
      </c>
      <c r="E2" s="23" t="s">
        <v>177</v>
      </c>
      <c r="F2" s="23" t="s">
        <v>178</v>
      </c>
      <c r="G2" s="20"/>
      <c r="H2" s="24" t="s">
        <v>136</v>
      </c>
      <c r="I2" s="25">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0.34125</v>
      </c>
      <c r="J2" s="20"/>
      <c r="K2" s="20"/>
      <c r="L2" s="20"/>
      <c r="M2" s="20"/>
      <c r="N2" s="20"/>
      <c r="O2" s="20"/>
      <c r="P2" s="20"/>
      <c r="Q2" s="20"/>
      <c r="R2" s="20"/>
      <c r="S2" s="20"/>
      <c r="T2" s="20"/>
      <c r="U2" s="20"/>
      <c r="V2" s="20"/>
    </row>
    <row r="3" spans="1:22" ht="19" x14ac:dyDescent="0.25">
      <c r="A3" s="20"/>
      <c r="B3" s="26" t="s">
        <v>137</v>
      </c>
      <c r="C3" s="27">
        <v>264746000</v>
      </c>
      <c r="D3" s="27">
        <v>340078000</v>
      </c>
      <c r="E3" s="27">
        <v>234538000</v>
      </c>
      <c r="F3" s="28">
        <v>146712000</v>
      </c>
      <c r="G3" s="20"/>
      <c r="H3" s="20"/>
      <c r="I3" s="20"/>
      <c r="J3" s="20"/>
      <c r="K3" s="20"/>
      <c r="L3" s="20"/>
      <c r="M3" s="20"/>
      <c r="N3" s="20"/>
      <c r="O3" s="20"/>
      <c r="P3" s="20"/>
      <c r="Q3" s="20"/>
      <c r="R3" s="20"/>
      <c r="S3" s="20"/>
      <c r="T3" s="20"/>
      <c r="U3" s="20"/>
      <c r="V3" s="20"/>
    </row>
    <row r="4" spans="1:22" ht="19" x14ac:dyDescent="0.25">
      <c r="A4" s="20"/>
      <c r="B4" s="29" t="s">
        <v>138</v>
      </c>
      <c r="C4" s="27">
        <v>6135212000</v>
      </c>
      <c r="D4" s="27">
        <v>5628840000</v>
      </c>
      <c r="E4" s="27">
        <v>5190835000</v>
      </c>
      <c r="F4" s="28">
        <v>4867057000</v>
      </c>
      <c r="G4" s="20"/>
      <c r="H4" s="20"/>
      <c r="I4" s="20"/>
      <c r="J4" s="20"/>
      <c r="K4" s="20"/>
      <c r="L4" s="20"/>
      <c r="M4" s="20"/>
      <c r="N4" s="20"/>
      <c r="O4" s="20"/>
      <c r="P4" s="20"/>
      <c r="Q4" s="20"/>
      <c r="R4" s="20"/>
      <c r="S4" s="20"/>
      <c r="T4" s="20"/>
      <c r="U4" s="20"/>
      <c r="V4" s="20"/>
    </row>
    <row r="5" spans="1:22" ht="19" x14ac:dyDescent="0.25">
      <c r="A5" s="20"/>
      <c r="B5" s="29" t="s">
        <v>139</v>
      </c>
      <c r="C5" s="27">
        <v>157953000</v>
      </c>
      <c r="D5" s="27">
        <v>157953000</v>
      </c>
      <c r="E5" s="27">
        <v>157953000</v>
      </c>
      <c r="F5" s="28">
        <v>157953000</v>
      </c>
      <c r="G5" s="20"/>
      <c r="H5" s="20"/>
      <c r="I5" s="20"/>
      <c r="J5" s="20"/>
      <c r="K5" s="20"/>
      <c r="L5" s="20"/>
      <c r="M5" s="20"/>
      <c r="N5" s="20"/>
      <c r="O5" s="20"/>
      <c r="P5" s="20"/>
      <c r="Q5" s="20"/>
      <c r="R5" s="20"/>
      <c r="S5" s="20"/>
      <c r="T5" s="20"/>
      <c r="U5" s="20"/>
      <c r="V5" s="20"/>
    </row>
    <row r="6" spans="1:22" ht="19" x14ac:dyDescent="0.25">
      <c r="A6" s="20"/>
      <c r="B6" s="29" t="s">
        <v>140</v>
      </c>
      <c r="C6" s="27">
        <v>7770994000</v>
      </c>
      <c r="D6" s="27">
        <v>7776396000</v>
      </c>
      <c r="E6" s="27">
        <v>8402120000</v>
      </c>
      <c r="F6" s="28">
        <v>6028712000</v>
      </c>
      <c r="G6" s="20"/>
      <c r="H6" s="20"/>
      <c r="I6" s="20"/>
      <c r="J6" s="20"/>
      <c r="K6" s="20"/>
      <c r="L6" s="20"/>
      <c r="M6" s="20"/>
      <c r="N6" s="20"/>
      <c r="O6" s="20"/>
      <c r="P6" s="20"/>
      <c r="Q6" s="20"/>
      <c r="R6" s="20"/>
      <c r="S6" s="20"/>
      <c r="T6" s="20"/>
      <c r="U6" s="20"/>
      <c r="V6" s="20"/>
    </row>
    <row r="7" spans="1:22" ht="19" x14ac:dyDescent="0.25">
      <c r="A7" s="20"/>
      <c r="B7" s="29" t="s">
        <v>141</v>
      </c>
      <c r="C7" s="27">
        <v>1477221000</v>
      </c>
      <c r="D7" s="27">
        <v>1189419000</v>
      </c>
      <c r="E7" s="27">
        <v>980493000</v>
      </c>
      <c r="F7" s="28">
        <v>797079000</v>
      </c>
      <c r="G7" s="20"/>
      <c r="H7" s="20"/>
      <c r="I7" s="20"/>
      <c r="J7" s="20"/>
      <c r="K7" s="20"/>
      <c r="L7" s="20"/>
      <c r="M7" s="20"/>
      <c r="N7" s="20"/>
      <c r="O7" s="20"/>
      <c r="P7" s="20"/>
      <c r="Q7" s="20"/>
      <c r="R7" s="20"/>
      <c r="S7" s="20"/>
      <c r="T7" s="20"/>
      <c r="U7" s="20"/>
      <c r="V7" s="20"/>
    </row>
    <row r="8" spans="1:22" ht="19" x14ac:dyDescent="0.25">
      <c r="A8" s="20"/>
      <c r="B8" s="29" t="s">
        <v>142</v>
      </c>
      <c r="C8" s="27">
        <v>3527896000</v>
      </c>
      <c r="D8" s="27">
        <v>4002551000</v>
      </c>
      <c r="E8" s="27">
        <v>5072095000</v>
      </c>
      <c r="F8" s="28">
        <v>2998322000</v>
      </c>
      <c r="G8" s="20"/>
      <c r="H8" s="20"/>
      <c r="I8" s="20"/>
      <c r="J8" s="20"/>
      <c r="K8" s="20"/>
      <c r="L8" s="20"/>
      <c r="M8" s="20"/>
      <c r="N8" s="20"/>
      <c r="O8" s="20"/>
      <c r="P8" s="20"/>
      <c r="Q8" s="20"/>
      <c r="R8" s="20"/>
      <c r="S8" s="20"/>
      <c r="T8" s="20"/>
      <c r="U8" s="20"/>
      <c r="V8" s="20"/>
    </row>
    <row r="9" spans="1:22" ht="19" x14ac:dyDescent="0.25">
      <c r="A9" s="20"/>
      <c r="B9" s="29" t="s">
        <v>143</v>
      </c>
      <c r="C9" s="27">
        <v>5005117000</v>
      </c>
      <c r="D9" s="27">
        <v>5191970000</v>
      </c>
      <c r="E9" s="27">
        <v>6052588000</v>
      </c>
      <c r="F9" s="28">
        <v>3795401000</v>
      </c>
      <c r="G9" s="20"/>
      <c r="H9" s="20"/>
      <c r="I9" s="20"/>
      <c r="J9" s="20"/>
      <c r="K9" s="20"/>
      <c r="L9" s="20"/>
      <c r="M9" s="20"/>
      <c r="N9" s="20"/>
      <c r="O9" s="20"/>
      <c r="P9" s="20"/>
      <c r="Q9" s="20"/>
      <c r="R9" s="20"/>
      <c r="S9" s="20"/>
      <c r="T9" s="20"/>
      <c r="U9" s="20"/>
      <c r="V9" s="20"/>
    </row>
    <row r="10" spans="1:22" ht="19" x14ac:dyDescent="0.25">
      <c r="A10" s="20"/>
      <c r="B10" s="29" t="s">
        <v>144</v>
      </c>
      <c r="C10" s="27">
        <v>0</v>
      </c>
      <c r="D10" s="27">
        <v>0</v>
      </c>
      <c r="E10" s="27">
        <v>0</v>
      </c>
      <c r="F10" s="28">
        <v>0</v>
      </c>
      <c r="G10" s="20"/>
      <c r="H10" s="20"/>
      <c r="I10" s="20"/>
      <c r="J10" s="20"/>
      <c r="K10" s="20"/>
      <c r="L10" s="20"/>
      <c r="M10" s="20"/>
      <c r="N10" s="20"/>
      <c r="O10" s="20"/>
      <c r="P10" s="20"/>
      <c r="Q10" s="20"/>
      <c r="R10" s="20"/>
      <c r="S10" s="20"/>
      <c r="T10" s="20"/>
      <c r="U10" s="20"/>
      <c r="V10" s="20"/>
    </row>
    <row r="11" spans="1:22" ht="19" x14ac:dyDescent="0.25">
      <c r="A11" s="20"/>
      <c r="B11" s="29" t="s">
        <v>145</v>
      </c>
      <c r="C11" s="27">
        <v>0</v>
      </c>
      <c r="D11" s="27">
        <v>0</v>
      </c>
      <c r="E11" s="27">
        <v>0</v>
      </c>
      <c r="F11" s="28">
        <v>0</v>
      </c>
      <c r="G11" s="20"/>
      <c r="H11" s="20"/>
      <c r="I11" s="20"/>
      <c r="J11" s="20"/>
      <c r="K11" s="20"/>
      <c r="L11" s="20"/>
      <c r="M11" s="20"/>
      <c r="N11" s="20"/>
      <c r="O11" s="20"/>
      <c r="P11" s="20"/>
      <c r="Q11" s="20"/>
      <c r="R11" s="20"/>
      <c r="S11" s="20"/>
      <c r="T11" s="20"/>
      <c r="U11" s="20"/>
      <c r="V11" s="20"/>
    </row>
    <row r="12" spans="1:22" ht="19" x14ac:dyDescent="0.25">
      <c r="A12" s="20"/>
      <c r="B12" s="29" t="s">
        <v>146</v>
      </c>
      <c r="C12" s="27">
        <v>737739000</v>
      </c>
      <c r="D12" s="27">
        <v>651863000</v>
      </c>
      <c r="E12" s="27">
        <v>565161000</v>
      </c>
      <c r="F12" s="28">
        <v>483635000</v>
      </c>
      <c r="G12" s="20"/>
      <c r="H12" s="20"/>
      <c r="I12" s="20"/>
      <c r="J12" s="20"/>
      <c r="K12" s="20"/>
      <c r="L12" s="20"/>
      <c r="M12" s="20"/>
      <c r="N12" s="20"/>
      <c r="O12" s="20"/>
      <c r="P12" s="20"/>
      <c r="Q12" s="20"/>
      <c r="R12" s="20"/>
      <c r="S12" s="20"/>
      <c r="T12" s="20"/>
      <c r="U12" s="20"/>
      <c r="V12" s="20"/>
    </row>
    <row r="13" spans="1:22" ht="19" x14ac:dyDescent="0.25">
      <c r="A13" s="20"/>
      <c r="B13" s="29" t="s">
        <v>147</v>
      </c>
      <c r="C13" s="27">
        <v>2765877000</v>
      </c>
      <c r="D13" s="27">
        <v>2584426000</v>
      </c>
      <c r="E13" s="27">
        <v>2349532000</v>
      </c>
      <c r="F13" s="28">
        <v>2233311000</v>
      </c>
      <c r="G13" s="20"/>
      <c r="H13" s="20"/>
      <c r="I13" s="20"/>
      <c r="J13" s="20"/>
      <c r="K13" s="20"/>
      <c r="L13" s="20"/>
      <c r="M13" s="20"/>
      <c r="N13" s="20"/>
      <c r="O13" s="20"/>
      <c r="P13" s="20"/>
      <c r="Q13" s="20"/>
      <c r="R13" s="20"/>
      <c r="S13" s="20"/>
      <c r="T13" s="20"/>
      <c r="U13" s="20"/>
      <c r="V13" s="20"/>
    </row>
    <row r="14" spans="1:22" ht="19" x14ac:dyDescent="0.25">
      <c r="A14" s="20"/>
      <c r="B14" s="30" t="s">
        <v>148</v>
      </c>
      <c r="C14" s="31"/>
      <c r="D14" s="31"/>
      <c r="E14" s="31"/>
      <c r="F14" s="32"/>
      <c r="G14" s="20"/>
      <c r="H14" s="20"/>
      <c r="I14" s="20"/>
      <c r="J14" s="20"/>
      <c r="K14" s="20"/>
      <c r="L14" s="20"/>
      <c r="M14" s="20"/>
      <c r="N14" s="20"/>
      <c r="O14" s="20"/>
      <c r="P14" s="20"/>
      <c r="Q14" s="20"/>
      <c r="R14" s="20"/>
      <c r="S14" s="20"/>
      <c r="T14" s="20"/>
      <c r="U14" s="20"/>
      <c r="V14" s="20"/>
    </row>
    <row r="15" spans="1:22" ht="19" x14ac:dyDescent="0.25">
      <c r="A15" s="20"/>
      <c r="B15" s="26" t="s">
        <v>149</v>
      </c>
      <c r="C15" s="27">
        <v>0</v>
      </c>
      <c r="D15" s="27">
        <v>0</v>
      </c>
      <c r="E15" s="27">
        <v>0</v>
      </c>
      <c r="F15" s="28">
        <v>0</v>
      </c>
      <c r="G15" s="20"/>
      <c r="H15" s="20"/>
      <c r="I15" s="20"/>
      <c r="J15" s="20"/>
      <c r="K15" s="20"/>
      <c r="L15" s="20"/>
      <c r="M15" s="20"/>
      <c r="N15" s="20"/>
      <c r="O15" s="20"/>
      <c r="P15" s="20"/>
      <c r="Q15" s="20"/>
      <c r="R15" s="20"/>
      <c r="S15" s="20"/>
      <c r="T15" s="20"/>
      <c r="U15" s="20"/>
      <c r="V15" s="20"/>
    </row>
    <row r="16" spans="1:22" ht="19" x14ac:dyDescent="0.25">
      <c r="A16" s="20"/>
      <c r="B16" s="30" t="s">
        <v>150</v>
      </c>
      <c r="C16" s="31"/>
      <c r="D16" s="31"/>
      <c r="E16" s="31"/>
      <c r="F16" s="32"/>
      <c r="G16" s="20"/>
      <c r="H16" s="20"/>
      <c r="I16" s="20"/>
      <c r="J16" s="20"/>
      <c r="K16" s="20"/>
      <c r="L16" s="20"/>
      <c r="M16" s="20"/>
      <c r="N16" s="20"/>
      <c r="O16" s="20"/>
      <c r="P16" s="20"/>
      <c r="Q16" s="20"/>
      <c r="R16" s="20"/>
      <c r="S16" s="20"/>
      <c r="T16" s="20"/>
      <c r="U16" s="20"/>
      <c r="V16" s="20"/>
    </row>
    <row r="17" spans="1:22" ht="19" x14ac:dyDescent="0.25">
      <c r="A17" s="20"/>
      <c r="B17" s="33" t="s">
        <v>151</v>
      </c>
      <c r="C17" s="34">
        <v>939532000</v>
      </c>
      <c r="D17" s="34">
        <v>1570842000</v>
      </c>
      <c r="E17" s="34">
        <v>-1535657000</v>
      </c>
      <c r="F17" s="35">
        <v>364500000</v>
      </c>
      <c r="G17" s="20"/>
      <c r="H17" s="20"/>
      <c r="I17" s="20"/>
      <c r="J17" s="20"/>
      <c r="K17" s="20"/>
      <c r="L17" s="20"/>
      <c r="M17" s="20"/>
      <c r="N17" s="20"/>
      <c r="O17" s="20"/>
      <c r="P17" s="20"/>
      <c r="Q17" s="20"/>
      <c r="R17" s="20"/>
      <c r="S17" s="20"/>
      <c r="T17" s="20"/>
      <c r="U17" s="20"/>
      <c r="V17" s="20"/>
    </row>
    <row r="19" spans="1:22" x14ac:dyDescent="0.2">
      <c r="A19" s="20"/>
      <c r="B19" s="36" t="s">
        <v>70</v>
      </c>
      <c r="C19" s="37" t="s">
        <v>152</v>
      </c>
      <c r="D19" s="37" t="s">
        <v>153</v>
      </c>
      <c r="E19" s="37" t="s">
        <v>154</v>
      </c>
      <c r="F19" s="37" t="s">
        <v>155</v>
      </c>
      <c r="G19" s="38" t="s">
        <v>156</v>
      </c>
      <c r="H19" s="20"/>
      <c r="I19" s="20"/>
      <c r="J19" s="20"/>
      <c r="K19" s="20"/>
      <c r="L19" s="20"/>
      <c r="M19" s="20"/>
      <c r="N19" s="20"/>
      <c r="O19" s="20"/>
      <c r="P19" s="20"/>
      <c r="Q19" s="20"/>
      <c r="R19" s="20"/>
      <c r="S19" s="20"/>
      <c r="T19" s="20"/>
      <c r="U19" s="20"/>
      <c r="V19" s="20"/>
    </row>
    <row r="20" spans="1:22" x14ac:dyDescent="0.2">
      <c r="A20" s="20"/>
      <c r="B20" s="39" t="s">
        <v>85</v>
      </c>
      <c r="C20" s="40"/>
      <c r="D20" s="40"/>
      <c r="E20" s="40"/>
      <c r="F20" s="40"/>
      <c r="G20" s="41"/>
      <c r="H20" s="42" t="s">
        <v>157</v>
      </c>
      <c r="I20" s="20"/>
      <c r="J20" s="20"/>
      <c r="K20" s="20"/>
      <c r="L20" s="20"/>
      <c r="M20" s="20"/>
      <c r="N20" s="20"/>
      <c r="O20" s="20"/>
      <c r="P20" s="20"/>
      <c r="Q20" s="20"/>
      <c r="R20" s="20"/>
      <c r="S20" s="20"/>
      <c r="T20" s="20"/>
      <c r="U20" s="20"/>
      <c r="V20" s="20"/>
    </row>
    <row r="21" spans="1:22" x14ac:dyDescent="0.2">
      <c r="A21" s="20"/>
      <c r="B21" s="43" t="s">
        <v>158</v>
      </c>
      <c r="C21" s="44" t="str">
        <f>IF(C3&gt;D3, "Pass", "Fail")</f>
        <v>Fail</v>
      </c>
      <c r="D21" s="44" t="str">
        <f>IF(D3&gt;E3, "Pass", "Fail")</f>
        <v>Pass</v>
      </c>
      <c r="E21" s="44" t="str">
        <f>IF(E3&gt;F3, "Pass", "Fail")</f>
        <v>Pass</v>
      </c>
      <c r="F21" s="45"/>
      <c r="G21" s="46">
        <f>(((COUNTIF(C21:E21, "Pass") * 100) + (COUNTIF(C21:E21, "Fail") * 0)) * (400/300)) / 2</f>
        <v>133.33333333333331</v>
      </c>
      <c r="H21" s="47" t="s">
        <v>159</v>
      </c>
      <c r="I21" s="48"/>
      <c r="J21" s="20"/>
      <c r="K21" s="20"/>
      <c r="L21" s="20"/>
      <c r="M21" s="20"/>
      <c r="N21" s="20"/>
      <c r="O21" s="20"/>
      <c r="P21" s="20"/>
      <c r="Q21" s="20"/>
      <c r="R21" s="20"/>
      <c r="S21" s="20"/>
      <c r="T21" s="20"/>
      <c r="U21" s="20"/>
      <c r="V21" s="20"/>
    </row>
    <row r="22" spans="1:22" x14ac:dyDescent="0.2">
      <c r="A22" s="20"/>
      <c r="B22" s="43" t="s">
        <v>160</v>
      </c>
      <c r="C22" s="44" t="str">
        <f>IF(C17&gt;D17, "Pass", "Fail")</f>
        <v>Fail</v>
      </c>
      <c r="D22" s="44" t="str">
        <f>IF(D17&gt;E17, "Pass", "Fail")</f>
        <v>Pass</v>
      </c>
      <c r="E22" s="44" t="str">
        <f>IF(E17&gt;F17, "Pass", "Fail")</f>
        <v>Fail</v>
      </c>
      <c r="F22" s="40"/>
      <c r="G22" s="46">
        <f>(((COUNTIF(C22:F22, "Pass") * 100) + (COUNTIF(C22:F22, "Fail") * 0)) * (400/300)) / 2</f>
        <v>66.666666666666657</v>
      </c>
      <c r="H22" s="47" t="s">
        <v>161</v>
      </c>
      <c r="I22" s="20"/>
      <c r="J22" s="20"/>
      <c r="K22" s="20"/>
      <c r="L22" s="20"/>
      <c r="M22" s="20"/>
      <c r="N22" s="20"/>
      <c r="O22" s="20"/>
      <c r="P22" s="20"/>
      <c r="Q22" s="20"/>
      <c r="R22" s="20"/>
      <c r="S22" s="20"/>
      <c r="T22" s="20"/>
      <c r="U22" s="20"/>
      <c r="V22" s="20"/>
    </row>
    <row r="23" spans="1:22" x14ac:dyDescent="0.2">
      <c r="A23" s="20"/>
      <c r="B23" s="39" t="s">
        <v>73</v>
      </c>
      <c r="C23" s="44" t="str">
        <f>IF(C17&gt;C7, "Pass", "Fail")</f>
        <v>Fail</v>
      </c>
      <c r="D23" s="44" t="str">
        <f>IF(D17&gt;D7, "Pass", "Fail")</f>
        <v>Pass</v>
      </c>
      <c r="E23" s="44" t="str">
        <f>IF(E17&gt;E7, "Pass", "Fail")</f>
        <v>Fail</v>
      </c>
      <c r="F23" s="49" t="str">
        <f>IF(F17&gt;F7, "Pass", "Fail")</f>
        <v>Fail</v>
      </c>
      <c r="G23" s="46">
        <f>(COUNTIF(C23:F23, "Pass") * 100) + (COUNTIF(C23:F23, "Fail") * 0)</f>
        <v>100</v>
      </c>
      <c r="H23" s="47" t="s">
        <v>162</v>
      </c>
      <c r="I23" s="20"/>
      <c r="J23" s="20"/>
      <c r="K23" s="20"/>
      <c r="L23" s="20"/>
      <c r="M23" s="20"/>
      <c r="N23" s="20"/>
      <c r="O23" s="20"/>
      <c r="P23" s="20"/>
      <c r="Q23" s="20"/>
      <c r="R23" s="20"/>
      <c r="S23" s="20"/>
      <c r="T23" s="20"/>
      <c r="U23" s="20"/>
      <c r="V23" s="20"/>
    </row>
    <row r="24" spans="1:22" x14ac:dyDescent="0.2">
      <c r="A24" s="20"/>
      <c r="B24" s="39" t="s">
        <v>91</v>
      </c>
      <c r="C24" s="50">
        <f>C17/(C4)</f>
        <v>0.1531376584867809</v>
      </c>
      <c r="D24" s="50">
        <f>D17/(D4)</f>
        <v>0.27907028801671391</v>
      </c>
      <c r="E24" s="50">
        <f>E17/(E4)</f>
        <v>-0.29584007197300627</v>
      </c>
      <c r="F24" s="51">
        <f>F17/(F4)</f>
        <v>7.4891253585072051E-2</v>
      </c>
      <c r="G24" s="46">
        <f>(IF(C24 &gt; 0.5, 100, IF(C24 &gt;= 0.2, 50, 0))) +
  (IF(D24 &gt; 0.5, 100, IF(D24 &gt;= 0.2, 50, 0))) +
  (IF(E24 &gt; 0.5, 100, IF(E24 &gt;= 0.2, 50, 0))) +
  (IF(F24 &gt; 0.5, 100, IF(F24 &gt;= 0.2, 50, 0)))</f>
        <v>50</v>
      </c>
      <c r="H24" s="47" t="s">
        <v>163</v>
      </c>
      <c r="I24" s="20"/>
      <c r="J24" s="20"/>
      <c r="K24" s="20"/>
      <c r="L24" s="20"/>
      <c r="M24" s="20"/>
      <c r="N24" s="20"/>
      <c r="O24" s="20"/>
      <c r="P24" s="20"/>
      <c r="Q24" s="20"/>
      <c r="R24" s="20"/>
      <c r="S24" s="20"/>
      <c r="T24" s="20"/>
      <c r="U24" s="20"/>
      <c r="V24" s="20"/>
    </row>
    <row r="25" spans="1:22" x14ac:dyDescent="0.2">
      <c r="A25" s="20"/>
      <c r="B25" s="39" t="s">
        <v>79</v>
      </c>
      <c r="C25" s="50">
        <f>C17/C6</f>
        <v>0.12090242252149468</v>
      </c>
      <c r="D25" s="50">
        <f>D17/D6</f>
        <v>0.20200128697149683</v>
      </c>
      <c r="E25" s="50">
        <f>E17/E6</f>
        <v>-0.18277018181125715</v>
      </c>
      <c r="F25" s="51">
        <f>F17/F6</f>
        <v>6.0460675514106499E-2</v>
      </c>
      <c r="G25" s="46">
        <f>(IF(C25 &gt; 0.17, 100, IF(C25 &gt;= 0.1, 50, 0))) +
  (IF(D25 &gt; 0.17, 100, IF(D25 &gt;= 0.1, 50, 0))) +
  (IF(E25 &gt; 0.17, 100, IF(E25 &gt;= 0.1, 50, 0))) +
  (IF(F25 &gt; 0.17, 100, IF(F25 &gt;= 0.1, 50, 0)))</f>
        <v>150</v>
      </c>
      <c r="H25" s="47" t="s">
        <v>164</v>
      </c>
      <c r="I25" s="20"/>
      <c r="J25" s="20"/>
      <c r="K25" s="20"/>
      <c r="L25" s="20"/>
      <c r="M25" s="20"/>
      <c r="N25" s="20"/>
      <c r="O25" s="20"/>
      <c r="P25" s="20"/>
      <c r="Q25" s="20"/>
      <c r="R25" s="20"/>
      <c r="S25" s="20"/>
      <c r="T25" s="20"/>
      <c r="U25" s="20"/>
      <c r="V25" s="20"/>
    </row>
    <row r="26" spans="1:22" x14ac:dyDescent="0.2">
      <c r="A26" s="20"/>
      <c r="B26" s="39" t="s">
        <v>81</v>
      </c>
      <c r="C26" s="50">
        <f>C8/C6</f>
        <v>0.45398259218833525</v>
      </c>
      <c r="D26" s="50">
        <f>D8/D6</f>
        <v>0.51470514104477194</v>
      </c>
      <c r="E26" s="50">
        <f>E8/E6</f>
        <v>0.60366847890770425</v>
      </c>
      <c r="F26" s="51">
        <f>F8/F6</f>
        <v>0.49734039376901734</v>
      </c>
      <c r="G26" s="46">
        <f>(IF(C26 &lt; 0.5, 100, 0)) +
  (IF(D26 &lt; 0.5, 100, 0)) +
  (IF(E26 &lt; 0.5, 100, 0)) +
  (IF(F26 &lt; 0.5, 100, 0))</f>
        <v>200</v>
      </c>
      <c r="H26" s="47" t="s">
        <v>165</v>
      </c>
      <c r="I26" s="20"/>
      <c r="J26" s="20"/>
      <c r="K26" s="20"/>
      <c r="L26" s="20"/>
      <c r="M26" s="20"/>
      <c r="N26" s="20"/>
      <c r="O26" s="20"/>
      <c r="P26" s="20"/>
      <c r="Q26" s="20"/>
      <c r="R26" s="20"/>
      <c r="S26" s="20"/>
      <c r="T26" s="20"/>
      <c r="U26" s="20"/>
      <c r="V26" s="20"/>
    </row>
    <row r="27" spans="1:22" x14ac:dyDescent="0.2">
      <c r="A27" s="20"/>
      <c r="B27" s="39" t="s">
        <v>166</v>
      </c>
      <c r="C27" s="50">
        <f>C9/(C13+C10)</f>
        <v>1.809594931372581</v>
      </c>
      <c r="D27" s="50">
        <f>D9/(D13+D10)</f>
        <v>2.0089451197287134</v>
      </c>
      <c r="E27" s="50">
        <f>E9/(E13+E10)</f>
        <v>2.5760823857687405</v>
      </c>
      <c r="F27" s="51">
        <f>F9/(F13+F10)</f>
        <v>1.6994502780848704</v>
      </c>
      <c r="G27" s="46">
        <f>(IF(C27 &lt; 0.8, 100, IF(C27 &lt; 1, 50, 0))) +
  (IF(D27 &lt; 0.8, 100, IF(D27 &lt; 1, 50, 0))) +
  (IF(E27 &lt; 0.8, 100, IF(E27 &lt; 1, 50, 0))) +
  (IF(F27 &lt; 0.8, 100, IF(F27 &lt; 1, 50, 0)))</f>
        <v>0</v>
      </c>
      <c r="H27" s="47" t="s">
        <v>167</v>
      </c>
      <c r="I27" s="20"/>
      <c r="J27" s="20"/>
      <c r="K27" s="20"/>
      <c r="L27" s="20"/>
      <c r="M27" s="20"/>
      <c r="N27" s="20"/>
      <c r="O27" s="20"/>
      <c r="P27" s="20"/>
      <c r="Q27" s="20"/>
      <c r="R27" s="20"/>
      <c r="S27" s="20"/>
      <c r="T27" s="20"/>
      <c r="U27" s="20"/>
      <c r="V27" s="20"/>
    </row>
    <row r="28" spans="1:22" x14ac:dyDescent="0.2">
      <c r="A28" s="20"/>
      <c r="B28" s="39" t="s">
        <v>168</v>
      </c>
      <c r="C28" s="44" t="str">
        <f>IF(C11=0, "Pass", "Fail")</f>
        <v>Pass</v>
      </c>
      <c r="D28" s="52" t="str">
        <f>IF(D11=0, "Pass", "Fail")</f>
        <v>Pass</v>
      </c>
      <c r="E28" s="52" t="str">
        <f>IF(E11=0, "Pass", "Fail")</f>
        <v>Pass</v>
      </c>
      <c r="F28" s="53" t="str">
        <f>IF(F11=0, "Pass", "Fail")</f>
        <v>Pass</v>
      </c>
      <c r="G28" s="46">
        <f>(COUNTIF(C28:F28, "Pass") * 100) + (COUNTIF(C28:F28, "Fail") * 0)</f>
        <v>400</v>
      </c>
      <c r="H28" s="47" t="s">
        <v>169</v>
      </c>
      <c r="I28" s="20"/>
      <c r="J28" s="20"/>
      <c r="K28" s="20"/>
      <c r="L28" s="20"/>
      <c r="M28" s="20"/>
      <c r="N28" s="20"/>
      <c r="O28" s="20"/>
      <c r="P28" s="20"/>
      <c r="Q28" s="20"/>
      <c r="R28" s="20"/>
      <c r="S28" s="20"/>
      <c r="T28" s="20"/>
      <c r="U28" s="20"/>
      <c r="V28" s="20"/>
    </row>
    <row r="29" spans="1:22" x14ac:dyDescent="0.2">
      <c r="A29" s="20"/>
      <c r="B29" s="39" t="s">
        <v>83</v>
      </c>
      <c r="C29" s="51">
        <f>(((C12-D12)/D12)+((D12-E12)/E12)+((E12-F12)/F12))/3</f>
        <v>0.15123992067174927</v>
      </c>
      <c r="D29" s="54"/>
      <c r="E29" s="55"/>
      <c r="F29" s="56"/>
      <c r="G29" s="46">
        <f>(IF(C29 &gt;= 0.17, 100, IF(C29 &gt;= 0, 50, 0))) * (400/100)</f>
        <v>200</v>
      </c>
      <c r="H29" s="47" t="s">
        <v>170</v>
      </c>
      <c r="I29" s="20"/>
      <c r="J29" s="20"/>
      <c r="K29" s="20"/>
      <c r="L29" s="20"/>
      <c r="M29" s="20"/>
      <c r="N29" s="20"/>
      <c r="O29" s="20"/>
      <c r="P29" s="20"/>
      <c r="Q29" s="20"/>
      <c r="R29" s="20"/>
      <c r="S29" s="20"/>
      <c r="T29" s="20"/>
      <c r="U29" s="20"/>
      <c r="V29" s="20"/>
    </row>
    <row r="30" spans="1:22" x14ac:dyDescent="0.2">
      <c r="A30" s="20"/>
      <c r="B30" s="39" t="s">
        <v>87</v>
      </c>
      <c r="C30" s="44" t="str">
        <f>IF(C10&lt;&gt;0,"Pass","Fail")</f>
        <v>Fail</v>
      </c>
      <c r="D30" s="57" t="str">
        <f>IF(D10&lt;&gt;0,"Pass","Fail")</f>
        <v>Fail</v>
      </c>
      <c r="E30" s="57" t="str">
        <f>IF(E10&lt;&gt;0,"Pass","Fail")</f>
        <v>Fail</v>
      </c>
      <c r="F30" s="58" t="str">
        <f>IF(F10&lt;&gt;0,"Pass","Fail")</f>
        <v>Fail</v>
      </c>
      <c r="G30" s="46">
        <f>(COUNTIF(C30:F30, "Pass") * 100) + (COUNTIF(C30:F30, "Fail") * 0)</f>
        <v>0</v>
      </c>
      <c r="H30" s="47" t="s">
        <v>171</v>
      </c>
      <c r="I30" s="20"/>
      <c r="J30" s="20"/>
      <c r="K30" s="20"/>
      <c r="L30" s="20"/>
      <c r="M30" s="20"/>
      <c r="N30" s="20"/>
      <c r="O30" s="20"/>
      <c r="P30" s="20"/>
      <c r="Q30" s="20"/>
      <c r="R30" s="20"/>
      <c r="S30" s="20"/>
      <c r="T30" s="20"/>
      <c r="U30" s="20"/>
      <c r="V30" s="20"/>
    </row>
    <row r="31" spans="1:22" x14ac:dyDescent="0.2">
      <c r="A31" s="20"/>
      <c r="B31" s="39" t="s">
        <v>172</v>
      </c>
      <c r="C31" s="50">
        <f>C17/(C13+C10)</f>
        <v>0.33968683350705764</v>
      </c>
      <c r="D31" s="50">
        <f>D17/(D13+D10)</f>
        <v>0.60781078661180477</v>
      </c>
      <c r="E31" s="50">
        <f>E17/(E13+E10)</f>
        <v>-0.65360122781898689</v>
      </c>
      <c r="F31" s="51">
        <f>F17/(F13+F10)</f>
        <v>0.16321058732975388</v>
      </c>
      <c r="G31" s="46">
        <f>(IF(C31 &gt; 0.23, 100, 0)) +
  (IF(D31 &gt; 0.23, 100, 0)) +
  (IF(E31 &gt; 0.23, 100, 0)) +
  (IF(F31 &gt; 0.23, 100, 0))</f>
        <v>200</v>
      </c>
      <c r="H31" s="47" t="s">
        <v>173</v>
      </c>
      <c r="I31" s="20"/>
      <c r="J31" s="20"/>
      <c r="K31" s="20"/>
      <c r="L31" s="20"/>
      <c r="M31" s="20"/>
      <c r="N31" s="20"/>
      <c r="O31" s="20"/>
      <c r="P31" s="20"/>
      <c r="Q31" s="20"/>
      <c r="R31" s="20"/>
      <c r="S31" s="20"/>
      <c r="T31" s="20"/>
      <c r="U31" s="20"/>
      <c r="V31" s="20"/>
    </row>
    <row r="32" spans="1:22" x14ac:dyDescent="0.2">
      <c r="A32" s="20"/>
      <c r="B32" s="59" t="s">
        <v>93</v>
      </c>
      <c r="C32" s="60" t="str">
        <f>IF(C5&gt;F5, "Pass", "Fail")</f>
        <v>Fail</v>
      </c>
      <c r="D32" s="61"/>
      <c r="E32" s="62"/>
      <c r="F32" s="62"/>
      <c r="G32" s="63">
        <f>((COUNTIF(C32, "Pass") * 100) + (COUNTIF(C32, "Fail") * 0)) * (400/100)</f>
        <v>0</v>
      </c>
      <c r="H32" s="64" t="s">
        <v>174</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tabColor rgb="FF00FF00"/>
  </sheetPr>
  <dimension ref="A1:V32"/>
  <sheetViews>
    <sheetView zoomScale="200" workbookViewId="0"/>
  </sheetViews>
  <sheetFormatPr baseColWidth="10" defaultColWidth="8.83203125" defaultRowHeight="15" x14ac:dyDescent="0.2"/>
  <cols>
    <col min="1" max="1" width="19" customWidth="1"/>
    <col min="2" max="2" width="42" customWidth="1"/>
    <col min="3" max="7" width="20" customWidth="1"/>
    <col min="8" max="8" width="177" customWidth="1"/>
    <col min="9" max="9" width="20" customWidth="1"/>
    <col min="10" max="22" width="19" customWidth="1"/>
  </cols>
  <sheetData>
    <row r="1" spans="1:22" x14ac:dyDescent="0.2">
      <c r="A1" s="20"/>
      <c r="B1" s="21" t="s">
        <v>130</v>
      </c>
      <c r="C1" s="20"/>
      <c r="D1" s="20"/>
      <c r="E1" s="20"/>
      <c r="F1" s="20"/>
      <c r="G1" s="20"/>
      <c r="H1" s="20"/>
      <c r="I1" s="20"/>
      <c r="J1" s="20"/>
      <c r="K1" s="20"/>
      <c r="L1" s="20"/>
      <c r="M1" s="20"/>
      <c r="N1" s="20"/>
      <c r="O1" s="20"/>
      <c r="P1" s="20"/>
      <c r="Q1" s="20"/>
      <c r="R1" s="20"/>
      <c r="S1" s="20"/>
      <c r="T1" s="20"/>
      <c r="U1" s="20"/>
      <c r="V1" s="20"/>
    </row>
    <row r="2" spans="1:22" x14ac:dyDescent="0.2">
      <c r="A2" s="20"/>
      <c r="B2" s="22" t="s">
        <v>131</v>
      </c>
      <c r="C2" s="23" t="s">
        <v>179</v>
      </c>
      <c r="D2" s="23" t="s">
        <v>180</v>
      </c>
      <c r="E2" s="23" t="s">
        <v>181</v>
      </c>
      <c r="F2" s="23" t="s">
        <v>182</v>
      </c>
      <c r="G2" s="20"/>
      <c r="H2" s="24" t="s">
        <v>136</v>
      </c>
      <c r="I2" s="25">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0.1</v>
      </c>
      <c r="J2" s="20"/>
      <c r="K2" s="20"/>
      <c r="L2" s="20"/>
      <c r="M2" s="20"/>
      <c r="N2" s="20"/>
      <c r="O2" s="20"/>
      <c r="P2" s="20"/>
      <c r="Q2" s="20"/>
      <c r="R2" s="20"/>
      <c r="S2" s="20"/>
      <c r="T2" s="20"/>
      <c r="U2" s="20"/>
      <c r="V2" s="20"/>
    </row>
    <row r="3" spans="1:22" ht="19" x14ac:dyDescent="0.25">
      <c r="A3" s="20"/>
      <c r="B3" s="26" t="s">
        <v>137</v>
      </c>
      <c r="C3" s="27">
        <v>279500000</v>
      </c>
      <c r="D3" s="27">
        <v>422300000</v>
      </c>
      <c r="E3" s="27">
        <v>305000000</v>
      </c>
      <c r="F3" s="28">
        <v>191500000</v>
      </c>
      <c r="G3" s="20"/>
      <c r="H3" s="20"/>
      <c r="I3" s="20"/>
      <c r="J3" s="20"/>
      <c r="K3" s="20"/>
      <c r="L3" s="20"/>
      <c r="M3" s="20"/>
      <c r="N3" s="20"/>
      <c r="O3" s="20"/>
      <c r="P3" s="20"/>
      <c r="Q3" s="20"/>
      <c r="R3" s="20"/>
      <c r="S3" s="20"/>
      <c r="T3" s="20"/>
      <c r="U3" s="20"/>
      <c r="V3" s="20"/>
    </row>
    <row r="4" spans="1:22" ht="19" x14ac:dyDescent="0.25">
      <c r="A4" s="20"/>
      <c r="B4" s="29" t="s">
        <v>138</v>
      </c>
      <c r="C4" s="27">
        <v>6407400000</v>
      </c>
      <c r="D4" s="27">
        <v>5861800000</v>
      </c>
      <c r="E4" s="27">
        <v>5526800000</v>
      </c>
      <c r="F4" s="28">
        <v>5112400000</v>
      </c>
      <c r="G4" s="20"/>
      <c r="H4" s="20"/>
      <c r="I4" s="20"/>
      <c r="J4" s="20"/>
      <c r="K4" s="20"/>
      <c r="L4" s="20"/>
      <c r="M4" s="20"/>
      <c r="N4" s="20"/>
      <c r="O4" s="20"/>
      <c r="P4" s="20"/>
      <c r="Q4" s="20"/>
      <c r="R4" s="20"/>
      <c r="S4" s="20"/>
      <c r="T4" s="20"/>
      <c r="U4" s="20"/>
      <c r="V4" s="20"/>
    </row>
    <row r="5" spans="1:22" ht="19" x14ac:dyDescent="0.25">
      <c r="A5" s="20"/>
      <c r="B5" s="29" t="s">
        <v>139</v>
      </c>
      <c r="C5" s="27">
        <v>1171600000</v>
      </c>
      <c r="D5" s="27">
        <v>1171600000</v>
      </c>
      <c r="E5" s="27">
        <v>1171600000</v>
      </c>
      <c r="F5" s="28">
        <v>1171600000</v>
      </c>
      <c r="G5" s="20"/>
      <c r="H5" s="20"/>
      <c r="I5" s="20"/>
      <c r="J5" s="20"/>
      <c r="K5" s="20"/>
      <c r="L5" s="20"/>
      <c r="M5" s="20"/>
      <c r="N5" s="20"/>
      <c r="O5" s="20"/>
      <c r="P5" s="20"/>
      <c r="Q5" s="20"/>
      <c r="R5" s="20"/>
      <c r="S5" s="20"/>
      <c r="T5" s="20"/>
      <c r="U5" s="20"/>
      <c r="V5" s="20"/>
    </row>
    <row r="6" spans="1:22" ht="19" x14ac:dyDescent="0.25">
      <c r="A6" s="20"/>
      <c r="B6" s="29" t="s">
        <v>140</v>
      </c>
      <c r="C6" s="27">
        <v>10313600000</v>
      </c>
      <c r="D6" s="27">
        <v>10083700000</v>
      </c>
      <c r="E6" s="27">
        <v>9356400000</v>
      </c>
      <c r="F6" s="28">
        <v>8241200000</v>
      </c>
      <c r="G6" s="20"/>
      <c r="H6" s="20"/>
      <c r="I6" s="20"/>
      <c r="J6" s="20"/>
      <c r="K6" s="20"/>
      <c r="L6" s="20"/>
      <c r="M6" s="20"/>
      <c r="N6" s="20"/>
      <c r="O6" s="20"/>
      <c r="P6" s="20"/>
      <c r="Q6" s="20"/>
      <c r="R6" s="20"/>
      <c r="S6" s="20"/>
      <c r="T6" s="20"/>
      <c r="U6" s="20"/>
      <c r="V6" s="20"/>
    </row>
    <row r="7" spans="1:22" ht="19" x14ac:dyDescent="0.25">
      <c r="A7" s="20"/>
      <c r="B7" s="29" t="s">
        <v>141</v>
      </c>
      <c r="C7" s="27">
        <v>1755400000</v>
      </c>
      <c r="D7" s="27">
        <v>2353600000</v>
      </c>
      <c r="E7" s="27">
        <v>1608300000</v>
      </c>
      <c r="F7" s="28">
        <v>1449200000</v>
      </c>
      <c r="G7" s="20"/>
      <c r="H7" s="20"/>
      <c r="I7" s="20"/>
      <c r="J7" s="20"/>
      <c r="K7" s="20"/>
      <c r="L7" s="20"/>
      <c r="M7" s="20"/>
      <c r="N7" s="20"/>
      <c r="O7" s="20"/>
      <c r="P7" s="20"/>
      <c r="Q7" s="20"/>
      <c r="R7" s="20"/>
      <c r="S7" s="20"/>
      <c r="T7" s="20"/>
      <c r="U7" s="20"/>
      <c r="V7" s="20"/>
    </row>
    <row r="8" spans="1:22" ht="19" x14ac:dyDescent="0.25">
      <c r="A8" s="20"/>
      <c r="B8" s="29" t="s">
        <v>142</v>
      </c>
      <c r="C8" s="27">
        <v>5640900000</v>
      </c>
      <c r="D8" s="27">
        <v>4911600000</v>
      </c>
      <c r="E8" s="27">
        <v>5080100000</v>
      </c>
      <c r="F8" s="28">
        <v>4269700000</v>
      </c>
      <c r="G8" s="20"/>
      <c r="H8" s="20"/>
      <c r="I8" s="20"/>
      <c r="J8" s="20"/>
      <c r="K8" s="20"/>
      <c r="L8" s="20"/>
      <c r="M8" s="20"/>
      <c r="N8" s="20"/>
      <c r="O8" s="20"/>
      <c r="P8" s="20"/>
      <c r="Q8" s="20"/>
      <c r="R8" s="20"/>
      <c r="S8" s="20"/>
      <c r="T8" s="20"/>
      <c r="U8" s="20"/>
      <c r="V8" s="20"/>
    </row>
    <row r="9" spans="1:22" ht="19" x14ac:dyDescent="0.25">
      <c r="A9" s="20"/>
      <c r="B9" s="29" t="s">
        <v>143</v>
      </c>
      <c r="C9" s="27">
        <v>7396300000</v>
      </c>
      <c r="D9" s="27">
        <v>7265200000</v>
      </c>
      <c r="E9" s="27">
        <v>6688400000</v>
      </c>
      <c r="F9" s="28">
        <v>5718900000</v>
      </c>
      <c r="G9" s="20"/>
      <c r="H9" s="20"/>
      <c r="I9" s="20"/>
      <c r="J9" s="20"/>
      <c r="K9" s="20"/>
      <c r="L9" s="20"/>
      <c r="M9" s="20"/>
      <c r="N9" s="20"/>
      <c r="O9" s="20"/>
      <c r="P9" s="20"/>
      <c r="Q9" s="20"/>
      <c r="R9" s="20"/>
      <c r="S9" s="20"/>
      <c r="T9" s="20"/>
      <c r="U9" s="20"/>
      <c r="V9" s="20"/>
    </row>
    <row r="10" spans="1:22" ht="19" x14ac:dyDescent="0.25">
      <c r="A10" s="20"/>
      <c r="B10" s="29" t="s">
        <v>144</v>
      </c>
      <c r="C10" s="27">
        <v>0</v>
      </c>
      <c r="D10" s="27">
        <v>0</v>
      </c>
      <c r="E10" s="27">
        <v>0</v>
      </c>
      <c r="F10" s="28">
        <v>0</v>
      </c>
      <c r="G10" s="20"/>
      <c r="H10" s="20"/>
      <c r="I10" s="20"/>
      <c r="J10" s="20"/>
      <c r="K10" s="20"/>
      <c r="L10" s="20"/>
      <c r="M10" s="20"/>
      <c r="N10" s="20"/>
      <c r="O10" s="20"/>
      <c r="P10" s="20"/>
      <c r="Q10" s="20"/>
      <c r="R10" s="20"/>
      <c r="S10" s="20"/>
      <c r="T10" s="20"/>
      <c r="U10" s="20"/>
      <c r="V10" s="20"/>
    </row>
    <row r="11" spans="1:22" ht="19" x14ac:dyDescent="0.25">
      <c r="A11" s="20"/>
      <c r="B11" s="29" t="s">
        <v>145</v>
      </c>
      <c r="C11" s="27">
        <v>242000000</v>
      </c>
      <c r="D11" s="27">
        <v>242000000</v>
      </c>
      <c r="E11" s="27">
        <v>242000000</v>
      </c>
      <c r="F11" s="28">
        <v>242000000</v>
      </c>
      <c r="G11" s="20"/>
      <c r="H11" s="20"/>
      <c r="I11" s="20"/>
      <c r="J11" s="20"/>
      <c r="K11" s="20"/>
      <c r="L11" s="20"/>
      <c r="M11" s="20"/>
      <c r="N11" s="20"/>
      <c r="O11" s="20"/>
      <c r="P11" s="20"/>
      <c r="Q11" s="20"/>
      <c r="R11" s="20"/>
      <c r="S11" s="20"/>
      <c r="T11" s="20"/>
      <c r="U11" s="20"/>
      <c r="V11" s="20"/>
    </row>
    <row r="12" spans="1:22" ht="19" x14ac:dyDescent="0.25">
      <c r="A12" s="20"/>
      <c r="B12" s="29" t="s">
        <v>146</v>
      </c>
      <c r="C12" s="27">
        <v>958000000</v>
      </c>
      <c r="D12" s="27">
        <v>905500000</v>
      </c>
      <c r="E12" s="27">
        <v>843000000</v>
      </c>
      <c r="F12" s="28">
        <v>720700000</v>
      </c>
      <c r="G12" s="20"/>
      <c r="H12" s="20"/>
      <c r="I12" s="20"/>
      <c r="J12" s="20"/>
      <c r="K12" s="20"/>
      <c r="L12" s="20"/>
      <c r="M12" s="20"/>
      <c r="N12" s="20"/>
      <c r="O12" s="20"/>
      <c r="P12" s="20"/>
      <c r="Q12" s="20"/>
      <c r="R12" s="20"/>
      <c r="S12" s="20"/>
      <c r="T12" s="20"/>
      <c r="U12" s="20"/>
      <c r="V12" s="20"/>
    </row>
    <row r="13" spans="1:22" ht="19" x14ac:dyDescent="0.25">
      <c r="A13" s="20"/>
      <c r="B13" s="29" t="s">
        <v>147</v>
      </c>
      <c r="C13" s="27">
        <v>2917300000</v>
      </c>
      <c r="D13" s="27">
        <v>2818500000</v>
      </c>
      <c r="E13" s="27">
        <v>2668000000</v>
      </c>
      <c r="F13" s="28">
        <v>2522300000</v>
      </c>
      <c r="G13" s="20"/>
      <c r="H13" s="20"/>
      <c r="I13" s="20"/>
      <c r="J13" s="20"/>
      <c r="K13" s="20"/>
      <c r="L13" s="20"/>
      <c r="M13" s="20"/>
      <c r="N13" s="20"/>
      <c r="O13" s="20"/>
      <c r="P13" s="20"/>
      <c r="Q13" s="20"/>
      <c r="R13" s="20"/>
      <c r="S13" s="20"/>
      <c r="T13" s="20"/>
      <c r="U13" s="20"/>
      <c r="V13" s="20"/>
    </row>
    <row r="14" spans="1:22" ht="19" x14ac:dyDescent="0.25">
      <c r="A14" s="20"/>
      <c r="B14" s="30" t="s">
        <v>148</v>
      </c>
      <c r="C14" s="31"/>
      <c r="D14" s="31"/>
      <c r="E14" s="31"/>
      <c r="F14" s="32"/>
      <c r="G14" s="20"/>
      <c r="H14" s="20"/>
      <c r="I14" s="20"/>
      <c r="J14" s="20"/>
      <c r="K14" s="20"/>
      <c r="L14" s="20"/>
      <c r="M14" s="20"/>
      <c r="N14" s="20"/>
      <c r="O14" s="20"/>
      <c r="P14" s="20"/>
      <c r="Q14" s="20"/>
      <c r="R14" s="20"/>
      <c r="S14" s="20"/>
      <c r="T14" s="20"/>
      <c r="U14" s="20"/>
      <c r="V14" s="20"/>
    </row>
    <row r="15" spans="1:22" ht="19" x14ac:dyDescent="0.25">
      <c r="A15" s="20"/>
      <c r="B15" s="26" t="s">
        <v>149</v>
      </c>
      <c r="C15" s="27">
        <v>0</v>
      </c>
      <c r="D15" s="27">
        <v>0</v>
      </c>
      <c r="E15" s="27">
        <v>0</v>
      </c>
      <c r="F15" s="28">
        <v>0</v>
      </c>
      <c r="G15" s="20"/>
      <c r="H15" s="20"/>
      <c r="I15" s="20"/>
      <c r="J15" s="20"/>
      <c r="K15" s="20"/>
      <c r="L15" s="20"/>
      <c r="M15" s="20"/>
      <c r="N15" s="20"/>
      <c r="O15" s="20"/>
      <c r="P15" s="20"/>
      <c r="Q15" s="20"/>
      <c r="R15" s="20"/>
      <c r="S15" s="20"/>
      <c r="T15" s="20"/>
      <c r="U15" s="20"/>
      <c r="V15" s="20"/>
    </row>
    <row r="16" spans="1:22" ht="19" x14ac:dyDescent="0.25">
      <c r="A16" s="20"/>
      <c r="B16" s="30" t="s">
        <v>150</v>
      </c>
      <c r="C16" s="31"/>
      <c r="D16" s="31"/>
      <c r="E16" s="31"/>
      <c r="F16" s="32"/>
      <c r="G16" s="20"/>
      <c r="H16" s="20"/>
      <c r="I16" s="20"/>
      <c r="J16" s="20"/>
      <c r="K16" s="20"/>
      <c r="L16" s="20"/>
      <c r="M16" s="20"/>
      <c r="N16" s="20"/>
      <c r="O16" s="20"/>
      <c r="P16" s="20"/>
      <c r="Q16" s="20"/>
      <c r="R16" s="20"/>
      <c r="S16" s="20"/>
      <c r="T16" s="20"/>
      <c r="U16" s="20"/>
      <c r="V16" s="20"/>
    </row>
    <row r="17" spans="1:22" ht="19" x14ac:dyDescent="0.25">
      <c r="A17" s="20"/>
      <c r="B17" s="33" t="s">
        <v>151</v>
      </c>
      <c r="C17" s="34">
        <v>440200000</v>
      </c>
      <c r="D17" s="34">
        <v>55000000</v>
      </c>
      <c r="E17" s="34">
        <v>249800000</v>
      </c>
      <c r="F17" s="35">
        <v>469900000</v>
      </c>
      <c r="G17" s="20"/>
      <c r="H17" s="20"/>
      <c r="I17" s="20"/>
      <c r="J17" s="20"/>
      <c r="K17" s="20"/>
      <c r="L17" s="20"/>
      <c r="M17" s="20"/>
      <c r="N17" s="20"/>
      <c r="O17" s="20"/>
      <c r="P17" s="20"/>
      <c r="Q17" s="20"/>
      <c r="R17" s="20"/>
      <c r="S17" s="20"/>
      <c r="T17" s="20"/>
      <c r="U17" s="20"/>
      <c r="V17" s="20"/>
    </row>
    <row r="19" spans="1:22" x14ac:dyDescent="0.2">
      <c r="A19" s="20"/>
      <c r="B19" s="36" t="s">
        <v>70</v>
      </c>
      <c r="C19" s="37" t="s">
        <v>152</v>
      </c>
      <c r="D19" s="37" t="s">
        <v>153</v>
      </c>
      <c r="E19" s="37" t="s">
        <v>154</v>
      </c>
      <c r="F19" s="37" t="s">
        <v>155</v>
      </c>
      <c r="G19" s="38" t="s">
        <v>156</v>
      </c>
      <c r="H19" s="20"/>
      <c r="I19" s="20"/>
      <c r="J19" s="20"/>
      <c r="K19" s="20"/>
      <c r="L19" s="20"/>
      <c r="M19" s="20"/>
      <c r="N19" s="20"/>
      <c r="O19" s="20"/>
      <c r="P19" s="20"/>
      <c r="Q19" s="20"/>
      <c r="R19" s="20"/>
      <c r="S19" s="20"/>
      <c r="T19" s="20"/>
      <c r="U19" s="20"/>
      <c r="V19" s="20"/>
    </row>
    <row r="20" spans="1:22" x14ac:dyDescent="0.2">
      <c r="A20" s="20"/>
      <c r="B20" s="39" t="s">
        <v>85</v>
      </c>
      <c r="C20" s="40"/>
      <c r="D20" s="40"/>
      <c r="E20" s="40"/>
      <c r="F20" s="40"/>
      <c r="G20" s="41"/>
      <c r="H20" s="42" t="s">
        <v>157</v>
      </c>
      <c r="I20" s="20"/>
      <c r="J20" s="20"/>
      <c r="K20" s="20"/>
      <c r="L20" s="20"/>
      <c r="M20" s="20"/>
      <c r="N20" s="20"/>
      <c r="O20" s="20"/>
      <c r="P20" s="20"/>
      <c r="Q20" s="20"/>
      <c r="R20" s="20"/>
      <c r="S20" s="20"/>
      <c r="T20" s="20"/>
      <c r="U20" s="20"/>
      <c r="V20" s="20"/>
    </row>
    <row r="21" spans="1:22" x14ac:dyDescent="0.2">
      <c r="A21" s="20"/>
      <c r="B21" s="43" t="s">
        <v>158</v>
      </c>
      <c r="C21" s="44" t="str">
        <f>IF(C3&gt;D3, "Pass", "Fail")</f>
        <v>Fail</v>
      </c>
      <c r="D21" s="44" t="str">
        <f>IF(D3&gt;E3, "Pass", "Fail")</f>
        <v>Pass</v>
      </c>
      <c r="E21" s="44" t="str">
        <f>IF(E3&gt;F3, "Pass", "Fail")</f>
        <v>Pass</v>
      </c>
      <c r="F21" s="45"/>
      <c r="G21" s="46">
        <f>(((COUNTIF(C21:E21, "Pass") * 100) + (COUNTIF(C21:E21, "Fail") * 0)) * (400/300)) / 2</f>
        <v>133.33333333333331</v>
      </c>
      <c r="H21" s="47" t="s">
        <v>159</v>
      </c>
      <c r="I21" s="48"/>
      <c r="J21" s="20"/>
      <c r="K21" s="20"/>
      <c r="L21" s="20"/>
      <c r="M21" s="20"/>
      <c r="N21" s="20"/>
      <c r="O21" s="20"/>
      <c r="P21" s="20"/>
      <c r="Q21" s="20"/>
      <c r="R21" s="20"/>
      <c r="S21" s="20"/>
      <c r="T21" s="20"/>
      <c r="U21" s="20"/>
      <c r="V21" s="20"/>
    </row>
    <row r="22" spans="1:22" x14ac:dyDescent="0.2">
      <c r="A22" s="20"/>
      <c r="B22" s="43" t="s">
        <v>160</v>
      </c>
      <c r="C22" s="44" t="str">
        <f>IF(C17&gt;D17, "Pass", "Fail")</f>
        <v>Pass</v>
      </c>
      <c r="D22" s="44" t="str">
        <f>IF(D17&gt;E17, "Pass", "Fail")</f>
        <v>Fail</v>
      </c>
      <c r="E22" s="44" t="str">
        <f>IF(E17&gt;F17, "Pass", "Fail")</f>
        <v>Fail</v>
      </c>
      <c r="F22" s="40"/>
      <c r="G22" s="46">
        <f>(((COUNTIF(C22:F22, "Pass") * 100) + (COUNTIF(C22:F22, "Fail") * 0)) * (400/300)) / 2</f>
        <v>66.666666666666657</v>
      </c>
      <c r="H22" s="47" t="s">
        <v>161</v>
      </c>
      <c r="I22" s="20"/>
      <c r="J22" s="20"/>
      <c r="K22" s="20"/>
      <c r="L22" s="20"/>
      <c r="M22" s="20"/>
      <c r="N22" s="20"/>
      <c r="O22" s="20"/>
      <c r="P22" s="20"/>
      <c r="Q22" s="20"/>
      <c r="R22" s="20"/>
      <c r="S22" s="20"/>
      <c r="T22" s="20"/>
      <c r="U22" s="20"/>
      <c r="V22" s="20"/>
    </row>
    <row r="23" spans="1:22" x14ac:dyDescent="0.2">
      <c r="A23" s="20"/>
      <c r="B23" s="39" t="s">
        <v>73</v>
      </c>
      <c r="C23" s="44" t="str">
        <f>IF(C17&gt;C7, "Pass", "Fail")</f>
        <v>Fail</v>
      </c>
      <c r="D23" s="44" t="str">
        <f>IF(D17&gt;D7, "Pass", "Fail")</f>
        <v>Fail</v>
      </c>
      <c r="E23" s="44" t="str">
        <f>IF(E17&gt;E7, "Pass", "Fail")</f>
        <v>Fail</v>
      </c>
      <c r="F23" s="49" t="str">
        <f>IF(F17&gt;F7, "Pass", "Fail")</f>
        <v>Fail</v>
      </c>
      <c r="G23" s="46">
        <f>(COUNTIF(C23:F23, "Pass") * 100) + (COUNTIF(C23:F23, "Fail") * 0)</f>
        <v>0</v>
      </c>
      <c r="H23" s="47" t="s">
        <v>162</v>
      </c>
      <c r="I23" s="20"/>
      <c r="J23" s="20"/>
      <c r="K23" s="20"/>
      <c r="L23" s="20"/>
      <c r="M23" s="20"/>
      <c r="N23" s="20"/>
      <c r="O23" s="20"/>
      <c r="P23" s="20"/>
      <c r="Q23" s="20"/>
      <c r="R23" s="20"/>
      <c r="S23" s="20"/>
      <c r="T23" s="20"/>
      <c r="U23" s="20"/>
      <c r="V23" s="20"/>
    </row>
    <row r="24" spans="1:22" x14ac:dyDescent="0.2">
      <c r="A24" s="20"/>
      <c r="B24" s="39" t="s">
        <v>91</v>
      </c>
      <c r="C24" s="50">
        <f>C17/(C4)</f>
        <v>6.8701813528108127E-2</v>
      </c>
      <c r="D24" s="50">
        <f>D17/(D4)</f>
        <v>9.3827834453580807E-3</v>
      </c>
      <c r="E24" s="50">
        <f>E17/(E4)</f>
        <v>4.5197944561047983E-2</v>
      </c>
      <c r="F24" s="51">
        <f>F17/(F4)</f>
        <v>9.1913778264611529E-2</v>
      </c>
      <c r="G24" s="46">
        <f>(IF(C24 &gt; 0.5, 100, IF(C24 &gt;= 0.2, 50, 0))) +
  (IF(D24 &gt; 0.5, 100, IF(D24 &gt;= 0.2, 50, 0))) +
  (IF(E24 &gt; 0.5, 100, IF(E24 &gt;= 0.2, 50, 0))) +
  (IF(F24 &gt; 0.5, 100, IF(F24 &gt;= 0.2, 50, 0)))</f>
        <v>0</v>
      </c>
      <c r="H24" s="47" t="s">
        <v>163</v>
      </c>
      <c r="I24" s="20"/>
      <c r="J24" s="20"/>
      <c r="K24" s="20"/>
      <c r="L24" s="20"/>
      <c r="M24" s="20"/>
      <c r="N24" s="20"/>
      <c r="O24" s="20"/>
      <c r="P24" s="20"/>
      <c r="Q24" s="20"/>
      <c r="R24" s="20"/>
      <c r="S24" s="20"/>
      <c r="T24" s="20"/>
      <c r="U24" s="20"/>
      <c r="V24" s="20"/>
    </row>
    <row r="25" spans="1:22" x14ac:dyDescent="0.2">
      <c r="A25" s="20"/>
      <c r="B25" s="39" t="s">
        <v>79</v>
      </c>
      <c r="C25" s="50">
        <f>C17/C6</f>
        <v>4.268150791188334E-2</v>
      </c>
      <c r="D25" s="50">
        <f>D17/D6</f>
        <v>5.454347114650376E-3</v>
      </c>
      <c r="E25" s="50">
        <f>E17/E6</f>
        <v>2.6698302766021118E-2</v>
      </c>
      <c r="F25" s="51">
        <f>F17/F6</f>
        <v>5.7018395379313691E-2</v>
      </c>
      <c r="G25" s="46">
        <f>(IF(C25 &gt; 0.17, 100, IF(C25 &gt;= 0.1, 50, 0))) +
  (IF(D25 &gt; 0.17, 100, IF(D25 &gt;= 0.1, 50, 0))) +
  (IF(E25 &gt; 0.17, 100, IF(E25 &gt;= 0.1, 50, 0))) +
  (IF(F25 &gt; 0.17, 100, IF(F25 &gt;= 0.1, 50, 0)))</f>
        <v>0</v>
      </c>
      <c r="H25" s="47" t="s">
        <v>164</v>
      </c>
      <c r="I25" s="20"/>
      <c r="J25" s="20"/>
      <c r="K25" s="20"/>
      <c r="L25" s="20"/>
      <c r="M25" s="20"/>
      <c r="N25" s="20"/>
      <c r="O25" s="20"/>
      <c r="P25" s="20"/>
      <c r="Q25" s="20"/>
      <c r="R25" s="20"/>
      <c r="S25" s="20"/>
      <c r="T25" s="20"/>
      <c r="U25" s="20"/>
      <c r="V25" s="20"/>
    </row>
    <row r="26" spans="1:22" x14ac:dyDescent="0.2">
      <c r="A26" s="20"/>
      <c r="B26" s="39" t="s">
        <v>81</v>
      </c>
      <c r="C26" s="50">
        <f>C8/C6</f>
        <v>0.54693802358051502</v>
      </c>
      <c r="D26" s="50">
        <f>D8/D6</f>
        <v>0.48708311433303253</v>
      </c>
      <c r="E26" s="50">
        <f>E8/E6</f>
        <v>0.54295455517079216</v>
      </c>
      <c r="F26" s="51">
        <f>F8/F6</f>
        <v>0.51809202543318933</v>
      </c>
      <c r="G26" s="46">
        <f>(IF(C26 &lt; 0.5, 100, 0)) +
  (IF(D26 &lt; 0.5, 100, 0)) +
  (IF(E26 &lt; 0.5, 100, 0)) +
  (IF(F26 &lt; 0.5, 100, 0))</f>
        <v>100</v>
      </c>
      <c r="H26" s="47" t="s">
        <v>165</v>
      </c>
      <c r="I26" s="20"/>
      <c r="J26" s="20"/>
      <c r="K26" s="20"/>
      <c r="L26" s="20"/>
      <c r="M26" s="20"/>
      <c r="N26" s="20"/>
      <c r="O26" s="20"/>
      <c r="P26" s="20"/>
      <c r="Q26" s="20"/>
      <c r="R26" s="20"/>
      <c r="S26" s="20"/>
      <c r="T26" s="20"/>
      <c r="U26" s="20"/>
      <c r="V26" s="20"/>
    </row>
    <row r="27" spans="1:22" x14ac:dyDescent="0.2">
      <c r="A27" s="20"/>
      <c r="B27" s="39" t="s">
        <v>166</v>
      </c>
      <c r="C27" s="50">
        <f>C9/(C13+C10)</f>
        <v>2.5353237582696329</v>
      </c>
      <c r="D27" s="50">
        <f>D9/(D13+D10)</f>
        <v>2.5776831648039735</v>
      </c>
      <c r="E27" s="50">
        <f>E9/(E13+E10)</f>
        <v>2.5068965517241377</v>
      </c>
      <c r="F27" s="51">
        <f>F9/(F13+F10)</f>
        <v>2.2673353685128652</v>
      </c>
      <c r="G27" s="46">
        <f>(IF(C27 &lt; 0.8, 100, IF(C27 &lt; 1, 50, 0))) +
  (IF(D27 &lt; 0.8, 100, IF(D27 &lt; 1, 50, 0))) +
  (IF(E27 &lt; 0.8, 100, IF(E27 &lt; 1, 50, 0))) +
  (IF(F27 &lt; 0.8, 100, IF(F27 &lt; 1, 50, 0)))</f>
        <v>0</v>
      </c>
      <c r="H27" s="47" t="s">
        <v>167</v>
      </c>
      <c r="I27" s="20"/>
      <c r="J27" s="20"/>
      <c r="K27" s="20"/>
      <c r="L27" s="20"/>
      <c r="M27" s="20"/>
      <c r="N27" s="20"/>
      <c r="O27" s="20"/>
      <c r="P27" s="20"/>
      <c r="Q27" s="20"/>
      <c r="R27" s="20"/>
      <c r="S27" s="20"/>
      <c r="T27" s="20"/>
      <c r="U27" s="20"/>
      <c r="V27" s="20"/>
    </row>
    <row r="28" spans="1:22" x14ac:dyDescent="0.2">
      <c r="A28" s="20"/>
      <c r="B28" s="39" t="s">
        <v>168</v>
      </c>
      <c r="C28" s="44" t="str">
        <f>IF(C11=0, "Pass", "Fail")</f>
        <v>Fail</v>
      </c>
      <c r="D28" s="52" t="str">
        <f>IF(D11=0, "Pass", "Fail")</f>
        <v>Fail</v>
      </c>
      <c r="E28" s="52" t="str">
        <f>IF(E11=0, "Pass", "Fail")</f>
        <v>Fail</v>
      </c>
      <c r="F28" s="53" t="str">
        <f>IF(F11=0, "Pass", "Fail")</f>
        <v>Fail</v>
      </c>
      <c r="G28" s="46">
        <f>(COUNTIF(C28:F28, "Pass") * 100) + (COUNTIF(C28:F28, "Fail") * 0)</f>
        <v>0</v>
      </c>
      <c r="H28" s="47" t="s">
        <v>169</v>
      </c>
      <c r="I28" s="20"/>
      <c r="J28" s="20"/>
      <c r="K28" s="20"/>
      <c r="L28" s="20"/>
      <c r="M28" s="20"/>
      <c r="N28" s="20"/>
      <c r="O28" s="20"/>
      <c r="P28" s="20"/>
      <c r="Q28" s="20"/>
      <c r="R28" s="20"/>
      <c r="S28" s="20"/>
      <c r="T28" s="20"/>
      <c r="U28" s="20"/>
      <c r="V28" s="20"/>
    </row>
    <row r="29" spans="1:22" x14ac:dyDescent="0.2">
      <c r="A29" s="20"/>
      <c r="B29" s="39" t="s">
        <v>83</v>
      </c>
      <c r="C29" s="51">
        <f>(((C12-D12)/D12)+((D12-E12)/E12)+((E12-F12)/F12))/3</f>
        <v>0.1006050407188414</v>
      </c>
      <c r="D29" s="54"/>
      <c r="E29" s="55"/>
      <c r="F29" s="56"/>
      <c r="G29" s="46">
        <f>(IF(C29 &gt;= 0.17, 100, IF(C29 &gt;= 0, 50, 0))) * (400/100)</f>
        <v>200</v>
      </c>
      <c r="H29" s="47" t="s">
        <v>170</v>
      </c>
      <c r="I29" s="20"/>
      <c r="J29" s="20"/>
      <c r="K29" s="20"/>
      <c r="L29" s="20"/>
      <c r="M29" s="20"/>
      <c r="N29" s="20"/>
      <c r="O29" s="20"/>
      <c r="P29" s="20"/>
      <c r="Q29" s="20"/>
      <c r="R29" s="20"/>
      <c r="S29" s="20"/>
      <c r="T29" s="20"/>
      <c r="U29" s="20"/>
      <c r="V29" s="20"/>
    </row>
    <row r="30" spans="1:22" x14ac:dyDescent="0.2">
      <c r="A30" s="20"/>
      <c r="B30" s="39" t="s">
        <v>87</v>
      </c>
      <c r="C30" s="44" t="str">
        <f>IF(C10&lt;&gt;0,"Pass","Fail")</f>
        <v>Fail</v>
      </c>
      <c r="D30" s="57" t="str">
        <f>IF(D10&lt;&gt;0,"Pass","Fail")</f>
        <v>Fail</v>
      </c>
      <c r="E30" s="57" t="str">
        <f>IF(E10&lt;&gt;0,"Pass","Fail")</f>
        <v>Fail</v>
      </c>
      <c r="F30" s="58" t="str">
        <f>IF(F10&lt;&gt;0,"Pass","Fail")</f>
        <v>Fail</v>
      </c>
      <c r="G30" s="46">
        <f>(COUNTIF(C30:F30, "Pass") * 100) + (COUNTIF(C30:F30, "Fail") * 0)</f>
        <v>0</v>
      </c>
      <c r="H30" s="47" t="s">
        <v>171</v>
      </c>
      <c r="I30" s="20"/>
      <c r="J30" s="20"/>
      <c r="K30" s="20"/>
      <c r="L30" s="20"/>
      <c r="M30" s="20"/>
      <c r="N30" s="20"/>
      <c r="O30" s="20"/>
      <c r="P30" s="20"/>
      <c r="Q30" s="20"/>
      <c r="R30" s="20"/>
      <c r="S30" s="20"/>
      <c r="T30" s="20"/>
      <c r="U30" s="20"/>
      <c r="V30" s="20"/>
    </row>
    <row r="31" spans="1:22" x14ac:dyDescent="0.2">
      <c r="A31" s="20"/>
      <c r="B31" s="39" t="s">
        <v>172</v>
      </c>
      <c r="C31" s="50">
        <f>C17/(C13+C10)</f>
        <v>0.15089294895965447</v>
      </c>
      <c r="D31" s="50">
        <f>D17/(D13+D10)</f>
        <v>1.9513925847081781E-2</v>
      </c>
      <c r="E31" s="50">
        <f>E17/(E13+E10)</f>
        <v>9.3628185907046482E-2</v>
      </c>
      <c r="F31" s="51">
        <f>F17/(F13+F10)</f>
        <v>0.18629821987868214</v>
      </c>
      <c r="G31" s="46">
        <f>(IF(C31 &gt; 0.23, 100, 0)) +
  (IF(D31 &gt; 0.23, 100, 0)) +
  (IF(E31 &gt; 0.23, 100, 0)) +
  (IF(F31 &gt; 0.23, 100, 0))</f>
        <v>0</v>
      </c>
      <c r="H31" s="47" t="s">
        <v>173</v>
      </c>
      <c r="I31" s="20"/>
      <c r="J31" s="20"/>
      <c r="K31" s="20"/>
      <c r="L31" s="20"/>
      <c r="M31" s="20"/>
      <c r="N31" s="20"/>
      <c r="O31" s="20"/>
      <c r="P31" s="20"/>
      <c r="Q31" s="20"/>
      <c r="R31" s="20"/>
      <c r="S31" s="20"/>
      <c r="T31" s="20"/>
      <c r="U31" s="20"/>
      <c r="V31" s="20"/>
    </row>
    <row r="32" spans="1:22" x14ac:dyDescent="0.2">
      <c r="A32" s="20"/>
      <c r="B32" s="59" t="s">
        <v>93</v>
      </c>
      <c r="C32" s="60" t="str">
        <f>IF(C5&gt;F5, "Pass", "Fail")</f>
        <v>Fail</v>
      </c>
      <c r="D32" s="61"/>
      <c r="E32" s="62"/>
      <c r="F32" s="62"/>
      <c r="G32" s="63">
        <f>((COUNTIF(C32, "Pass") * 100) + (COUNTIF(C32, "Fail") * 0)) * (400/100)</f>
        <v>0</v>
      </c>
      <c r="H32" s="64" t="s">
        <v>174</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0FF00"/>
  </sheetPr>
  <dimension ref="A1:V32"/>
  <sheetViews>
    <sheetView zoomScale="200" workbookViewId="0"/>
  </sheetViews>
  <sheetFormatPr baseColWidth="10" defaultColWidth="8.83203125" defaultRowHeight="15" x14ac:dyDescent="0.2"/>
  <cols>
    <col min="1" max="1" width="19" customWidth="1"/>
    <col min="2" max="2" width="42" customWidth="1"/>
    <col min="3" max="7" width="20" customWidth="1"/>
    <col min="8" max="8" width="177" customWidth="1"/>
    <col min="9" max="9" width="20" customWidth="1"/>
    <col min="10" max="22" width="19" customWidth="1"/>
  </cols>
  <sheetData>
    <row r="1" spans="1:22" x14ac:dyDescent="0.2">
      <c r="A1" s="20"/>
      <c r="B1" s="21" t="s">
        <v>130</v>
      </c>
      <c r="C1" s="20"/>
      <c r="D1" s="20"/>
      <c r="E1" s="20"/>
      <c r="F1" s="20"/>
      <c r="G1" s="20"/>
      <c r="H1" s="20"/>
      <c r="I1" s="20"/>
      <c r="J1" s="20"/>
      <c r="K1" s="20"/>
      <c r="L1" s="20"/>
      <c r="M1" s="20"/>
      <c r="N1" s="20"/>
      <c r="O1" s="20"/>
      <c r="P1" s="20"/>
      <c r="Q1" s="20"/>
      <c r="R1" s="20"/>
      <c r="S1" s="20"/>
      <c r="T1" s="20"/>
      <c r="U1" s="20"/>
      <c r="V1" s="20"/>
    </row>
    <row r="2" spans="1:22" x14ac:dyDescent="0.2">
      <c r="A2" s="20"/>
      <c r="B2" s="22" t="s">
        <v>131</v>
      </c>
      <c r="C2" s="23" t="s">
        <v>175</v>
      </c>
      <c r="D2" s="23" t="s">
        <v>176</v>
      </c>
      <c r="E2" s="23" t="s">
        <v>177</v>
      </c>
      <c r="F2" s="23" t="s">
        <v>178</v>
      </c>
      <c r="G2" s="20"/>
      <c r="H2" s="24" t="s">
        <v>136</v>
      </c>
      <c r="I2" s="25">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0.16166666666666665</v>
      </c>
      <c r="J2" s="20"/>
      <c r="K2" s="20"/>
      <c r="L2" s="20"/>
      <c r="M2" s="20"/>
      <c r="N2" s="20"/>
      <c r="O2" s="20"/>
      <c r="P2" s="20"/>
      <c r="Q2" s="20"/>
      <c r="R2" s="20"/>
      <c r="S2" s="20"/>
      <c r="T2" s="20"/>
      <c r="U2" s="20"/>
      <c r="V2" s="20"/>
    </row>
    <row r="3" spans="1:22" ht="19" x14ac:dyDescent="0.25">
      <c r="A3" s="20"/>
      <c r="B3" s="26" t="s">
        <v>137</v>
      </c>
      <c r="C3" s="27">
        <v>3352000000</v>
      </c>
      <c r="D3" s="27">
        <v>2677000000</v>
      </c>
      <c r="E3" s="27">
        <v>2355000000</v>
      </c>
      <c r="F3" s="28">
        <v>2488000000</v>
      </c>
      <c r="G3" s="20"/>
      <c r="H3" s="20"/>
      <c r="I3" s="20"/>
      <c r="J3" s="20"/>
      <c r="K3" s="20"/>
      <c r="L3" s="20"/>
      <c r="M3" s="20"/>
      <c r="N3" s="20"/>
      <c r="O3" s="20"/>
      <c r="P3" s="20"/>
      <c r="Q3" s="20"/>
      <c r="R3" s="20"/>
      <c r="S3" s="20"/>
      <c r="T3" s="20"/>
      <c r="U3" s="20"/>
      <c r="V3" s="20"/>
    </row>
    <row r="4" spans="1:22" ht="19" x14ac:dyDescent="0.25">
      <c r="A4" s="20"/>
      <c r="B4" s="29" t="s">
        <v>138</v>
      </c>
      <c r="C4" s="27">
        <v>101941000000</v>
      </c>
      <c r="D4" s="27">
        <v>96703000000</v>
      </c>
      <c r="E4" s="27">
        <v>93462000000</v>
      </c>
      <c r="F4" s="28">
        <v>90390000000</v>
      </c>
      <c r="G4" s="20"/>
      <c r="H4" s="20"/>
      <c r="I4" s="20"/>
      <c r="J4" s="20"/>
      <c r="K4" s="20"/>
      <c r="L4" s="20"/>
      <c r="M4" s="20"/>
      <c r="N4" s="20"/>
      <c r="O4" s="20"/>
      <c r="P4" s="20"/>
      <c r="Q4" s="20"/>
      <c r="R4" s="20"/>
      <c r="S4" s="20"/>
      <c r="T4" s="20"/>
      <c r="U4" s="20"/>
      <c r="V4" s="20"/>
    </row>
    <row r="5" spans="1:22" ht="19" x14ac:dyDescent="0.25">
      <c r="A5" s="20"/>
      <c r="B5" s="29" t="s">
        <v>139</v>
      </c>
      <c r="C5" s="27">
        <v>5161000000</v>
      </c>
      <c r="D5" s="27">
        <v>5161000000</v>
      </c>
      <c r="E5" s="27">
        <v>5280000000</v>
      </c>
      <c r="F5" s="28">
        <v>5280000000</v>
      </c>
      <c r="G5" s="20"/>
      <c r="H5" s="20"/>
      <c r="I5" s="20"/>
      <c r="J5" s="20"/>
      <c r="K5" s="20"/>
      <c r="L5" s="20"/>
      <c r="M5" s="20"/>
      <c r="N5" s="20"/>
      <c r="O5" s="20"/>
      <c r="P5" s="20"/>
      <c r="Q5" s="20"/>
      <c r="R5" s="20"/>
      <c r="S5" s="20"/>
      <c r="T5" s="20"/>
      <c r="U5" s="20"/>
      <c r="V5" s="20"/>
    </row>
    <row r="6" spans="1:22" ht="19" x14ac:dyDescent="0.25">
      <c r="A6" s="20"/>
      <c r="B6" s="29" t="s">
        <v>140</v>
      </c>
      <c r="C6" s="27">
        <v>139331000000</v>
      </c>
      <c r="D6" s="27">
        <v>134891000000</v>
      </c>
      <c r="E6" s="27">
        <v>127534000000</v>
      </c>
      <c r="F6" s="28">
        <v>122935000000</v>
      </c>
      <c r="G6" s="20"/>
      <c r="H6" s="20"/>
      <c r="I6" s="20"/>
      <c r="J6" s="20"/>
      <c r="K6" s="20"/>
      <c r="L6" s="20"/>
      <c r="M6" s="20"/>
      <c r="N6" s="20"/>
      <c r="O6" s="20"/>
      <c r="P6" s="20"/>
      <c r="Q6" s="20"/>
      <c r="R6" s="20"/>
      <c r="S6" s="20"/>
      <c r="T6" s="20"/>
      <c r="U6" s="20"/>
      <c r="V6" s="20"/>
    </row>
    <row r="7" spans="1:22" ht="19" x14ac:dyDescent="0.25">
      <c r="A7" s="20"/>
      <c r="B7" s="29" t="s">
        <v>141</v>
      </c>
      <c r="C7" s="27">
        <v>13467000000</v>
      </c>
      <c r="D7" s="27">
        <v>15724000000</v>
      </c>
      <c r="E7" s="27">
        <v>10921000000</v>
      </c>
      <c r="F7" s="28">
        <v>12079000000</v>
      </c>
      <c r="G7" s="20"/>
      <c r="H7" s="20"/>
      <c r="I7" s="20"/>
      <c r="J7" s="20"/>
      <c r="K7" s="20"/>
      <c r="L7" s="20"/>
      <c r="M7" s="20"/>
      <c r="N7" s="20"/>
      <c r="O7" s="20"/>
      <c r="P7" s="20"/>
      <c r="Q7" s="20"/>
      <c r="R7" s="20"/>
      <c r="S7" s="20"/>
      <c r="T7" s="20"/>
      <c r="U7" s="20"/>
      <c r="V7" s="20"/>
    </row>
    <row r="8" spans="1:22" ht="19" x14ac:dyDescent="0.25">
      <c r="A8" s="20"/>
      <c r="B8" s="29" t="s">
        <v>142</v>
      </c>
      <c r="C8" s="27">
        <v>90639000000</v>
      </c>
      <c r="D8" s="27">
        <v>84635000000</v>
      </c>
      <c r="E8" s="27">
        <v>84046000000</v>
      </c>
      <c r="F8" s="28">
        <v>78331000000</v>
      </c>
      <c r="G8" s="20"/>
      <c r="H8" s="20"/>
      <c r="I8" s="20"/>
      <c r="J8" s="20"/>
      <c r="K8" s="20"/>
      <c r="L8" s="20"/>
      <c r="M8" s="20"/>
      <c r="N8" s="20"/>
      <c r="O8" s="20"/>
      <c r="P8" s="20"/>
      <c r="Q8" s="20"/>
      <c r="R8" s="20"/>
      <c r="S8" s="20"/>
      <c r="T8" s="20"/>
      <c r="U8" s="20"/>
      <c r="V8" s="20"/>
    </row>
    <row r="9" spans="1:22" ht="19" x14ac:dyDescent="0.25">
      <c r="A9" s="20"/>
      <c r="B9" s="29" t="s">
        <v>143</v>
      </c>
      <c r="C9" s="27">
        <v>104106000000</v>
      </c>
      <c r="D9" s="27">
        <v>100359000000</v>
      </c>
      <c r="E9" s="27">
        <v>94967000000</v>
      </c>
      <c r="F9" s="28">
        <v>90410000000</v>
      </c>
      <c r="G9" s="20"/>
      <c r="H9" s="20"/>
      <c r="I9" s="20"/>
      <c r="J9" s="20"/>
      <c r="K9" s="20"/>
      <c r="L9" s="20"/>
      <c r="M9" s="20"/>
      <c r="N9" s="20"/>
      <c r="O9" s="20"/>
      <c r="P9" s="20"/>
      <c r="Q9" s="20"/>
      <c r="R9" s="20"/>
      <c r="S9" s="20"/>
      <c r="T9" s="20"/>
      <c r="U9" s="20"/>
      <c r="V9" s="20"/>
    </row>
    <row r="10" spans="1:22" ht="19" x14ac:dyDescent="0.25">
      <c r="A10" s="20"/>
      <c r="B10" s="29" t="s">
        <v>144</v>
      </c>
      <c r="C10" s="27">
        <v>59000000</v>
      </c>
      <c r="D10" s="27">
        <v>53000000</v>
      </c>
      <c r="E10" s="27">
        <v>47000000</v>
      </c>
      <c r="F10" s="28">
        <v>46000000</v>
      </c>
      <c r="G10" s="20"/>
      <c r="H10" s="20"/>
      <c r="I10" s="20"/>
      <c r="J10" s="20"/>
      <c r="K10" s="20"/>
      <c r="L10" s="20"/>
      <c r="M10" s="20"/>
      <c r="N10" s="20"/>
      <c r="O10" s="20"/>
      <c r="P10" s="20"/>
      <c r="Q10" s="20"/>
      <c r="R10" s="20"/>
      <c r="S10" s="20"/>
      <c r="T10" s="20"/>
      <c r="U10" s="20"/>
      <c r="V10" s="20"/>
    </row>
    <row r="11" spans="1:22" ht="19" x14ac:dyDescent="0.25">
      <c r="A11" s="20"/>
      <c r="B11" s="29" t="s">
        <v>145</v>
      </c>
      <c r="C11" s="27">
        <v>0</v>
      </c>
      <c r="D11" s="27">
        <v>0</v>
      </c>
      <c r="E11" s="27">
        <v>291000000</v>
      </c>
      <c r="F11" s="28">
        <v>291000000</v>
      </c>
      <c r="G11" s="20"/>
      <c r="H11" s="20"/>
      <c r="I11" s="20"/>
      <c r="J11" s="20"/>
      <c r="K11" s="20"/>
      <c r="L11" s="20"/>
      <c r="M11" s="20"/>
      <c r="N11" s="20"/>
      <c r="O11" s="20"/>
      <c r="P11" s="20"/>
      <c r="Q11" s="20"/>
      <c r="R11" s="20"/>
      <c r="S11" s="20"/>
      <c r="T11" s="20"/>
      <c r="U11" s="20"/>
      <c r="V11" s="20"/>
    </row>
    <row r="12" spans="1:22" ht="19" x14ac:dyDescent="0.25">
      <c r="A12" s="20"/>
      <c r="B12" s="29" t="s">
        <v>146</v>
      </c>
      <c r="C12" s="27">
        <v>12482000000</v>
      </c>
      <c r="D12" s="27">
        <v>11538000000</v>
      </c>
      <c r="E12" s="27">
        <v>10929000000</v>
      </c>
      <c r="F12" s="28">
        <v>11311000000</v>
      </c>
      <c r="G12" s="20"/>
      <c r="H12" s="20"/>
      <c r="I12" s="20"/>
      <c r="J12" s="20"/>
      <c r="K12" s="20"/>
      <c r="L12" s="20"/>
      <c r="M12" s="20"/>
      <c r="N12" s="20"/>
      <c r="O12" s="20"/>
      <c r="P12" s="20"/>
      <c r="Q12" s="20"/>
      <c r="R12" s="20"/>
      <c r="S12" s="20"/>
      <c r="T12" s="20"/>
      <c r="U12" s="20"/>
      <c r="V12" s="20"/>
    </row>
    <row r="13" spans="1:22" ht="19" x14ac:dyDescent="0.25">
      <c r="A13" s="20"/>
      <c r="B13" s="29" t="s">
        <v>147</v>
      </c>
      <c r="C13" s="27">
        <v>35225000000</v>
      </c>
      <c r="D13" s="27">
        <v>34532000000</v>
      </c>
      <c r="E13" s="27">
        <v>32567000000</v>
      </c>
      <c r="F13" s="28">
        <v>32525000000</v>
      </c>
      <c r="G13" s="20"/>
      <c r="H13" s="20"/>
      <c r="I13" s="20"/>
      <c r="J13" s="20"/>
      <c r="K13" s="20"/>
      <c r="L13" s="20"/>
      <c r="M13" s="20"/>
      <c r="N13" s="20"/>
      <c r="O13" s="20"/>
      <c r="P13" s="20"/>
      <c r="Q13" s="20"/>
      <c r="R13" s="20"/>
      <c r="S13" s="20"/>
      <c r="T13" s="20"/>
      <c r="U13" s="20"/>
      <c r="V13" s="20"/>
    </row>
    <row r="14" spans="1:22" ht="19" x14ac:dyDescent="0.25">
      <c r="A14" s="20"/>
      <c r="B14" s="30" t="s">
        <v>148</v>
      </c>
      <c r="C14" s="31"/>
      <c r="D14" s="31"/>
      <c r="E14" s="31"/>
      <c r="F14" s="32"/>
      <c r="G14" s="20"/>
      <c r="H14" s="20"/>
      <c r="I14" s="20"/>
      <c r="J14" s="20"/>
      <c r="K14" s="20"/>
      <c r="L14" s="20"/>
      <c r="M14" s="20"/>
      <c r="N14" s="20"/>
      <c r="O14" s="20"/>
      <c r="P14" s="20"/>
      <c r="Q14" s="20"/>
      <c r="R14" s="20"/>
      <c r="S14" s="20"/>
      <c r="T14" s="20"/>
      <c r="U14" s="20"/>
      <c r="V14" s="20"/>
    </row>
    <row r="15" spans="1:22" ht="19" x14ac:dyDescent="0.25">
      <c r="A15" s="20"/>
      <c r="B15" s="26" t="s">
        <v>149</v>
      </c>
      <c r="C15" s="27">
        <v>0</v>
      </c>
      <c r="D15" s="27">
        <v>0</v>
      </c>
      <c r="E15" s="27">
        <v>0</v>
      </c>
      <c r="F15" s="28">
        <v>0</v>
      </c>
      <c r="G15" s="20"/>
      <c r="H15" s="20"/>
      <c r="I15" s="20"/>
      <c r="J15" s="20"/>
      <c r="K15" s="20"/>
      <c r="L15" s="20"/>
      <c r="M15" s="20"/>
      <c r="N15" s="20"/>
      <c r="O15" s="20"/>
      <c r="P15" s="20"/>
      <c r="Q15" s="20"/>
      <c r="R15" s="20"/>
      <c r="S15" s="20"/>
      <c r="T15" s="20"/>
      <c r="U15" s="20"/>
      <c r="V15" s="20"/>
    </row>
    <row r="16" spans="1:22" ht="19" x14ac:dyDescent="0.25">
      <c r="A16" s="20"/>
      <c r="B16" s="30" t="s">
        <v>150</v>
      </c>
      <c r="C16" s="31"/>
      <c r="D16" s="31"/>
      <c r="E16" s="31"/>
      <c r="F16" s="32"/>
      <c r="G16" s="20"/>
      <c r="H16" s="20"/>
      <c r="I16" s="20"/>
      <c r="J16" s="20"/>
      <c r="K16" s="20"/>
      <c r="L16" s="20"/>
      <c r="M16" s="20"/>
      <c r="N16" s="20"/>
      <c r="O16" s="20"/>
      <c r="P16" s="20"/>
      <c r="Q16" s="20"/>
      <c r="R16" s="20"/>
      <c r="S16" s="20"/>
      <c r="T16" s="20"/>
      <c r="U16" s="20"/>
      <c r="V16" s="20"/>
    </row>
    <row r="17" spans="1:22" ht="19" x14ac:dyDescent="0.25">
      <c r="A17" s="20"/>
      <c r="B17" s="33" t="s">
        <v>151</v>
      </c>
      <c r="C17" s="34">
        <v>7553000000</v>
      </c>
      <c r="D17" s="34">
        <v>6302000000</v>
      </c>
      <c r="E17" s="34">
        <v>6169000000</v>
      </c>
      <c r="F17" s="35">
        <v>6696000000</v>
      </c>
      <c r="G17" s="20"/>
      <c r="H17" s="20"/>
      <c r="I17" s="20"/>
      <c r="J17" s="20"/>
      <c r="K17" s="20"/>
      <c r="L17" s="20"/>
      <c r="M17" s="20"/>
      <c r="N17" s="20"/>
      <c r="O17" s="20"/>
      <c r="P17" s="20"/>
      <c r="Q17" s="20"/>
      <c r="R17" s="20"/>
      <c r="S17" s="20"/>
      <c r="T17" s="20"/>
      <c r="U17" s="20"/>
      <c r="V17" s="20"/>
    </row>
    <row r="19" spans="1:22" x14ac:dyDescent="0.2">
      <c r="A19" s="20"/>
      <c r="B19" s="36" t="s">
        <v>70</v>
      </c>
      <c r="C19" s="37" t="s">
        <v>152</v>
      </c>
      <c r="D19" s="37" t="s">
        <v>153</v>
      </c>
      <c r="E19" s="37" t="s">
        <v>154</v>
      </c>
      <c r="F19" s="37" t="s">
        <v>155</v>
      </c>
      <c r="G19" s="38" t="s">
        <v>156</v>
      </c>
      <c r="H19" s="20"/>
      <c r="I19" s="20"/>
      <c r="J19" s="20"/>
      <c r="K19" s="20"/>
      <c r="L19" s="20"/>
      <c r="M19" s="20"/>
      <c r="N19" s="20"/>
      <c r="O19" s="20"/>
      <c r="P19" s="20"/>
      <c r="Q19" s="20"/>
      <c r="R19" s="20"/>
      <c r="S19" s="20"/>
      <c r="T19" s="20"/>
      <c r="U19" s="20"/>
      <c r="V19" s="20"/>
    </row>
    <row r="20" spans="1:22" x14ac:dyDescent="0.2">
      <c r="A20" s="20"/>
      <c r="B20" s="39" t="s">
        <v>85</v>
      </c>
      <c r="C20" s="40"/>
      <c r="D20" s="40"/>
      <c r="E20" s="40"/>
      <c r="F20" s="40"/>
      <c r="G20" s="41"/>
      <c r="H20" s="42" t="s">
        <v>157</v>
      </c>
      <c r="I20" s="20"/>
      <c r="J20" s="20"/>
      <c r="K20" s="20"/>
      <c r="L20" s="20"/>
      <c r="M20" s="20"/>
      <c r="N20" s="20"/>
      <c r="O20" s="20"/>
      <c r="P20" s="20"/>
      <c r="Q20" s="20"/>
      <c r="R20" s="20"/>
      <c r="S20" s="20"/>
      <c r="T20" s="20"/>
      <c r="U20" s="20"/>
      <c r="V20" s="20"/>
    </row>
    <row r="21" spans="1:22" x14ac:dyDescent="0.2">
      <c r="A21" s="20"/>
      <c r="B21" s="43" t="s">
        <v>158</v>
      </c>
      <c r="C21" s="44" t="str">
        <f>IF(C3&gt;D3, "Pass", "Fail")</f>
        <v>Pass</v>
      </c>
      <c r="D21" s="44" t="str">
        <f>IF(D3&gt;E3, "Pass", "Fail")</f>
        <v>Pass</v>
      </c>
      <c r="E21" s="44" t="str">
        <f>IF(E3&gt;F3, "Pass", "Fail")</f>
        <v>Fail</v>
      </c>
      <c r="F21" s="45"/>
      <c r="G21" s="46">
        <f>(((COUNTIF(C21:E21, "Pass") * 100) + (COUNTIF(C21:E21, "Fail") * 0)) * (400/300)) / 2</f>
        <v>133.33333333333331</v>
      </c>
      <c r="H21" s="47" t="s">
        <v>159</v>
      </c>
      <c r="I21" s="48"/>
      <c r="J21" s="20"/>
      <c r="K21" s="20"/>
      <c r="L21" s="20"/>
      <c r="M21" s="20"/>
      <c r="N21" s="20"/>
      <c r="O21" s="20"/>
      <c r="P21" s="20"/>
      <c r="Q21" s="20"/>
      <c r="R21" s="20"/>
      <c r="S21" s="20"/>
      <c r="T21" s="20"/>
      <c r="U21" s="20"/>
      <c r="V21" s="20"/>
    </row>
    <row r="22" spans="1:22" x14ac:dyDescent="0.2">
      <c r="A22" s="20"/>
      <c r="B22" s="43" t="s">
        <v>160</v>
      </c>
      <c r="C22" s="44" t="str">
        <f>IF(C17&gt;D17, "Pass", "Fail")</f>
        <v>Pass</v>
      </c>
      <c r="D22" s="44" t="str">
        <f>IF(D17&gt;E17, "Pass", "Fail")</f>
        <v>Pass</v>
      </c>
      <c r="E22" s="44" t="str">
        <f>IF(E17&gt;F17, "Pass", "Fail")</f>
        <v>Fail</v>
      </c>
      <c r="F22" s="40"/>
      <c r="G22" s="46">
        <f>(((COUNTIF(C22:F22, "Pass") * 100) + (COUNTIF(C22:F22, "Fail") * 0)) * (400/300)) / 2</f>
        <v>133.33333333333331</v>
      </c>
      <c r="H22" s="47" t="s">
        <v>161</v>
      </c>
      <c r="I22" s="20"/>
      <c r="J22" s="20"/>
      <c r="K22" s="20"/>
      <c r="L22" s="20"/>
      <c r="M22" s="20"/>
      <c r="N22" s="20"/>
      <c r="O22" s="20"/>
      <c r="P22" s="20"/>
      <c r="Q22" s="20"/>
      <c r="R22" s="20"/>
      <c r="S22" s="20"/>
      <c r="T22" s="20"/>
      <c r="U22" s="20"/>
      <c r="V22" s="20"/>
    </row>
    <row r="23" spans="1:22" x14ac:dyDescent="0.2">
      <c r="A23" s="20"/>
      <c r="B23" s="39" t="s">
        <v>73</v>
      </c>
      <c r="C23" s="44" t="str">
        <f>IF(C17&gt;C7, "Pass", "Fail")</f>
        <v>Fail</v>
      </c>
      <c r="D23" s="44" t="str">
        <f>IF(D17&gt;D7, "Pass", "Fail")</f>
        <v>Fail</v>
      </c>
      <c r="E23" s="44" t="str">
        <f>IF(E17&gt;E7, "Pass", "Fail")</f>
        <v>Fail</v>
      </c>
      <c r="F23" s="49" t="str">
        <f>IF(F17&gt;F7, "Pass", "Fail")</f>
        <v>Fail</v>
      </c>
      <c r="G23" s="46">
        <f>(COUNTIF(C23:F23, "Pass") * 100) + (COUNTIF(C23:F23, "Fail") * 0)</f>
        <v>0</v>
      </c>
      <c r="H23" s="47" t="s">
        <v>162</v>
      </c>
      <c r="I23" s="20"/>
      <c r="J23" s="20"/>
      <c r="K23" s="20"/>
      <c r="L23" s="20"/>
      <c r="M23" s="20"/>
      <c r="N23" s="20"/>
      <c r="O23" s="20"/>
      <c r="P23" s="20"/>
      <c r="Q23" s="20"/>
      <c r="R23" s="20"/>
      <c r="S23" s="20"/>
      <c r="T23" s="20"/>
      <c r="U23" s="20"/>
      <c r="V23" s="20"/>
    </row>
    <row r="24" spans="1:22" x14ac:dyDescent="0.2">
      <c r="A24" s="20"/>
      <c r="B24" s="39" t="s">
        <v>91</v>
      </c>
      <c r="C24" s="50">
        <f>C17/(C4)</f>
        <v>7.4091876673762269E-2</v>
      </c>
      <c r="D24" s="50">
        <f>D17/(D4)</f>
        <v>6.5168609040050465E-2</v>
      </c>
      <c r="E24" s="50">
        <f>E17/(E4)</f>
        <v>6.6005435364105192E-2</v>
      </c>
      <c r="F24" s="51">
        <f>F17/(F4)</f>
        <v>7.4078991038831726E-2</v>
      </c>
      <c r="G24" s="46">
        <f>(IF(C24 &gt; 0.5, 100, IF(C24 &gt;= 0.2, 50, 0))) +
  (IF(D24 &gt; 0.5, 100, IF(D24 &gt;= 0.2, 50, 0))) +
  (IF(E24 &gt; 0.5, 100, IF(E24 &gt;= 0.2, 50, 0))) +
  (IF(F24 &gt; 0.5, 100, IF(F24 &gt;= 0.2, 50, 0)))</f>
        <v>0</v>
      </c>
      <c r="H24" s="47" t="s">
        <v>163</v>
      </c>
      <c r="I24" s="20"/>
      <c r="J24" s="20"/>
      <c r="K24" s="20"/>
      <c r="L24" s="20"/>
      <c r="M24" s="20"/>
      <c r="N24" s="20"/>
      <c r="O24" s="20"/>
      <c r="P24" s="20"/>
      <c r="Q24" s="20"/>
      <c r="R24" s="20"/>
      <c r="S24" s="20"/>
      <c r="T24" s="20"/>
      <c r="U24" s="20"/>
      <c r="V24" s="20"/>
    </row>
    <row r="25" spans="1:22" x14ac:dyDescent="0.2">
      <c r="A25" s="20"/>
      <c r="B25" s="39" t="s">
        <v>79</v>
      </c>
      <c r="C25" s="50">
        <f>C17/C6</f>
        <v>5.4209041778211599E-2</v>
      </c>
      <c r="D25" s="50">
        <f>D17/D6</f>
        <v>4.6719202911980784E-2</v>
      </c>
      <c r="E25" s="50">
        <f>E17/E6</f>
        <v>4.837141468157511E-2</v>
      </c>
      <c r="F25" s="51">
        <f>F17/F6</f>
        <v>5.4467808191320619E-2</v>
      </c>
      <c r="G25" s="46">
        <f>(IF(C25 &gt; 0.17, 100, IF(C25 &gt;= 0.1, 50, 0))) +
  (IF(D25 &gt; 0.17, 100, IF(D25 &gt;= 0.1, 50, 0))) +
  (IF(E25 &gt; 0.17, 100, IF(E25 &gt;= 0.1, 50, 0))) +
  (IF(F25 &gt; 0.17, 100, IF(F25 &gt;= 0.1, 50, 0)))</f>
        <v>0</v>
      </c>
      <c r="H25" s="47" t="s">
        <v>164</v>
      </c>
      <c r="I25" s="20"/>
      <c r="J25" s="20"/>
      <c r="K25" s="20"/>
      <c r="L25" s="20"/>
      <c r="M25" s="20"/>
      <c r="N25" s="20"/>
      <c r="O25" s="20"/>
      <c r="P25" s="20"/>
      <c r="Q25" s="20"/>
      <c r="R25" s="20"/>
      <c r="S25" s="20"/>
      <c r="T25" s="20"/>
      <c r="U25" s="20"/>
      <c r="V25" s="20"/>
    </row>
    <row r="26" spans="1:22" x14ac:dyDescent="0.2">
      <c r="A26" s="20"/>
      <c r="B26" s="39" t="s">
        <v>81</v>
      </c>
      <c r="C26" s="50">
        <f>C8/C6</f>
        <v>0.65053003279959232</v>
      </c>
      <c r="D26" s="50">
        <f>D8/D6</f>
        <v>0.6274325195898911</v>
      </c>
      <c r="E26" s="50">
        <f>E8/E6</f>
        <v>0.65900857810466229</v>
      </c>
      <c r="F26" s="51">
        <f>F8/F6</f>
        <v>0.63717411640297716</v>
      </c>
      <c r="G26" s="46">
        <f>(IF(C26 &lt; 0.5, 100, 0)) +
  (IF(D26 &lt; 0.5, 100, 0)) +
  (IF(E26 &lt; 0.5, 100, 0)) +
  (IF(F26 &lt; 0.5, 100, 0))</f>
        <v>0</v>
      </c>
      <c r="H26" s="47" t="s">
        <v>165</v>
      </c>
      <c r="I26" s="20"/>
      <c r="J26" s="20"/>
      <c r="K26" s="20"/>
      <c r="L26" s="20"/>
      <c r="M26" s="20"/>
      <c r="N26" s="20"/>
      <c r="O26" s="20"/>
      <c r="P26" s="20"/>
      <c r="Q26" s="20"/>
      <c r="R26" s="20"/>
      <c r="S26" s="20"/>
      <c r="T26" s="20"/>
      <c r="U26" s="20"/>
      <c r="V26" s="20"/>
    </row>
    <row r="27" spans="1:22" x14ac:dyDescent="0.2">
      <c r="A27" s="20"/>
      <c r="B27" s="39" t="s">
        <v>166</v>
      </c>
      <c r="C27" s="50">
        <f>C9/(C13+C10)</f>
        <v>2.9505158145334995</v>
      </c>
      <c r="D27" s="50">
        <f>D9/(D13+D10)</f>
        <v>2.9018071418244902</v>
      </c>
      <c r="E27" s="50">
        <f>E9/(E13+E10)</f>
        <v>2.9118476727785612</v>
      </c>
      <c r="F27" s="51">
        <f>F9/(F13+F10)</f>
        <v>2.7757821374842653</v>
      </c>
      <c r="G27" s="46">
        <f>(IF(C27 &lt; 0.8, 100, IF(C27 &lt; 1, 50, 0))) +
  (IF(D27 &lt; 0.8, 100, IF(D27 &lt; 1, 50, 0))) +
  (IF(E27 &lt; 0.8, 100, IF(E27 &lt; 1, 50, 0))) +
  (IF(F27 &lt; 0.8, 100, IF(F27 &lt; 1, 50, 0)))</f>
        <v>0</v>
      </c>
      <c r="H27" s="47" t="s">
        <v>167</v>
      </c>
      <c r="I27" s="20"/>
      <c r="J27" s="20"/>
      <c r="K27" s="20"/>
      <c r="L27" s="20"/>
      <c r="M27" s="20"/>
      <c r="N27" s="20"/>
      <c r="O27" s="20"/>
      <c r="P27" s="20"/>
      <c r="Q27" s="20"/>
      <c r="R27" s="20"/>
      <c r="S27" s="20"/>
      <c r="T27" s="20"/>
      <c r="U27" s="20"/>
      <c r="V27" s="20"/>
    </row>
    <row r="28" spans="1:22" x14ac:dyDescent="0.2">
      <c r="A28" s="20"/>
      <c r="B28" s="39" t="s">
        <v>168</v>
      </c>
      <c r="C28" s="44" t="str">
        <f>IF(C11=0, "Pass", "Fail")</f>
        <v>Pass</v>
      </c>
      <c r="D28" s="52" t="str">
        <f>IF(D11=0, "Pass", "Fail")</f>
        <v>Pass</v>
      </c>
      <c r="E28" s="52" t="str">
        <f>IF(E11=0, "Pass", "Fail")</f>
        <v>Fail</v>
      </c>
      <c r="F28" s="53" t="str">
        <f>IF(F11=0, "Pass", "Fail")</f>
        <v>Fail</v>
      </c>
      <c r="G28" s="46">
        <f>(COUNTIF(C28:F28, "Pass") * 100) + (COUNTIF(C28:F28, "Fail") * 0)</f>
        <v>200</v>
      </c>
      <c r="H28" s="47" t="s">
        <v>169</v>
      </c>
      <c r="I28" s="20"/>
      <c r="J28" s="20"/>
      <c r="K28" s="20"/>
      <c r="L28" s="20"/>
      <c r="M28" s="20"/>
      <c r="N28" s="20"/>
      <c r="O28" s="20"/>
      <c r="P28" s="20"/>
      <c r="Q28" s="20"/>
      <c r="R28" s="20"/>
      <c r="S28" s="20"/>
      <c r="T28" s="20"/>
      <c r="U28" s="20"/>
      <c r="V28" s="20"/>
    </row>
    <row r="29" spans="1:22" x14ac:dyDescent="0.2">
      <c r="A29" s="20"/>
      <c r="B29" s="39" t="s">
        <v>83</v>
      </c>
      <c r="C29" s="51">
        <f>(((C12-D12)/D12)+((D12-E12)/E12)+((E12-F12)/F12))/3</f>
        <v>3.4589159017372237E-2</v>
      </c>
      <c r="D29" s="54"/>
      <c r="E29" s="55"/>
      <c r="F29" s="56"/>
      <c r="G29" s="46">
        <f>(IF(C29 &gt;= 0.17, 100, IF(C29 &gt;= 0, 50, 0))) * (400/100)</f>
        <v>200</v>
      </c>
      <c r="H29" s="47" t="s">
        <v>170</v>
      </c>
      <c r="I29" s="20"/>
      <c r="J29" s="20"/>
      <c r="K29" s="20"/>
      <c r="L29" s="20"/>
      <c r="M29" s="20"/>
      <c r="N29" s="20"/>
      <c r="O29" s="20"/>
      <c r="P29" s="20"/>
      <c r="Q29" s="20"/>
      <c r="R29" s="20"/>
      <c r="S29" s="20"/>
      <c r="T29" s="20"/>
      <c r="U29" s="20"/>
      <c r="V29" s="20"/>
    </row>
    <row r="30" spans="1:22" x14ac:dyDescent="0.2">
      <c r="A30" s="20"/>
      <c r="B30" s="39" t="s">
        <v>87</v>
      </c>
      <c r="C30" s="44" t="str">
        <f>IF(C10&lt;&gt;0,"Pass","Fail")</f>
        <v>Pass</v>
      </c>
      <c r="D30" s="57" t="str">
        <f>IF(D10&lt;&gt;0,"Pass","Fail")</f>
        <v>Pass</v>
      </c>
      <c r="E30" s="57" t="str">
        <f>IF(E10&lt;&gt;0,"Pass","Fail")</f>
        <v>Pass</v>
      </c>
      <c r="F30" s="58" t="str">
        <f>IF(F10&lt;&gt;0,"Pass","Fail")</f>
        <v>Pass</v>
      </c>
      <c r="G30" s="46">
        <f>(COUNTIF(C30:F30, "Pass") * 100) + (COUNTIF(C30:F30, "Fail") * 0)</f>
        <v>400</v>
      </c>
      <c r="H30" s="47" t="s">
        <v>171</v>
      </c>
      <c r="I30" s="20"/>
      <c r="J30" s="20"/>
      <c r="K30" s="20"/>
      <c r="L30" s="20"/>
      <c r="M30" s="20"/>
      <c r="N30" s="20"/>
      <c r="O30" s="20"/>
      <c r="P30" s="20"/>
      <c r="Q30" s="20"/>
      <c r="R30" s="20"/>
      <c r="S30" s="20"/>
      <c r="T30" s="20"/>
      <c r="U30" s="20"/>
      <c r="V30" s="20"/>
    </row>
    <row r="31" spans="1:22" x14ac:dyDescent="0.2">
      <c r="A31" s="20"/>
      <c r="B31" s="39" t="s">
        <v>172</v>
      </c>
      <c r="C31" s="50">
        <f>C17/(C13+C10)</f>
        <v>0.21406303140233535</v>
      </c>
      <c r="D31" s="50">
        <f>D17/(D13+D10)</f>
        <v>0.18221772444701459</v>
      </c>
      <c r="E31" s="50">
        <f>E17/(E13+E10)</f>
        <v>0.18915189795793216</v>
      </c>
      <c r="F31" s="51">
        <f>F17/(F13+F10)</f>
        <v>0.20558165239016302</v>
      </c>
      <c r="G31" s="46">
        <f>(IF(C31 &gt; 0.23, 100, 0)) +
  (IF(D31 &gt; 0.23, 100, 0)) +
  (IF(E31 &gt; 0.23, 100, 0)) +
  (IF(F31 &gt; 0.23, 100, 0))</f>
        <v>0</v>
      </c>
      <c r="H31" s="47" t="s">
        <v>173</v>
      </c>
      <c r="I31" s="20"/>
      <c r="J31" s="20"/>
      <c r="K31" s="20"/>
      <c r="L31" s="20"/>
      <c r="M31" s="20"/>
      <c r="N31" s="20"/>
      <c r="O31" s="20"/>
      <c r="P31" s="20"/>
      <c r="Q31" s="20"/>
      <c r="R31" s="20"/>
      <c r="S31" s="20"/>
      <c r="T31" s="20"/>
      <c r="U31" s="20"/>
      <c r="V31" s="20"/>
    </row>
    <row r="32" spans="1:22" x14ac:dyDescent="0.2">
      <c r="A32" s="20"/>
      <c r="B32" s="59" t="s">
        <v>93</v>
      </c>
      <c r="C32" s="60" t="str">
        <f>IF(C5&gt;F5, "Pass", "Fail")</f>
        <v>Fail</v>
      </c>
      <c r="D32" s="61"/>
      <c r="E32" s="62"/>
      <c r="F32" s="62"/>
      <c r="G32" s="63">
        <f>((COUNTIF(C32, "Pass") * 100) + (COUNTIF(C32, "Fail") * 0)) * (400/100)</f>
        <v>0</v>
      </c>
      <c r="H32" s="64" t="s">
        <v>174</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tabColor rgb="FF00FF00"/>
  </sheetPr>
  <dimension ref="A1:V32"/>
  <sheetViews>
    <sheetView zoomScale="200" workbookViewId="0"/>
  </sheetViews>
  <sheetFormatPr baseColWidth="10" defaultColWidth="8.83203125" defaultRowHeight="15" x14ac:dyDescent="0.2"/>
  <cols>
    <col min="1" max="1" width="19" customWidth="1"/>
    <col min="2" max="2" width="42" customWidth="1"/>
    <col min="3" max="7" width="20" customWidth="1"/>
    <col min="8" max="8" width="177" customWidth="1"/>
    <col min="9" max="9" width="20" customWidth="1"/>
    <col min="10" max="22" width="19" customWidth="1"/>
  </cols>
  <sheetData>
    <row r="1" spans="1:22" x14ac:dyDescent="0.2">
      <c r="A1" s="20"/>
      <c r="B1" s="21" t="s">
        <v>130</v>
      </c>
      <c r="C1" s="20"/>
      <c r="D1" s="20"/>
      <c r="E1" s="20"/>
      <c r="F1" s="20"/>
      <c r="G1" s="20"/>
      <c r="H1" s="20"/>
      <c r="I1" s="20"/>
      <c r="J1" s="20"/>
      <c r="K1" s="20"/>
      <c r="L1" s="20"/>
      <c r="M1" s="20"/>
      <c r="N1" s="20"/>
      <c r="O1" s="20"/>
      <c r="P1" s="20"/>
      <c r="Q1" s="20"/>
      <c r="R1" s="20"/>
      <c r="S1" s="20"/>
      <c r="T1" s="20"/>
      <c r="U1" s="20"/>
      <c r="V1" s="20"/>
    </row>
    <row r="2" spans="1:22" x14ac:dyDescent="0.2">
      <c r="A2" s="20"/>
      <c r="B2" s="22" t="s">
        <v>131</v>
      </c>
      <c r="C2" s="23" t="s">
        <v>175</v>
      </c>
      <c r="D2" s="23" t="s">
        <v>176</v>
      </c>
      <c r="E2" s="23" t="s">
        <v>177</v>
      </c>
      <c r="F2" s="23" t="s">
        <v>178</v>
      </c>
      <c r="G2" s="20"/>
      <c r="H2" s="24" t="s">
        <v>136</v>
      </c>
      <c r="I2" s="25">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0.16166666666666665</v>
      </c>
      <c r="J2" s="20"/>
      <c r="K2" s="20"/>
      <c r="L2" s="20"/>
      <c r="M2" s="20"/>
      <c r="N2" s="20"/>
      <c r="O2" s="20"/>
      <c r="P2" s="20"/>
      <c r="Q2" s="20"/>
      <c r="R2" s="20"/>
      <c r="S2" s="20"/>
      <c r="T2" s="20"/>
      <c r="U2" s="20"/>
      <c r="V2" s="20"/>
    </row>
    <row r="3" spans="1:22" ht="19" x14ac:dyDescent="0.25">
      <c r="A3" s="20"/>
      <c r="B3" s="26" t="s">
        <v>137</v>
      </c>
      <c r="C3" s="27">
        <v>98034000</v>
      </c>
      <c r="D3" s="27">
        <v>66733000</v>
      </c>
      <c r="E3" s="27">
        <v>65061000</v>
      </c>
      <c r="F3" s="28">
        <v>66417000</v>
      </c>
      <c r="G3" s="20"/>
      <c r="H3" s="20"/>
      <c r="I3" s="20"/>
      <c r="J3" s="20"/>
      <c r="K3" s="20"/>
      <c r="L3" s="20"/>
      <c r="M3" s="20"/>
      <c r="N3" s="20"/>
      <c r="O3" s="20"/>
      <c r="P3" s="20"/>
      <c r="Q3" s="20"/>
      <c r="R3" s="20"/>
      <c r="S3" s="20"/>
      <c r="T3" s="20"/>
      <c r="U3" s="20"/>
      <c r="V3" s="20"/>
    </row>
    <row r="4" spans="1:22" ht="19" x14ac:dyDescent="0.25">
      <c r="A4" s="20"/>
      <c r="B4" s="29" t="s">
        <v>138</v>
      </c>
      <c r="C4" s="27">
        <v>7821430000</v>
      </c>
      <c r="D4" s="27">
        <v>7055646000</v>
      </c>
      <c r="E4" s="27">
        <v>6857849000</v>
      </c>
      <c r="F4" s="28">
        <v>6094357000</v>
      </c>
      <c r="G4" s="20"/>
      <c r="H4" s="20"/>
      <c r="I4" s="20"/>
      <c r="J4" s="20"/>
      <c r="K4" s="20"/>
      <c r="L4" s="20"/>
      <c r="M4" s="20"/>
      <c r="N4" s="20"/>
      <c r="O4" s="20"/>
      <c r="P4" s="20"/>
      <c r="Q4" s="20"/>
      <c r="R4" s="20"/>
      <c r="S4" s="20"/>
      <c r="T4" s="20"/>
      <c r="U4" s="20"/>
      <c r="V4" s="20"/>
    </row>
    <row r="5" spans="1:22" ht="19" x14ac:dyDescent="0.25">
      <c r="A5" s="20"/>
      <c r="B5" s="29" t="s">
        <v>139</v>
      </c>
      <c r="C5" s="27">
        <v>278297000</v>
      </c>
      <c r="D5" s="27">
        <v>278297000</v>
      </c>
      <c r="E5" s="27">
        <v>278297000</v>
      </c>
      <c r="F5" s="28">
        <v>278297000</v>
      </c>
      <c r="G5" s="20"/>
      <c r="H5" s="20"/>
      <c r="I5" s="20"/>
      <c r="J5" s="20"/>
      <c r="K5" s="20"/>
      <c r="L5" s="20"/>
      <c r="M5" s="20"/>
      <c r="N5" s="20"/>
      <c r="O5" s="20"/>
      <c r="P5" s="20"/>
      <c r="Q5" s="20"/>
      <c r="R5" s="20"/>
      <c r="S5" s="20"/>
      <c r="T5" s="20"/>
      <c r="U5" s="20"/>
      <c r="V5" s="20"/>
    </row>
    <row r="6" spans="1:22" ht="19" x14ac:dyDescent="0.25">
      <c r="A6" s="20"/>
      <c r="B6" s="29" t="s">
        <v>140</v>
      </c>
      <c r="C6" s="27">
        <v>10252605000</v>
      </c>
      <c r="D6" s="27">
        <v>9257377000</v>
      </c>
      <c r="E6" s="27">
        <v>8666885000</v>
      </c>
      <c r="F6" s="28">
        <v>7939854000</v>
      </c>
      <c r="G6" s="20"/>
      <c r="H6" s="20"/>
      <c r="I6" s="20"/>
      <c r="J6" s="20"/>
      <c r="K6" s="20"/>
      <c r="L6" s="20"/>
      <c r="M6" s="20"/>
      <c r="N6" s="20"/>
      <c r="O6" s="20"/>
      <c r="P6" s="20"/>
      <c r="Q6" s="20"/>
      <c r="R6" s="20"/>
      <c r="S6" s="20"/>
      <c r="T6" s="20"/>
      <c r="U6" s="20"/>
      <c r="V6" s="20"/>
    </row>
    <row r="7" spans="1:22" ht="19" x14ac:dyDescent="0.25">
      <c r="A7" s="20"/>
      <c r="B7" s="29" t="s">
        <v>141</v>
      </c>
      <c r="C7" s="27">
        <v>1230760000</v>
      </c>
      <c r="D7" s="27">
        <v>890370000</v>
      </c>
      <c r="E7" s="27">
        <v>664213000</v>
      </c>
      <c r="F7" s="28">
        <v>977662000</v>
      </c>
      <c r="G7" s="20"/>
      <c r="H7" s="20"/>
      <c r="I7" s="20"/>
      <c r="J7" s="20"/>
      <c r="K7" s="20"/>
      <c r="L7" s="20"/>
      <c r="M7" s="20"/>
      <c r="N7" s="20"/>
      <c r="O7" s="20"/>
      <c r="P7" s="20"/>
      <c r="Q7" s="20"/>
      <c r="R7" s="20"/>
      <c r="S7" s="20"/>
      <c r="T7" s="20"/>
      <c r="U7" s="20"/>
      <c r="V7" s="20"/>
    </row>
    <row r="8" spans="1:22" ht="19" x14ac:dyDescent="0.25">
      <c r="A8" s="20"/>
      <c r="B8" s="29" t="s">
        <v>142</v>
      </c>
      <c r="C8" s="27">
        <v>6611265000</v>
      </c>
      <c r="D8" s="27">
        <v>6110552000</v>
      </c>
      <c r="E8" s="27">
        <v>5768214000</v>
      </c>
      <c r="F8" s="28">
        <v>4842189000</v>
      </c>
      <c r="G8" s="20"/>
      <c r="H8" s="20"/>
      <c r="I8" s="20"/>
      <c r="J8" s="20"/>
      <c r="K8" s="20"/>
      <c r="L8" s="20"/>
      <c r="M8" s="20"/>
      <c r="N8" s="20"/>
      <c r="O8" s="20"/>
      <c r="P8" s="20"/>
      <c r="Q8" s="20"/>
      <c r="R8" s="20"/>
      <c r="S8" s="20"/>
      <c r="T8" s="20"/>
      <c r="U8" s="20"/>
      <c r="V8" s="20"/>
    </row>
    <row r="9" spans="1:22" ht="19" x14ac:dyDescent="0.25">
      <c r="A9" s="20"/>
      <c r="B9" s="29" t="s">
        <v>143</v>
      </c>
      <c r="C9" s="27">
        <v>7842025000</v>
      </c>
      <c r="D9" s="27">
        <v>7000922000</v>
      </c>
      <c r="E9" s="27">
        <v>6432427000</v>
      </c>
      <c r="F9" s="28">
        <v>5819851000</v>
      </c>
      <c r="G9" s="20"/>
      <c r="H9" s="20"/>
      <c r="I9" s="20"/>
      <c r="J9" s="20"/>
      <c r="K9" s="20"/>
      <c r="L9" s="20"/>
      <c r="M9" s="20"/>
      <c r="N9" s="20"/>
      <c r="O9" s="20"/>
      <c r="P9" s="20"/>
      <c r="Q9" s="20"/>
      <c r="R9" s="20"/>
      <c r="S9" s="20"/>
      <c r="T9" s="20"/>
      <c r="U9" s="20"/>
      <c r="V9" s="20"/>
    </row>
    <row r="10" spans="1:22" ht="19" x14ac:dyDescent="0.25">
      <c r="A10" s="20"/>
      <c r="B10" s="29" t="s">
        <v>144</v>
      </c>
      <c r="C10" s="27">
        <v>0</v>
      </c>
      <c r="D10" s="27">
        <v>0</v>
      </c>
      <c r="E10" s="27">
        <v>0</v>
      </c>
      <c r="F10" s="28">
        <v>0</v>
      </c>
      <c r="G10" s="20"/>
      <c r="H10" s="20"/>
      <c r="I10" s="20"/>
      <c r="J10" s="20"/>
      <c r="K10" s="20"/>
      <c r="L10" s="20"/>
      <c r="M10" s="20"/>
      <c r="N10" s="20"/>
      <c r="O10" s="20"/>
      <c r="P10" s="20"/>
      <c r="Q10" s="20"/>
      <c r="R10" s="20"/>
      <c r="S10" s="20"/>
      <c r="T10" s="20"/>
      <c r="U10" s="20"/>
      <c r="V10" s="20"/>
    </row>
    <row r="11" spans="1:22" ht="19" x14ac:dyDescent="0.25">
      <c r="A11" s="20"/>
      <c r="B11" s="29" t="s">
        <v>145</v>
      </c>
      <c r="C11" s="27">
        <v>11529000</v>
      </c>
      <c r="D11" s="27">
        <v>11529000</v>
      </c>
      <c r="E11" s="27">
        <v>11529000</v>
      </c>
      <c r="F11" s="28">
        <v>11529000</v>
      </c>
      <c r="G11" s="20"/>
      <c r="H11" s="20"/>
      <c r="I11" s="20"/>
      <c r="J11" s="20"/>
      <c r="K11" s="20"/>
      <c r="L11" s="20"/>
      <c r="M11" s="20"/>
      <c r="N11" s="20"/>
      <c r="O11" s="20"/>
      <c r="P11" s="20"/>
      <c r="Q11" s="20"/>
      <c r="R11" s="20"/>
      <c r="S11" s="20"/>
      <c r="T11" s="20"/>
      <c r="U11" s="20"/>
      <c r="V11" s="20"/>
    </row>
    <row r="12" spans="1:22" ht="19" x14ac:dyDescent="0.25">
      <c r="A12" s="20"/>
      <c r="B12" s="29" t="s">
        <v>146</v>
      </c>
      <c r="C12" s="27">
        <v>787110000</v>
      </c>
      <c r="D12" s="27">
        <v>828878000</v>
      </c>
      <c r="E12" s="27">
        <v>810203000</v>
      </c>
      <c r="F12" s="28">
        <v>698707000</v>
      </c>
      <c r="G12" s="20"/>
      <c r="H12" s="20"/>
      <c r="I12" s="20"/>
      <c r="J12" s="20"/>
      <c r="K12" s="20"/>
      <c r="L12" s="20"/>
      <c r="M12" s="20"/>
      <c r="N12" s="20"/>
      <c r="O12" s="20"/>
      <c r="P12" s="20"/>
      <c r="Q12" s="20"/>
      <c r="R12" s="20"/>
      <c r="S12" s="20"/>
      <c r="T12" s="20"/>
      <c r="U12" s="20"/>
      <c r="V12" s="20"/>
    </row>
    <row r="13" spans="1:22" ht="19" x14ac:dyDescent="0.25">
      <c r="A13" s="20"/>
      <c r="B13" s="29" t="s">
        <v>147</v>
      </c>
      <c r="C13" s="27">
        <v>2410580000</v>
      </c>
      <c r="D13" s="27">
        <v>2256455000</v>
      </c>
      <c r="E13" s="27">
        <v>2234458000</v>
      </c>
      <c r="F13" s="28">
        <v>2120003000</v>
      </c>
      <c r="G13" s="20"/>
      <c r="H13" s="20"/>
      <c r="I13" s="20"/>
      <c r="J13" s="20"/>
      <c r="K13" s="20"/>
      <c r="L13" s="20"/>
      <c r="M13" s="20"/>
      <c r="N13" s="20"/>
      <c r="O13" s="20"/>
      <c r="P13" s="20"/>
      <c r="Q13" s="20"/>
      <c r="R13" s="20"/>
      <c r="S13" s="20"/>
      <c r="T13" s="20"/>
      <c r="U13" s="20"/>
      <c r="V13" s="20"/>
    </row>
    <row r="14" spans="1:22" ht="19" x14ac:dyDescent="0.25">
      <c r="A14" s="20"/>
      <c r="B14" s="30" t="s">
        <v>148</v>
      </c>
      <c r="C14" s="31"/>
      <c r="D14" s="31"/>
      <c r="E14" s="31"/>
      <c r="F14" s="32"/>
      <c r="G14" s="20"/>
      <c r="H14" s="20"/>
      <c r="I14" s="20"/>
      <c r="J14" s="20"/>
      <c r="K14" s="20"/>
      <c r="L14" s="20"/>
      <c r="M14" s="20"/>
      <c r="N14" s="20"/>
      <c r="O14" s="20"/>
      <c r="P14" s="20"/>
      <c r="Q14" s="20"/>
      <c r="R14" s="20"/>
      <c r="S14" s="20"/>
      <c r="T14" s="20"/>
      <c r="U14" s="20"/>
      <c r="V14" s="20"/>
    </row>
    <row r="15" spans="1:22" ht="19" x14ac:dyDescent="0.25">
      <c r="A15" s="20"/>
      <c r="B15" s="26" t="s">
        <v>149</v>
      </c>
      <c r="C15" s="27">
        <v>0</v>
      </c>
      <c r="D15" s="27">
        <v>0</v>
      </c>
      <c r="E15" s="27">
        <v>0</v>
      </c>
      <c r="F15" s="28">
        <v>0</v>
      </c>
      <c r="G15" s="20"/>
      <c r="H15" s="20"/>
      <c r="I15" s="20"/>
      <c r="J15" s="20"/>
      <c r="K15" s="20"/>
      <c r="L15" s="20"/>
      <c r="M15" s="20"/>
      <c r="N15" s="20"/>
      <c r="O15" s="20"/>
      <c r="P15" s="20"/>
      <c r="Q15" s="20"/>
      <c r="R15" s="20"/>
      <c r="S15" s="20"/>
      <c r="T15" s="20"/>
      <c r="U15" s="20"/>
      <c r="V15" s="20"/>
    </row>
    <row r="16" spans="1:22" ht="19" x14ac:dyDescent="0.25">
      <c r="A16" s="20"/>
      <c r="B16" s="30" t="s">
        <v>150</v>
      </c>
      <c r="C16" s="31"/>
      <c r="D16" s="31"/>
      <c r="E16" s="31"/>
      <c r="F16" s="32"/>
      <c r="G16" s="20"/>
      <c r="H16" s="20"/>
      <c r="I16" s="20"/>
      <c r="J16" s="20"/>
      <c r="K16" s="20"/>
      <c r="L16" s="20"/>
      <c r="M16" s="20"/>
      <c r="N16" s="20"/>
      <c r="O16" s="20"/>
      <c r="P16" s="20"/>
      <c r="Q16" s="20"/>
      <c r="R16" s="20"/>
      <c r="S16" s="20"/>
      <c r="T16" s="20"/>
      <c r="U16" s="20"/>
      <c r="V16" s="20"/>
    </row>
    <row r="17" spans="1:22" ht="19" x14ac:dyDescent="0.25">
      <c r="A17" s="20"/>
      <c r="B17" s="33" t="s">
        <v>151</v>
      </c>
      <c r="C17" s="34">
        <v>551171000</v>
      </c>
      <c r="D17" s="34">
        <v>567284000</v>
      </c>
      <c r="E17" s="34">
        <v>547873000</v>
      </c>
      <c r="F17" s="35">
        <v>485700000</v>
      </c>
      <c r="G17" s="20"/>
      <c r="H17" s="20"/>
      <c r="I17" s="20"/>
      <c r="J17" s="20"/>
      <c r="K17" s="20"/>
      <c r="L17" s="20"/>
      <c r="M17" s="20"/>
      <c r="N17" s="20"/>
      <c r="O17" s="20"/>
      <c r="P17" s="20"/>
      <c r="Q17" s="20"/>
      <c r="R17" s="20"/>
      <c r="S17" s="20"/>
      <c r="T17" s="20"/>
      <c r="U17" s="20"/>
      <c r="V17" s="20"/>
    </row>
    <row r="19" spans="1:22" x14ac:dyDescent="0.2">
      <c r="A19" s="20"/>
      <c r="B19" s="36" t="s">
        <v>70</v>
      </c>
      <c r="C19" s="37" t="s">
        <v>152</v>
      </c>
      <c r="D19" s="37" t="s">
        <v>153</v>
      </c>
      <c r="E19" s="37" t="s">
        <v>154</v>
      </c>
      <c r="F19" s="37" t="s">
        <v>155</v>
      </c>
      <c r="G19" s="38" t="s">
        <v>156</v>
      </c>
      <c r="H19" s="20"/>
      <c r="I19" s="20"/>
      <c r="J19" s="20"/>
      <c r="K19" s="20"/>
      <c r="L19" s="20"/>
      <c r="M19" s="20"/>
      <c r="N19" s="20"/>
      <c r="O19" s="20"/>
      <c r="P19" s="20"/>
      <c r="Q19" s="20"/>
      <c r="R19" s="20"/>
      <c r="S19" s="20"/>
      <c r="T19" s="20"/>
      <c r="U19" s="20"/>
      <c r="V19" s="20"/>
    </row>
    <row r="20" spans="1:22" x14ac:dyDescent="0.2">
      <c r="A20" s="20"/>
      <c r="B20" s="39" t="s">
        <v>85</v>
      </c>
      <c r="C20" s="40"/>
      <c r="D20" s="40"/>
      <c r="E20" s="40"/>
      <c r="F20" s="40"/>
      <c r="G20" s="41"/>
      <c r="H20" s="42" t="s">
        <v>157</v>
      </c>
      <c r="I20" s="20"/>
      <c r="J20" s="20"/>
      <c r="K20" s="20"/>
      <c r="L20" s="20"/>
      <c r="M20" s="20"/>
      <c r="N20" s="20"/>
      <c r="O20" s="20"/>
      <c r="P20" s="20"/>
      <c r="Q20" s="20"/>
      <c r="R20" s="20"/>
      <c r="S20" s="20"/>
      <c r="T20" s="20"/>
      <c r="U20" s="20"/>
      <c r="V20" s="20"/>
    </row>
    <row r="21" spans="1:22" x14ac:dyDescent="0.2">
      <c r="A21" s="20"/>
      <c r="B21" s="43" t="s">
        <v>158</v>
      </c>
      <c r="C21" s="44" t="str">
        <f>IF(C3&gt;D3, "Pass", "Fail")</f>
        <v>Pass</v>
      </c>
      <c r="D21" s="44" t="str">
        <f>IF(D3&gt;E3, "Pass", "Fail")</f>
        <v>Pass</v>
      </c>
      <c r="E21" s="44" t="str">
        <f>IF(E3&gt;F3, "Pass", "Fail")</f>
        <v>Fail</v>
      </c>
      <c r="F21" s="45"/>
      <c r="G21" s="46">
        <f>(((COUNTIF(C21:E21, "Pass") * 100) + (COUNTIF(C21:E21, "Fail") * 0)) * (400/300)) / 2</f>
        <v>133.33333333333331</v>
      </c>
      <c r="H21" s="47" t="s">
        <v>159</v>
      </c>
      <c r="I21" s="48"/>
      <c r="J21" s="20"/>
      <c r="K21" s="20"/>
      <c r="L21" s="20"/>
      <c r="M21" s="20"/>
      <c r="N21" s="20"/>
      <c r="O21" s="20"/>
      <c r="P21" s="20"/>
      <c r="Q21" s="20"/>
      <c r="R21" s="20"/>
      <c r="S21" s="20"/>
      <c r="T21" s="20"/>
      <c r="U21" s="20"/>
      <c r="V21" s="20"/>
    </row>
    <row r="22" spans="1:22" x14ac:dyDescent="0.2">
      <c r="A22" s="20"/>
      <c r="B22" s="43" t="s">
        <v>160</v>
      </c>
      <c r="C22" s="44" t="str">
        <f>IF(C17&gt;D17, "Pass", "Fail")</f>
        <v>Fail</v>
      </c>
      <c r="D22" s="44" t="str">
        <f>IF(D17&gt;E17, "Pass", "Fail")</f>
        <v>Pass</v>
      </c>
      <c r="E22" s="44" t="str">
        <f>IF(E17&gt;F17, "Pass", "Fail")</f>
        <v>Pass</v>
      </c>
      <c r="F22" s="40"/>
      <c r="G22" s="46">
        <f>(((COUNTIF(C22:F22, "Pass") * 100) + (COUNTIF(C22:F22, "Fail") * 0)) * (400/300)) / 2</f>
        <v>133.33333333333331</v>
      </c>
      <c r="H22" s="47" t="s">
        <v>161</v>
      </c>
      <c r="I22" s="20"/>
      <c r="J22" s="20"/>
      <c r="K22" s="20"/>
      <c r="L22" s="20"/>
      <c r="M22" s="20"/>
      <c r="N22" s="20"/>
      <c r="O22" s="20"/>
      <c r="P22" s="20"/>
      <c r="Q22" s="20"/>
      <c r="R22" s="20"/>
      <c r="S22" s="20"/>
      <c r="T22" s="20"/>
      <c r="U22" s="20"/>
      <c r="V22" s="20"/>
    </row>
    <row r="23" spans="1:22" x14ac:dyDescent="0.2">
      <c r="A23" s="20"/>
      <c r="B23" s="39" t="s">
        <v>73</v>
      </c>
      <c r="C23" s="44" t="str">
        <f>IF(C17&gt;C7, "Pass", "Fail")</f>
        <v>Fail</v>
      </c>
      <c r="D23" s="44" t="str">
        <f>IF(D17&gt;D7, "Pass", "Fail")</f>
        <v>Fail</v>
      </c>
      <c r="E23" s="44" t="str">
        <f>IF(E17&gt;E7, "Pass", "Fail")</f>
        <v>Fail</v>
      </c>
      <c r="F23" s="49" t="str">
        <f>IF(F17&gt;F7, "Pass", "Fail")</f>
        <v>Fail</v>
      </c>
      <c r="G23" s="46">
        <f>(COUNTIF(C23:F23, "Pass") * 100) + (COUNTIF(C23:F23, "Fail") * 0)</f>
        <v>0</v>
      </c>
      <c r="H23" s="47" t="s">
        <v>162</v>
      </c>
      <c r="I23" s="20"/>
      <c r="J23" s="20"/>
      <c r="K23" s="20"/>
      <c r="L23" s="20"/>
      <c r="M23" s="20"/>
      <c r="N23" s="20"/>
      <c r="O23" s="20"/>
      <c r="P23" s="20"/>
      <c r="Q23" s="20"/>
      <c r="R23" s="20"/>
      <c r="S23" s="20"/>
      <c r="T23" s="20"/>
      <c r="U23" s="20"/>
      <c r="V23" s="20"/>
    </row>
    <row r="24" spans="1:22" x14ac:dyDescent="0.2">
      <c r="A24" s="20"/>
      <c r="B24" s="39" t="s">
        <v>91</v>
      </c>
      <c r="C24" s="50">
        <f>C17/(C4)</f>
        <v>7.0469338727061417E-2</v>
      </c>
      <c r="D24" s="50">
        <f>D17/(D4)</f>
        <v>8.040142603526311E-2</v>
      </c>
      <c r="E24" s="50">
        <f>E17/(E4)</f>
        <v>7.9889918836066526E-2</v>
      </c>
      <c r="F24" s="51">
        <f>F17/(F4)</f>
        <v>7.9696676778206466E-2</v>
      </c>
      <c r="G24" s="46">
        <f>(IF(C24 &gt; 0.5, 100, IF(C24 &gt;= 0.2, 50, 0))) +
  (IF(D24 &gt; 0.5, 100, IF(D24 &gt;= 0.2, 50, 0))) +
  (IF(E24 &gt; 0.5, 100, IF(E24 &gt;= 0.2, 50, 0))) +
  (IF(F24 &gt; 0.5, 100, IF(F24 &gt;= 0.2, 50, 0)))</f>
        <v>0</v>
      </c>
      <c r="H24" s="47" t="s">
        <v>163</v>
      </c>
      <c r="I24" s="20"/>
      <c r="J24" s="20"/>
      <c r="K24" s="20"/>
      <c r="L24" s="20"/>
      <c r="M24" s="20"/>
      <c r="N24" s="20"/>
      <c r="O24" s="20"/>
      <c r="P24" s="20"/>
      <c r="Q24" s="20"/>
      <c r="R24" s="20"/>
      <c r="S24" s="20"/>
      <c r="T24" s="20"/>
      <c r="U24" s="20"/>
      <c r="V24" s="20"/>
    </row>
    <row r="25" spans="1:22" x14ac:dyDescent="0.2">
      <c r="A25" s="20"/>
      <c r="B25" s="39" t="s">
        <v>79</v>
      </c>
      <c r="C25" s="50">
        <f>C17/C6</f>
        <v>5.3759117804694515E-2</v>
      </c>
      <c r="D25" s="50">
        <f>D17/D6</f>
        <v>6.1279129066473148E-2</v>
      </c>
      <c r="E25" s="50">
        <f>E17/E6</f>
        <v>6.3214522864904754E-2</v>
      </c>
      <c r="F25" s="51">
        <f>F17/F6</f>
        <v>6.1172409467478872E-2</v>
      </c>
      <c r="G25" s="46">
        <f>(IF(C25 &gt; 0.17, 100, IF(C25 &gt;= 0.1, 50, 0))) +
  (IF(D25 &gt; 0.17, 100, IF(D25 &gt;= 0.1, 50, 0))) +
  (IF(E25 &gt; 0.17, 100, IF(E25 &gt;= 0.1, 50, 0))) +
  (IF(F25 &gt; 0.17, 100, IF(F25 &gt;= 0.1, 50, 0)))</f>
        <v>0</v>
      </c>
      <c r="H25" s="47" t="s">
        <v>164</v>
      </c>
      <c r="I25" s="20"/>
      <c r="J25" s="20"/>
      <c r="K25" s="20"/>
      <c r="L25" s="20"/>
      <c r="M25" s="20"/>
      <c r="N25" s="20"/>
      <c r="O25" s="20"/>
      <c r="P25" s="20"/>
      <c r="Q25" s="20"/>
      <c r="R25" s="20"/>
      <c r="S25" s="20"/>
      <c r="T25" s="20"/>
      <c r="U25" s="20"/>
      <c r="V25" s="20"/>
    </row>
    <row r="26" spans="1:22" x14ac:dyDescent="0.2">
      <c r="A26" s="20"/>
      <c r="B26" s="39" t="s">
        <v>81</v>
      </c>
      <c r="C26" s="50">
        <f>C8/C6</f>
        <v>0.64483758030276206</v>
      </c>
      <c r="D26" s="50">
        <f>D8/D6</f>
        <v>0.6600737984420425</v>
      </c>
      <c r="E26" s="50">
        <f>E8/E6</f>
        <v>0.66554638719678405</v>
      </c>
      <c r="F26" s="51">
        <f>F8/F6</f>
        <v>0.60985869513469648</v>
      </c>
      <c r="G26" s="46">
        <f>(IF(C26 &lt; 0.5, 100, 0)) +
  (IF(D26 &lt; 0.5, 100, 0)) +
  (IF(E26 &lt; 0.5, 100, 0)) +
  (IF(F26 &lt; 0.5, 100, 0))</f>
        <v>0</v>
      </c>
      <c r="H26" s="47" t="s">
        <v>165</v>
      </c>
      <c r="I26" s="20"/>
      <c r="J26" s="20"/>
      <c r="K26" s="20"/>
      <c r="L26" s="20"/>
      <c r="M26" s="20"/>
      <c r="N26" s="20"/>
      <c r="O26" s="20"/>
      <c r="P26" s="20"/>
      <c r="Q26" s="20"/>
      <c r="R26" s="20"/>
      <c r="S26" s="20"/>
      <c r="T26" s="20"/>
      <c r="U26" s="20"/>
      <c r="V26" s="20"/>
    </row>
    <row r="27" spans="1:22" x14ac:dyDescent="0.2">
      <c r="A27" s="20"/>
      <c r="B27" s="39" t="s">
        <v>166</v>
      </c>
      <c r="C27" s="50">
        <f>C9/(C13+C10)</f>
        <v>3.2531693617303721</v>
      </c>
      <c r="D27" s="50">
        <f>D9/(D13+D10)</f>
        <v>3.1026198173683941</v>
      </c>
      <c r="E27" s="50">
        <f>E9/(E13+E10)</f>
        <v>2.8787415113642774</v>
      </c>
      <c r="F27" s="51">
        <f>F9/(F13+F10)</f>
        <v>2.7452088511195503</v>
      </c>
      <c r="G27" s="46">
        <f>(IF(C27 &lt; 0.8, 100, IF(C27 &lt; 1, 50, 0))) +
  (IF(D27 &lt; 0.8, 100, IF(D27 &lt; 1, 50, 0))) +
  (IF(E27 &lt; 0.8, 100, IF(E27 &lt; 1, 50, 0))) +
  (IF(F27 &lt; 0.8, 100, IF(F27 &lt; 1, 50, 0)))</f>
        <v>0</v>
      </c>
      <c r="H27" s="47" t="s">
        <v>167</v>
      </c>
      <c r="I27" s="20"/>
      <c r="J27" s="20"/>
      <c r="K27" s="20"/>
      <c r="L27" s="20"/>
      <c r="M27" s="20"/>
      <c r="N27" s="20"/>
      <c r="O27" s="20"/>
      <c r="P27" s="20"/>
      <c r="Q27" s="20"/>
      <c r="R27" s="20"/>
      <c r="S27" s="20"/>
      <c r="T27" s="20"/>
      <c r="U27" s="20"/>
      <c r="V27" s="20"/>
    </row>
    <row r="28" spans="1:22" x14ac:dyDescent="0.2">
      <c r="A28" s="20"/>
      <c r="B28" s="39" t="s">
        <v>168</v>
      </c>
      <c r="C28" s="44" t="str">
        <f>IF(C11=0, "Pass", "Fail")</f>
        <v>Fail</v>
      </c>
      <c r="D28" s="52" t="str">
        <f>IF(D11=0, "Pass", "Fail")</f>
        <v>Fail</v>
      </c>
      <c r="E28" s="52" t="str">
        <f>IF(E11=0, "Pass", "Fail")</f>
        <v>Fail</v>
      </c>
      <c r="F28" s="53" t="str">
        <f>IF(F11=0, "Pass", "Fail")</f>
        <v>Fail</v>
      </c>
      <c r="G28" s="46">
        <f>(COUNTIF(C28:F28, "Pass") * 100) + (COUNTIF(C28:F28, "Fail") * 0)</f>
        <v>0</v>
      </c>
      <c r="H28" s="47" t="s">
        <v>169</v>
      </c>
      <c r="I28" s="20"/>
      <c r="J28" s="20"/>
      <c r="K28" s="20"/>
      <c r="L28" s="20"/>
      <c r="M28" s="20"/>
      <c r="N28" s="20"/>
      <c r="O28" s="20"/>
      <c r="P28" s="20"/>
      <c r="Q28" s="20"/>
      <c r="R28" s="20"/>
      <c r="S28" s="20"/>
      <c r="T28" s="20"/>
      <c r="U28" s="20"/>
      <c r="V28" s="20"/>
    </row>
    <row r="29" spans="1:22" x14ac:dyDescent="0.2">
      <c r="A29" s="20"/>
      <c r="B29" s="39" t="s">
        <v>83</v>
      </c>
      <c r="C29" s="51">
        <f>(((C12-D12)/D12)+((D12-E12)/E12)+((E12-F12)/F12))/3</f>
        <v>4.4077841919103106E-2</v>
      </c>
      <c r="D29" s="54"/>
      <c r="E29" s="55"/>
      <c r="F29" s="56"/>
      <c r="G29" s="46">
        <f>(IF(C29 &gt;= 0.17, 100, IF(C29 &gt;= 0, 50, 0))) * (400/100)</f>
        <v>200</v>
      </c>
      <c r="H29" s="47" t="s">
        <v>170</v>
      </c>
      <c r="I29" s="20"/>
      <c r="J29" s="20"/>
      <c r="K29" s="20"/>
      <c r="L29" s="20"/>
      <c r="M29" s="20"/>
      <c r="N29" s="20"/>
      <c r="O29" s="20"/>
      <c r="P29" s="20"/>
      <c r="Q29" s="20"/>
      <c r="R29" s="20"/>
      <c r="S29" s="20"/>
      <c r="T29" s="20"/>
      <c r="U29" s="20"/>
      <c r="V29" s="20"/>
    </row>
    <row r="30" spans="1:22" x14ac:dyDescent="0.2">
      <c r="A30" s="20"/>
      <c r="B30" s="39" t="s">
        <v>87</v>
      </c>
      <c r="C30" s="44" t="str">
        <f>IF(C10&lt;&gt;0,"Pass","Fail")</f>
        <v>Fail</v>
      </c>
      <c r="D30" s="57" t="str">
        <f>IF(D10&lt;&gt;0,"Pass","Fail")</f>
        <v>Fail</v>
      </c>
      <c r="E30" s="57" t="str">
        <f>IF(E10&lt;&gt;0,"Pass","Fail")</f>
        <v>Fail</v>
      </c>
      <c r="F30" s="58" t="str">
        <f>IF(F10&lt;&gt;0,"Pass","Fail")</f>
        <v>Fail</v>
      </c>
      <c r="G30" s="46">
        <f>(COUNTIF(C30:F30, "Pass") * 100) + (COUNTIF(C30:F30, "Fail") * 0)</f>
        <v>0</v>
      </c>
      <c r="H30" s="47" t="s">
        <v>171</v>
      </c>
      <c r="I30" s="20"/>
      <c r="J30" s="20"/>
      <c r="K30" s="20"/>
      <c r="L30" s="20"/>
      <c r="M30" s="20"/>
      <c r="N30" s="20"/>
      <c r="O30" s="20"/>
      <c r="P30" s="20"/>
      <c r="Q30" s="20"/>
      <c r="R30" s="20"/>
      <c r="S30" s="20"/>
      <c r="T30" s="20"/>
      <c r="U30" s="20"/>
      <c r="V30" s="20"/>
    </row>
    <row r="31" spans="1:22" x14ac:dyDescent="0.2">
      <c r="A31" s="20"/>
      <c r="B31" s="39" t="s">
        <v>172</v>
      </c>
      <c r="C31" s="50">
        <f>C17/(C13+C10)</f>
        <v>0.22864663276058045</v>
      </c>
      <c r="D31" s="50">
        <f>D17/(D13+D10)</f>
        <v>0.25140496929918832</v>
      </c>
      <c r="E31" s="50">
        <f>E17/(E13+E10)</f>
        <v>0.24519279395719229</v>
      </c>
      <c r="F31" s="51">
        <f>F17/(F13+F10)</f>
        <v>0.22910344938191124</v>
      </c>
      <c r="G31" s="46">
        <f>(IF(C31 &gt; 0.23, 100, 0)) +
  (IF(D31 &gt; 0.23, 100, 0)) +
  (IF(E31 &gt; 0.23, 100, 0)) +
  (IF(F31 &gt; 0.23, 100, 0))</f>
        <v>200</v>
      </c>
      <c r="H31" s="47" t="s">
        <v>173</v>
      </c>
      <c r="I31" s="20"/>
      <c r="J31" s="20"/>
      <c r="K31" s="20"/>
      <c r="L31" s="20"/>
      <c r="M31" s="20"/>
      <c r="N31" s="20"/>
      <c r="O31" s="20"/>
      <c r="P31" s="20"/>
      <c r="Q31" s="20"/>
      <c r="R31" s="20"/>
      <c r="S31" s="20"/>
      <c r="T31" s="20"/>
      <c r="U31" s="20"/>
      <c r="V31" s="20"/>
    </row>
    <row r="32" spans="1:22" x14ac:dyDescent="0.2">
      <c r="A32" s="20"/>
      <c r="B32" s="59" t="s">
        <v>93</v>
      </c>
      <c r="C32" s="60" t="str">
        <f>IF(C5&gt;F5, "Pass", "Fail")</f>
        <v>Fail</v>
      </c>
      <c r="D32" s="61"/>
      <c r="E32" s="62"/>
      <c r="F32" s="62"/>
      <c r="G32" s="63">
        <f>((COUNTIF(C32, "Pass") * 100) + (COUNTIF(C32, "Fail") * 0)) * (400/100)</f>
        <v>0</v>
      </c>
      <c r="H32" s="64" t="s">
        <v>174</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tabColor rgb="FF00FF00"/>
  </sheetPr>
  <dimension ref="A1:V32"/>
  <sheetViews>
    <sheetView zoomScale="200" workbookViewId="0"/>
  </sheetViews>
  <sheetFormatPr baseColWidth="10" defaultColWidth="8.83203125" defaultRowHeight="15" x14ac:dyDescent="0.2"/>
  <cols>
    <col min="1" max="1" width="19" customWidth="1"/>
    <col min="2" max="2" width="42" customWidth="1"/>
    <col min="3" max="7" width="20" customWidth="1"/>
    <col min="8" max="8" width="177" customWidth="1"/>
    <col min="9" max="9" width="20" customWidth="1"/>
    <col min="10" max="22" width="19" customWidth="1"/>
  </cols>
  <sheetData>
    <row r="1" spans="1:22" x14ac:dyDescent="0.2">
      <c r="A1" s="20"/>
      <c r="B1" s="21" t="s">
        <v>130</v>
      </c>
      <c r="C1" s="20"/>
      <c r="D1" s="20"/>
      <c r="E1" s="20"/>
      <c r="F1" s="20"/>
      <c r="G1" s="20"/>
      <c r="H1" s="20"/>
      <c r="I1" s="20"/>
      <c r="J1" s="20"/>
      <c r="K1" s="20"/>
      <c r="L1" s="20"/>
      <c r="M1" s="20"/>
      <c r="N1" s="20"/>
      <c r="O1" s="20"/>
      <c r="P1" s="20"/>
      <c r="Q1" s="20"/>
      <c r="R1" s="20"/>
      <c r="S1" s="20"/>
      <c r="T1" s="20"/>
      <c r="U1" s="20"/>
      <c r="V1" s="20"/>
    </row>
    <row r="2" spans="1:22" x14ac:dyDescent="0.2">
      <c r="A2" s="20"/>
      <c r="B2" s="22" t="s">
        <v>131</v>
      </c>
      <c r="C2" s="23" t="s">
        <v>175</v>
      </c>
      <c r="D2" s="23" t="s">
        <v>176</v>
      </c>
      <c r="E2" s="23" t="s">
        <v>177</v>
      </c>
      <c r="F2" s="23" t="s">
        <v>178</v>
      </c>
      <c r="G2" s="20"/>
      <c r="H2" s="24" t="s">
        <v>136</v>
      </c>
      <c r="I2" s="25">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0.29375000000000001</v>
      </c>
      <c r="J2" s="20"/>
      <c r="K2" s="20"/>
      <c r="L2" s="20"/>
      <c r="M2" s="20"/>
      <c r="N2" s="20"/>
      <c r="O2" s="20"/>
      <c r="P2" s="20"/>
      <c r="Q2" s="20"/>
      <c r="R2" s="20"/>
      <c r="S2" s="20"/>
      <c r="T2" s="20"/>
      <c r="U2" s="20"/>
      <c r="V2" s="20"/>
    </row>
    <row r="3" spans="1:22" ht="19" x14ac:dyDescent="0.25">
      <c r="A3" s="20"/>
      <c r="B3" s="26" t="s">
        <v>137</v>
      </c>
      <c r="C3" s="27">
        <v>175400000</v>
      </c>
      <c r="D3" s="27">
        <v>455900000</v>
      </c>
      <c r="E3" s="27">
        <v>97700000</v>
      </c>
      <c r="F3" s="28">
        <v>74200000</v>
      </c>
      <c r="G3" s="20"/>
      <c r="H3" s="20"/>
      <c r="I3" s="20"/>
      <c r="J3" s="20"/>
      <c r="K3" s="20"/>
      <c r="L3" s="20"/>
      <c r="M3" s="20"/>
      <c r="N3" s="20"/>
      <c r="O3" s="20"/>
      <c r="P3" s="20"/>
      <c r="Q3" s="20"/>
      <c r="R3" s="20"/>
      <c r="S3" s="20"/>
      <c r="T3" s="20"/>
      <c r="U3" s="20"/>
      <c r="V3" s="20"/>
    </row>
    <row r="4" spans="1:22" ht="19" x14ac:dyDescent="0.25">
      <c r="A4" s="20"/>
      <c r="B4" s="29" t="s">
        <v>138</v>
      </c>
      <c r="C4" s="27">
        <v>5013400000</v>
      </c>
      <c r="D4" s="27">
        <v>5004000000</v>
      </c>
      <c r="E4" s="27">
        <v>5116600000</v>
      </c>
      <c r="F4" s="28">
        <v>4863200000</v>
      </c>
      <c r="G4" s="20"/>
      <c r="H4" s="20"/>
      <c r="I4" s="20"/>
      <c r="J4" s="20"/>
      <c r="K4" s="20"/>
      <c r="L4" s="20"/>
      <c r="M4" s="20"/>
      <c r="N4" s="20"/>
      <c r="O4" s="20"/>
      <c r="P4" s="20"/>
      <c r="Q4" s="20"/>
      <c r="R4" s="20"/>
      <c r="S4" s="20"/>
      <c r="T4" s="20"/>
      <c r="U4" s="20"/>
      <c r="V4" s="20"/>
    </row>
    <row r="5" spans="1:22" ht="19" x14ac:dyDescent="0.25">
      <c r="A5" s="20"/>
      <c r="B5" s="29" t="s">
        <v>139</v>
      </c>
      <c r="C5" s="27">
        <v>0</v>
      </c>
      <c r="D5" s="27">
        <v>0</v>
      </c>
      <c r="E5" s="27">
        <v>0</v>
      </c>
      <c r="F5" s="28">
        <v>0</v>
      </c>
      <c r="G5" s="20"/>
      <c r="H5" s="20"/>
      <c r="I5" s="20"/>
      <c r="J5" s="20"/>
      <c r="K5" s="20"/>
      <c r="L5" s="20"/>
      <c r="M5" s="20"/>
      <c r="N5" s="20"/>
      <c r="O5" s="20"/>
      <c r="P5" s="20"/>
      <c r="Q5" s="20"/>
      <c r="R5" s="20"/>
      <c r="S5" s="20"/>
      <c r="T5" s="20"/>
      <c r="U5" s="20"/>
      <c r="V5" s="20"/>
    </row>
    <row r="6" spans="1:22" ht="19" x14ac:dyDescent="0.25">
      <c r="A6" s="20"/>
      <c r="B6" s="29" t="s">
        <v>140</v>
      </c>
      <c r="C6" s="27">
        <v>6656400000</v>
      </c>
      <c r="D6" s="27">
        <v>6845600000</v>
      </c>
      <c r="E6" s="27">
        <v>6435000000</v>
      </c>
      <c r="F6" s="28">
        <v>6084600000</v>
      </c>
      <c r="G6" s="20"/>
      <c r="H6" s="20"/>
      <c r="I6" s="20"/>
      <c r="J6" s="20"/>
      <c r="K6" s="20"/>
      <c r="L6" s="20"/>
      <c r="M6" s="20"/>
      <c r="N6" s="20"/>
      <c r="O6" s="20"/>
      <c r="P6" s="20"/>
      <c r="Q6" s="20"/>
      <c r="R6" s="20"/>
      <c r="S6" s="20"/>
      <c r="T6" s="20"/>
      <c r="U6" s="20"/>
      <c r="V6" s="20"/>
    </row>
    <row r="7" spans="1:22" ht="19" x14ac:dyDescent="0.25">
      <c r="A7" s="20"/>
      <c r="B7" s="29" t="s">
        <v>141</v>
      </c>
      <c r="C7" s="27">
        <v>377600000</v>
      </c>
      <c r="D7" s="27">
        <v>716200000</v>
      </c>
      <c r="E7" s="27">
        <v>543400000</v>
      </c>
      <c r="F7" s="28">
        <v>459600000</v>
      </c>
      <c r="G7" s="20"/>
      <c r="H7" s="20"/>
      <c r="I7" s="20"/>
      <c r="J7" s="20"/>
      <c r="K7" s="20"/>
      <c r="L7" s="20"/>
      <c r="M7" s="20"/>
      <c r="N7" s="20"/>
      <c r="O7" s="20"/>
      <c r="P7" s="20"/>
      <c r="Q7" s="20"/>
      <c r="R7" s="20"/>
      <c r="S7" s="20"/>
      <c r="T7" s="20"/>
      <c r="U7" s="20"/>
      <c r="V7" s="20"/>
    </row>
    <row r="8" spans="1:22" ht="19" x14ac:dyDescent="0.25">
      <c r="A8" s="20"/>
      <c r="B8" s="29" t="s">
        <v>142</v>
      </c>
      <c r="C8" s="27">
        <v>2872200000</v>
      </c>
      <c r="D8" s="27">
        <v>2781100000</v>
      </c>
      <c r="E8" s="27">
        <v>2945300000</v>
      </c>
      <c r="F8" s="28">
        <v>2824800000</v>
      </c>
      <c r="G8" s="20"/>
      <c r="H8" s="20"/>
      <c r="I8" s="20"/>
      <c r="J8" s="20"/>
      <c r="K8" s="20"/>
      <c r="L8" s="20"/>
      <c r="M8" s="20"/>
      <c r="N8" s="20"/>
      <c r="O8" s="20"/>
      <c r="P8" s="20"/>
      <c r="Q8" s="20"/>
      <c r="R8" s="20"/>
      <c r="S8" s="20"/>
      <c r="T8" s="20"/>
      <c r="U8" s="20"/>
      <c r="V8" s="20"/>
    </row>
    <row r="9" spans="1:22" ht="19" x14ac:dyDescent="0.25">
      <c r="A9" s="20"/>
      <c r="B9" s="29" t="s">
        <v>143</v>
      </c>
      <c r="C9" s="27">
        <v>3249800000</v>
      </c>
      <c r="D9" s="27">
        <v>3497300000</v>
      </c>
      <c r="E9" s="27">
        <v>3488700000</v>
      </c>
      <c r="F9" s="28">
        <v>3284400000</v>
      </c>
      <c r="G9" s="20"/>
      <c r="H9" s="20"/>
      <c r="I9" s="20"/>
      <c r="J9" s="20"/>
      <c r="K9" s="20"/>
      <c r="L9" s="20"/>
      <c r="M9" s="20"/>
      <c r="N9" s="20"/>
      <c r="O9" s="20"/>
      <c r="P9" s="20"/>
      <c r="Q9" s="20"/>
      <c r="R9" s="20"/>
      <c r="S9" s="20"/>
      <c r="T9" s="20"/>
      <c r="U9" s="20"/>
      <c r="V9" s="20"/>
    </row>
    <row r="10" spans="1:22" ht="19" x14ac:dyDescent="0.25">
      <c r="A10" s="20"/>
      <c r="B10" s="29" t="s">
        <v>144</v>
      </c>
      <c r="C10" s="27">
        <v>0</v>
      </c>
      <c r="D10" s="27">
        <v>0</v>
      </c>
      <c r="E10" s="27">
        <v>0</v>
      </c>
      <c r="F10" s="28">
        <v>0</v>
      </c>
      <c r="G10" s="20"/>
      <c r="H10" s="20"/>
      <c r="I10" s="20"/>
      <c r="J10" s="20"/>
      <c r="K10" s="20"/>
      <c r="L10" s="20"/>
      <c r="M10" s="20"/>
      <c r="N10" s="20"/>
      <c r="O10" s="20"/>
      <c r="P10" s="20"/>
      <c r="Q10" s="20"/>
      <c r="R10" s="20"/>
      <c r="S10" s="20"/>
      <c r="T10" s="20"/>
      <c r="U10" s="20"/>
      <c r="V10" s="20"/>
    </row>
    <row r="11" spans="1:22" ht="19" x14ac:dyDescent="0.25">
      <c r="A11" s="20"/>
      <c r="B11" s="29" t="s">
        <v>145</v>
      </c>
      <c r="C11" s="27">
        <v>0</v>
      </c>
      <c r="D11" s="27">
        <v>0</v>
      </c>
      <c r="E11" s="27">
        <v>0</v>
      </c>
      <c r="F11" s="28">
        <v>0</v>
      </c>
      <c r="G11" s="20"/>
      <c r="H11" s="20"/>
      <c r="I11" s="20"/>
      <c r="J11" s="20"/>
      <c r="K11" s="20"/>
      <c r="L11" s="20"/>
      <c r="M11" s="20"/>
      <c r="N11" s="20"/>
      <c r="O11" s="20"/>
      <c r="P11" s="20"/>
      <c r="Q11" s="20"/>
      <c r="R11" s="20"/>
      <c r="S11" s="20"/>
      <c r="T11" s="20"/>
      <c r="U11" s="20"/>
      <c r="V11" s="20"/>
    </row>
    <row r="12" spans="1:22" ht="19" x14ac:dyDescent="0.25">
      <c r="A12" s="20"/>
      <c r="B12" s="29" t="s">
        <v>146</v>
      </c>
      <c r="C12" s="27">
        <v>1026400000</v>
      </c>
      <c r="D12" s="27">
        <v>934800000</v>
      </c>
      <c r="E12" s="27">
        <v>900200000</v>
      </c>
      <c r="F12" s="28">
        <v>864800000</v>
      </c>
      <c r="G12" s="20"/>
      <c r="H12" s="20"/>
      <c r="I12" s="20"/>
      <c r="J12" s="20"/>
      <c r="K12" s="20"/>
      <c r="L12" s="20"/>
      <c r="M12" s="20"/>
      <c r="N12" s="20"/>
      <c r="O12" s="20"/>
      <c r="P12" s="20"/>
      <c r="Q12" s="20"/>
      <c r="R12" s="20"/>
      <c r="S12" s="20"/>
      <c r="T12" s="20"/>
      <c r="U12" s="20"/>
      <c r="V12" s="20"/>
    </row>
    <row r="13" spans="1:22" ht="19" x14ac:dyDescent="0.25">
      <c r="A13" s="20"/>
      <c r="B13" s="29" t="s">
        <v>147</v>
      </c>
      <c r="C13" s="27">
        <v>3406600000</v>
      </c>
      <c r="D13" s="27">
        <v>3348300000</v>
      </c>
      <c r="E13" s="27">
        <v>2946300000</v>
      </c>
      <c r="F13" s="28">
        <v>2800200000</v>
      </c>
      <c r="G13" s="20"/>
      <c r="H13" s="20"/>
      <c r="I13" s="20"/>
      <c r="J13" s="20"/>
      <c r="K13" s="20"/>
      <c r="L13" s="20"/>
      <c r="M13" s="20"/>
      <c r="N13" s="20"/>
      <c r="O13" s="20"/>
      <c r="P13" s="20"/>
      <c r="Q13" s="20"/>
      <c r="R13" s="20"/>
      <c r="S13" s="20"/>
      <c r="T13" s="20"/>
      <c r="U13" s="20"/>
      <c r="V13" s="20"/>
    </row>
    <row r="14" spans="1:22" ht="19" x14ac:dyDescent="0.25">
      <c r="A14" s="20"/>
      <c r="B14" s="30" t="s">
        <v>148</v>
      </c>
      <c r="C14" s="31"/>
      <c r="D14" s="31"/>
      <c r="E14" s="31"/>
      <c r="F14" s="32"/>
      <c r="G14" s="20"/>
      <c r="H14" s="20"/>
      <c r="I14" s="20"/>
      <c r="J14" s="20"/>
      <c r="K14" s="20"/>
      <c r="L14" s="20"/>
      <c r="M14" s="20"/>
      <c r="N14" s="20"/>
      <c r="O14" s="20"/>
      <c r="P14" s="20"/>
      <c r="Q14" s="20"/>
      <c r="R14" s="20"/>
      <c r="S14" s="20"/>
      <c r="T14" s="20"/>
      <c r="U14" s="20"/>
      <c r="V14" s="20"/>
    </row>
    <row r="15" spans="1:22" ht="19" x14ac:dyDescent="0.25">
      <c r="A15" s="20"/>
      <c r="B15" s="26" t="s">
        <v>149</v>
      </c>
      <c r="C15" s="27">
        <v>0</v>
      </c>
      <c r="D15" s="27">
        <v>0</v>
      </c>
      <c r="E15" s="27">
        <v>0</v>
      </c>
      <c r="F15" s="28">
        <v>0</v>
      </c>
      <c r="G15" s="20"/>
      <c r="H15" s="20"/>
      <c r="I15" s="20"/>
      <c r="J15" s="20"/>
      <c r="K15" s="20"/>
      <c r="L15" s="20"/>
      <c r="M15" s="20"/>
      <c r="N15" s="20"/>
      <c r="O15" s="20"/>
      <c r="P15" s="20"/>
      <c r="Q15" s="20"/>
      <c r="R15" s="20"/>
      <c r="S15" s="20"/>
      <c r="T15" s="20"/>
      <c r="U15" s="20"/>
      <c r="V15" s="20"/>
    </row>
    <row r="16" spans="1:22" ht="19" x14ac:dyDescent="0.25">
      <c r="A16" s="20"/>
      <c r="B16" s="30" t="s">
        <v>150</v>
      </c>
      <c r="C16" s="31"/>
      <c r="D16" s="31"/>
      <c r="E16" s="31"/>
      <c r="F16" s="32"/>
      <c r="G16" s="20"/>
      <c r="H16" s="20"/>
      <c r="I16" s="20"/>
      <c r="J16" s="20"/>
      <c r="K16" s="20"/>
      <c r="L16" s="20"/>
      <c r="M16" s="20"/>
      <c r="N16" s="20"/>
      <c r="O16" s="20"/>
      <c r="P16" s="20"/>
      <c r="Q16" s="20"/>
      <c r="R16" s="20"/>
      <c r="S16" s="20"/>
      <c r="T16" s="20"/>
      <c r="U16" s="20"/>
      <c r="V16" s="20"/>
    </row>
    <row r="17" spans="1:22" ht="19" x14ac:dyDescent="0.25">
      <c r="A17" s="20"/>
      <c r="B17" s="33" t="s">
        <v>151</v>
      </c>
      <c r="C17" s="34">
        <v>585300000</v>
      </c>
      <c r="D17" s="34">
        <v>221300000</v>
      </c>
      <c r="E17" s="34">
        <v>263500000</v>
      </c>
      <c r="F17" s="35">
        <v>299800000</v>
      </c>
      <c r="G17" s="20"/>
      <c r="H17" s="20"/>
      <c r="I17" s="20"/>
      <c r="J17" s="20"/>
      <c r="K17" s="20"/>
      <c r="L17" s="20"/>
      <c r="M17" s="20"/>
      <c r="N17" s="20"/>
      <c r="O17" s="20"/>
      <c r="P17" s="20"/>
      <c r="Q17" s="20"/>
      <c r="R17" s="20"/>
      <c r="S17" s="20"/>
      <c r="T17" s="20"/>
      <c r="U17" s="20"/>
      <c r="V17" s="20"/>
    </row>
    <row r="19" spans="1:22" x14ac:dyDescent="0.2">
      <c r="A19" s="20"/>
      <c r="B19" s="36" t="s">
        <v>70</v>
      </c>
      <c r="C19" s="37" t="s">
        <v>152</v>
      </c>
      <c r="D19" s="37" t="s">
        <v>153</v>
      </c>
      <c r="E19" s="37" t="s">
        <v>154</v>
      </c>
      <c r="F19" s="37" t="s">
        <v>155</v>
      </c>
      <c r="G19" s="38" t="s">
        <v>156</v>
      </c>
      <c r="H19" s="20"/>
      <c r="I19" s="20"/>
      <c r="J19" s="20"/>
      <c r="K19" s="20"/>
      <c r="L19" s="20"/>
      <c r="M19" s="20"/>
      <c r="N19" s="20"/>
      <c r="O19" s="20"/>
      <c r="P19" s="20"/>
      <c r="Q19" s="20"/>
      <c r="R19" s="20"/>
      <c r="S19" s="20"/>
      <c r="T19" s="20"/>
      <c r="U19" s="20"/>
      <c r="V19" s="20"/>
    </row>
    <row r="20" spans="1:22" x14ac:dyDescent="0.2">
      <c r="A20" s="20"/>
      <c r="B20" s="39" t="s">
        <v>85</v>
      </c>
      <c r="C20" s="40"/>
      <c r="D20" s="40"/>
      <c r="E20" s="40"/>
      <c r="F20" s="40"/>
      <c r="G20" s="41"/>
      <c r="H20" s="42" t="s">
        <v>157</v>
      </c>
      <c r="I20" s="20"/>
      <c r="J20" s="20"/>
      <c r="K20" s="20"/>
      <c r="L20" s="20"/>
      <c r="M20" s="20"/>
      <c r="N20" s="20"/>
      <c r="O20" s="20"/>
      <c r="P20" s="20"/>
      <c r="Q20" s="20"/>
      <c r="R20" s="20"/>
      <c r="S20" s="20"/>
      <c r="T20" s="20"/>
      <c r="U20" s="20"/>
      <c r="V20" s="20"/>
    </row>
    <row r="21" spans="1:22" x14ac:dyDescent="0.2">
      <c r="A21" s="20"/>
      <c r="B21" s="43" t="s">
        <v>158</v>
      </c>
      <c r="C21" s="44" t="str">
        <f>IF(C3&gt;D3, "Pass", "Fail")</f>
        <v>Fail</v>
      </c>
      <c r="D21" s="44" t="str">
        <f>IF(D3&gt;E3, "Pass", "Fail")</f>
        <v>Pass</v>
      </c>
      <c r="E21" s="44" t="str">
        <f>IF(E3&gt;F3, "Pass", "Fail")</f>
        <v>Pass</v>
      </c>
      <c r="F21" s="45"/>
      <c r="G21" s="46">
        <f>(((COUNTIF(C21:E21, "Pass") * 100) + (COUNTIF(C21:E21, "Fail") * 0)) * (400/300)) / 2</f>
        <v>133.33333333333331</v>
      </c>
      <c r="H21" s="47" t="s">
        <v>159</v>
      </c>
      <c r="I21" s="48"/>
      <c r="J21" s="20"/>
      <c r="K21" s="20"/>
      <c r="L21" s="20"/>
      <c r="M21" s="20"/>
      <c r="N21" s="20"/>
      <c r="O21" s="20"/>
      <c r="P21" s="20"/>
      <c r="Q21" s="20"/>
      <c r="R21" s="20"/>
      <c r="S21" s="20"/>
      <c r="T21" s="20"/>
      <c r="U21" s="20"/>
      <c r="V21" s="20"/>
    </row>
    <row r="22" spans="1:22" x14ac:dyDescent="0.2">
      <c r="A22" s="20"/>
      <c r="B22" s="43" t="s">
        <v>160</v>
      </c>
      <c r="C22" s="44" t="str">
        <f>IF(C17&gt;D17, "Pass", "Fail")</f>
        <v>Pass</v>
      </c>
      <c r="D22" s="44" t="str">
        <f>IF(D17&gt;E17, "Pass", "Fail")</f>
        <v>Fail</v>
      </c>
      <c r="E22" s="44" t="str">
        <f>IF(E17&gt;F17, "Pass", "Fail")</f>
        <v>Fail</v>
      </c>
      <c r="F22" s="40"/>
      <c r="G22" s="46">
        <f>(((COUNTIF(C22:F22, "Pass") * 100) + (COUNTIF(C22:F22, "Fail") * 0)) * (400/300)) / 2</f>
        <v>66.666666666666657</v>
      </c>
      <c r="H22" s="47" t="s">
        <v>161</v>
      </c>
      <c r="I22" s="20"/>
      <c r="J22" s="20"/>
      <c r="K22" s="20"/>
      <c r="L22" s="20"/>
      <c r="M22" s="20"/>
      <c r="N22" s="20"/>
      <c r="O22" s="20"/>
      <c r="P22" s="20"/>
      <c r="Q22" s="20"/>
      <c r="R22" s="20"/>
      <c r="S22" s="20"/>
      <c r="T22" s="20"/>
      <c r="U22" s="20"/>
      <c r="V22" s="20"/>
    </row>
    <row r="23" spans="1:22" x14ac:dyDescent="0.2">
      <c r="A23" s="20"/>
      <c r="B23" s="39" t="s">
        <v>73</v>
      </c>
      <c r="C23" s="44" t="str">
        <f>IF(C17&gt;C7, "Pass", "Fail")</f>
        <v>Pass</v>
      </c>
      <c r="D23" s="44" t="str">
        <f>IF(D17&gt;D7, "Pass", "Fail")</f>
        <v>Fail</v>
      </c>
      <c r="E23" s="44" t="str">
        <f>IF(E17&gt;E7, "Pass", "Fail")</f>
        <v>Fail</v>
      </c>
      <c r="F23" s="49" t="str">
        <f>IF(F17&gt;F7, "Pass", "Fail")</f>
        <v>Fail</v>
      </c>
      <c r="G23" s="46">
        <f>(COUNTIF(C23:F23, "Pass") * 100) + (COUNTIF(C23:F23, "Fail") * 0)</f>
        <v>100</v>
      </c>
      <c r="H23" s="47" t="s">
        <v>162</v>
      </c>
      <c r="I23" s="20"/>
      <c r="J23" s="20"/>
      <c r="K23" s="20"/>
      <c r="L23" s="20"/>
      <c r="M23" s="20"/>
      <c r="N23" s="20"/>
      <c r="O23" s="20"/>
      <c r="P23" s="20"/>
      <c r="Q23" s="20"/>
      <c r="R23" s="20"/>
      <c r="S23" s="20"/>
      <c r="T23" s="20"/>
      <c r="U23" s="20"/>
      <c r="V23" s="20"/>
    </row>
    <row r="24" spans="1:22" x14ac:dyDescent="0.2">
      <c r="A24" s="20"/>
      <c r="B24" s="39" t="s">
        <v>91</v>
      </c>
      <c r="C24" s="50">
        <f>C17/(C4)</f>
        <v>0.11674711772449835</v>
      </c>
      <c r="D24" s="50">
        <f>D17/(D4)</f>
        <v>4.4224620303756991E-2</v>
      </c>
      <c r="E24" s="50">
        <f>E17/(E4)</f>
        <v>5.1499042332799123E-2</v>
      </c>
      <c r="F24" s="51">
        <f>F17/(F4)</f>
        <v>6.1646652409935845E-2</v>
      </c>
      <c r="G24" s="46">
        <f>(IF(C24 &gt; 0.5, 100, IF(C24 &gt;= 0.2, 50, 0))) +
  (IF(D24 &gt; 0.5, 100, IF(D24 &gt;= 0.2, 50, 0))) +
  (IF(E24 &gt; 0.5, 100, IF(E24 &gt;= 0.2, 50, 0))) +
  (IF(F24 &gt; 0.5, 100, IF(F24 &gt;= 0.2, 50, 0)))</f>
        <v>0</v>
      </c>
      <c r="H24" s="47" t="s">
        <v>163</v>
      </c>
      <c r="I24" s="20"/>
      <c r="J24" s="20"/>
      <c r="K24" s="20"/>
      <c r="L24" s="20"/>
      <c r="M24" s="20"/>
      <c r="N24" s="20"/>
      <c r="O24" s="20"/>
      <c r="P24" s="20"/>
      <c r="Q24" s="20"/>
      <c r="R24" s="20"/>
      <c r="S24" s="20"/>
      <c r="T24" s="20"/>
      <c r="U24" s="20"/>
      <c r="V24" s="20"/>
    </row>
    <row r="25" spans="1:22" x14ac:dyDescent="0.2">
      <c r="A25" s="20"/>
      <c r="B25" s="39" t="s">
        <v>79</v>
      </c>
      <c r="C25" s="50">
        <f>C17/C6</f>
        <v>8.793041283576708E-2</v>
      </c>
      <c r="D25" s="50">
        <f>D17/D6</f>
        <v>3.2327334346149351E-2</v>
      </c>
      <c r="E25" s="50">
        <f>E17/E6</f>
        <v>4.094794094794095E-2</v>
      </c>
      <c r="F25" s="51">
        <f>F17/F6</f>
        <v>4.9271932419550996E-2</v>
      </c>
      <c r="G25" s="46">
        <f>(IF(C25 &gt; 0.17, 100, IF(C25 &gt;= 0.1, 50, 0))) +
  (IF(D25 &gt; 0.17, 100, IF(D25 &gt;= 0.1, 50, 0))) +
  (IF(E25 &gt; 0.17, 100, IF(E25 &gt;= 0.1, 50, 0))) +
  (IF(F25 &gt; 0.17, 100, IF(F25 &gt;= 0.1, 50, 0)))</f>
        <v>0</v>
      </c>
      <c r="H25" s="47" t="s">
        <v>164</v>
      </c>
      <c r="I25" s="20"/>
      <c r="J25" s="20"/>
      <c r="K25" s="20"/>
      <c r="L25" s="20"/>
      <c r="M25" s="20"/>
      <c r="N25" s="20"/>
      <c r="O25" s="20"/>
      <c r="P25" s="20"/>
      <c r="Q25" s="20"/>
      <c r="R25" s="20"/>
      <c r="S25" s="20"/>
      <c r="T25" s="20"/>
      <c r="U25" s="20"/>
      <c r="V25" s="20"/>
    </row>
    <row r="26" spans="1:22" x14ac:dyDescent="0.2">
      <c r="A26" s="20"/>
      <c r="B26" s="39" t="s">
        <v>81</v>
      </c>
      <c r="C26" s="50">
        <f>C8/C6</f>
        <v>0.43149450153235985</v>
      </c>
      <c r="D26" s="50">
        <f>D8/D6</f>
        <v>0.40626095594250322</v>
      </c>
      <c r="E26" s="50">
        <f>E8/E6</f>
        <v>0.4577000777000777</v>
      </c>
      <c r="F26" s="51">
        <f>F8/F6</f>
        <v>0.46425401834138647</v>
      </c>
      <c r="G26" s="46">
        <f>(IF(C26 &lt; 0.5, 100, 0)) +
  (IF(D26 &lt; 0.5, 100, 0)) +
  (IF(E26 &lt; 0.5, 100, 0)) +
  (IF(F26 &lt; 0.5, 100, 0))</f>
        <v>400</v>
      </c>
      <c r="H26" s="47" t="s">
        <v>165</v>
      </c>
      <c r="I26" s="20"/>
      <c r="J26" s="20"/>
      <c r="K26" s="20"/>
      <c r="L26" s="20"/>
      <c r="M26" s="20"/>
      <c r="N26" s="20"/>
      <c r="O26" s="20"/>
      <c r="P26" s="20"/>
      <c r="Q26" s="20"/>
      <c r="R26" s="20"/>
      <c r="S26" s="20"/>
      <c r="T26" s="20"/>
      <c r="U26" s="20"/>
      <c r="V26" s="20"/>
    </row>
    <row r="27" spans="1:22" x14ac:dyDescent="0.2">
      <c r="A27" s="20"/>
      <c r="B27" s="39" t="s">
        <v>166</v>
      </c>
      <c r="C27" s="50">
        <f>C9/(C13+C10)</f>
        <v>0.95397170199025416</v>
      </c>
      <c r="D27" s="50">
        <f>D9/(D13+D10)</f>
        <v>1.0445001941283636</v>
      </c>
      <c r="E27" s="50">
        <f>E9/(E13+E10)</f>
        <v>1.1840953059769881</v>
      </c>
      <c r="F27" s="51">
        <f>F9/(F13+F10)</f>
        <v>1.1729162202699808</v>
      </c>
      <c r="G27" s="46">
        <f>(IF(C27 &lt; 0.8, 100, IF(C27 &lt; 1, 50, 0))) +
  (IF(D27 &lt; 0.8, 100, IF(D27 &lt; 1, 50, 0))) +
  (IF(E27 &lt; 0.8, 100, IF(E27 &lt; 1, 50, 0))) +
  (IF(F27 &lt; 0.8, 100, IF(F27 &lt; 1, 50, 0)))</f>
        <v>50</v>
      </c>
      <c r="H27" s="47" t="s">
        <v>167</v>
      </c>
      <c r="I27" s="20"/>
      <c r="J27" s="20"/>
      <c r="K27" s="20"/>
      <c r="L27" s="20"/>
      <c r="M27" s="20"/>
      <c r="N27" s="20"/>
      <c r="O27" s="20"/>
      <c r="P27" s="20"/>
      <c r="Q27" s="20"/>
      <c r="R27" s="20"/>
      <c r="S27" s="20"/>
      <c r="T27" s="20"/>
      <c r="U27" s="20"/>
      <c r="V27" s="20"/>
    </row>
    <row r="28" spans="1:22" x14ac:dyDescent="0.2">
      <c r="A28" s="20"/>
      <c r="B28" s="39" t="s">
        <v>168</v>
      </c>
      <c r="C28" s="44" t="str">
        <f>IF(C11=0, "Pass", "Fail")</f>
        <v>Pass</v>
      </c>
      <c r="D28" s="52" t="str">
        <f>IF(D11=0, "Pass", "Fail")</f>
        <v>Pass</v>
      </c>
      <c r="E28" s="52" t="str">
        <f>IF(E11=0, "Pass", "Fail")</f>
        <v>Pass</v>
      </c>
      <c r="F28" s="53" t="str">
        <f>IF(F11=0, "Pass", "Fail")</f>
        <v>Pass</v>
      </c>
      <c r="G28" s="46">
        <f>(COUNTIF(C28:F28, "Pass") * 100) + (COUNTIF(C28:F28, "Fail") * 0)</f>
        <v>400</v>
      </c>
      <c r="H28" s="47" t="s">
        <v>169</v>
      </c>
      <c r="I28" s="20"/>
      <c r="J28" s="20"/>
      <c r="K28" s="20"/>
      <c r="L28" s="20"/>
      <c r="M28" s="20"/>
      <c r="N28" s="20"/>
      <c r="O28" s="20"/>
      <c r="P28" s="20"/>
      <c r="Q28" s="20"/>
      <c r="R28" s="20"/>
      <c r="S28" s="20"/>
      <c r="T28" s="20"/>
      <c r="U28" s="20"/>
      <c r="V28" s="20"/>
    </row>
    <row r="29" spans="1:22" x14ac:dyDescent="0.2">
      <c r="A29" s="20"/>
      <c r="B29" s="39" t="s">
        <v>83</v>
      </c>
      <c r="C29" s="51">
        <f>(((C12-D12)/D12)+((D12-E12)/E12)+((E12-F12)/F12))/3</f>
        <v>5.911969927741037E-2</v>
      </c>
      <c r="D29" s="54"/>
      <c r="E29" s="55"/>
      <c r="F29" s="56"/>
      <c r="G29" s="46">
        <f>(IF(C29 &gt;= 0.17, 100, IF(C29 &gt;= 0, 50, 0))) * (400/100)</f>
        <v>200</v>
      </c>
      <c r="H29" s="47" t="s">
        <v>170</v>
      </c>
      <c r="I29" s="20"/>
      <c r="J29" s="20"/>
      <c r="K29" s="20"/>
      <c r="L29" s="20"/>
      <c r="M29" s="20"/>
      <c r="N29" s="20"/>
      <c r="O29" s="20"/>
      <c r="P29" s="20"/>
      <c r="Q29" s="20"/>
      <c r="R29" s="20"/>
      <c r="S29" s="20"/>
      <c r="T29" s="20"/>
      <c r="U29" s="20"/>
      <c r="V29" s="20"/>
    </row>
    <row r="30" spans="1:22" x14ac:dyDescent="0.2">
      <c r="A30" s="20"/>
      <c r="B30" s="39" t="s">
        <v>87</v>
      </c>
      <c r="C30" s="44" t="str">
        <f>IF(C10&lt;&gt;0,"Pass","Fail")</f>
        <v>Fail</v>
      </c>
      <c r="D30" s="57" t="str">
        <f>IF(D10&lt;&gt;0,"Pass","Fail")</f>
        <v>Fail</v>
      </c>
      <c r="E30" s="57" t="str">
        <f>IF(E10&lt;&gt;0,"Pass","Fail")</f>
        <v>Fail</v>
      </c>
      <c r="F30" s="58" t="str">
        <f>IF(F10&lt;&gt;0,"Pass","Fail")</f>
        <v>Fail</v>
      </c>
      <c r="G30" s="46">
        <f>(COUNTIF(C30:F30, "Pass") * 100) + (COUNTIF(C30:F30, "Fail") * 0)</f>
        <v>0</v>
      </c>
      <c r="H30" s="47" t="s">
        <v>171</v>
      </c>
      <c r="I30" s="20"/>
      <c r="J30" s="20"/>
      <c r="K30" s="20"/>
      <c r="L30" s="20"/>
      <c r="M30" s="20"/>
      <c r="N30" s="20"/>
      <c r="O30" s="20"/>
      <c r="P30" s="20"/>
      <c r="Q30" s="20"/>
      <c r="R30" s="20"/>
      <c r="S30" s="20"/>
      <c r="T30" s="20"/>
      <c r="U30" s="20"/>
      <c r="V30" s="20"/>
    </row>
    <row r="31" spans="1:22" x14ac:dyDescent="0.2">
      <c r="A31" s="20"/>
      <c r="B31" s="39" t="s">
        <v>172</v>
      </c>
      <c r="C31" s="50">
        <f>C17/(C13+C10)</f>
        <v>0.1718135384254095</v>
      </c>
      <c r="D31" s="50">
        <f>D17/(D13+D10)</f>
        <v>6.6093241346354872E-2</v>
      </c>
      <c r="E31" s="50">
        <f>E17/(E13+E10)</f>
        <v>8.9434205613820719E-2</v>
      </c>
      <c r="F31" s="51">
        <f>F17/(F13+F10)</f>
        <v>0.10706378115848868</v>
      </c>
      <c r="G31" s="46">
        <f>(IF(C31 &gt; 0.23, 100, 0)) +
  (IF(D31 &gt; 0.23, 100, 0)) +
  (IF(E31 &gt; 0.23, 100, 0)) +
  (IF(F31 &gt; 0.23, 100, 0))</f>
        <v>0</v>
      </c>
      <c r="H31" s="47" t="s">
        <v>173</v>
      </c>
      <c r="I31" s="20"/>
      <c r="J31" s="20"/>
      <c r="K31" s="20"/>
      <c r="L31" s="20"/>
      <c r="M31" s="20"/>
      <c r="N31" s="20"/>
      <c r="O31" s="20"/>
      <c r="P31" s="20"/>
      <c r="Q31" s="20"/>
      <c r="R31" s="20"/>
      <c r="S31" s="20"/>
      <c r="T31" s="20"/>
      <c r="U31" s="20"/>
      <c r="V31" s="20"/>
    </row>
    <row r="32" spans="1:22" x14ac:dyDescent="0.2">
      <c r="A32" s="20"/>
      <c r="B32" s="59" t="s">
        <v>93</v>
      </c>
      <c r="C32" s="60" t="str">
        <f>IF(C5&gt;F5, "Pass", "Fail")</f>
        <v>Fail</v>
      </c>
      <c r="D32" s="61"/>
      <c r="E32" s="62"/>
      <c r="F32" s="62"/>
      <c r="G32" s="63">
        <f>((COUNTIF(C32, "Pass") * 100) + (COUNTIF(C32, "Fail") * 0)) * (400/100)</f>
        <v>0</v>
      </c>
      <c r="H32" s="64" t="s">
        <v>174</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tabColor rgb="FF00FF00"/>
  </sheetPr>
  <dimension ref="A1:V32"/>
  <sheetViews>
    <sheetView zoomScale="200" workbookViewId="0"/>
  </sheetViews>
  <sheetFormatPr baseColWidth="10" defaultColWidth="8.83203125" defaultRowHeight="15" x14ac:dyDescent="0.2"/>
  <cols>
    <col min="1" max="1" width="19" customWidth="1"/>
    <col min="2" max="2" width="42" customWidth="1"/>
    <col min="3" max="7" width="20" customWidth="1"/>
    <col min="8" max="8" width="177" customWidth="1"/>
    <col min="9" max="9" width="20" customWidth="1"/>
    <col min="10" max="22" width="19" customWidth="1"/>
  </cols>
  <sheetData>
    <row r="1" spans="1:22" x14ac:dyDescent="0.2">
      <c r="A1" s="20"/>
      <c r="B1" s="21" t="s">
        <v>130</v>
      </c>
      <c r="C1" s="20"/>
      <c r="D1" s="20"/>
      <c r="E1" s="20"/>
      <c r="F1" s="20"/>
      <c r="G1" s="20"/>
      <c r="H1" s="20"/>
      <c r="I1" s="20"/>
      <c r="J1" s="20"/>
      <c r="K1" s="20"/>
      <c r="L1" s="20"/>
      <c r="M1" s="20"/>
      <c r="N1" s="20"/>
      <c r="O1" s="20"/>
      <c r="P1" s="20"/>
      <c r="Q1" s="20"/>
      <c r="R1" s="20"/>
      <c r="S1" s="20"/>
      <c r="T1" s="20"/>
      <c r="U1" s="20"/>
      <c r="V1" s="20"/>
    </row>
    <row r="2" spans="1:22" x14ac:dyDescent="0.2">
      <c r="A2" s="20"/>
      <c r="B2" s="22" t="s">
        <v>131</v>
      </c>
      <c r="C2" s="23" t="s">
        <v>175</v>
      </c>
      <c r="D2" s="23" t="s">
        <v>176</v>
      </c>
      <c r="E2" s="23" t="s">
        <v>177</v>
      </c>
      <c r="F2" s="23" t="s">
        <v>178</v>
      </c>
      <c r="G2" s="20"/>
      <c r="H2" s="24" t="s">
        <v>136</v>
      </c>
      <c r="I2" s="25">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0.19833333333333336</v>
      </c>
      <c r="J2" s="20"/>
      <c r="K2" s="20"/>
      <c r="L2" s="20"/>
      <c r="M2" s="20"/>
      <c r="N2" s="20"/>
      <c r="O2" s="20"/>
      <c r="P2" s="20"/>
      <c r="Q2" s="20"/>
      <c r="R2" s="20"/>
      <c r="S2" s="20"/>
      <c r="T2" s="20"/>
      <c r="U2" s="20"/>
      <c r="V2" s="20"/>
    </row>
    <row r="3" spans="1:22" ht="19" x14ac:dyDescent="0.25">
      <c r="A3" s="20"/>
      <c r="B3" s="26" t="s">
        <v>137</v>
      </c>
      <c r="C3" s="27">
        <v>114539000</v>
      </c>
      <c r="D3" s="27">
        <v>107359000</v>
      </c>
      <c r="E3" s="27">
        <v>80614000</v>
      </c>
      <c r="F3" s="28">
        <v>61010000</v>
      </c>
      <c r="G3" s="20"/>
      <c r="H3" s="20"/>
      <c r="I3" s="20"/>
      <c r="J3" s="20"/>
      <c r="K3" s="20"/>
      <c r="L3" s="20"/>
      <c r="M3" s="20"/>
      <c r="N3" s="20"/>
      <c r="O3" s="20"/>
      <c r="P3" s="20"/>
      <c r="Q3" s="20"/>
      <c r="R3" s="20"/>
      <c r="S3" s="20"/>
      <c r="T3" s="20"/>
      <c r="U3" s="20"/>
      <c r="V3" s="20"/>
    </row>
    <row r="4" spans="1:22" ht="19" x14ac:dyDescent="0.25">
      <c r="A4" s="20"/>
      <c r="B4" s="29" t="s">
        <v>138</v>
      </c>
      <c r="C4" s="27">
        <v>6039801000</v>
      </c>
      <c r="D4" s="27">
        <v>5657480000</v>
      </c>
      <c r="E4" s="27">
        <v>5247232000</v>
      </c>
      <c r="F4" s="28">
        <v>4952935000</v>
      </c>
      <c r="G4" s="20"/>
      <c r="H4" s="20"/>
      <c r="I4" s="20"/>
      <c r="J4" s="20"/>
      <c r="K4" s="20"/>
      <c r="L4" s="20"/>
      <c r="M4" s="20"/>
      <c r="N4" s="20"/>
      <c r="O4" s="20"/>
      <c r="P4" s="20"/>
      <c r="Q4" s="20"/>
      <c r="R4" s="20"/>
      <c r="S4" s="20"/>
      <c r="T4" s="20"/>
      <c r="U4" s="20"/>
      <c r="V4" s="20"/>
    </row>
    <row r="5" spans="1:22" ht="19" x14ac:dyDescent="0.25">
      <c r="A5" s="20"/>
      <c r="B5" s="29" t="s">
        <v>139</v>
      </c>
      <c r="C5" s="27">
        <v>357586000</v>
      </c>
      <c r="D5" s="27">
        <v>357586000</v>
      </c>
      <c r="E5" s="27">
        <v>357586000</v>
      </c>
      <c r="F5" s="28">
        <v>357586000</v>
      </c>
      <c r="G5" s="20"/>
      <c r="H5" s="20"/>
      <c r="I5" s="20"/>
      <c r="J5" s="20"/>
      <c r="K5" s="20"/>
      <c r="L5" s="20"/>
      <c r="M5" s="20"/>
      <c r="N5" s="20"/>
      <c r="O5" s="20"/>
      <c r="P5" s="20"/>
      <c r="Q5" s="20"/>
      <c r="R5" s="20"/>
      <c r="S5" s="20"/>
      <c r="T5" s="20"/>
      <c r="U5" s="20"/>
      <c r="V5" s="20"/>
    </row>
    <row r="6" spans="1:22" ht="19" x14ac:dyDescent="0.25">
      <c r="A6" s="20"/>
      <c r="B6" s="29" t="s">
        <v>140</v>
      </c>
      <c r="C6" s="27">
        <v>7600652000</v>
      </c>
      <c r="D6" s="27">
        <v>7317783000</v>
      </c>
      <c r="E6" s="27">
        <v>6780443000</v>
      </c>
      <c r="F6" s="28">
        <v>6389449000</v>
      </c>
      <c r="G6" s="20"/>
      <c r="H6" s="20"/>
      <c r="I6" s="20"/>
      <c r="J6" s="20"/>
      <c r="K6" s="20"/>
      <c r="L6" s="20"/>
      <c r="M6" s="20"/>
      <c r="N6" s="20"/>
      <c r="O6" s="20"/>
      <c r="P6" s="20"/>
      <c r="Q6" s="20"/>
      <c r="R6" s="20"/>
      <c r="S6" s="20"/>
      <c r="T6" s="20"/>
      <c r="U6" s="20"/>
      <c r="V6" s="20"/>
    </row>
    <row r="7" spans="1:22" ht="19" x14ac:dyDescent="0.25">
      <c r="A7" s="20"/>
      <c r="B7" s="29" t="s">
        <v>141</v>
      </c>
      <c r="C7" s="27">
        <v>534898000</v>
      </c>
      <c r="D7" s="27">
        <v>620845000</v>
      </c>
      <c r="E7" s="27">
        <v>379642000</v>
      </c>
      <c r="F7" s="28">
        <v>466423000</v>
      </c>
      <c r="G7" s="20"/>
      <c r="H7" s="20"/>
      <c r="I7" s="20"/>
      <c r="J7" s="20"/>
      <c r="K7" s="20"/>
      <c r="L7" s="20"/>
      <c r="M7" s="20"/>
      <c r="N7" s="20"/>
      <c r="O7" s="20"/>
      <c r="P7" s="20"/>
      <c r="Q7" s="20"/>
      <c r="R7" s="20"/>
      <c r="S7" s="20"/>
      <c r="T7" s="20"/>
      <c r="U7" s="20"/>
      <c r="V7" s="20"/>
    </row>
    <row r="8" spans="1:22" ht="19" x14ac:dyDescent="0.25">
      <c r="A8" s="20"/>
      <c r="B8" s="29" t="s">
        <v>142</v>
      </c>
      <c r="C8" s="27">
        <v>4280440000</v>
      </c>
      <c r="D8" s="27">
        <v>4031755000</v>
      </c>
      <c r="E8" s="27">
        <v>4061088000</v>
      </c>
      <c r="F8" s="28">
        <v>3843931000</v>
      </c>
      <c r="G8" s="20"/>
      <c r="H8" s="20"/>
      <c r="I8" s="20"/>
      <c r="J8" s="20"/>
      <c r="K8" s="20"/>
      <c r="L8" s="20"/>
      <c r="M8" s="20"/>
      <c r="N8" s="20"/>
      <c r="O8" s="20"/>
      <c r="P8" s="20"/>
      <c r="Q8" s="20"/>
      <c r="R8" s="20"/>
      <c r="S8" s="20"/>
      <c r="T8" s="20"/>
      <c r="U8" s="20"/>
      <c r="V8" s="20"/>
    </row>
    <row r="9" spans="1:22" ht="19" x14ac:dyDescent="0.25">
      <c r="A9" s="20"/>
      <c r="B9" s="29" t="s">
        <v>143</v>
      </c>
      <c r="C9" s="27">
        <v>4815338000</v>
      </c>
      <c r="D9" s="27">
        <v>4652600000</v>
      </c>
      <c r="E9" s="27">
        <v>4440730000</v>
      </c>
      <c r="F9" s="28">
        <v>4310354000</v>
      </c>
      <c r="G9" s="20"/>
      <c r="H9" s="20"/>
      <c r="I9" s="20"/>
      <c r="J9" s="20"/>
      <c r="K9" s="20"/>
      <c r="L9" s="20"/>
      <c r="M9" s="20"/>
      <c r="N9" s="20"/>
      <c r="O9" s="20"/>
      <c r="P9" s="20"/>
      <c r="Q9" s="20"/>
      <c r="R9" s="20"/>
      <c r="S9" s="20"/>
      <c r="T9" s="20"/>
      <c r="U9" s="20"/>
      <c r="V9" s="20"/>
    </row>
    <row r="10" spans="1:22" ht="19" x14ac:dyDescent="0.25">
      <c r="A10" s="20"/>
      <c r="B10" s="29" t="s">
        <v>144</v>
      </c>
      <c r="C10" s="27">
        <v>97926000</v>
      </c>
      <c r="D10" s="27">
        <v>98392000</v>
      </c>
      <c r="E10" s="27">
        <v>98248000</v>
      </c>
      <c r="F10" s="28">
        <v>98075000</v>
      </c>
      <c r="G10" s="20"/>
      <c r="H10" s="20"/>
      <c r="I10" s="20"/>
      <c r="J10" s="20"/>
      <c r="K10" s="20"/>
      <c r="L10" s="20"/>
      <c r="M10" s="20"/>
      <c r="N10" s="20"/>
      <c r="O10" s="20"/>
      <c r="P10" s="20"/>
      <c r="Q10" s="20"/>
      <c r="R10" s="20"/>
      <c r="S10" s="20"/>
      <c r="T10" s="20"/>
      <c r="U10" s="20"/>
      <c r="V10" s="20"/>
    </row>
    <row r="11" spans="1:22" ht="19" x14ac:dyDescent="0.25">
      <c r="A11" s="20"/>
      <c r="B11" s="29" t="s">
        <v>145</v>
      </c>
      <c r="C11" s="27">
        <v>0</v>
      </c>
      <c r="D11" s="27">
        <v>0</v>
      </c>
      <c r="E11" s="27">
        <v>0</v>
      </c>
      <c r="F11" s="28">
        <v>0</v>
      </c>
      <c r="G11" s="20"/>
      <c r="H11" s="20"/>
      <c r="I11" s="20"/>
      <c r="J11" s="20"/>
      <c r="K11" s="20"/>
      <c r="L11" s="20"/>
      <c r="M11" s="20"/>
      <c r="N11" s="20"/>
      <c r="O11" s="20"/>
      <c r="P11" s="20"/>
      <c r="Q11" s="20"/>
      <c r="R11" s="20"/>
      <c r="S11" s="20"/>
      <c r="T11" s="20"/>
      <c r="U11" s="20"/>
      <c r="V11" s="20"/>
    </row>
    <row r="12" spans="1:22" ht="19" x14ac:dyDescent="0.25">
      <c r="A12" s="20"/>
      <c r="B12" s="29" t="s">
        <v>146</v>
      </c>
      <c r="C12" s="27">
        <v>811495000</v>
      </c>
      <c r="D12" s="27">
        <v>771414000</v>
      </c>
      <c r="E12" s="27">
        <v>728468000</v>
      </c>
      <c r="F12" s="28">
        <v>670111000</v>
      </c>
      <c r="G12" s="20"/>
      <c r="H12" s="20"/>
      <c r="I12" s="20"/>
      <c r="J12" s="20"/>
      <c r="K12" s="20"/>
      <c r="L12" s="20"/>
      <c r="M12" s="20"/>
      <c r="N12" s="20"/>
      <c r="O12" s="20"/>
      <c r="P12" s="20"/>
      <c r="Q12" s="20"/>
      <c r="R12" s="20"/>
      <c r="S12" s="20"/>
      <c r="T12" s="20"/>
      <c r="U12" s="20"/>
      <c r="V12" s="20"/>
    </row>
    <row r="13" spans="1:22" ht="19" x14ac:dyDescent="0.25">
      <c r="A13" s="20"/>
      <c r="B13" s="29" t="s">
        <v>147</v>
      </c>
      <c r="C13" s="27">
        <v>2785314000</v>
      </c>
      <c r="D13" s="27">
        <v>2665183000</v>
      </c>
      <c r="E13" s="27">
        <v>2339713000</v>
      </c>
      <c r="F13" s="28">
        <v>2079095000</v>
      </c>
      <c r="G13" s="20"/>
      <c r="H13" s="20"/>
      <c r="I13" s="20"/>
      <c r="J13" s="20"/>
      <c r="K13" s="20"/>
      <c r="L13" s="20"/>
      <c r="M13" s="20"/>
      <c r="N13" s="20"/>
      <c r="O13" s="20"/>
      <c r="P13" s="20"/>
      <c r="Q13" s="20"/>
      <c r="R13" s="20"/>
      <c r="S13" s="20"/>
      <c r="T13" s="20"/>
      <c r="U13" s="20"/>
      <c r="V13" s="20"/>
    </row>
    <row r="14" spans="1:22" ht="19" x14ac:dyDescent="0.25">
      <c r="A14" s="20"/>
      <c r="B14" s="30" t="s">
        <v>148</v>
      </c>
      <c r="C14" s="31"/>
      <c r="D14" s="31"/>
      <c r="E14" s="31"/>
      <c r="F14" s="32"/>
      <c r="G14" s="20"/>
      <c r="H14" s="20"/>
      <c r="I14" s="20"/>
      <c r="J14" s="20"/>
      <c r="K14" s="20"/>
      <c r="L14" s="20"/>
      <c r="M14" s="20"/>
      <c r="N14" s="20"/>
      <c r="O14" s="20"/>
      <c r="P14" s="20"/>
      <c r="Q14" s="20"/>
      <c r="R14" s="20"/>
      <c r="S14" s="20"/>
      <c r="T14" s="20"/>
      <c r="U14" s="20"/>
      <c r="V14" s="20"/>
    </row>
    <row r="15" spans="1:22" ht="19" x14ac:dyDescent="0.25">
      <c r="A15" s="20"/>
      <c r="B15" s="26" t="s">
        <v>149</v>
      </c>
      <c r="C15" s="27">
        <v>0</v>
      </c>
      <c r="D15" s="27">
        <v>0</v>
      </c>
      <c r="E15" s="27">
        <v>0</v>
      </c>
      <c r="F15" s="28">
        <v>0</v>
      </c>
      <c r="G15" s="20"/>
      <c r="H15" s="20"/>
      <c r="I15" s="20"/>
      <c r="J15" s="20"/>
      <c r="K15" s="20"/>
      <c r="L15" s="20"/>
      <c r="M15" s="20"/>
      <c r="N15" s="20"/>
      <c r="O15" s="20"/>
      <c r="P15" s="20"/>
      <c r="Q15" s="20"/>
      <c r="R15" s="20"/>
      <c r="S15" s="20"/>
      <c r="T15" s="20"/>
      <c r="U15" s="20"/>
      <c r="V15" s="20"/>
    </row>
    <row r="16" spans="1:22" ht="19" x14ac:dyDescent="0.25">
      <c r="A16" s="20"/>
      <c r="B16" s="30" t="s">
        <v>150</v>
      </c>
      <c r="C16" s="31"/>
      <c r="D16" s="31"/>
      <c r="E16" s="31"/>
      <c r="F16" s="32"/>
      <c r="G16" s="20"/>
      <c r="H16" s="20"/>
      <c r="I16" s="20"/>
      <c r="J16" s="20"/>
      <c r="K16" s="20"/>
      <c r="L16" s="20"/>
      <c r="M16" s="20"/>
      <c r="N16" s="20"/>
      <c r="O16" s="20"/>
      <c r="P16" s="20"/>
      <c r="Q16" s="20"/>
      <c r="R16" s="20"/>
      <c r="S16" s="20"/>
      <c r="T16" s="20"/>
      <c r="U16" s="20"/>
      <c r="V16" s="20"/>
    </row>
    <row r="17" spans="1:22" ht="19" x14ac:dyDescent="0.25">
      <c r="A17" s="20"/>
      <c r="B17" s="33" t="s">
        <v>151</v>
      </c>
      <c r="C17" s="34">
        <v>489231000</v>
      </c>
      <c r="D17" s="34">
        <v>307242000</v>
      </c>
      <c r="E17" s="34">
        <v>219978000</v>
      </c>
      <c r="F17" s="35">
        <v>352149000</v>
      </c>
      <c r="G17" s="20"/>
      <c r="H17" s="20"/>
      <c r="I17" s="20"/>
      <c r="J17" s="20"/>
      <c r="K17" s="20"/>
      <c r="L17" s="20"/>
      <c r="M17" s="20"/>
      <c r="N17" s="20"/>
      <c r="O17" s="20"/>
      <c r="P17" s="20"/>
      <c r="Q17" s="20"/>
      <c r="R17" s="20"/>
      <c r="S17" s="20"/>
      <c r="T17" s="20"/>
      <c r="U17" s="20"/>
      <c r="V17" s="20"/>
    </row>
    <row r="19" spans="1:22" x14ac:dyDescent="0.2">
      <c r="A19" s="20"/>
      <c r="B19" s="36" t="s">
        <v>70</v>
      </c>
      <c r="C19" s="37" t="s">
        <v>152</v>
      </c>
      <c r="D19" s="37" t="s">
        <v>153</v>
      </c>
      <c r="E19" s="37" t="s">
        <v>154</v>
      </c>
      <c r="F19" s="37" t="s">
        <v>155</v>
      </c>
      <c r="G19" s="38" t="s">
        <v>156</v>
      </c>
      <c r="H19" s="20"/>
      <c r="I19" s="20"/>
      <c r="J19" s="20"/>
      <c r="K19" s="20"/>
      <c r="L19" s="20"/>
      <c r="M19" s="20"/>
      <c r="N19" s="20"/>
      <c r="O19" s="20"/>
      <c r="P19" s="20"/>
      <c r="Q19" s="20"/>
      <c r="R19" s="20"/>
      <c r="S19" s="20"/>
      <c r="T19" s="20"/>
      <c r="U19" s="20"/>
      <c r="V19" s="20"/>
    </row>
    <row r="20" spans="1:22" x14ac:dyDescent="0.2">
      <c r="A20" s="20"/>
      <c r="B20" s="39" t="s">
        <v>85</v>
      </c>
      <c r="C20" s="40"/>
      <c r="D20" s="40"/>
      <c r="E20" s="40"/>
      <c r="F20" s="40"/>
      <c r="G20" s="41"/>
      <c r="H20" s="42" t="s">
        <v>157</v>
      </c>
      <c r="I20" s="20"/>
      <c r="J20" s="20"/>
      <c r="K20" s="20"/>
      <c r="L20" s="20"/>
      <c r="M20" s="20"/>
      <c r="N20" s="20"/>
      <c r="O20" s="20"/>
      <c r="P20" s="20"/>
      <c r="Q20" s="20"/>
      <c r="R20" s="20"/>
      <c r="S20" s="20"/>
      <c r="T20" s="20"/>
      <c r="U20" s="20"/>
      <c r="V20" s="20"/>
    </row>
    <row r="21" spans="1:22" x14ac:dyDescent="0.2">
      <c r="A21" s="20"/>
      <c r="B21" s="43" t="s">
        <v>158</v>
      </c>
      <c r="C21" s="44" t="str">
        <f>IF(C3&gt;D3, "Pass", "Fail")</f>
        <v>Pass</v>
      </c>
      <c r="D21" s="44" t="str">
        <f>IF(D3&gt;E3, "Pass", "Fail")</f>
        <v>Pass</v>
      </c>
      <c r="E21" s="44" t="str">
        <f>IF(E3&gt;F3, "Pass", "Fail")</f>
        <v>Pass</v>
      </c>
      <c r="F21" s="45"/>
      <c r="G21" s="46">
        <f>(((COUNTIF(C21:E21, "Pass") * 100) + (COUNTIF(C21:E21, "Fail") * 0)) * (400/300)) / 2</f>
        <v>200</v>
      </c>
      <c r="H21" s="47" t="s">
        <v>159</v>
      </c>
      <c r="I21" s="48"/>
      <c r="J21" s="20"/>
      <c r="K21" s="20"/>
      <c r="L21" s="20"/>
      <c r="M21" s="20"/>
      <c r="N21" s="20"/>
      <c r="O21" s="20"/>
      <c r="P21" s="20"/>
      <c r="Q21" s="20"/>
      <c r="R21" s="20"/>
      <c r="S21" s="20"/>
      <c r="T21" s="20"/>
      <c r="U21" s="20"/>
      <c r="V21" s="20"/>
    </row>
    <row r="22" spans="1:22" x14ac:dyDescent="0.2">
      <c r="A22" s="20"/>
      <c r="B22" s="43" t="s">
        <v>160</v>
      </c>
      <c r="C22" s="44" t="str">
        <f>IF(C17&gt;D17, "Pass", "Fail")</f>
        <v>Pass</v>
      </c>
      <c r="D22" s="44" t="str">
        <f>IF(D17&gt;E17, "Pass", "Fail")</f>
        <v>Pass</v>
      </c>
      <c r="E22" s="44" t="str">
        <f>IF(E17&gt;F17, "Pass", "Fail")</f>
        <v>Fail</v>
      </c>
      <c r="F22" s="40"/>
      <c r="G22" s="46">
        <f>(((COUNTIF(C22:F22, "Pass") * 100) + (COUNTIF(C22:F22, "Fail") * 0)) * (400/300)) / 2</f>
        <v>133.33333333333331</v>
      </c>
      <c r="H22" s="47" t="s">
        <v>161</v>
      </c>
      <c r="I22" s="20"/>
      <c r="J22" s="20"/>
      <c r="K22" s="20"/>
      <c r="L22" s="20"/>
      <c r="M22" s="20"/>
      <c r="N22" s="20"/>
      <c r="O22" s="20"/>
      <c r="P22" s="20"/>
      <c r="Q22" s="20"/>
      <c r="R22" s="20"/>
      <c r="S22" s="20"/>
      <c r="T22" s="20"/>
      <c r="U22" s="20"/>
      <c r="V22" s="20"/>
    </row>
    <row r="23" spans="1:22" x14ac:dyDescent="0.2">
      <c r="A23" s="20"/>
      <c r="B23" s="39" t="s">
        <v>73</v>
      </c>
      <c r="C23" s="44" t="str">
        <f>IF(C17&gt;C7, "Pass", "Fail")</f>
        <v>Fail</v>
      </c>
      <c r="D23" s="44" t="str">
        <f>IF(D17&gt;D7, "Pass", "Fail")</f>
        <v>Fail</v>
      </c>
      <c r="E23" s="44" t="str">
        <f>IF(E17&gt;E7, "Pass", "Fail")</f>
        <v>Fail</v>
      </c>
      <c r="F23" s="49" t="str">
        <f>IF(F17&gt;F7, "Pass", "Fail")</f>
        <v>Fail</v>
      </c>
      <c r="G23" s="46">
        <f>(COUNTIF(C23:F23, "Pass") * 100) + (COUNTIF(C23:F23, "Fail") * 0)</f>
        <v>0</v>
      </c>
      <c r="H23" s="47" t="s">
        <v>162</v>
      </c>
      <c r="I23" s="20"/>
      <c r="J23" s="20"/>
      <c r="K23" s="20"/>
      <c r="L23" s="20"/>
      <c r="M23" s="20"/>
      <c r="N23" s="20"/>
      <c r="O23" s="20"/>
      <c r="P23" s="20"/>
      <c r="Q23" s="20"/>
      <c r="R23" s="20"/>
      <c r="S23" s="20"/>
      <c r="T23" s="20"/>
      <c r="U23" s="20"/>
      <c r="V23" s="20"/>
    </row>
    <row r="24" spans="1:22" x14ac:dyDescent="0.2">
      <c r="A24" s="20"/>
      <c r="B24" s="39" t="s">
        <v>91</v>
      </c>
      <c r="C24" s="50">
        <f>C17/(C4)</f>
        <v>8.1001178681218144E-2</v>
      </c>
      <c r="D24" s="50">
        <f>D17/(D4)</f>
        <v>5.430721805468159E-2</v>
      </c>
      <c r="E24" s="50">
        <f>E17/(E4)</f>
        <v>4.1922674659706297E-2</v>
      </c>
      <c r="F24" s="51">
        <f>F17/(F4)</f>
        <v>7.1099055408560777E-2</v>
      </c>
      <c r="G24" s="46">
        <f>(IF(C24 &gt; 0.5, 100, IF(C24 &gt;= 0.2, 50, 0))) +
  (IF(D24 &gt; 0.5, 100, IF(D24 &gt;= 0.2, 50, 0))) +
  (IF(E24 &gt; 0.5, 100, IF(E24 &gt;= 0.2, 50, 0))) +
  (IF(F24 &gt; 0.5, 100, IF(F24 &gt;= 0.2, 50, 0)))</f>
        <v>0</v>
      </c>
      <c r="H24" s="47" t="s">
        <v>163</v>
      </c>
      <c r="I24" s="20"/>
      <c r="J24" s="20"/>
      <c r="K24" s="20"/>
      <c r="L24" s="20"/>
      <c r="M24" s="20"/>
      <c r="N24" s="20"/>
      <c r="O24" s="20"/>
      <c r="P24" s="20"/>
      <c r="Q24" s="20"/>
      <c r="R24" s="20"/>
      <c r="S24" s="20"/>
      <c r="T24" s="20"/>
      <c r="U24" s="20"/>
      <c r="V24" s="20"/>
    </row>
    <row r="25" spans="1:22" x14ac:dyDescent="0.2">
      <c r="A25" s="20"/>
      <c r="B25" s="39" t="s">
        <v>79</v>
      </c>
      <c r="C25" s="50">
        <f>C17/C6</f>
        <v>6.4366977990835517E-2</v>
      </c>
      <c r="D25" s="50">
        <f>D17/D6</f>
        <v>4.19856669704472E-2</v>
      </c>
      <c r="E25" s="50">
        <f>E17/E6</f>
        <v>3.2443012941779766E-2</v>
      </c>
      <c r="F25" s="51">
        <f>F17/F6</f>
        <v>5.511414208016998E-2</v>
      </c>
      <c r="G25" s="46">
        <f>(IF(C25 &gt; 0.17, 100, IF(C25 &gt;= 0.1, 50, 0))) +
  (IF(D25 &gt; 0.17, 100, IF(D25 &gt;= 0.1, 50, 0))) +
  (IF(E25 &gt; 0.17, 100, IF(E25 &gt;= 0.1, 50, 0))) +
  (IF(F25 &gt; 0.17, 100, IF(F25 &gt;= 0.1, 50, 0)))</f>
        <v>0</v>
      </c>
      <c r="H25" s="47" t="s">
        <v>164</v>
      </c>
      <c r="I25" s="20"/>
      <c r="J25" s="20"/>
      <c r="K25" s="20"/>
      <c r="L25" s="20"/>
      <c r="M25" s="20"/>
      <c r="N25" s="20"/>
      <c r="O25" s="20"/>
      <c r="P25" s="20"/>
      <c r="Q25" s="20"/>
      <c r="R25" s="20"/>
      <c r="S25" s="20"/>
      <c r="T25" s="20"/>
      <c r="U25" s="20"/>
      <c r="V25" s="20"/>
    </row>
    <row r="26" spans="1:22" x14ac:dyDescent="0.2">
      <c r="A26" s="20"/>
      <c r="B26" s="39" t="s">
        <v>81</v>
      </c>
      <c r="C26" s="50">
        <f>C8/C6</f>
        <v>0.5631674756323537</v>
      </c>
      <c r="D26" s="50">
        <f>D8/D6</f>
        <v>0.55095306870947114</v>
      </c>
      <c r="E26" s="50">
        <f>E8/E6</f>
        <v>0.59894139660196244</v>
      </c>
      <c r="F26" s="51">
        <f>F8/F6</f>
        <v>0.60160602267895091</v>
      </c>
      <c r="G26" s="46">
        <f>(IF(C26 &lt; 0.5, 100, 0)) +
  (IF(D26 &lt; 0.5, 100, 0)) +
  (IF(E26 &lt; 0.5, 100, 0)) +
  (IF(F26 &lt; 0.5, 100, 0))</f>
        <v>0</v>
      </c>
      <c r="H26" s="47" t="s">
        <v>165</v>
      </c>
      <c r="I26" s="20"/>
      <c r="J26" s="20"/>
      <c r="K26" s="20"/>
      <c r="L26" s="20"/>
      <c r="M26" s="20"/>
      <c r="N26" s="20"/>
      <c r="O26" s="20"/>
      <c r="P26" s="20"/>
      <c r="Q26" s="20"/>
      <c r="R26" s="20"/>
      <c r="S26" s="20"/>
      <c r="T26" s="20"/>
      <c r="U26" s="20"/>
      <c r="V26" s="20"/>
    </row>
    <row r="27" spans="1:22" x14ac:dyDescent="0.2">
      <c r="A27" s="20"/>
      <c r="B27" s="39" t="s">
        <v>166</v>
      </c>
      <c r="C27" s="50">
        <f>C9/(C13+C10)</f>
        <v>1.6701134834422386</v>
      </c>
      <c r="D27" s="50">
        <f>D9/(D13+D10)</f>
        <v>1.6835439602688547</v>
      </c>
      <c r="E27" s="50">
        <f>E9/(E13+E10)</f>
        <v>1.8214934529305431</v>
      </c>
      <c r="F27" s="51">
        <f>F9/(F13+F10)</f>
        <v>1.9797967085712187</v>
      </c>
      <c r="G27" s="46">
        <f>(IF(C27 &lt; 0.8, 100, IF(C27 &lt; 1, 50, 0))) +
  (IF(D27 &lt; 0.8, 100, IF(D27 &lt; 1, 50, 0))) +
  (IF(E27 &lt; 0.8, 100, IF(E27 &lt; 1, 50, 0))) +
  (IF(F27 &lt; 0.8, 100, IF(F27 &lt; 1, 50, 0)))</f>
        <v>0</v>
      </c>
      <c r="H27" s="47" t="s">
        <v>167</v>
      </c>
      <c r="I27" s="20"/>
      <c r="J27" s="20"/>
      <c r="K27" s="20"/>
      <c r="L27" s="20"/>
      <c r="M27" s="20"/>
      <c r="N27" s="20"/>
      <c r="O27" s="20"/>
      <c r="P27" s="20"/>
      <c r="Q27" s="20"/>
      <c r="R27" s="20"/>
      <c r="S27" s="20"/>
      <c r="T27" s="20"/>
      <c r="U27" s="20"/>
      <c r="V27" s="20"/>
    </row>
    <row r="28" spans="1:22" x14ac:dyDescent="0.2">
      <c r="A28" s="20"/>
      <c r="B28" s="39" t="s">
        <v>168</v>
      </c>
      <c r="C28" s="44" t="str">
        <f>IF(C11=0, "Pass", "Fail")</f>
        <v>Pass</v>
      </c>
      <c r="D28" s="52" t="str">
        <f>IF(D11=0, "Pass", "Fail")</f>
        <v>Pass</v>
      </c>
      <c r="E28" s="52" t="str">
        <f>IF(E11=0, "Pass", "Fail")</f>
        <v>Pass</v>
      </c>
      <c r="F28" s="53" t="str">
        <f>IF(F11=0, "Pass", "Fail")</f>
        <v>Pass</v>
      </c>
      <c r="G28" s="46">
        <f>(COUNTIF(C28:F28, "Pass") * 100) + (COUNTIF(C28:F28, "Fail") * 0)</f>
        <v>400</v>
      </c>
      <c r="H28" s="47" t="s">
        <v>169</v>
      </c>
      <c r="I28" s="20"/>
      <c r="J28" s="20"/>
      <c r="K28" s="20"/>
      <c r="L28" s="20"/>
      <c r="M28" s="20"/>
      <c r="N28" s="20"/>
      <c r="O28" s="20"/>
      <c r="P28" s="20"/>
      <c r="Q28" s="20"/>
      <c r="R28" s="20"/>
      <c r="S28" s="20"/>
      <c r="T28" s="20"/>
      <c r="U28" s="20"/>
      <c r="V28" s="20"/>
    </row>
    <row r="29" spans="1:22" x14ac:dyDescent="0.2">
      <c r="A29" s="20"/>
      <c r="B29" s="39" t="s">
        <v>83</v>
      </c>
      <c r="C29" s="51">
        <f>(((C12-D12)/D12)+((D12-E12)/E12)+((E12-F12)/F12))/3</f>
        <v>6.5999088333341629E-2</v>
      </c>
      <c r="D29" s="54"/>
      <c r="E29" s="55"/>
      <c r="F29" s="56"/>
      <c r="G29" s="46">
        <f>(IF(C29 &gt;= 0.17, 100, IF(C29 &gt;= 0, 50, 0))) * (400/100)</f>
        <v>200</v>
      </c>
      <c r="H29" s="47" t="s">
        <v>170</v>
      </c>
      <c r="I29" s="20"/>
      <c r="J29" s="20"/>
      <c r="K29" s="20"/>
      <c r="L29" s="20"/>
      <c r="M29" s="20"/>
      <c r="N29" s="20"/>
      <c r="O29" s="20"/>
      <c r="P29" s="20"/>
      <c r="Q29" s="20"/>
      <c r="R29" s="20"/>
      <c r="S29" s="20"/>
      <c r="T29" s="20"/>
      <c r="U29" s="20"/>
      <c r="V29" s="20"/>
    </row>
    <row r="30" spans="1:22" x14ac:dyDescent="0.2">
      <c r="A30" s="20"/>
      <c r="B30" s="39" t="s">
        <v>87</v>
      </c>
      <c r="C30" s="44" t="str">
        <f>IF(C10&lt;&gt;0,"Pass","Fail")</f>
        <v>Pass</v>
      </c>
      <c r="D30" s="57" t="str">
        <f>IF(D10&lt;&gt;0,"Pass","Fail")</f>
        <v>Pass</v>
      </c>
      <c r="E30" s="57" t="str">
        <f>IF(E10&lt;&gt;0,"Pass","Fail")</f>
        <v>Pass</v>
      </c>
      <c r="F30" s="58" t="str">
        <f>IF(F10&lt;&gt;0,"Pass","Fail")</f>
        <v>Pass</v>
      </c>
      <c r="G30" s="46">
        <f>(COUNTIF(C30:F30, "Pass") * 100) + (COUNTIF(C30:F30, "Fail") * 0)</f>
        <v>400</v>
      </c>
      <c r="H30" s="47" t="s">
        <v>171</v>
      </c>
      <c r="I30" s="20"/>
      <c r="J30" s="20"/>
      <c r="K30" s="20"/>
      <c r="L30" s="20"/>
      <c r="M30" s="20"/>
      <c r="N30" s="20"/>
      <c r="O30" s="20"/>
      <c r="P30" s="20"/>
      <c r="Q30" s="20"/>
      <c r="R30" s="20"/>
      <c r="S30" s="20"/>
      <c r="T30" s="20"/>
      <c r="U30" s="20"/>
      <c r="V30" s="20"/>
    </row>
    <row r="31" spans="1:22" x14ac:dyDescent="0.2">
      <c r="A31" s="20"/>
      <c r="B31" s="39" t="s">
        <v>172</v>
      </c>
      <c r="C31" s="50">
        <f>C17/(C13+C10)</f>
        <v>0.16968098389312025</v>
      </c>
      <c r="D31" s="50">
        <f>D17/(D13+D10)</f>
        <v>0.1111755606415603</v>
      </c>
      <c r="E31" s="50">
        <f>E17/(E13+E10)</f>
        <v>9.0230319517006219E-2</v>
      </c>
      <c r="F31" s="51">
        <f>F17/(F13+F10)</f>
        <v>0.16174621182544313</v>
      </c>
      <c r="G31" s="46">
        <f>(IF(C31 &gt; 0.23, 100, 0)) +
  (IF(D31 &gt; 0.23, 100, 0)) +
  (IF(E31 &gt; 0.23, 100, 0)) +
  (IF(F31 &gt; 0.23, 100, 0))</f>
        <v>0</v>
      </c>
      <c r="H31" s="47" t="s">
        <v>173</v>
      </c>
      <c r="I31" s="20"/>
      <c r="J31" s="20"/>
      <c r="K31" s="20"/>
      <c r="L31" s="20"/>
      <c r="M31" s="20"/>
      <c r="N31" s="20"/>
      <c r="O31" s="20"/>
      <c r="P31" s="20"/>
      <c r="Q31" s="20"/>
      <c r="R31" s="20"/>
      <c r="S31" s="20"/>
      <c r="T31" s="20"/>
      <c r="U31" s="20"/>
      <c r="V31" s="20"/>
    </row>
    <row r="32" spans="1:22" x14ac:dyDescent="0.2">
      <c r="A32" s="20"/>
      <c r="B32" s="59" t="s">
        <v>93</v>
      </c>
      <c r="C32" s="60" t="str">
        <f>IF(C5&gt;F5, "Pass", "Fail")</f>
        <v>Fail</v>
      </c>
      <c r="D32" s="61"/>
      <c r="E32" s="62"/>
      <c r="F32" s="62"/>
      <c r="G32" s="63">
        <f>((COUNTIF(C32, "Pass") * 100) + (COUNTIF(C32, "Fail") * 0)) * (400/100)</f>
        <v>0</v>
      </c>
      <c r="H32" s="64" t="s">
        <v>174</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tabColor rgb="FF00FF00"/>
  </sheetPr>
  <dimension ref="A1:V32"/>
  <sheetViews>
    <sheetView zoomScale="200" workbookViewId="0"/>
  </sheetViews>
  <sheetFormatPr baseColWidth="10" defaultColWidth="8.83203125" defaultRowHeight="15" x14ac:dyDescent="0.2"/>
  <cols>
    <col min="1" max="1" width="19" customWidth="1"/>
    <col min="2" max="2" width="42" customWidth="1"/>
    <col min="3" max="7" width="20" customWidth="1"/>
    <col min="8" max="8" width="177" customWidth="1"/>
    <col min="9" max="9" width="20" customWidth="1"/>
    <col min="10" max="22" width="19" customWidth="1"/>
  </cols>
  <sheetData>
    <row r="1" spans="1:22" x14ac:dyDescent="0.2">
      <c r="A1" s="20"/>
      <c r="B1" s="21" t="s">
        <v>130</v>
      </c>
      <c r="C1" s="20"/>
      <c r="D1" s="20"/>
      <c r="E1" s="20"/>
      <c r="F1" s="20"/>
      <c r="G1" s="20"/>
      <c r="H1" s="20"/>
      <c r="I1" s="20"/>
      <c r="J1" s="20"/>
      <c r="K1" s="20"/>
      <c r="L1" s="20"/>
      <c r="M1" s="20"/>
      <c r="N1" s="20"/>
      <c r="O1" s="20"/>
      <c r="P1" s="20"/>
      <c r="Q1" s="20"/>
      <c r="R1" s="20"/>
      <c r="S1" s="20"/>
      <c r="T1" s="20"/>
      <c r="U1" s="20"/>
      <c r="V1" s="20"/>
    </row>
    <row r="2" spans="1:22" x14ac:dyDescent="0.2">
      <c r="A2" s="20"/>
      <c r="B2" s="22" t="s">
        <v>131</v>
      </c>
      <c r="C2" s="23" t="s">
        <v>179</v>
      </c>
      <c r="D2" s="23" t="s">
        <v>180</v>
      </c>
      <c r="E2" s="23" t="s">
        <v>181</v>
      </c>
      <c r="F2" s="23" t="s">
        <v>182</v>
      </c>
      <c r="G2" s="20"/>
      <c r="H2" s="24" t="s">
        <v>136</v>
      </c>
      <c r="I2" s="25">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0.46</v>
      </c>
      <c r="J2" s="20"/>
      <c r="K2" s="20"/>
      <c r="L2" s="20"/>
      <c r="M2" s="20"/>
      <c r="N2" s="20"/>
      <c r="O2" s="20"/>
      <c r="P2" s="20"/>
      <c r="Q2" s="20"/>
      <c r="R2" s="20"/>
      <c r="S2" s="20"/>
      <c r="T2" s="20"/>
      <c r="U2" s="20"/>
      <c r="V2" s="20"/>
    </row>
    <row r="3" spans="1:22" ht="19" x14ac:dyDescent="0.25">
      <c r="A3" s="20"/>
      <c r="B3" s="26" t="s">
        <v>137</v>
      </c>
      <c r="C3" s="27">
        <v>224903000</v>
      </c>
      <c r="D3" s="27">
        <v>652735000</v>
      </c>
      <c r="E3" s="27">
        <v>389787000</v>
      </c>
      <c r="F3" s="28">
        <v>37310000</v>
      </c>
      <c r="G3" s="20"/>
      <c r="H3" s="20"/>
      <c r="I3" s="20"/>
      <c r="J3" s="20"/>
      <c r="K3" s="20"/>
      <c r="L3" s="20"/>
      <c r="M3" s="20"/>
      <c r="N3" s="20"/>
      <c r="O3" s="20"/>
      <c r="P3" s="20"/>
      <c r="Q3" s="20"/>
      <c r="R3" s="20"/>
      <c r="S3" s="20"/>
      <c r="T3" s="20"/>
      <c r="U3" s="20"/>
      <c r="V3" s="20"/>
    </row>
    <row r="4" spans="1:22" ht="19" x14ac:dyDescent="0.25">
      <c r="A4" s="20"/>
      <c r="B4" s="29" t="s">
        <v>138</v>
      </c>
      <c r="C4" s="27">
        <v>12771000</v>
      </c>
      <c r="D4" s="27">
        <v>13755000</v>
      </c>
      <c r="E4" s="27">
        <v>8206000</v>
      </c>
      <c r="F4" s="28">
        <v>5170000</v>
      </c>
      <c r="G4" s="20"/>
      <c r="H4" s="20"/>
      <c r="I4" s="20"/>
      <c r="J4" s="20"/>
      <c r="K4" s="20"/>
      <c r="L4" s="20"/>
      <c r="M4" s="20"/>
      <c r="N4" s="20"/>
      <c r="O4" s="20"/>
      <c r="P4" s="20"/>
      <c r="Q4" s="20"/>
      <c r="R4" s="20"/>
      <c r="S4" s="20"/>
      <c r="T4" s="20"/>
      <c r="U4" s="20"/>
      <c r="V4" s="20"/>
    </row>
    <row r="5" spans="1:22" ht="19" x14ac:dyDescent="0.25">
      <c r="A5" s="20"/>
      <c r="B5" s="29" t="s">
        <v>139</v>
      </c>
      <c r="C5" s="27">
        <v>26020000</v>
      </c>
      <c r="D5" s="27">
        <v>24851000</v>
      </c>
      <c r="E5" s="27">
        <v>9176000</v>
      </c>
      <c r="F5" s="28">
        <v>4731000</v>
      </c>
      <c r="G5" s="20"/>
      <c r="H5" s="20"/>
      <c r="I5" s="20"/>
      <c r="J5" s="20"/>
      <c r="K5" s="20"/>
      <c r="L5" s="20"/>
      <c r="M5" s="20"/>
      <c r="N5" s="20"/>
      <c r="O5" s="20"/>
      <c r="P5" s="20"/>
      <c r="Q5" s="20"/>
      <c r="R5" s="20"/>
      <c r="S5" s="20"/>
      <c r="T5" s="20"/>
      <c r="U5" s="20"/>
      <c r="V5" s="20"/>
    </row>
    <row r="6" spans="1:22" ht="19" x14ac:dyDescent="0.25">
      <c r="A6" s="20"/>
      <c r="B6" s="29" t="s">
        <v>140</v>
      </c>
      <c r="C6" s="27">
        <v>1352149000</v>
      </c>
      <c r="D6" s="27">
        <v>1745654000</v>
      </c>
      <c r="E6" s="27">
        <v>717675000</v>
      </c>
      <c r="F6" s="28">
        <v>364025000</v>
      </c>
      <c r="G6" s="20"/>
      <c r="H6" s="20"/>
      <c r="I6" s="20"/>
      <c r="J6" s="20"/>
      <c r="K6" s="20"/>
      <c r="L6" s="20"/>
      <c r="M6" s="20"/>
      <c r="N6" s="20"/>
      <c r="O6" s="20"/>
      <c r="P6" s="20"/>
      <c r="Q6" s="20"/>
      <c r="R6" s="20"/>
      <c r="S6" s="20"/>
      <c r="T6" s="20"/>
      <c r="U6" s="20"/>
      <c r="V6" s="20"/>
    </row>
    <row r="7" spans="1:22" ht="19" x14ac:dyDescent="0.25">
      <c r="A7" s="20"/>
      <c r="B7" s="29" t="s">
        <v>141</v>
      </c>
      <c r="C7" s="27">
        <v>745663000</v>
      </c>
      <c r="D7" s="27">
        <v>1109463000</v>
      </c>
      <c r="E7" s="27">
        <v>771493000</v>
      </c>
      <c r="F7" s="28">
        <v>378240000</v>
      </c>
      <c r="G7" s="20"/>
      <c r="H7" s="20"/>
      <c r="I7" s="20"/>
      <c r="J7" s="20"/>
      <c r="K7" s="20"/>
      <c r="L7" s="20"/>
      <c r="M7" s="20"/>
      <c r="N7" s="20"/>
      <c r="O7" s="20"/>
      <c r="P7" s="20"/>
      <c r="Q7" s="20"/>
      <c r="R7" s="20"/>
      <c r="S7" s="20"/>
      <c r="T7" s="20"/>
      <c r="U7" s="20"/>
      <c r="V7" s="20"/>
    </row>
    <row r="8" spans="1:22" ht="19" x14ac:dyDescent="0.25">
      <c r="A8" s="20"/>
      <c r="B8" s="29" t="s">
        <v>142</v>
      </c>
      <c r="C8" s="27">
        <v>50156000</v>
      </c>
      <c r="D8" s="27">
        <v>6983000</v>
      </c>
      <c r="E8" s="27">
        <v>2381000</v>
      </c>
      <c r="F8" s="28">
        <v>3010000</v>
      </c>
      <c r="G8" s="20"/>
      <c r="H8" s="20"/>
      <c r="I8" s="20"/>
      <c r="J8" s="20"/>
      <c r="K8" s="20"/>
      <c r="L8" s="20"/>
      <c r="M8" s="20"/>
      <c r="N8" s="20"/>
      <c r="O8" s="20"/>
      <c r="P8" s="20"/>
      <c r="Q8" s="20"/>
      <c r="R8" s="20"/>
      <c r="S8" s="20"/>
      <c r="T8" s="20"/>
      <c r="U8" s="20"/>
      <c r="V8" s="20"/>
    </row>
    <row r="9" spans="1:22" ht="19" x14ac:dyDescent="0.25">
      <c r="A9" s="20"/>
      <c r="B9" s="29" t="s">
        <v>143</v>
      </c>
      <c r="C9" s="27">
        <v>795819000</v>
      </c>
      <c r="D9" s="27">
        <v>1116446000</v>
      </c>
      <c r="E9" s="27">
        <v>773874000</v>
      </c>
      <c r="F9" s="28">
        <v>381250000</v>
      </c>
      <c r="G9" s="20"/>
      <c r="H9" s="20"/>
      <c r="I9" s="20"/>
      <c r="J9" s="20"/>
      <c r="K9" s="20"/>
      <c r="L9" s="20"/>
      <c r="M9" s="20"/>
      <c r="N9" s="20"/>
      <c r="O9" s="20"/>
      <c r="P9" s="20"/>
      <c r="Q9" s="20"/>
      <c r="R9" s="20"/>
      <c r="S9" s="20"/>
      <c r="T9" s="20"/>
      <c r="U9" s="20"/>
      <c r="V9" s="20"/>
    </row>
    <row r="10" spans="1:22" ht="19" x14ac:dyDescent="0.25">
      <c r="A10" s="20"/>
      <c r="B10" s="29" t="s">
        <v>144</v>
      </c>
      <c r="C10" s="27">
        <v>7797000</v>
      </c>
      <c r="D10" s="27">
        <v>5013000</v>
      </c>
      <c r="E10" s="27">
        <v>0</v>
      </c>
      <c r="F10" s="28">
        <v>0</v>
      </c>
      <c r="G10" s="20"/>
      <c r="H10" s="20"/>
      <c r="I10" s="20"/>
      <c r="J10" s="20"/>
      <c r="K10" s="20"/>
      <c r="L10" s="20"/>
      <c r="M10" s="20"/>
      <c r="N10" s="20"/>
      <c r="O10" s="20"/>
      <c r="P10" s="20"/>
      <c r="Q10" s="20"/>
      <c r="R10" s="20"/>
      <c r="S10" s="20"/>
      <c r="T10" s="20"/>
      <c r="U10" s="20"/>
      <c r="V10" s="20"/>
    </row>
    <row r="11" spans="1:22" ht="19" x14ac:dyDescent="0.25">
      <c r="A11" s="20"/>
      <c r="B11" s="29" t="s">
        <v>145</v>
      </c>
      <c r="C11" s="27">
        <v>0</v>
      </c>
      <c r="D11" s="27">
        <v>0</v>
      </c>
      <c r="E11" s="27">
        <v>0</v>
      </c>
      <c r="F11" s="28">
        <v>0</v>
      </c>
      <c r="G11" s="20"/>
      <c r="H11" s="20"/>
      <c r="I11" s="20"/>
      <c r="J11" s="20"/>
      <c r="K11" s="20"/>
      <c r="L11" s="20"/>
      <c r="M11" s="20"/>
      <c r="N11" s="20"/>
      <c r="O11" s="20"/>
      <c r="P11" s="20"/>
      <c r="Q11" s="20"/>
      <c r="R11" s="20"/>
      <c r="S11" s="20"/>
      <c r="T11" s="20"/>
      <c r="U11" s="20"/>
      <c r="V11" s="20"/>
    </row>
    <row r="12" spans="1:22" ht="19" x14ac:dyDescent="0.25">
      <c r="A12" s="20"/>
      <c r="B12" s="29" t="s">
        <v>146</v>
      </c>
      <c r="C12" s="27">
        <v>-174164000</v>
      </c>
      <c r="D12" s="27">
        <v>-104544000</v>
      </c>
      <c r="E12" s="27">
        <v>-279301000</v>
      </c>
      <c r="F12" s="28">
        <v>-117298000</v>
      </c>
      <c r="G12" s="20"/>
      <c r="H12" s="20"/>
      <c r="I12" s="20"/>
      <c r="J12" s="20"/>
      <c r="K12" s="20"/>
      <c r="L12" s="20"/>
      <c r="M12" s="20"/>
      <c r="N12" s="20"/>
      <c r="O12" s="20"/>
      <c r="P12" s="20"/>
      <c r="Q12" s="20"/>
      <c r="R12" s="20"/>
      <c r="S12" s="20"/>
      <c r="T12" s="20"/>
      <c r="U12" s="20"/>
      <c r="V12" s="20"/>
    </row>
    <row r="13" spans="1:22" ht="19" x14ac:dyDescent="0.25">
      <c r="A13" s="20"/>
      <c r="B13" s="29" t="s">
        <v>147</v>
      </c>
      <c r="C13" s="27">
        <v>556330000</v>
      </c>
      <c r="D13" s="27">
        <v>629208000</v>
      </c>
      <c r="E13" s="27">
        <v>-56199000</v>
      </c>
      <c r="F13" s="28">
        <v>-17225000</v>
      </c>
      <c r="G13" s="20"/>
      <c r="H13" s="20"/>
      <c r="I13" s="20"/>
      <c r="J13" s="20"/>
      <c r="K13" s="20"/>
      <c r="L13" s="20"/>
      <c r="M13" s="20"/>
      <c r="N13" s="20"/>
      <c r="O13" s="20"/>
      <c r="P13" s="20"/>
      <c r="Q13" s="20"/>
      <c r="R13" s="20"/>
      <c r="S13" s="20"/>
      <c r="T13" s="20"/>
      <c r="U13" s="20"/>
      <c r="V13" s="20"/>
    </row>
    <row r="14" spans="1:22" ht="19" x14ac:dyDescent="0.25">
      <c r="A14" s="20"/>
      <c r="B14" s="30" t="s">
        <v>148</v>
      </c>
      <c r="C14" s="31"/>
      <c r="D14" s="31"/>
      <c r="E14" s="31"/>
      <c r="F14" s="32"/>
      <c r="G14" s="20"/>
      <c r="H14" s="20"/>
      <c r="I14" s="20"/>
      <c r="J14" s="20"/>
      <c r="K14" s="20"/>
      <c r="L14" s="20"/>
      <c r="M14" s="20"/>
      <c r="N14" s="20"/>
      <c r="O14" s="20"/>
      <c r="P14" s="20"/>
      <c r="Q14" s="20"/>
      <c r="R14" s="20"/>
      <c r="S14" s="20"/>
      <c r="T14" s="20"/>
      <c r="U14" s="20"/>
      <c r="V14" s="20"/>
    </row>
    <row r="15" spans="1:22" ht="19" x14ac:dyDescent="0.25">
      <c r="A15" s="20"/>
      <c r="B15" s="26" t="s">
        <v>149</v>
      </c>
      <c r="C15" s="27">
        <v>66307000</v>
      </c>
      <c r="D15" s="27">
        <v>60142000</v>
      </c>
      <c r="E15" s="27">
        <v>23427000</v>
      </c>
      <c r="F15" s="28">
        <v>11535000</v>
      </c>
      <c r="G15" s="20"/>
      <c r="H15" s="20"/>
      <c r="I15" s="20"/>
      <c r="J15" s="20"/>
      <c r="K15" s="20"/>
      <c r="L15" s="20"/>
      <c r="M15" s="20"/>
      <c r="N15" s="20"/>
      <c r="O15" s="20"/>
      <c r="P15" s="20"/>
      <c r="Q15" s="20"/>
      <c r="R15" s="20"/>
      <c r="S15" s="20"/>
      <c r="T15" s="20"/>
      <c r="U15" s="20"/>
      <c r="V15" s="20"/>
    </row>
    <row r="16" spans="1:22" ht="19" x14ac:dyDescent="0.25">
      <c r="A16" s="20"/>
      <c r="B16" s="30" t="s">
        <v>150</v>
      </c>
      <c r="C16" s="31"/>
      <c r="D16" s="31"/>
      <c r="E16" s="31"/>
      <c r="F16" s="32"/>
      <c r="G16" s="20"/>
      <c r="H16" s="20"/>
      <c r="I16" s="20"/>
      <c r="J16" s="20"/>
      <c r="K16" s="20"/>
      <c r="L16" s="20"/>
      <c r="M16" s="20"/>
      <c r="N16" s="20"/>
      <c r="O16" s="20"/>
      <c r="P16" s="20"/>
      <c r="Q16" s="20"/>
      <c r="R16" s="20"/>
      <c r="S16" s="20"/>
      <c r="T16" s="20"/>
      <c r="U16" s="20"/>
      <c r="V16" s="20"/>
    </row>
    <row r="17" spans="1:22" ht="19" x14ac:dyDescent="0.25">
      <c r="A17" s="20"/>
      <c r="B17" s="33" t="s">
        <v>151</v>
      </c>
      <c r="C17" s="34">
        <v>-111927000</v>
      </c>
      <c r="D17" s="34">
        <v>-282385000</v>
      </c>
      <c r="E17" s="34">
        <v>-265269000</v>
      </c>
      <c r="F17" s="35">
        <v>-14016000</v>
      </c>
      <c r="G17" s="20"/>
      <c r="H17" s="20"/>
      <c r="I17" s="20"/>
      <c r="J17" s="20"/>
      <c r="K17" s="20"/>
      <c r="L17" s="20"/>
      <c r="M17" s="20"/>
      <c r="N17" s="20"/>
      <c r="O17" s="20"/>
      <c r="P17" s="20"/>
      <c r="Q17" s="20"/>
      <c r="R17" s="20"/>
      <c r="S17" s="20"/>
      <c r="T17" s="20"/>
      <c r="U17" s="20"/>
      <c r="V17" s="20"/>
    </row>
    <row r="19" spans="1:22" x14ac:dyDescent="0.2">
      <c r="A19" s="20"/>
      <c r="B19" s="36" t="s">
        <v>70</v>
      </c>
      <c r="C19" s="37" t="s">
        <v>152</v>
      </c>
      <c r="D19" s="37" t="s">
        <v>153</v>
      </c>
      <c r="E19" s="37" t="s">
        <v>154</v>
      </c>
      <c r="F19" s="37" t="s">
        <v>155</v>
      </c>
      <c r="G19" s="38" t="s">
        <v>156</v>
      </c>
      <c r="H19" s="20"/>
      <c r="I19" s="20"/>
      <c r="J19" s="20"/>
      <c r="K19" s="20"/>
      <c r="L19" s="20"/>
      <c r="M19" s="20"/>
      <c r="N19" s="20"/>
      <c r="O19" s="20"/>
      <c r="P19" s="20"/>
      <c r="Q19" s="20"/>
      <c r="R19" s="20"/>
      <c r="S19" s="20"/>
      <c r="T19" s="20"/>
      <c r="U19" s="20"/>
      <c r="V19" s="20"/>
    </row>
    <row r="20" spans="1:22" x14ac:dyDescent="0.2">
      <c r="A20" s="20"/>
      <c r="B20" s="39" t="s">
        <v>85</v>
      </c>
      <c r="C20" s="40"/>
      <c r="D20" s="40"/>
      <c r="E20" s="40"/>
      <c r="F20" s="40"/>
      <c r="G20" s="41"/>
      <c r="H20" s="42" t="s">
        <v>157</v>
      </c>
      <c r="I20" s="20"/>
      <c r="J20" s="20"/>
      <c r="K20" s="20"/>
      <c r="L20" s="20"/>
      <c r="M20" s="20"/>
      <c r="N20" s="20"/>
      <c r="O20" s="20"/>
      <c r="P20" s="20"/>
      <c r="Q20" s="20"/>
      <c r="R20" s="20"/>
      <c r="S20" s="20"/>
      <c r="T20" s="20"/>
      <c r="U20" s="20"/>
      <c r="V20" s="20"/>
    </row>
    <row r="21" spans="1:22" x14ac:dyDescent="0.2">
      <c r="A21" s="20"/>
      <c r="B21" s="43" t="s">
        <v>158</v>
      </c>
      <c r="C21" s="44" t="str">
        <f>IF(C3&gt;D3, "Pass", "Fail")</f>
        <v>Fail</v>
      </c>
      <c r="D21" s="44" t="str">
        <f>IF(D3&gt;E3, "Pass", "Fail")</f>
        <v>Pass</v>
      </c>
      <c r="E21" s="44" t="str">
        <f>IF(E3&gt;F3, "Pass", "Fail")</f>
        <v>Pass</v>
      </c>
      <c r="F21" s="45"/>
      <c r="G21" s="46">
        <f>(((COUNTIF(C21:E21, "Pass") * 100) + (COUNTIF(C21:E21, "Fail") * 0)) * (400/300)) / 2</f>
        <v>133.33333333333331</v>
      </c>
      <c r="H21" s="47" t="s">
        <v>159</v>
      </c>
      <c r="I21" s="48"/>
      <c r="J21" s="20"/>
      <c r="K21" s="20"/>
      <c r="L21" s="20"/>
      <c r="M21" s="20"/>
      <c r="N21" s="20"/>
      <c r="O21" s="20"/>
      <c r="P21" s="20"/>
      <c r="Q21" s="20"/>
      <c r="R21" s="20"/>
      <c r="S21" s="20"/>
      <c r="T21" s="20"/>
      <c r="U21" s="20"/>
      <c r="V21" s="20"/>
    </row>
    <row r="22" spans="1:22" x14ac:dyDescent="0.2">
      <c r="A22" s="20"/>
      <c r="B22" s="43" t="s">
        <v>160</v>
      </c>
      <c r="C22" s="44" t="str">
        <f>IF(C17&gt;D17, "Pass", "Fail")</f>
        <v>Pass</v>
      </c>
      <c r="D22" s="44" t="str">
        <f>IF(D17&gt;E17, "Pass", "Fail")</f>
        <v>Fail</v>
      </c>
      <c r="E22" s="44" t="str">
        <f>IF(E17&gt;F17, "Pass", "Fail")</f>
        <v>Fail</v>
      </c>
      <c r="F22" s="40"/>
      <c r="G22" s="46">
        <f>(((COUNTIF(C22:F22, "Pass") * 100) + (COUNTIF(C22:F22, "Fail") * 0)) * (400/300)) / 2</f>
        <v>66.666666666666657</v>
      </c>
      <c r="H22" s="47" t="s">
        <v>161</v>
      </c>
      <c r="I22" s="20"/>
      <c r="J22" s="20"/>
      <c r="K22" s="20"/>
      <c r="L22" s="20"/>
      <c r="M22" s="20"/>
      <c r="N22" s="20"/>
      <c r="O22" s="20"/>
      <c r="P22" s="20"/>
      <c r="Q22" s="20"/>
      <c r="R22" s="20"/>
      <c r="S22" s="20"/>
      <c r="T22" s="20"/>
      <c r="U22" s="20"/>
      <c r="V22" s="20"/>
    </row>
    <row r="23" spans="1:22" x14ac:dyDescent="0.2">
      <c r="A23" s="20"/>
      <c r="B23" s="39" t="s">
        <v>73</v>
      </c>
      <c r="C23" s="44" t="str">
        <f>IF(C17&gt;C7, "Pass", "Fail")</f>
        <v>Fail</v>
      </c>
      <c r="D23" s="44" t="str">
        <f>IF(D17&gt;D7, "Pass", "Fail")</f>
        <v>Fail</v>
      </c>
      <c r="E23" s="44" t="str">
        <f>IF(E17&gt;E7, "Pass", "Fail")</f>
        <v>Fail</v>
      </c>
      <c r="F23" s="49" t="str">
        <f>IF(F17&gt;F7, "Pass", "Fail")</f>
        <v>Fail</v>
      </c>
      <c r="G23" s="46">
        <f>(COUNTIF(C23:F23, "Pass") * 100) + (COUNTIF(C23:F23, "Fail") * 0)</f>
        <v>0</v>
      </c>
      <c r="H23" s="47" t="s">
        <v>162</v>
      </c>
      <c r="I23" s="20"/>
      <c r="J23" s="20"/>
      <c r="K23" s="20"/>
      <c r="L23" s="20"/>
      <c r="M23" s="20"/>
      <c r="N23" s="20"/>
      <c r="O23" s="20"/>
      <c r="P23" s="20"/>
      <c r="Q23" s="20"/>
      <c r="R23" s="20"/>
      <c r="S23" s="20"/>
      <c r="T23" s="20"/>
      <c r="U23" s="20"/>
      <c r="V23" s="20"/>
    </row>
    <row r="24" spans="1:22" x14ac:dyDescent="0.2">
      <c r="A24" s="20"/>
      <c r="B24" s="39" t="s">
        <v>91</v>
      </c>
      <c r="C24" s="50">
        <f>C17/(C4)</f>
        <v>-8.7641531595019959</v>
      </c>
      <c r="D24" s="50">
        <f>D17/(D4)</f>
        <v>-20.529625590694295</v>
      </c>
      <c r="E24" s="50">
        <f>E17/(E4)</f>
        <v>-32.326224713624178</v>
      </c>
      <c r="F24" s="51">
        <f>F17/(F4)</f>
        <v>-2.7110251450676981</v>
      </c>
      <c r="G24" s="46">
        <f>(IF(C24 &gt; 0.5, 100, IF(C24 &gt;= 0.2, 50, 0))) +
  (IF(D24 &gt; 0.5, 100, IF(D24 &gt;= 0.2, 50, 0))) +
  (IF(E24 &gt; 0.5, 100, IF(E24 &gt;= 0.2, 50, 0))) +
  (IF(F24 &gt; 0.5, 100, IF(F24 &gt;= 0.2, 50, 0)))</f>
        <v>0</v>
      </c>
      <c r="H24" s="47" t="s">
        <v>163</v>
      </c>
      <c r="I24" s="20"/>
      <c r="J24" s="20"/>
      <c r="K24" s="20"/>
      <c r="L24" s="20"/>
      <c r="M24" s="20"/>
      <c r="N24" s="20"/>
      <c r="O24" s="20"/>
      <c r="P24" s="20"/>
      <c r="Q24" s="20"/>
      <c r="R24" s="20"/>
      <c r="S24" s="20"/>
      <c r="T24" s="20"/>
      <c r="U24" s="20"/>
      <c r="V24" s="20"/>
    </row>
    <row r="25" spans="1:22" x14ac:dyDescent="0.2">
      <c r="A25" s="20"/>
      <c r="B25" s="39" t="s">
        <v>79</v>
      </c>
      <c r="C25" s="50">
        <f>C17/C6</f>
        <v>-8.2777119977162278E-2</v>
      </c>
      <c r="D25" s="50">
        <f>D17/D6</f>
        <v>-0.16176458794239867</v>
      </c>
      <c r="E25" s="50">
        <f>E17/E6</f>
        <v>-0.36962274009823387</v>
      </c>
      <c r="F25" s="51">
        <f>F17/F6</f>
        <v>-3.8502850078978093E-2</v>
      </c>
      <c r="G25" s="46">
        <f>(IF(C25 &gt; 0.17, 100, IF(C25 &gt;= 0.1, 50, 0))) +
  (IF(D25 &gt; 0.17, 100, IF(D25 &gt;= 0.1, 50, 0))) +
  (IF(E25 &gt; 0.17, 100, IF(E25 &gt;= 0.1, 50, 0))) +
  (IF(F25 &gt; 0.17, 100, IF(F25 &gt;= 0.1, 50, 0)))</f>
        <v>0</v>
      </c>
      <c r="H25" s="47" t="s">
        <v>164</v>
      </c>
      <c r="I25" s="20"/>
      <c r="J25" s="20"/>
      <c r="K25" s="20"/>
      <c r="L25" s="20"/>
      <c r="M25" s="20"/>
      <c r="N25" s="20"/>
      <c r="O25" s="20"/>
      <c r="P25" s="20"/>
      <c r="Q25" s="20"/>
      <c r="R25" s="20"/>
      <c r="S25" s="20"/>
      <c r="T25" s="20"/>
      <c r="U25" s="20"/>
      <c r="V25" s="20"/>
    </row>
    <row r="26" spans="1:22" x14ac:dyDescent="0.2">
      <c r="A26" s="20"/>
      <c r="B26" s="39" t="s">
        <v>81</v>
      </c>
      <c r="C26" s="50">
        <f>C8/C6</f>
        <v>3.7093545164031481E-2</v>
      </c>
      <c r="D26" s="50">
        <f>D8/D6</f>
        <v>4.0002199748632892E-3</v>
      </c>
      <c r="E26" s="50">
        <f>E8/E6</f>
        <v>3.3176577141463756E-3</v>
      </c>
      <c r="F26" s="51">
        <f>F8/F6</f>
        <v>8.2686628665613621E-3</v>
      </c>
      <c r="G26" s="46">
        <f>(IF(C26 &lt; 0.5, 100, 0)) +
  (IF(D26 &lt; 0.5, 100, 0)) +
  (IF(E26 &lt; 0.5, 100, 0)) +
  (IF(F26 &lt; 0.5, 100, 0))</f>
        <v>400</v>
      </c>
      <c r="H26" s="47" t="s">
        <v>165</v>
      </c>
      <c r="I26" s="20"/>
      <c r="J26" s="20"/>
      <c r="K26" s="20"/>
      <c r="L26" s="20"/>
      <c r="M26" s="20"/>
      <c r="N26" s="20"/>
      <c r="O26" s="20"/>
      <c r="P26" s="20"/>
      <c r="Q26" s="20"/>
      <c r="R26" s="20"/>
      <c r="S26" s="20"/>
      <c r="T26" s="20"/>
      <c r="U26" s="20"/>
      <c r="V26" s="20"/>
    </row>
    <row r="27" spans="1:22" x14ac:dyDescent="0.2">
      <c r="A27" s="20"/>
      <c r="B27" s="39" t="s">
        <v>166</v>
      </c>
      <c r="C27" s="50">
        <f>C9/(C13+C10)</f>
        <v>1.4107089361083587</v>
      </c>
      <c r="D27" s="50">
        <f>D9/(D13+D10)</f>
        <v>1.7603422150953689</v>
      </c>
      <c r="E27" s="50">
        <f>E9/(E13+E10)</f>
        <v>-13.77024502215342</v>
      </c>
      <c r="F27" s="51">
        <f>F9/(F13+F10)</f>
        <v>-22.133526850507984</v>
      </c>
      <c r="G27" s="46">
        <f>(IF(C27 &lt; 0.8, 100, IF(C27 &lt; 1, 50, 0))) +
  (IF(D27 &lt; 0.8, 100, IF(D27 &lt; 1, 50, 0))) +
  (IF(E27 &lt; 0.8, 100, IF(E27 &lt; 1, 50, 0))) +
  (IF(F27 &lt; 0.8, 100, IF(F27 &lt; 1, 50, 0)))</f>
        <v>200</v>
      </c>
      <c r="H27" s="47" t="s">
        <v>167</v>
      </c>
      <c r="I27" s="20"/>
      <c r="J27" s="20"/>
      <c r="K27" s="20"/>
      <c r="L27" s="20"/>
      <c r="M27" s="20"/>
      <c r="N27" s="20"/>
      <c r="O27" s="20"/>
      <c r="P27" s="20"/>
      <c r="Q27" s="20"/>
      <c r="R27" s="20"/>
      <c r="S27" s="20"/>
      <c r="T27" s="20"/>
      <c r="U27" s="20"/>
      <c r="V27" s="20"/>
    </row>
    <row r="28" spans="1:22" x14ac:dyDescent="0.2">
      <c r="A28" s="20"/>
      <c r="B28" s="39" t="s">
        <v>168</v>
      </c>
      <c r="C28" s="44" t="str">
        <f>IF(C11=0, "Pass", "Fail")</f>
        <v>Pass</v>
      </c>
      <c r="D28" s="52" t="str">
        <f>IF(D11=0, "Pass", "Fail")</f>
        <v>Pass</v>
      </c>
      <c r="E28" s="52" t="str">
        <f>IF(E11=0, "Pass", "Fail")</f>
        <v>Pass</v>
      </c>
      <c r="F28" s="53" t="str">
        <f>IF(F11=0, "Pass", "Fail")</f>
        <v>Pass</v>
      </c>
      <c r="G28" s="46">
        <f>(COUNTIF(C28:F28, "Pass") * 100) + (COUNTIF(C28:F28, "Fail") * 0)</f>
        <v>400</v>
      </c>
      <c r="H28" s="47" t="s">
        <v>169</v>
      </c>
      <c r="I28" s="20"/>
      <c r="J28" s="20"/>
      <c r="K28" s="20"/>
      <c r="L28" s="20"/>
      <c r="M28" s="20"/>
      <c r="N28" s="20"/>
      <c r="O28" s="20"/>
      <c r="P28" s="20"/>
      <c r="Q28" s="20"/>
      <c r="R28" s="20"/>
      <c r="S28" s="20"/>
      <c r="T28" s="20"/>
      <c r="U28" s="20"/>
      <c r="V28" s="20"/>
    </row>
    <row r="29" spans="1:22" x14ac:dyDescent="0.2">
      <c r="A29" s="20"/>
      <c r="B29" s="39" t="s">
        <v>83</v>
      </c>
      <c r="C29" s="51">
        <f>(((C12-D12)/D12)+((D12-E12)/E12)+((E12-F12)/F12))/3</f>
        <v>0.47378961641539624</v>
      </c>
      <c r="D29" s="54"/>
      <c r="E29" s="55"/>
      <c r="F29" s="56"/>
      <c r="G29" s="46">
        <f>(IF(C29 &gt;= 0.17, 100, IF(C29 &gt;= 0, 50, 0))) * (400/100)</f>
        <v>400</v>
      </c>
      <c r="H29" s="47" t="s">
        <v>170</v>
      </c>
      <c r="I29" s="20"/>
      <c r="J29" s="20"/>
      <c r="K29" s="20"/>
      <c r="L29" s="20"/>
      <c r="M29" s="20"/>
      <c r="N29" s="20"/>
      <c r="O29" s="20"/>
      <c r="P29" s="20"/>
      <c r="Q29" s="20"/>
      <c r="R29" s="20"/>
      <c r="S29" s="20"/>
      <c r="T29" s="20"/>
      <c r="U29" s="20"/>
      <c r="V29" s="20"/>
    </row>
    <row r="30" spans="1:22" x14ac:dyDescent="0.2">
      <c r="A30" s="20"/>
      <c r="B30" s="39" t="s">
        <v>87</v>
      </c>
      <c r="C30" s="44" t="str">
        <f>IF(C10&lt;&gt;0,"Pass","Fail")</f>
        <v>Pass</v>
      </c>
      <c r="D30" s="57" t="str">
        <f>IF(D10&lt;&gt;0,"Pass","Fail")</f>
        <v>Pass</v>
      </c>
      <c r="E30" s="57" t="str">
        <f>IF(E10&lt;&gt;0,"Pass","Fail")</f>
        <v>Fail</v>
      </c>
      <c r="F30" s="58" t="str">
        <f>IF(F10&lt;&gt;0,"Pass","Fail")</f>
        <v>Fail</v>
      </c>
      <c r="G30" s="46">
        <f>(COUNTIF(C30:F30, "Pass") * 100) + (COUNTIF(C30:F30, "Fail") * 0)</f>
        <v>200</v>
      </c>
      <c r="H30" s="47" t="s">
        <v>171</v>
      </c>
      <c r="I30" s="20"/>
      <c r="J30" s="20"/>
      <c r="K30" s="20"/>
      <c r="L30" s="20"/>
      <c r="M30" s="20"/>
      <c r="N30" s="20"/>
      <c r="O30" s="20"/>
      <c r="P30" s="20"/>
      <c r="Q30" s="20"/>
      <c r="R30" s="20"/>
      <c r="S30" s="20"/>
      <c r="T30" s="20"/>
      <c r="U30" s="20"/>
      <c r="V30" s="20"/>
    </row>
    <row r="31" spans="1:22" x14ac:dyDescent="0.2">
      <c r="A31" s="20"/>
      <c r="B31" s="39" t="s">
        <v>172</v>
      </c>
      <c r="C31" s="50">
        <f>C17/(C13+C10)</f>
        <v>-0.19840745080451741</v>
      </c>
      <c r="D31" s="50">
        <f>D17/(D13+D10)</f>
        <v>-0.44524700380466747</v>
      </c>
      <c r="E31" s="50">
        <f>E17/(E13+E10)</f>
        <v>4.7201729568141779</v>
      </c>
      <c r="F31" s="51">
        <f>F17/(F13+F10)</f>
        <v>0.81370101596516686</v>
      </c>
      <c r="G31" s="46">
        <f>(IF(C31 &gt; 0.23, 100, 0)) +
  (IF(D31 &gt; 0.23, 100, 0)) +
  (IF(E31 &gt; 0.23, 100, 0)) +
  (IF(F31 &gt; 0.23, 100, 0))</f>
        <v>200</v>
      </c>
      <c r="H31" s="47" t="s">
        <v>173</v>
      </c>
      <c r="I31" s="20"/>
      <c r="J31" s="20"/>
      <c r="K31" s="20"/>
      <c r="L31" s="20"/>
      <c r="M31" s="20"/>
      <c r="N31" s="20"/>
      <c r="O31" s="20"/>
      <c r="P31" s="20"/>
      <c r="Q31" s="20"/>
      <c r="R31" s="20"/>
      <c r="S31" s="20"/>
      <c r="T31" s="20"/>
      <c r="U31" s="20"/>
      <c r="V31" s="20"/>
    </row>
    <row r="32" spans="1:22" x14ac:dyDescent="0.2">
      <c r="A32" s="20"/>
      <c r="B32" s="59" t="s">
        <v>93</v>
      </c>
      <c r="C32" s="60" t="str">
        <f>IF(C5&gt;F5, "Pass", "Fail")</f>
        <v>Pass</v>
      </c>
      <c r="D32" s="61"/>
      <c r="E32" s="62"/>
      <c r="F32" s="62"/>
      <c r="G32" s="63">
        <f>((COUNTIF(C32, "Pass") * 100) + (COUNTIF(C32, "Fail") * 0)) * (400/100)</f>
        <v>400</v>
      </c>
      <c r="H32" s="64" t="s">
        <v>174</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tabColor rgb="FF00FF00"/>
  </sheetPr>
  <dimension ref="A1:V32"/>
  <sheetViews>
    <sheetView zoomScale="200" workbookViewId="0">
      <selection activeCell="B1" sqref="B1"/>
    </sheetView>
  </sheetViews>
  <sheetFormatPr baseColWidth="10" defaultColWidth="8.83203125" defaultRowHeight="15" x14ac:dyDescent="0.2"/>
  <cols>
    <col min="1" max="1" width="19" customWidth="1"/>
    <col min="2" max="2" width="42" customWidth="1"/>
    <col min="3" max="7" width="20" customWidth="1"/>
    <col min="8" max="8" width="177" customWidth="1"/>
    <col min="9" max="9" width="20" customWidth="1"/>
    <col min="10" max="22" width="19" customWidth="1"/>
  </cols>
  <sheetData>
    <row r="1" spans="1:22" x14ac:dyDescent="0.2">
      <c r="A1" s="20"/>
      <c r="B1" s="65" t="s">
        <v>130</v>
      </c>
      <c r="C1" s="20"/>
      <c r="D1" s="20"/>
      <c r="E1" s="20"/>
      <c r="F1" s="20"/>
      <c r="G1" s="20"/>
      <c r="H1" s="20"/>
      <c r="I1" s="20"/>
      <c r="J1" s="20"/>
      <c r="K1" s="20"/>
      <c r="L1" s="20"/>
      <c r="M1" s="20"/>
      <c r="N1" s="20"/>
      <c r="O1" s="20"/>
      <c r="P1" s="20"/>
      <c r="Q1" s="20"/>
      <c r="R1" s="20"/>
      <c r="S1" s="20"/>
      <c r="T1" s="20"/>
      <c r="U1" s="20"/>
      <c r="V1" s="20"/>
    </row>
    <row r="2" spans="1:22" x14ac:dyDescent="0.2">
      <c r="A2" s="20"/>
      <c r="B2" s="22" t="s">
        <v>131</v>
      </c>
      <c r="C2" s="23" t="s">
        <v>175</v>
      </c>
      <c r="D2" s="23" t="s">
        <v>176</v>
      </c>
      <c r="E2" s="23" t="s">
        <v>177</v>
      </c>
      <c r="F2" s="23" t="s">
        <v>178</v>
      </c>
      <c r="G2" s="20"/>
      <c r="H2" s="24" t="s">
        <v>136</v>
      </c>
      <c r="I2" s="25">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0.56333333333333335</v>
      </c>
      <c r="J2" s="20"/>
      <c r="K2" s="20"/>
      <c r="L2" s="20"/>
      <c r="M2" s="20"/>
      <c r="N2" s="20"/>
      <c r="O2" s="20"/>
      <c r="P2" s="20"/>
      <c r="Q2" s="20"/>
      <c r="R2" s="20"/>
      <c r="S2" s="20"/>
      <c r="T2" s="20"/>
      <c r="U2" s="20"/>
      <c r="V2" s="20"/>
    </row>
    <row r="3" spans="1:22" ht="19" x14ac:dyDescent="0.25">
      <c r="A3" s="20"/>
      <c r="B3" s="26" t="s">
        <v>137</v>
      </c>
      <c r="C3" s="27">
        <v>149701000</v>
      </c>
      <c r="D3" s="27">
        <v>145952000</v>
      </c>
      <c r="E3" s="27">
        <v>148490000</v>
      </c>
      <c r="F3" s="28">
        <v>92165000</v>
      </c>
      <c r="G3" s="20"/>
      <c r="H3" s="20"/>
      <c r="I3" s="20"/>
      <c r="J3" s="20"/>
      <c r="K3" s="20"/>
      <c r="L3" s="20"/>
      <c r="M3" s="20"/>
      <c r="N3" s="20"/>
      <c r="O3" s="20"/>
      <c r="P3" s="20"/>
      <c r="Q3" s="20"/>
      <c r="R3" s="20"/>
      <c r="S3" s="20"/>
      <c r="T3" s="20"/>
      <c r="U3" s="20"/>
      <c r="V3" s="20"/>
    </row>
    <row r="4" spans="1:22" ht="19" x14ac:dyDescent="0.25">
      <c r="A4" s="20"/>
      <c r="B4" s="29" t="s">
        <v>138</v>
      </c>
      <c r="C4" s="27">
        <v>2418375000</v>
      </c>
      <c r="D4" s="27">
        <v>2212717000</v>
      </c>
      <c r="E4" s="27">
        <v>2124605000</v>
      </c>
      <c r="F4" s="28">
        <v>2049273000</v>
      </c>
      <c r="G4" s="20"/>
      <c r="H4" s="20"/>
      <c r="I4" s="20"/>
      <c r="J4" s="20"/>
      <c r="K4" s="20"/>
      <c r="L4" s="20"/>
      <c r="M4" s="20"/>
      <c r="N4" s="20"/>
      <c r="O4" s="20"/>
      <c r="P4" s="20"/>
      <c r="Q4" s="20"/>
      <c r="R4" s="20"/>
      <c r="S4" s="20"/>
      <c r="T4" s="20"/>
      <c r="U4" s="20"/>
      <c r="V4" s="20"/>
    </row>
    <row r="5" spans="1:22" ht="19" x14ac:dyDescent="0.25">
      <c r="A5" s="20"/>
      <c r="B5" s="29" t="s">
        <v>139</v>
      </c>
      <c r="C5" s="27">
        <v>37572000</v>
      </c>
      <c r="D5" s="27">
        <v>37572000</v>
      </c>
      <c r="E5" s="27">
        <v>37572000</v>
      </c>
      <c r="F5" s="28">
        <v>37572000</v>
      </c>
      <c r="G5" s="20"/>
      <c r="H5" s="20"/>
      <c r="I5" s="20"/>
      <c r="J5" s="20"/>
      <c r="K5" s="20"/>
      <c r="L5" s="20"/>
      <c r="M5" s="20"/>
      <c r="N5" s="20"/>
      <c r="O5" s="20"/>
      <c r="P5" s="20"/>
      <c r="Q5" s="20"/>
      <c r="R5" s="20"/>
      <c r="S5" s="20"/>
      <c r="T5" s="20"/>
      <c r="U5" s="20"/>
      <c r="V5" s="20"/>
    </row>
    <row r="6" spans="1:22" ht="19" x14ac:dyDescent="0.25">
      <c r="A6" s="20"/>
      <c r="B6" s="29" t="s">
        <v>140</v>
      </c>
      <c r="C6" s="27">
        <v>3242568000</v>
      </c>
      <c r="D6" s="27">
        <v>2901661000</v>
      </c>
      <c r="E6" s="27">
        <v>2754830000</v>
      </c>
      <c r="F6" s="28">
        <v>2578354000</v>
      </c>
      <c r="G6" s="20"/>
      <c r="H6" s="20"/>
      <c r="I6" s="20"/>
      <c r="J6" s="20"/>
      <c r="K6" s="20"/>
      <c r="L6" s="20"/>
      <c r="M6" s="20"/>
      <c r="N6" s="20"/>
      <c r="O6" s="20"/>
      <c r="P6" s="20"/>
      <c r="Q6" s="20"/>
      <c r="R6" s="20"/>
      <c r="S6" s="20"/>
      <c r="T6" s="20"/>
      <c r="U6" s="20"/>
      <c r="V6" s="20"/>
    </row>
    <row r="7" spans="1:22" ht="19" x14ac:dyDescent="0.25">
      <c r="A7" s="20"/>
      <c r="B7" s="29" t="s">
        <v>141</v>
      </c>
      <c r="C7" s="27">
        <v>309757000</v>
      </c>
      <c r="D7" s="27">
        <v>237636000</v>
      </c>
      <c r="E7" s="27">
        <v>387699000</v>
      </c>
      <c r="F7" s="28">
        <v>436786000</v>
      </c>
      <c r="G7" s="20"/>
      <c r="H7" s="20"/>
      <c r="I7" s="20"/>
      <c r="J7" s="20"/>
      <c r="K7" s="20"/>
      <c r="L7" s="20"/>
      <c r="M7" s="20"/>
      <c r="N7" s="20"/>
      <c r="O7" s="20"/>
      <c r="P7" s="20"/>
      <c r="Q7" s="20"/>
      <c r="R7" s="20"/>
      <c r="S7" s="20"/>
      <c r="T7" s="20"/>
      <c r="U7" s="20"/>
      <c r="V7" s="20"/>
    </row>
    <row r="8" spans="1:22" ht="19" x14ac:dyDescent="0.25">
      <c r="A8" s="20"/>
      <c r="B8" s="29" t="s">
        <v>142</v>
      </c>
      <c r="C8" s="27">
        <v>1489805000</v>
      </c>
      <c r="D8" s="27">
        <v>1446708000</v>
      </c>
      <c r="E8" s="27">
        <v>1376354000</v>
      </c>
      <c r="F8" s="28">
        <v>1270602000</v>
      </c>
      <c r="G8" s="20"/>
      <c r="H8" s="20"/>
      <c r="I8" s="20"/>
      <c r="J8" s="20"/>
      <c r="K8" s="20"/>
      <c r="L8" s="20"/>
      <c r="M8" s="20"/>
      <c r="N8" s="20"/>
      <c r="O8" s="20"/>
      <c r="P8" s="20"/>
      <c r="Q8" s="20"/>
      <c r="R8" s="20"/>
      <c r="S8" s="20"/>
      <c r="T8" s="20"/>
      <c r="U8" s="20"/>
      <c r="V8" s="20"/>
    </row>
    <row r="9" spans="1:22" ht="19" x14ac:dyDescent="0.25">
      <c r="A9" s="20"/>
      <c r="B9" s="29" t="s">
        <v>143</v>
      </c>
      <c r="C9" s="27">
        <v>1799562000</v>
      </c>
      <c r="D9" s="27">
        <v>1684344000</v>
      </c>
      <c r="E9" s="27">
        <v>1764053000</v>
      </c>
      <c r="F9" s="28">
        <v>1707388000</v>
      </c>
      <c r="G9" s="20"/>
      <c r="H9" s="20"/>
      <c r="I9" s="20"/>
      <c r="J9" s="20"/>
      <c r="K9" s="20"/>
      <c r="L9" s="20"/>
      <c r="M9" s="20"/>
      <c r="N9" s="20"/>
      <c r="O9" s="20"/>
      <c r="P9" s="20"/>
      <c r="Q9" s="20"/>
      <c r="R9" s="20"/>
      <c r="S9" s="20"/>
      <c r="T9" s="20"/>
      <c r="U9" s="20"/>
      <c r="V9" s="20"/>
    </row>
    <row r="10" spans="1:22" ht="19" x14ac:dyDescent="0.25">
      <c r="A10" s="20"/>
      <c r="B10" s="29" t="s">
        <v>144</v>
      </c>
      <c r="C10" s="27">
        <v>0</v>
      </c>
      <c r="D10" s="27">
        <v>0</v>
      </c>
      <c r="E10" s="27">
        <v>0</v>
      </c>
      <c r="F10" s="28">
        <v>0</v>
      </c>
      <c r="G10" s="20"/>
      <c r="H10" s="20"/>
      <c r="I10" s="20"/>
      <c r="J10" s="20"/>
      <c r="K10" s="20"/>
      <c r="L10" s="20"/>
      <c r="M10" s="20"/>
      <c r="N10" s="20"/>
      <c r="O10" s="20"/>
      <c r="P10" s="20"/>
      <c r="Q10" s="20"/>
      <c r="R10" s="20"/>
      <c r="S10" s="20"/>
      <c r="T10" s="20"/>
      <c r="U10" s="20"/>
      <c r="V10" s="20"/>
    </row>
    <row r="11" spans="1:22" ht="19" x14ac:dyDescent="0.25">
      <c r="A11" s="20"/>
      <c r="B11" s="29" t="s">
        <v>145</v>
      </c>
      <c r="C11" s="27">
        <v>0</v>
      </c>
      <c r="D11" s="27">
        <v>0</v>
      </c>
      <c r="E11" s="27">
        <v>0</v>
      </c>
      <c r="F11" s="28">
        <v>0</v>
      </c>
      <c r="G11" s="20"/>
      <c r="H11" s="20"/>
      <c r="I11" s="20"/>
      <c r="J11" s="20"/>
      <c r="K11" s="20"/>
      <c r="L11" s="20"/>
      <c r="M11" s="20"/>
      <c r="N11" s="20"/>
      <c r="O11" s="20"/>
      <c r="P11" s="20"/>
      <c r="Q11" s="20"/>
      <c r="R11" s="20"/>
      <c r="S11" s="20"/>
      <c r="T11" s="20"/>
      <c r="U11" s="20"/>
      <c r="V11" s="20"/>
    </row>
    <row r="12" spans="1:22" ht="19" x14ac:dyDescent="0.25">
      <c r="A12" s="20"/>
      <c r="B12" s="29" t="s">
        <v>146</v>
      </c>
      <c r="C12" s="27">
        <v>806342000</v>
      </c>
      <c r="D12" s="27">
        <v>585212000</v>
      </c>
      <c r="E12" s="27">
        <v>369783000</v>
      </c>
      <c r="F12" s="28">
        <v>257878000</v>
      </c>
      <c r="G12" s="20"/>
      <c r="H12" s="20"/>
      <c r="I12" s="20"/>
      <c r="J12" s="20"/>
      <c r="K12" s="20"/>
      <c r="L12" s="20"/>
      <c r="M12" s="20"/>
      <c r="N12" s="20"/>
      <c r="O12" s="20"/>
      <c r="P12" s="20"/>
      <c r="Q12" s="20"/>
      <c r="R12" s="20"/>
      <c r="S12" s="20"/>
      <c r="T12" s="20"/>
      <c r="U12" s="20"/>
      <c r="V12" s="20"/>
    </row>
    <row r="13" spans="1:22" ht="19" x14ac:dyDescent="0.25">
      <c r="A13" s="20"/>
      <c r="B13" s="29" t="s">
        <v>147</v>
      </c>
      <c r="C13" s="27">
        <v>1443006000</v>
      </c>
      <c r="D13" s="27">
        <v>1217317000</v>
      </c>
      <c r="E13" s="27">
        <v>990777000</v>
      </c>
      <c r="F13" s="28">
        <v>870966000</v>
      </c>
      <c r="G13" s="20"/>
      <c r="H13" s="20"/>
      <c r="I13" s="20"/>
      <c r="J13" s="20"/>
      <c r="K13" s="20"/>
      <c r="L13" s="20"/>
      <c r="M13" s="20"/>
      <c r="N13" s="20"/>
      <c r="O13" s="20"/>
      <c r="P13" s="20"/>
      <c r="Q13" s="20"/>
      <c r="R13" s="20"/>
      <c r="S13" s="20"/>
      <c r="T13" s="20"/>
      <c r="U13" s="20"/>
      <c r="V13" s="20"/>
    </row>
    <row r="14" spans="1:22" ht="19" x14ac:dyDescent="0.25">
      <c r="A14" s="20"/>
      <c r="B14" s="30" t="s">
        <v>148</v>
      </c>
      <c r="C14" s="31"/>
      <c r="D14" s="31"/>
      <c r="E14" s="31"/>
      <c r="F14" s="32"/>
      <c r="G14" s="20"/>
      <c r="H14" s="20"/>
      <c r="I14" s="20"/>
      <c r="J14" s="20"/>
      <c r="K14" s="20"/>
      <c r="L14" s="20"/>
      <c r="M14" s="20"/>
      <c r="N14" s="20"/>
      <c r="O14" s="20"/>
      <c r="P14" s="20"/>
      <c r="Q14" s="20"/>
      <c r="R14" s="20"/>
      <c r="S14" s="20"/>
      <c r="T14" s="20"/>
      <c r="U14" s="20"/>
      <c r="V14" s="20"/>
    </row>
    <row r="15" spans="1:22" ht="19" x14ac:dyDescent="0.25">
      <c r="A15" s="20"/>
      <c r="B15" s="26" t="s">
        <v>149</v>
      </c>
      <c r="C15" s="27">
        <v>0</v>
      </c>
      <c r="D15" s="27">
        <v>0</v>
      </c>
      <c r="E15" s="27">
        <v>0</v>
      </c>
      <c r="F15" s="28">
        <v>0</v>
      </c>
      <c r="G15" s="20"/>
      <c r="H15" s="20"/>
      <c r="I15" s="20"/>
      <c r="J15" s="20"/>
      <c r="K15" s="20"/>
      <c r="L15" s="20"/>
      <c r="M15" s="20"/>
      <c r="N15" s="20"/>
      <c r="O15" s="20"/>
      <c r="P15" s="20"/>
      <c r="Q15" s="20"/>
      <c r="R15" s="20"/>
      <c r="S15" s="20"/>
      <c r="T15" s="20"/>
      <c r="U15" s="20"/>
      <c r="V15" s="20"/>
    </row>
    <row r="16" spans="1:22" ht="19" x14ac:dyDescent="0.25">
      <c r="A16" s="20"/>
      <c r="B16" s="30" t="s">
        <v>150</v>
      </c>
      <c r="C16" s="31"/>
      <c r="D16" s="31"/>
      <c r="E16" s="31"/>
      <c r="F16" s="32"/>
      <c r="G16" s="20"/>
      <c r="H16" s="20"/>
      <c r="I16" s="20"/>
      <c r="J16" s="20"/>
      <c r="K16" s="20"/>
      <c r="L16" s="20"/>
      <c r="M16" s="20"/>
      <c r="N16" s="20"/>
      <c r="O16" s="20"/>
      <c r="P16" s="20"/>
      <c r="Q16" s="20"/>
      <c r="R16" s="20"/>
      <c r="S16" s="20"/>
      <c r="T16" s="20"/>
      <c r="U16" s="20"/>
      <c r="V16" s="20"/>
    </row>
    <row r="17" spans="1:22" ht="19" x14ac:dyDescent="0.25">
      <c r="A17" s="20"/>
      <c r="B17" s="33" t="s">
        <v>151</v>
      </c>
      <c r="C17" s="34">
        <v>404499000</v>
      </c>
      <c r="D17" s="34">
        <v>389309000</v>
      </c>
      <c r="E17" s="34">
        <v>231243000</v>
      </c>
      <c r="F17" s="35">
        <v>211921000</v>
      </c>
      <c r="G17" s="20"/>
      <c r="H17" s="20"/>
      <c r="I17" s="20"/>
      <c r="J17" s="20"/>
      <c r="K17" s="20"/>
      <c r="L17" s="20"/>
      <c r="M17" s="20"/>
      <c r="N17" s="20"/>
      <c r="O17" s="20"/>
      <c r="P17" s="20"/>
      <c r="Q17" s="20"/>
      <c r="R17" s="20"/>
      <c r="S17" s="20"/>
      <c r="T17" s="20"/>
      <c r="U17" s="20"/>
      <c r="V17" s="20"/>
    </row>
    <row r="19" spans="1:22" x14ac:dyDescent="0.2">
      <c r="A19" s="20"/>
      <c r="B19" s="36" t="s">
        <v>70</v>
      </c>
      <c r="C19" s="37" t="s">
        <v>152</v>
      </c>
      <c r="D19" s="37" t="s">
        <v>153</v>
      </c>
      <c r="E19" s="37" t="s">
        <v>154</v>
      </c>
      <c r="F19" s="37" t="s">
        <v>155</v>
      </c>
      <c r="G19" s="38" t="s">
        <v>156</v>
      </c>
      <c r="H19" s="20"/>
      <c r="I19" s="20"/>
      <c r="J19" s="20"/>
      <c r="K19" s="20"/>
      <c r="L19" s="20"/>
      <c r="M19" s="20"/>
      <c r="N19" s="20"/>
      <c r="O19" s="20"/>
      <c r="P19" s="20"/>
      <c r="Q19" s="20"/>
      <c r="R19" s="20"/>
      <c r="S19" s="20"/>
      <c r="T19" s="20"/>
      <c r="U19" s="20"/>
      <c r="V19" s="20"/>
    </row>
    <row r="20" spans="1:22" x14ac:dyDescent="0.2">
      <c r="A20" s="20"/>
      <c r="B20" s="39" t="s">
        <v>85</v>
      </c>
      <c r="C20" s="40"/>
      <c r="D20" s="40"/>
      <c r="E20" s="40"/>
      <c r="F20" s="40"/>
      <c r="G20" s="41"/>
      <c r="H20" s="42" t="s">
        <v>157</v>
      </c>
      <c r="I20" s="20"/>
      <c r="J20" s="20"/>
      <c r="K20" s="20"/>
      <c r="L20" s="20"/>
      <c r="M20" s="20"/>
      <c r="N20" s="20"/>
      <c r="O20" s="20"/>
      <c r="P20" s="20"/>
      <c r="Q20" s="20"/>
      <c r="R20" s="20"/>
      <c r="S20" s="20"/>
      <c r="T20" s="20"/>
      <c r="U20" s="20"/>
      <c r="V20" s="20"/>
    </row>
    <row r="21" spans="1:22" x14ac:dyDescent="0.2">
      <c r="A21" s="20"/>
      <c r="B21" s="43" t="s">
        <v>158</v>
      </c>
      <c r="C21" s="44" t="str">
        <f>IF(C3&gt;D3, "Pass", "Fail")</f>
        <v>Pass</v>
      </c>
      <c r="D21" s="44" t="str">
        <f>IF(D3&gt;E3, "Pass", "Fail")</f>
        <v>Fail</v>
      </c>
      <c r="E21" s="44" t="str">
        <f>IF(E3&gt;F3, "Pass", "Fail")</f>
        <v>Pass</v>
      </c>
      <c r="F21" s="45"/>
      <c r="G21" s="46">
        <f>(((COUNTIF(C21:E21, "Pass") * 100) + (COUNTIF(C21:E21, "Fail") * 0)) * (400/300)) / 2</f>
        <v>133.33333333333331</v>
      </c>
      <c r="H21" s="47" t="s">
        <v>159</v>
      </c>
      <c r="I21" s="48"/>
      <c r="J21" s="20"/>
      <c r="K21" s="20"/>
      <c r="L21" s="20"/>
      <c r="M21" s="20"/>
      <c r="N21" s="20"/>
      <c r="O21" s="20"/>
      <c r="P21" s="20"/>
      <c r="Q21" s="20"/>
      <c r="R21" s="20"/>
      <c r="S21" s="20"/>
      <c r="T21" s="20"/>
      <c r="U21" s="20"/>
      <c r="V21" s="20"/>
    </row>
    <row r="22" spans="1:22" x14ac:dyDescent="0.2">
      <c r="A22" s="20"/>
      <c r="B22" s="43" t="s">
        <v>160</v>
      </c>
      <c r="C22" s="44" t="str">
        <f>IF(C17&gt;D17, "Pass", "Fail")</f>
        <v>Pass</v>
      </c>
      <c r="D22" s="44" t="str">
        <f>IF(D17&gt;E17, "Pass", "Fail")</f>
        <v>Pass</v>
      </c>
      <c r="E22" s="44" t="str">
        <f>IF(E17&gt;F17, "Pass", "Fail")</f>
        <v>Pass</v>
      </c>
      <c r="F22" s="40"/>
      <c r="G22" s="46">
        <f>(((COUNTIF(C22:F22, "Pass") * 100) + (COUNTIF(C22:F22, "Fail") * 0)) * (400/300)) / 2</f>
        <v>200</v>
      </c>
      <c r="H22" s="47" t="s">
        <v>161</v>
      </c>
      <c r="I22" s="20"/>
      <c r="J22" s="20"/>
      <c r="K22" s="20"/>
      <c r="L22" s="20"/>
      <c r="M22" s="20"/>
      <c r="N22" s="20"/>
      <c r="O22" s="20"/>
      <c r="P22" s="20"/>
      <c r="Q22" s="20"/>
      <c r="R22" s="20"/>
      <c r="S22" s="20"/>
      <c r="T22" s="20"/>
      <c r="U22" s="20"/>
      <c r="V22" s="20"/>
    </row>
    <row r="23" spans="1:22" x14ac:dyDescent="0.2">
      <c r="A23" s="20"/>
      <c r="B23" s="39" t="s">
        <v>73</v>
      </c>
      <c r="C23" s="44" t="str">
        <f>IF(C17&gt;C7, "Pass", "Fail")</f>
        <v>Pass</v>
      </c>
      <c r="D23" s="44" t="str">
        <f>IF(D17&gt;D7, "Pass", "Fail")</f>
        <v>Pass</v>
      </c>
      <c r="E23" s="44" t="str">
        <f>IF(E17&gt;E7, "Pass", "Fail")</f>
        <v>Fail</v>
      </c>
      <c r="F23" s="49" t="str">
        <f>IF(F17&gt;F7, "Pass", "Fail")</f>
        <v>Fail</v>
      </c>
      <c r="G23" s="46">
        <f>(COUNTIF(C23:F23, "Pass") * 100) + (COUNTIF(C23:F23, "Fail") * 0)</f>
        <v>200</v>
      </c>
      <c r="H23" s="47" t="s">
        <v>162</v>
      </c>
      <c r="I23" s="20"/>
      <c r="J23" s="20"/>
      <c r="K23" s="20"/>
      <c r="L23" s="20"/>
      <c r="M23" s="20"/>
      <c r="N23" s="20"/>
      <c r="O23" s="20"/>
      <c r="P23" s="20"/>
      <c r="Q23" s="20"/>
      <c r="R23" s="20"/>
      <c r="S23" s="20"/>
      <c r="T23" s="20"/>
      <c r="U23" s="20"/>
      <c r="V23" s="20"/>
    </row>
    <row r="24" spans="1:22" x14ac:dyDescent="0.2">
      <c r="A24" s="20"/>
      <c r="B24" s="39" t="s">
        <v>91</v>
      </c>
      <c r="C24" s="50">
        <f>C17/(C4)</f>
        <v>0.16726066056752986</v>
      </c>
      <c r="D24" s="50">
        <f>D17/(D4)</f>
        <v>0.17594161386205284</v>
      </c>
      <c r="E24" s="50">
        <f>E17/(E4)</f>
        <v>0.10884046681618466</v>
      </c>
      <c r="F24" s="51">
        <f>F17/(F4)</f>
        <v>0.1034127712608325</v>
      </c>
      <c r="G24" s="46">
        <f>(IF(C24 &gt; 0.5, 100, IF(C24 &gt;= 0.2, 50, 0))) +
  (IF(D24 &gt; 0.5, 100, IF(D24 &gt;= 0.2, 50, 0))) +
  (IF(E24 &gt; 0.5, 100, IF(E24 &gt;= 0.2, 50, 0))) +
  (IF(F24 &gt; 0.5, 100, IF(F24 &gt;= 0.2, 50, 0)))</f>
        <v>0</v>
      </c>
      <c r="H24" s="47" t="s">
        <v>163</v>
      </c>
      <c r="I24" s="20"/>
      <c r="J24" s="20"/>
      <c r="K24" s="20"/>
      <c r="L24" s="20"/>
      <c r="M24" s="20"/>
      <c r="N24" s="20"/>
      <c r="O24" s="20"/>
      <c r="P24" s="20"/>
      <c r="Q24" s="20"/>
      <c r="R24" s="20"/>
      <c r="S24" s="20"/>
      <c r="T24" s="20"/>
      <c r="U24" s="20"/>
      <c r="V24" s="20"/>
    </row>
    <row r="25" spans="1:22" x14ac:dyDescent="0.2">
      <c r="A25" s="20"/>
      <c r="B25" s="39" t="s">
        <v>79</v>
      </c>
      <c r="C25" s="50">
        <f>C17/C6</f>
        <v>0.12474649722072136</v>
      </c>
      <c r="D25" s="50">
        <f>D17/D6</f>
        <v>0.13416763708786106</v>
      </c>
      <c r="E25" s="50">
        <f>E17/E6</f>
        <v>8.3940932834330975E-2</v>
      </c>
      <c r="F25" s="51">
        <f>F17/F6</f>
        <v>8.2192359931956588E-2</v>
      </c>
      <c r="G25" s="46">
        <f>(IF(C25 &gt; 0.17, 100, IF(C25 &gt;= 0.1, 50, 0))) +
  (IF(D25 &gt; 0.17, 100, IF(D25 &gt;= 0.1, 50, 0))) +
  (IF(E25 &gt; 0.17, 100, IF(E25 &gt;= 0.1, 50, 0))) +
  (IF(F25 &gt; 0.17, 100, IF(F25 &gt;= 0.1, 50, 0)))</f>
        <v>100</v>
      </c>
      <c r="H25" s="47" t="s">
        <v>164</v>
      </c>
      <c r="I25" s="20"/>
      <c r="J25" s="20"/>
      <c r="K25" s="20"/>
      <c r="L25" s="20"/>
      <c r="M25" s="20"/>
      <c r="N25" s="20"/>
      <c r="O25" s="20"/>
      <c r="P25" s="20"/>
      <c r="Q25" s="20"/>
      <c r="R25" s="20"/>
      <c r="S25" s="20"/>
      <c r="T25" s="20"/>
      <c r="U25" s="20"/>
      <c r="V25" s="20"/>
    </row>
    <row r="26" spans="1:22" x14ac:dyDescent="0.2">
      <c r="A26" s="20"/>
      <c r="B26" s="39" t="s">
        <v>81</v>
      </c>
      <c r="C26" s="50">
        <f>C8/C6</f>
        <v>0.45945219961462641</v>
      </c>
      <c r="D26" s="50">
        <f>D8/D6</f>
        <v>0.49857926201579028</v>
      </c>
      <c r="E26" s="50">
        <f>E8/E6</f>
        <v>0.49961485826711632</v>
      </c>
      <c r="F26" s="51">
        <f>F8/F6</f>
        <v>0.49279579142352059</v>
      </c>
      <c r="G26" s="46">
        <f>(IF(C26 &lt; 0.5, 100, 0)) +
  (IF(D26 &lt; 0.5, 100, 0)) +
  (IF(E26 &lt; 0.5, 100, 0)) +
  (IF(F26 &lt; 0.5, 100, 0))</f>
        <v>400</v>
      </c>
      <c r="H26" s="47" t="s">
        <v>165</v>
      </c>
      <c r="I26" s="20"/>
      <c r="J26" s="20"/>
      <c r="K26" s="20"/>
      <c r="L26" s="20"/>
      <c r="M26" s="20"/>
      <c r="N26" s="20"/>
      <c r="O26" s="20"/>
      <c r="P26" s="20"/>
      <c r="Q26" s="20"/>
      <c r="R26" s="20"/>
      <c r="S26" s="20"/>
      <c r="T26" s="20"/>
      <c r="U26" s="20"/>
      <c r="V26" s="20"/>
    </row>
    <row r="27" spans="1:22" x14ac:dyDescent="0.2">
      <c r="A27" s="20"/>
      <c r="B27" s="39" t="s">
        <v>166</v>
      </c>
      <c r="C27" s="50">
        <f>C9/(C13+C10)</f>
        <v>1.2470925276817977</v>
      </c>
      <c r="D27" s="50">
        <f>D9/(D13+D10)</f>
        <v>1.3836527379474697</v>
      </c>
      <c r="E27" s="50">
        <f>E9/(E13+E10)</f>
        <v>1.7804743146035888</v>
      </c>
      <c r="F27" s="51">
        <f>F9/(F13+F10)</f>
        <v>1.9603382910469525</v>
      </c>
      <c r="G27" s="46">
        <f>(IF(C27 &lt; 0.8, 100, IF(C27 &lt; 1, 50, 0))) +
  (IF(D27 &lt; 0.8, 100, IF(D27 &lt; 1, 50, 0))) +
  (IF(E27 &lt; 0.8, 100, IF(E27 &lt; 1, 50, 0))) +
  (IF(F27 &lt; 0.8, 100, IF(F27 &lt; 1, 50, 0)))</f>
        <v>0</v>
      </c>
      <c r="H27" s="47" t="s">
        <v>167</v>
      </c>
      <c r="I27" s="20"/>
      <c r="J27" s="20"/>
      <c r="K27" s="20"/>
      <c r="L27" s="20"/>
      <c r="M27" s="20"/>
      <c r="N27" s="20"/>
      <c r="O27" s="20"/>
      <c r="P27" s="20"/>
      <c r="Q27" s="20"/>
      <c r="R27" s="20"/>
      <c r="S27" s="20"/>
      <c r="T27" s="20"/>
      <c r="U27" s="20"/>
      <c r="V27" s="20"/>
    </row>
    <row r="28" spans="1:22" x14ac:dyDescent="0.2">
      <c r="A28" s="20"/>
      <c r="B28" s="39" t="s">
        <v>168</v>
      </c>
      <c r="C28" s="44" t="str">
        <f>IF(C11=0, "Pass", "Fail")</f>
        <v>Pass</v>
      </c>
      <c r="D28" s="52" t="str">
        <f>IF(D11=0, "Pass", "Fail")</f>
        <v>Pass</v>
      </c>
      <c r="E28" s="52" t="str">
        <f>IF(E11=0, "Pass", "Fail")</f>
        <v>Pass</v>
      </c>
      <c r="F28" s="53" t="str">
        <f>IF(F11=0, "Pass", "Fail")</f>
        <v>Pass</v>
      </c>
      <c r="G28" s="46">
        <f>(COUNTIF(C28:F28, "Pass") * 100) + (COUNTIF(C28:F28, "Fail") * 0)</f>
        <v>400</v>
      </c>
      <c r="H28" s="47" t="s">
        <v>169</v>
      </c>
      <c r="I28" s="20"/>
      <c r="J28" s="20"/>
      <c r="K28" s="20"/>
      <c r="L28" s="20"/>
      <c r="M28" s="20"/>
      <c r="N28" s="20"/>
      <c r="O28" s="20"/>
      <c r="P28" s="20"/>
      <c r="Q28" s="20"/>
      <c r="R28" s="20"/>
      <c r="S28" s="20"/>
      <c r="T28" s="20"/>
      <c r="U28" s="20"/>
      <c r="V28" s="20"/>
    </row>
    <row r="29" spans="1:22" x14ac:dyDescent="0.2">
      <c r="A29" s="20"/>
      <c r="B29" s="39" t="s">
        <v>83</v>
      </c>
      <c r="C29" s="51">
        <f>(((C12-D12)/D12)+((D12-E12)/E12)+((E12-F12)/F12))/3</f>
        <v>0.46479693042126446</v>
      </c>
      <c r="D29" s="54"/>
      <c r="E29" s="55"/>
      <c r="F29" s="56"/>
      <c r="G29" s="46">
        <f>(IF(C29 &gt;= 0.17, 100, IF(C29 &gt;= 0, 50, 0))) * (400/100)</f>
        <v>400</v>
      </c>
      <c r="H29" s="47" t="s">
        <v>170</v>
      </c>
      <c r="I29" s="20"/>
      <c r="J29" s="20"/>
      <c r="K29" s="20"/>
      <c r="L29" s="20"/>
      <c r="M29" s="20"/>
      <c r="N29" s="20"/>
      <c r="O29" s="20"/>
      <c r="P29" s="20"/>
      <c r="Q29" s="20"/>
      <c r="R29" s="20"/>
      <c r="S29" s="20"/>
      <c r="T29" s="20"/>
      <c r="U29" s="20"/>
      <c r="V29" s="20"/>
    </row>
    <row r="30" spans="1:22" x14ac:dyDescent="0.2">
      <c r="A30" s="20"/>
      <c r="B30" s="39" t="s">
        <v>87</v>
      </c>
      <c r="C30" s="44" t="str">
        <f>IF(C10&lt;&gt;0,"Pass","Fail")</f>
        <v>Fail</v>
      </c>
      <c r="D30" s="57" t="str">
        <f>IF(D10&lt;&gt;0,"Pass","Fail")</f>
        <v>Fail</v>
      </c>
      <c r="E30" s="57" t="str">
        <f>IF(E10&lt;&gt;0,"Pass","Fail")</f>
        <v>Fail</v>
      </c>
      <c r="F30" s="58" t="str">
        <f>IF(F10&lt;&gt;0,"Pass","Fail")</f>
        <v>Fail</v>
      </c>
      <c r="G30" s="46">
        <f>(COUNTIF(C30:F30, "Pass") * 100) + (COUNTIF(C30:F30, "Fail") * 0)</f>
        <v>0</v>
      </c>
      <c r="H30" s="47" t="s">
        <v>171</v>
      </c>
      <c r="I30" s="20"/>
      <c r="J30" s="20"/>
      <c r="K30" s="20"/>
      <c r="L30" s="20"/>
      <c r="M30" s="20"/>
      <c r="N30" s="20"/>
      <c r="O30" s="20"/>
      <c r="P30" s="20"/>
      <c r="Q30" s="20"/>
      <c r="R30" s="20"/>
      <c r="S30" s="20"/>
      <c r="T30" s="20"/>
      <c r="U30" s="20"/>
      <c r="V30" s="20"/>
    </row>
    <row r="31" spans="1:22" x14ac:dyDescent="0.2">
      <c r="A31" s="20"/>
      <c r="B31" s="39" t="s">
        <v>172</v>
      </c>
      <c r="C31" s="50">
        <f>C17/(C13+C10)</f>
        <v>0.28031692175916106</v>
      </c>
      <c r="D31" s="50">
        <f>D17/(D13+D10)</f>
        <v>0.31980905548842248</v>
      </c>
      <c r="E31" s="50">
        <f>E17/(E13+E10)</f>
        <v>0.23339560768972231</v>
      </c>
      <c r="F31" s="51">
        <f>F17/(F13+F10)</f>
        <v>0.24331719033808438</v>
      </c>
      <c r="G31" s="46">
        <f>(IF(C31 &gt; 0.23, 100, 0)) +
  (IF(D31 &gt; 0.23, 100, 0)) +
  (IF(E31 &gt; 0.23, 100, 0)) +
  (IF(F31 &gt; 0.23, 100, 0))</f>
        <v>400</v>
      </c>
      <c r="H31" s="47" t="s">
        <v>173</v>
      </c>
      <c r="I31" s="20"/>
      <c r="J31" s="20"/>
      <c r="K31" s="20"/>
      <c r="L31" s="20"/>
      <c r="M31" s="20"/>
      <c r="N31" s="20"/>
      <c r="O31" s="20"/>
      <c r="P31" s="20"/>
      <c r="Q31" s="20"/>
      <c r="R31" s="20"/>
      <c r="S31" s="20"/>
      <c r="T31" s="20"/>
      <c r="U31" s="20"/>
      <c r="V31" s="20"/>
    </row>
    <row r="32" spans="1:22" x14ac:dyDescent="0.2">
      <c r="A32" s="20"/>
      <c r="B32" s="59" t="s">
        <v>93</v>
      </c>
      <c r="C32" s="60" t="str">
        <f>IF(C5&gt;F5, "Pass", "Fail")</f>
        <v>Fail</v>
      </c>
      <c r="D32" s="61"/>
      <c r="E32" s="62"/>
      <c r="F32" s="62"/>
      <c r="G32" s="63">
        <f>((COUNTIF(C32, "Pass") * 100) + (COUNTIF(C32, "Fail") * 0)) * (400/100)</f>
        <v>0</v>
      </c>
      <c r="H32" s="64" t="s">
        <v>174</v>
      </c>
      <c r="I32" s="20"/>
      <c r="J32" s="20"/>
      <c r="K32" s="20"/>
      <c r="L32" s="20"/>
      <c r="M32" s="20"/>
      <c r="N32" s="20"/>
      <c r="O32" s="20"/>
      <c r="P32" s="20"/>
      <c r="Q32" s="20"/>
      <c r="R32" s="20"/>
      <c r="S32" s="20"/>
      <c r="T32" s="20"/>
      <c r="U32" s="20"/>
      <c r="V32" s="20"/>
    </row>
  </sheetData>
  <hyperlinks>
    <hyperlink ref="B1" location="Summary!A1" display="&lt;- Back to Summary Sheet" xr:uid="{46AC509E-04D6-A945-AA93-60EC44609908}"/>
  </hyperlinks>
  <pageMargins left="0.7" right="0.7" top="0.75" bottom="0.75" header="0.3" footer="0.3"/>
  <pageSetup orientation="portrait" horizontalDpi="4294967295" verticalDpi="429496729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tabColor rgb="FF00FF00"/>
  </sheetPr>
  <dimension ref="A1:V32"/>
  <sheetViews>
    <sheetView zoomScale="200" workbookViewId="0"/>
  </sheetViews>
  <sheetFormatPr baseColWidth="10" defaultColWidth="8.83203125" defaultRowHeight="15" x14ac:dyDescent="0.2"/>
  <cols>
    <col min="1" max="1" width="19" customWidth="1"/>
    <col min="2" max="2" width="42" customWidth="1"/>
    <col min="3" max="7" width="20" customWidth="1"/>
    <col min="8" max="8" width="177" customWidth="1"/>
    <col min="9" max="9" width="20" customWidth="1"/>
    <col min="10" max="22" width="19" customWidth="1"/>
  </cols>
  <sheetData>
    <row r="1" spans="1:22" x14ac:dyDescent="0.2">
      <c r="A1" s="20"/>
      <c r="B1" s="21" t="s">
        <v>130</v>
      </c>
      <c r="C1" s="20"/>
      <c r="D1" s="20"/>
      <c r="E1" s="20"/>
      <c r="F1" s="20"/>
      <c r="G1" s="20"/>
      <c r="H1" s="20"/>
      <c r="I1" s="20"/>
      <c r="J1" s="20"/>
      <c r="K1" s="20"/>
      <c r="L1" s="20"/>
      <c r="M1" s="20"/>
      <c r="N1" s="20"/>
      <c r="O1" s="20"/>
      <c r="P1" s="20"/>
      <c r="Q1" s="20"/>
      <c r="R1" s="20"/>
      <c r="S1" s="20"/>
      <c r="T1" s="20"/>
      <c r="U1" s="20"/>
      <c r="V1" s="20"/>
    </row>
    <row r="2" spans="1:22" x14ac:dyDescent="0.2">
      <c r="A2" s="20"/>
      <c r="B2" s="22" t="s">
        <v>131</v>
      </c>
      <c r="C2" s="23" t="s">
        <v>175</v>
      </c>
      <c r="D2" s="23" t="s">
        <v>176</v>
      </c>
      <c r="E2" s="23" t="s">
        <v>177</v>
      </c>
      <c r="F2" s="23" t="s">
        <v>178</v>
      </c>
      <c r="G2" s="20"/>
      <c r="H2" s="24" t="s">
        <v>136</v>
      </c>
      <c r="I2" s="25">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0.16833333333333336</v>
      </c>
      <c r="J2" s="20"/>
      <c r="K2" s="20"/>
      <c r="L2" s="20"/>
      <c r="M2" s="20"/>
      <c r="N2" s="20"/>
      <c r="O2" s="20"/>
      <c r="P2" s="20"/>
      <c r="Q2" s="20"/>
      <c r="R2" s="20"/>
      <c r="S2" s="20"/>
      <c r="T2" s="20"/>
      <c r="U2" s="20"/>
      <c r="V2" s="20"/>
    </row>
    <row r="3" spans="1:22" ht="19" x14ac:dyDescent="0.25">
      <c r="A3" s="20"/>
      <c r="B3" s="26" t="s">
        <v>137</v>
      </c>
      <c r="C3" s="27">
        <v>16170000</v>
      </c>
      <c r="D3" s="27">
        <v>12564000</v>
      </c>
      <c r="E3" s="27">
        <v>9511000</v>
      </c>
      <c r="F3" s="28">
        <v>8831000</v>
      </c>
      <c r="G3" s="20"/>
      <c r="H3" s="20"/>
      <c r="I3" s="20"/>
      <c r="J3" s="20"/>
      <c r="K3" s="20"/>
      <c r="L3" s="20"/>
      <c r="M3" s="20"/>
      <c r="N3" s="20"/>
      <c r="O3" s="20"/>
      <c r="P3" s="20"/>
      <c r="Q3" s="20"/>
      <c r="R3" s="20"/>
      <c r="S3" s="20"/>
      <c r="T3" s="20"/>
      <c r="U3" s="20"/>
      <c r="V3" s="20"/>
    </row>
    <row r="4" spans="1:22" ht="19" x14ac:dyDescent="0.25">
      <c r="A4" s="20"/>
      <c r="B4" s="29" t="s">
        <v>138</v>
      </c>
      <c r="C4" s="27">
        <v>3752522000</v>
      </c>
      <c r="D4" s="27">
        <v>3456120000</v>
      </c>
      <c r="E4" s="27">
        <v>2816907000</v>
      </c>
      <c r="F4" s="28">
        <v>2622991000</v>
      </c>
      <c r="G4" s="20"/>
      <c r="H4" s="20"/>
      <c r="I4" s="20"/>
      <c r="J4" s="20"/>
      <c r="K4" s="20"/>
      <c r="L4" s="20"/>
      <c r="M4" s="20"/>
      <c r="N4" s="20"/>
      <c r="O4" s="20"/>
      <c r="P4" s="20"/>
      <c r="Q4" s="20"/>
      <c r="R4" s="20"/>
      <c r="S4" s="20"/>
      <c r="T4" s="20"/>
      <c r="U4" s="20"/>
      <c r="V4" s="20"/>
    </row>
    <row r="5" spans="1:22" ht="19" x14ac:dyDescent="0.25">
      <c r="A5" s="20"/>
      <c r="B5" s="29" t="s">
        <v>139</v>
      </c>
      <c r="C5" s="27">
        <v>37039000</v>
      </c>
      <c r="D5" s="27">
        <v>36814000</v>
      </c>
      <c r="E5" s="27">
        <v>36814000</v>
      </c>
      <c r="F5" s="28">
        <v>31842000</v>
      </c>
      <c r="G5" s="20"/>
      <c r="H5" s="20"/>
      <c r="I5" s="20"/>
      <c r="J5" s="20"/>
      <c r="K5" s="20"/>
      <c r="L5" s="20"/>
      <c r="M5" s="20"/>
      <c r="N5" s="20"/>
      <c r="O5" s="20"/>
      <c r="P5" s="20"/>
      <c r="Q5" s="20"/>
      <c r="R5" s="20"/>
      <c r="S5" s="20"/>
      <c r="T5" s="20"/>
      <c r="U5" s="20"/>
      <c r="V5" s="20"/>
    </row>
    <row r="6" spans="1:22" ht="19" x14ac:dyDescent="0.25">
      <c r="A6" s="20"/>
      <c r="B6" s="29" t="s">
        <v>140</v>
      </c>
      <c r="C6" s="27">
        <v>4595533000</v>
      </c>
      <c r="D6" s="27">
        <v>4264813000</v>
      </c>
      <c r="E6" s="27">
        <v>3623271000</v>
      </c>
      <c r="F6" s="28">
        <v>3394248000</v>
      </c>
      <c r="G6" s="20"/>
      <c r="H6" s="20"/>
      <c r="I6" s="20"/>
      <c r="J6" s="20"/>
      <c r="K6" s="20"/>
      <c r="L6" s="20"/>
      <c r="M6" s="20"/>
      <c r="N6" s="20"/>
      <c r="O6" s="20"/>
      <c r="P6" s="20"/>
      <c r="Q6" s="20"/>
      <c r="R6" s="20"/>
      <c r="S6" s="20"/>
      <c r="T6" s="20"/>
      <c r="U6" s="20"/>
      <c r="V6" s="20"/>
    </row>
    <row r="7" spans="1:22" ht="19" x14ac:dyDescent="0.25">
      <c r="A7" s="20"/>
      <c r="B7" s="29" t="s">
        <v>141</v>
      </c>
      <c r="C7" s="27">
        <v>430339000</v>
      </c>
      <c r="D7" s="27">
        <v>294650000</v>
      </c>
      <c r="E7" s="27">
        <v>271937000</v>
      </c>
      <c r="F7" s="28">
        <v>588706000</v>
      </c>
      <c r="G7" s="20"/>
      <c r="H7" s="20"/>
      <c r="I7" s="20"/>
      <c r="J7" s="20"/>
      <c r="K7" s="20"/>
      <c r="L7" s="20"/>
      <c r="M7" s="20"/>
      <c r="N7" s="20"/>
      <c r="O7" s="20"/>
      <c r="P7" s="20"/>
      <c r="Q7" s="20"/>
      <c r="R7" s="20"/>
      <c r="S7" s="20"/>
      <c r="T7" s="20"/>
      <c r="U7" s="20"/>
      <c r="V7" s="20"/>
    </row>
    <row r="8" spans="1:22" ht="19" x14ac:dyDescent="0.25">
      <c r="A8" s="20"/>
      <c r="B8" s="29" t="s">
        <v>142</v>
      </c>
      <c r="C8" s="27">
        <v>2734882000</v>
      </c>
      <c r="D8" s="27">
        <v>2647769000</v>
      </c>
      <c r="E8" s="27">
        <v>2179417000</v>
      </c>
      <c r="F8" s="28">
        <v>1884198000</v>
      </c>
      <c r="G8" s="20"/>
      <c r="H8" s="20"/>
      <c r="I8" s="20"/>
      <c r="J8" s="20"/>
      <c r="K8" s="20"/>
      <c r="L8" s="20"/>
      <c r="M8" s="20"/>
      <c r="N8" s="20"/>
      <c r="O8" s="20"/>
      <c r="P8" s="20"/>
      <c r="Q8" s="20"/>
      <c r="R8" s="20"/>
      <c r="S8" s="20"/>
      <c r="T8" s="20"/>
      <c r="U8" s="20"/>
      <c r="V8" s="20"/>
    </row>
    <row r="9" spans="1:22" ht="19" x14ac:dyDescent="0.25">
      <c r="A9" s="20"/>
      <c r="B9" s="29" t="s">
        <v>143</v>
      </c>
      <c r="C9" s="27">
        <v>3165221000</v>
      </c>
      <c r="D9" s="27">
        <v>2942419000</v>
      </c>
      <c r="E9" s="27">
        <v>2451354000</v>
      </c>
      <c r="F9" s="28">
        <v>2472904000</v>
      </c>
      <c r="G9" s="20"/>
      <c r="H9" s="20"/>
      <c r="I9" s="20"/>
      <c r="J9" s="20"/>
      <c r="K9" s="20"/>
      <c r="L9" s="20"/>
      <c r="M9" s="20"/>
      <c r="N9" s="20"/>
      <c r="O9" s="20"/>
      <c r="P9" s="20"/>
      <c r="Q9" s="20"/>
      <c r="R9" s="20"/>
      <c r="S9" s="20"/>
      <c r="T9" s="20"/>
      <c r="U9" s="20"/>
      <c r="V9" s="20"/>
    </row>
    <row r="10" spans="1:22" ht="19" x14ac:dyDescent="0.25">
      <c r="A10" s="20"/>
      <c r="B10" s="29" t="s">
        <v>144</v>
      </c>
      <c r="C10" s="27">
        <v>0</v>
      </c>
      <c r="D10" s="27">
        <v>0</v>
      </c>
      <c r="E10" s="27">
        <v>0</v>
      </c>
      <c r="F10" s="28">
        <v>0</v>
      </c>
      <c r="G10" s="20"/>
      <c r="H10" s="20"/>
      <c r="I10" s="20"/>
      <c r="J10" s="20"/>
      <c r="K10" s="20"/>
      <c r="L10" s="20"/>
      <c r="M10" s="20"/>
      <c r="N10" s="20"/>
      <c r="O10" s="20"/>
      <c r="P10" s="20"/>
      <c r="Q10" s="20"/>
      <c r="R10" s="20"/>
      <c r="S10" s="20"/>
      <c r="T10" s="20"/>
      <c r="U10" s="20"/>
      <c r="V10" s="20"/>
    </row>
    <row r="11" spans="1:22" ht="19" x14ac:dyDescent="0.25">
      <c r="A11" s="20"/>
      <c r="B11" s="29" t="s">
        <v>145</v>
      </c>
      <c r="C11" s="27">
        <v>0</v>
      </c>
      <c r="D11" s="27">
        <v>0</v>
      </c>
      <c r="E11" s="27">
        <v>0</v>
      </c>
      <c r="F11" s="28">
        <v>0</v>
      </c>
      <c r="G11" s="20"/>
      <c r="H11" s="20"/>
      <c r="I11" s="20"/>
      <c r="J11" s="20"/>
      <c r="K11" s="20"/>
      <c r="L11" s="20"/>
      <c r="M11" s="20"/>
      <c r="N11" s="20"/>
      <c r="O11" s="20"/>
      <c r="P11" s="20"/>
      <c r="Q11" s="20"/>
      <c r="R11" s="20"/>
      <c r="S11" s="20"/>
      <c r="T11" s="20"/>
      <c r="U11" s="20"/>
      <c r="V11" s="20"/>
    </row>
    <row r="12" spans="1:22" ht="19" x14ac:dyDescent="0.25">
      <c r="A12" s="20"/>
      <c r="B12" s="29" t="s">
        <v>146</v>
      </c>
      <c r="C12" s="27">
        <v>549573000</v>
      </c>
      <c r="D12" s="27">
        <v>556698000</v>
      </c>
      <c r="E12" s="27">
        <v>514873000</v>
      </c>
      <c r="F12" s="28">
        <v>472209000</v>
      </c>
      <c r="G12" s="20"/>
      <c r="H12" s="20"/>
      <c r="I12" s="20"/>
      <c r="J12" s="20"/>
      <c r="K12" s="20"/>
      <c r="L12" s="20"/>
      <c r="M12" s="20"/>
      <c r="N12" s="20"/>
      <c r="O12" s="20"/>
      <c r="P12" s="20"/>
      <c r="Q12" s="20"/>
      <c r="R12" s="20"/>
      <c r="S12" s="20"/>
      <c r="T12" s="20"/>
      <c r="U12" s="20"/>
      <c r="V12" s="20"/>
    </row>
    <row r="13" spans="1:22" ht="19" x14ac:dyDescent="0.25">
      <c r="A13" s="20"/>
      <c r="B13" s="29" t="s">
        <v>147</v>
      </c>
      <c r="C13" s="27">
        <v>1430312000</v>
      </c>
      <c r="D13" s="27">
        <v>1322394000</v>
      </c>
      <c r="E13" s="27">
        <v>1171917000</v>
      </c>
      <c r="F13" s="28">
        <v>921344000</v>
      </c>
      <c r="G13" s="20"/>
      <c r="H13" s="20"/>
      <c r="I13" s="20"/>
      <c r="J13" s="20"/>
      <c r="K13" s="20"/>
      <c r="L13" s="20"/>
      <c r="M13" s="20"/>
      <c r="N13" s="20"/>
      <c r="O13" s="20"/>
      <c r="P13" s="20"/>
      <c r="Q13" s="20"/>
      <c r="R13" s="20"/>
      <c r="S13" s="20"/>
      <c r="T13" s="20"/>
      <c r="U13" s="20"/>
      <c r="V13" s="20"/>
    </row>
    <row r="14" spans="1:22" ht="19" x14ac:dyDescent="0.25">
      <c r="A14" s="20"/>
      <c r="B14" s="30" t="s">
        <v>148</v>
      </c>
      <c r="C14" s="31"/>
      <c r="D14" s="31"/>
      <c r="E14" s="31"/>
      <c r="F14" s="32"/>
      <c r="G14" s="20"/>
      <c r="H14" s="20"/>
      <c r="I14" s="20"/>
      <c r="J14" s="20"/>
      <c r="K14" s="20"/>
      <c r="L14" s="20"/>
      <c r="M14" s="20"/>
      <c r="N14" s="20"/>
      <c r="O14" s="20"/>
      <c r="P14" s="20"/>
      <c r="Q14" s="20"/>
      <c r="R14" s="20"/>
      <c r="S14" s="20"/>
      <c r="T14" s="20"/>
      <c r="U14" s="20"/>
      <c r="V14" s="20"/>
    </row>
    <row r="15" spans="1:22" ht="19" x14ac:dyDescent="0.25">
      <c r="A15" s="20"/>
      <c r="B15" s="26" t="s">
        <v>149</v>
      </c>
      <c r="C15" s="27">
        <v>0</v>
      </c>
      <c r="D15" s="27">
        <v>0</v>
      </c>
      <c r="E15" s="27">
        <v>0</v>
      </c>
      <c r="F15" s="28">
        <v>0</v>
      </c>
      <c r="G15" s="20"/>
      <c r="H15" s="20"/>
      <c r="I15" s="20"/>
      <c r="J15" s="20"/>
      <c r="K15" s="20"/>
      <c r="L15" s="20"/>
      <c r="M15" s="20"/>
      <c r="N15" s="20"/>
      <c r="O15" s="20"/>
      <c r="P15" s="20"/>
      <c r="Q15" s="20"/>
      <c r="R15" s="20"/>
      <c r="S15" s="20"/>
      <c r="T15" s="20"/>
      <c r="U15" s="20"/>
      <c r="V15" s="20"/>
    </row>
    <row r="16" spans="1:22" ht="19" x14ac:dyDescent="0.25">
      <c r="A16" s="20"/>
      <c r="B16" s="30" t="s">
        <v>150</v>
      </c>
      <c r="C16" s="31"/>
      <c r="D16" s="31"/>
      <c r="E16" s="31"/>
      <c r="F16" s="32"/>
      <c r="G16" s="20"/>
      <c r="H16" s="20"/>
      <c r="I16" s="20"/>
      <c r="J16" s="20"/>
      <c r="K16" s="20"/>
      <c r="L16" s="20"/>
      <c r="M16" s="20"/>
      <c r="N16" s="20"/>
      <c r="O16" s="20"/>
      <c r="P16" s="20"/>
      <c r="Q16" s="20"/>
      <c r="R16" s="20"/>
      <c r="S16" s="20"/>
      <c r="T16" s="20"/>
      <c r="U16" s="20"/>
      <c r="V16" s="20"/>
    </row>
    <row r="17" spans="1:22" ht="19" x14ac:dyDescent="0.25">
      <c r="A17" s="20"/>
      <c r="B17" s="33" t="s">
        <v>151</v>
      </c>
      <c r="C17" s="34">
        <v>217817000</v>
      </c>
      <c r="D17" s="34">
        <v>243772000</v>
      </c>
      <c r="E17" s="34">
        <v>231718000</v>
      </c>
      <c r="F17" s="35">
        <v>117924000</v>
      </c>
      <c r="G17" s="20"/>
      <c r="H17" s="20"/>
      <c r="I17" s="20"/>
      <c r="J17" s="20"/>
      <c r="K17" s="20"/>
      <c r="L17" s="20"/>
      <c r="M17" s="20"/>
      <c r="N17" s="20"/>
      <c r="O17" s="20"/>
      <c r="P17" s="20"/>
      <c r="Q17" s="20"/>
      <c r="R17" s="20"/>
      <c r="S17" s="20"/>
      <c r="T17" s="20"/>
      <c r="U17" s="20"/>
      <c r="V17" s="20"/>
    </row>
    <row r="19" spans="1:22" x14ac:dyDescent="0.2">
      <c r="A19" s="20"/>
      <c r="B19" s="36" t="s">
        <v>70</v>
      </c>
      <c r="C19" s="37" t="s">
        <v>152</v>
      </c>
      <c r="D19" s="37" t="s">
        <v>153</v>
      </c>
      <c r="E19" s="37" t="s">
        <v>154</v>
      </c>
      <c r="F19" s="37" t="s">
        <v>155</v>
      </c>
      <c r="G19" s="38" t="s">
        <v>156</v>
      </c>
      <c r="H19" s="20"/>
      <c r="I19" s="20"/>
      <c r="J19" s="20"/>
      <c r="K19" s="20"/>
      <c r="L19" s="20"/>
      <c r="M19" s="20"/>
      <c r="N19" s="20"/>
      <c r="O19" s="20"/>
      <c r="P19" s="20"/>
      <c r="Q19" s="20"/>
      <c r="R19" s="20"/>
      <c r="S19" s="20"/>
      <c r="T19" s="20"/>
      <c r="U19" s="20"/>
      <c r="V19" s="20"/>
    </row>
    <row r="20" spans="1:22" x14ac:dyDescent="0.2">
      <c r="A20" s="20"/>
      <c r="B20" s="39" t="s">
        <v>85</v>
      </c>
      <c r="C20" s="40"/>
      <c r="D20" s="40"/>
      <c r="E20" s="40"/>
      <c r="F20" s="40"/>
      <c r="G20" s="41"/>
      <c r="H20" s="42" t="s">
        <v>157</v>
      </c>
      <c r="I20" s="20"/>
      <c r="J20" s="20"/>
      <c r="K20" s="20"/>
      <c r="L20" s="20"/>
      <c r="M20" s="20"/>
      <c r="N20" s="20"/>
      <c r="O20" s="20"/>
      <c r="P20" s="20"/>
      <c r="Q20" s="20"/>
      <c r="R20" s="20"/>
      <c r="S20" s="20"/>
      <c r="T20" s="20"/>
      <c r="U20" s="20"/>
      <c r="V20" s="20"/>
    </row>
    <row r="21" spans="1:22" x14ac:dyDescent="0.2">
      <c r="A21" s="20"/>
      <c r="B21" s="43" t="s">
        <v>158</v>
      </c>
      <c r="C21" s="44" t="str">
        <f>IF(C3&gt;D3, "Pass", "Fail")</f>
        <v>Pass</v>
      </c>
      <c r="D21" s="44" t="str">
        <f>IF(D3&gt;E3, "Pass", "Fail")</f>
        <v>Pass</v>
      </c>
      <c r="E21" s="44" t="str">
        <f>IF(E3&gt;F3, "Pass", "Fail")</f>
        <v>Pass</v>
      </c>
      <c r="F21" s="45"/>
      <c r="G21" s="46">
        <f>(((COUNTIF(C21:E21, "Pass") * 100) + (COUNTIF(C21:E21, "Fail") * 0)) * (400/300)) / 2</f>
        <v>200</v>
      </c>
      <c r="H21" s="47" t="s">
        <v>159</v>
      </c>
      <c r="I21" s="48"/>
      <c r="J21" s="20"/>
      <c r="K21" s="20"/>
      <c r="L21" s="20"/>
      <c r="M21" s="20"/>
      <c r="N21" s="20"/>
      <c r="O21" s="20"/>
      <c r="P21" s="20"/>
      <c r="Q21" s="20"/>
      <c r="R21" s="20"/>
      <c r="S21" s="20"/>
      <c r="T21" s="20"/>
      <c r="U21" s="20"/>
      <c r="V21" s="20"/>
    </row>
    <row r="22" spans="1:22" x14ac:dyDescent="0.2">
      <c r="A22" s="20"/>
      <c r="B22" s="43" t="s">
        <v>160</v>
      </c>
      <c r="C22" s="44" t="str">
        <f>IF(C17&gt;D17, "Pass", "Fail")</f>
        <v>Fail</v>
      </c>
      <c r="D22" s="44" t="str">
        <f>IF(D17&gt;E17, "Pass", "Fail")</f>
        <v>Pass</v>
      </c>
      <c r="E22" s="44" t="str">
        <f>IF(E17&gt;F17, "Pass", "Fail")</f>
        <v>Pass</v>
      </c>
      <c r="F22" s="40"/>
      <c r="G22" s="46">
        <f>(((COUNTIF(C22:F22, "Pass") * 100) + (COUNTIF(C22:F22, "Fail") * 0)) * (400/300)) / 2</f>
        <v>133.33333333333331</v>
      </c>
      <c r="H22" s="47" t="s">
        <v>161</v>
      </c>
      <c r="I22" s="20"/>
      <c r="J22" s="20"/>
      <c r="K22" s="20"/>
      <c r="L22" s="20"/>
      <c r="M22" s="20"/>
      <c r="N22" s="20"/>
      <c r="O22" s="20"/>
      <c r="P22" s="20"/>
      <c r="Q22" s="20"/>
      <c r="R22" s="20"/>
      <c r="S22" s="20"/>
      <c r="T22" s="20"/>
      <c r="U22" s="20"/>
      <c r="V22" s="20"/>
    </row>
    <row r="23" spans="1:22" x14ac:dyDescent="0.2">
      <c r="A23" s="20"/>
      <c r="B23" s="39" t="s">
        <v>73</v>
      </c>
      <c r="C23" s="44" t="str">
        <f>IF(C17&gt;C7, "Pass", "Fail")</f>
        <v>Fail</v>
      </c>
      <c r="D23" s="44" t="str">
        <f>IF(D17&gt;D7, "Pass", "Fail")</f>
        <v>Fail</v>
      </c>
      <c r="E23" s="44" t="str">
        <f>IF(E17&gt;E7, "Pass", "Fail")</f>
        <v>Fail</v>
      </c>
      <c r="F23" s="49" t="str">
        <f>IF(F17&gt;F7, "Pass", "Fail")</f>
        <v>Fail</v>
      </c>
      <c r="G23" s="46">
        <f>(COUNTIF(C23:F23, "Pass") * 100) + (COUNTIF(C23:F23, "Fail") * 0)</f>
        <v>0</v>
      </c>
      <c r="H23" s="47" t="s">
        <v>162</v>
      </c>
      <c r="I23" s="20"/>
      <c r="J23" s="20"/>
      <c r="K23" s="20"/>
      <c r="L23" s="20"/>
      <c r="M23" s="20"/>
      <c r="N23" s="20"/>
      <c r="O23" s="20"/>
      <c r="P23" s="20"/>
      <c r="Q23" s="20"/>
      <c r="R23" s="20"/>
      <c r="S23" s="20"/>
      <c r="T23" s="20"/>
      <c r="U23" s="20"/>
      <c r="V23" s="20"/>
    </row>
    <row r="24" spans="1:22" x14ac:dyDescent="0.2">
      <c r="A24" s="20"/>
      <c r="B24" s="39" t="s">
        <v>91</v>
      </c>
      <c r="C24" s="50">
        <f>C17/(C4)</f>
        <v>5.8045495802556253E-2</v>
      </c>
      <c r="D24" s="50">
        <f>D17/(D4)</f>
        <v>7.0533430552179907E-2</v>
      </c>
      <c r="E24" s="50">
        <f>E17/(E4)</f>
        <v>8.2259726714442469E-2</v>
      </c>
      <c r="F24" s="51">
        <f>F17/(F4)</f>
        <v>4.4957836302145143E-2</v>
      </c>
      <c r="G24" s="46">
        <f>(IF(C24 &gt; 0.5, 100, IF(C24 &gt;= 0.2, 50, 0))) +
  (IF(D24 &gt; 0.5, 100, IF(D24 &gt;= 0.2, 50, 0))) +
  (IF(E24 &gt; 0.5, 100, IF(E24 &gt;= 0.2, 50, 0))) +
  (IF(F24 &gt; 0.5, 100, IF(F24 &gt;= 0.2, 50, 0)))</f>
        <v>0</v>
      </c>
      <c r="H24" s="47" t="s">
        <v>163</v>
      </c>
      <c r="I24" s="20"/>
      <c r="J24" s="20"/>
      <c r="K24" s="20"/>
      <c r="L24" s="20"/>
      <c r="M24" s="20"/>
      <c r="N24" s="20"/>
      <c r="O24" s="20"/>
      <c r="P24" s="20"/>
      <c r="Q24" s="20"/>
      <c r="R24" s="20"/>
      <c r="S24" s="20"/>
      <c r="T24" s="20"/>
      <c r="U24" s="20"/>
      <c r="V24" s="20"/>
    </row>
    <row r="25" spans="1:22" x14ac:dyDescent="0.2">
      <c r="A25" s="20"/>
      <c r="B25" s="39" t="s">
        <v>79</v>
      </c>
      <c r="C25" s="50">
        <f>C17/C6</f>
        <v>4.7397548880619506E-2</v>
      </c>
      <c r="D25" s="50">
        <f>D17/D6</f>
        <v>5.7158895360711011E-2</v>
      </c>
      <c r="E25" s="50">
        <f>E17/E6</f>
        <v>6.3952710134019791E-2</v>
      </c>
      <c r="F25" s="51">
        <f>F17/F6</f>
        <v>3.4742305217532722E-2</v>
      </c>
      <c r="G25" s="46">
        <f>(IF(C25 &gt; 0.17, 100, IF(C25 &gt;= 0.1, 50, 0))) +
  (IF(D25 &gt; 0.17, 100, IF(D25 &gt;= 0.1, 50, 0))) +
  (IF(E25 &gt; 0.17, 100, IF(E25 &gt;= 0.1, 50, 0))) +
  (IF(F25 &gt; 0.17, 100, IF(F25 &gt;= 0.1, 50, 0)))</f>
        <v>0</v>
      </c>
      <c r="H25" s="47" t="s">
        <v>164</v>
      </c>
      <c r="I25" s="20"/>
      <c r="J25" s="20"/>
      <c r="K25" s="20"/>
      <c r="L25" s="20"/>
      <c r="M25" s="20"/>
      <c r="N25" s="20"/>
      <c r="O25" s="20"/>
      <c r="P25" s="20"/>
      <c r="Q25" s="20"/>
      <c r="R25" s="20"/>
      <c r="S25" s="20"/>
      <c r="T25" s="20"/>
      <c r="U25" s="20"/>
      <c r="V25" s="20"/>
    </row>
    <row r="26" spans="1:22" x14ac:dyDescent="0.2">
      <c r="A26" s="20"/>
      <c r="B26" s="39" t="s">
        <v>81</v>
      </c>
      <c r="C26" s="50">
        <f>C8/C6</f>
        <v>0.59511747603596798</v>
      </c>
      <c r="D26" s="50">
        <f>D8/D6</f>
        <v>0.62084058550750054</v>
      </c>
      <c r="E26" s="50">
        <f>E8/E6</f>
        <v>0.60150538008335563</v>
      </c>
      <c r="F26" s="51">
        <f>F8/F6</f>
        <v>0.55511500632835309</v>
      </c>
      <c r="G26" s="46">
        <f>(IF(C26 &lt; 0.5, 100, 0)) +
  (IF(D26 &lt; 0.5, 100, 0)) +
  (IF(E26 &lt; 0.5, 100, 0)) +
  (IF(F26 &lt; 0.5, 100, 0))</f>
        <v>0</v>
      </c>
      <c r="H26" s="47" t="s">
        <v>165</v>
      </c>
      <c r="I26" s="20"/>
      <c r="J26" s="20"/>
      <c r="K26" s="20"/>
      <c r="L26" s="20"/>
      <c r="M26" s="20"/>
      <c r="N26" s="20"/>
      <c r="O26" s="20"/>
      <c r="P26" s="20"/>
      <c r="Q26" s="20"/>
      <c r="R26" s="20"/>
      <c r="S26" s="20"/>
      <c r="T26" s="20"/>
      <c r="U26" s="20"/>
      <c r="V26" s="20"/>
    </row>
    <row r="27" spans="1:22" x14ac:dyDescent="0.2">
      <c r="A27" s="20"/>
      <c r="B27" s="39" t="s">
        <v>166</v>
      </c>
      <c r="C27" s="50">
        <f>C9/(C13+C10)</f>
        <v>2.2129584314471247</v>
      </c>
      <c r="D27" s="50">
        <f>D9/(D13+D10)</f>
        <v>2.2250698354650731</v>
      </c>
      <c r="E27" s="50">
        <f>E9/(E13+E10)</f>
        <v>2.0917471117835138</v>
      </c>
      <c r="F27" s="51">
        <f>F9/(F13+F10)</f>
        <v>2.684018130036121</v>
      </c>
      <c r="G27" s="46">
        <f>(IF(C27 &lt; 0.8, 100, IF(C27 &lt; 1, 50, 0))) +
  (IF(D27 &lt; 0.8, 100, IF(D27 &lt; 1, 50, 0))) +
  (IF(E27 &lt; 0.8, 100, IF(E27 &lt; 1, 50, 0))) +
  (IF(F27 &lt; 0.8, 100, IF(F27 &lt; 1, 50, 0)))</f>
        <v>0</v>
      </c>
      <c r="H27" s="47" t="s">
        <v>167</v>
      </c>
      <c r="I27" s="20"/>
      <c r="J27" s="20"/>
      <c r="K27" s="20"/>
      <c r="L27" s="20"/>
      <c r="M27" s="20"/>
      <c r="N27" s="20"/>
      <c r="O27" s="20"/>
      <c r="P27" s="20"/>
      <c r="Q27" s="20"/>
      <c r="R27" s="20"/>
      <c r="S27" s="20"/>
      <c r="T27" s="20"/>
      <c r="U27" s="20"/>
      <c r="V27" s="20"/>
    </row>
    <row r="28" spans="1:22" x14ac:dyDescent="0.2">
      <c r="A28" s="20"/>
      <c r="B28" s="39" t="s">
        <v>168</v>
      </c>
      <c r="C28" s="44" t="str">
        <f>IF(C11=0, "Pass", "Fail")</f>
        <v>Pass</v>
      </c>
      <c r="D28" s="52" t="str">
        <f>IF(D11=0, "Pass", "Fail")</f>
        <v>Pass</v>
      </c>
      <c r="E28" s="52" t="str">
        <f>IF(E11=0, "Pass", "Fail")</f>
        <v>Pass</v>
      </c>
      <c r="F28" s="53" t="str">
        <f>IF(F11=0, "Pass", "Fail")</f>
        <v>Pass</v>
      </c>
      <c r="G28" s="46">
        <f>(COUNTIF(C28:F28, "Pass") * 100) + (COUNTIF(C28:F28, "Fail") * 0)</f>
        <v>400</v>
      </c>
      <c r="H28" s="47" t="s">
        <v>169</v>
      </c>
      <c r="I28" s="20"/>
      <c r="J28" s="20"/>
      <c r="K28" s="20"/>
      <c r="L28" s="20"/>
      <c r="M28" s="20"/>
      <c r="N28" s="20"/>
      <c r="O28" s="20"/>
      <c r="P28" s="20"/>
      <c r="Q28" s="20"/>
      <c r="R28" s="20"/>
      <c r="S28" s="20"/>
      <c r="T28" s="20"/>
      <c r="U28" s="20"/>
      <c r="V28" s="20"/>
    </row>
    <row r="29" spans="1:22" x14ac:dyDescent="0.2">
      <c r="A29" s="20"/>
      <c r="B29" s="39" t="s">
        <v>83</v>
      </c>
      <c r="C29" s="51">
        <f>(((C12-D12)/D12)+((D12-E12)/E12)+((E12-F12)/F12))/3</f>
        <v>5.2928255907490285E-2</v>
      </c>
      <c r="D29" s="54"/>
      <c r="E29" s="55"/>
      <c r="F29" s="56"/>
      <c r="G29" s="46">
        <f>(IF(C29 &gt;= 0.17, 100, IF(C29 &gt;= 0, 50, 0))) * (400/100)</f>
        <v>200</v>
      </c>
      <c r="H29" s="47" t="s">
        <v>170</v>
      </c>
      <c r="I29" s="20"/>
      <c r="J29" s="20"/>
      <c r="K29" s="20"/>
      <c r="L29" s="20"/>
      <c r="M29" s="20"/>
      <c r="N29" s="20"/>
      <c r="O29" s="20"/>
      <c r="P29" s="20"/>
      <c r="Q29" s="20"/>
      <c r="R29" s="20"/>
      <c r="S29" s="20"/>
      <c r="T29" s="20"/>
      <c r="U29" s="20"/>
      <c r="V29" s="20"/>
    </row>
    <row r="30" spans="1:22" x14ac:dyDescent="0.2">
      <c r="A30" s="20"/>
      <c r="B30" s="39" t="s">
        <v>87</v>
      </c>
      <c r="C30" s="44" t="str">
        <f>IF(C10&lt;&gt;0,"Pass","Fail")</f>
        <v>Fail</v>
      </c>
      <c r="D30" s="57" t="str">
        <f>IF(D10&lt;&gt;0,"Pass","Fail")</f>
        <v>Fail</v>
      </c>
      <c r="E30" s="57" t="str">
        <f>IF(E10&lt;&gt;0,"Pass","Fail")</f>
        <v>Fail</v>
      </c>
      <c r="F30" s="58" t="str">
        <f>IF(F10&lt;&gt;0,"Pass","Fail")</f>
        <v>Fail</v>
      </c>
      <c r="G30" s="46">
        <f>(COUNTIF(C30:F30, "Pass") * 100) + (COUNTIF(C30:F30, "Fail") * 0)</f>
        <v>0</v>
      </c>
      <c r="H30" s="47" t="s">
        <v>171</v>
      </c>
      <c r="I30" s="20"/>
      <c r="J30" s="20"/>
      <c r="K30" s="20"/>
      <c r="L30" s="20"/>
      <c r="M30" s="20"/>
      <c r="N30" s="20"/>
      <c r="O30" s="20"/>
      <c r="P30" s="20"/>
      <c r="Q30" s="20"/>
      <c r="R30" s="20"/>
      <c r="S30" s="20"/>
      <c r="T30" s="20"/>
      <c r="U30" s="20"/>
      <c r="V30" s="20"/>
    </row>
    <row r="31" spans="1:22" x14ac:dyDescent="0.2">
      <c r="A31" s="20"/>
      <c r="B31" s="39" t="s">
        <v>172</v>
      </c>
      <c r="C31" s="50">
        <f>C17/(C13+C10)</f>
        <v>0.15228635430591367</v>
      </c>
      <c r="D31" s="50">
        <f>D17/(D13+D10)</f>
        <v>0.18434142925633359</v>
      </c>
      <c r="E31" s="50">
        <f>E17/(E13+E10)</f>
        <v>0.19772560684758392</v>
      </c>
      <c r="F31" s="51">
        <f>F17/(F13+F10)</f>
        <v>0.12799128230063905</v>
      </c>
      <c r="G31" s="46">
        <f>(IF(C31 &gt; 0.23, 100, 0)) +
  (IF(D31 &gt; 0.23, 100, 0)) +
  (IF(E31 &gt; 0.23, 100, 0)) +
  (IF(F31 &gt; 0.23, 100, 0))</f>
        <v>0</v>
      </c>
      <c r="H31" s="47" t="s">
        <v>173</v>
      </c>
      <c r="I31" s="20"/>
      <c r="J31" s="20"/>
      <c r="K31" s="20"/>
      <c r="L31" s="20"/>
      <c r="M31" s="20"/>
      <c r="N31" s="20"/>
      <c r="O31" s="20"/>
      <c r="P31" s="20"/>
      <c r="Q31" s="20"/>
      <c r="R31" s="20"/>
      <c r="S31" s="20"/>
      <c r="T31" s="20"/>
      <c r="U31" s="20"/>
      <c r="V31" s="20"/>
    </row>
    <row r="32" spans="1:22" x14ac:dyDescent="0.2">
      <c r="A32" s="20"/>
      <c r="B32" s="59" t="s">
        <v>93</v>
      </c>
      <c r="C32" s="60" t="str">
        <f>IF(C5&gt;F5, "Pass", "Fail")</f>
        <v>Pass</v>
      </c>
      <c r="D32" s="61"/>
      <c r="E32" s="62"/>
      <c r="F32" s="62"/>
      <c r="G32" s="63">
        <f>((COUNTIF(C32, "Pass") * 100) + (COUNTIF(C32, "Fail") * 0)) * (400/100)</f>
        <v>400</v>
      </c>
      <c r="H32" s="64" t="s">
        <v>174</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tabColor rgb="FF00FF00"/>
  </sheetPr>
  <dimension ref="A1:V32"/>
  <sheetViews>
    <sheetView zoomScale="200" workbookViewId="0"/>
  </sheetViews>
  <sheetFormatPr baseColWidth="10" defaultColWidth="8.83203125" defaultRowHeight="15" x14ac:dyDescent="0.2"/>
  <cols>
    <col min="1" max="1" width="19" customWidth="1"/>
    <col min="2" max="2" width="42" customWidth="1"/>
    <col min="3" max="7" width="20" customWidth="1"/>
    <col min="8" max="8" width="177" customWidth="1"/>
    <col min="9" max="9" width="20" customWidth="1"/>
    <col min="10" max="22" width="19" customWidth="1"/>
  </cols>
  <sheetData>
    <row r="1" spans="1:22" x14ac:dyDescent="0.2">
      <c r="A1" s="20"/>
      <c r="B1" s="21" t="s">
        <v>130</v>
      </c>
      <c r="C1" s="20"/>
      <c r="D1" s="20"/>
      <c r="E1" s="20"/>
      <c r="F1" s="20"/>
      <c r="G1" s="20"/>
      <c r="H1" s="20"/>
      <c r="I1" s="20"/>
      <c r="J1" s="20"/>
      <c r="K1" s="20"/>
      <c r="L1" s="20"/>
      <c r="M1" s="20"/>
      <c r="N1" s="20"/>
      <c r="O1" s="20"/>
      <c r="P1" s="20"/>
      <c r="Q1" s="20"/>
      <c r="R1" s="20"/>
      <c r="S1" s="20"/>
      <c r="T1" s="20"/>
      <c r="U1" s="20"/>
      <c r="V1" s="20"/>
    </row>
    <row r="2" spans="1:22" x14ac:dyDescent="0.2">
      <c r="A2" s="20"/>
      <c r="B2" s="22" t="s">
        <v>131</v>
      </c>
      <c r="C2" s="23" t="s">
        <v>175</v>
      </c>
      <c r="D2" s="23" t="s">
        <v>176</v>
      </c>
      <c r="E2" s="23" t="s">
        <v>177</v>
      </c>
      <c r="F2" s="23" t="s">
        <v>178</v>
      </c>
      <c r="G2" s="20"/>
      <c r="H2" s="24" t="s">
        <v>136</v>
      </c>
      <c r="I2" s="25">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0.28666666666666663</v>
      </c>
      <c r="J2" s="20"/>
      <c r="K2" s="20"/>
      <c r="L2" s="20"/>
      <c r="M2" s="20"/>
      <c r="N2" s="20"/>
      <c r="O2" s="20"/>
      <c r="P2" s="20"/>
      <c r="Q2" s="20"/>
      <c r="R2" s="20"/>
      <c r="S2" s="20"/>
      <c r="T2" s="20"/>
      <c r="U2" s="20"/>
      <c r="V2" s="20"/>
    </row>
    <row r="3" spans="1:22" ht="19" x14ac:dyDescent="0.25">
      <c r="A3" s="20"/>
      <c r="B3" s="26" t="s">
        <v>137</v>
      </c>
      <c r="C3" s="27">
        <v>72648000</v>
      </c>
      <c r="D3" s="27">
        <v>74275000</v>
      </c>
      <c r="E3" s="27">
        <v>51960000</v>
      </c>
      <c r="F3" s="28">
        <v>47265000</v>
      </c>
      <c r="G3" s="20"/>
      <c r="H3" s="20"/>
      <c r="I3" s="20"/>
      <c r="J3" s="20"/>
      <c r="K3" s="20"/>
      <c r="L3" s="20"/>
      <c r="M3" s="20"/>
      <c r="N3" s="20"/>
      <c r="O3" s="20"/>
      <c r="P3" s="20"/>
      <c r="Q3" s="20"/>
      <c r="R3" s="20"/>
      <c r="S3" s="20"/>
      <c r="T3" s="20"/>
      <c r="U3" s="20"/>
      <c r="V3" s="20"/>
    </row>
    <row r="4" spans="1:22" ht="19" x14ac:dyDescent="0.25">
      <c r="A4" s="20"/>
      <c r="B4" s="29" t="s">
        <v>138</v>
      </c>
      <c r="C4" s="27">
        <v>2128212000</v>
      </c>
      <c r="D4" s="27">
        <v>1971100000</v>
      </c>
      <c r="E4" s="27">
        <v>1878774000</v>
      </c>
      <c r="F4" s="28">
        <v>1769385000</v>
      </c>
      <c r="G4" s="20"/>
      <c r="H4" s="20"/>
      <c r="I4" s="20"/>
      <c r="J4" s="20"/>
      <c r="K4" s="20"/>
      <c r="L4" s="20"/>
      <c r="M4" s="20"/>
      <c r="N4" s="20"/>
      <c r="O4" s="20"/>
      <c r="P4" s="20"/>
      <c r="Q4" s="20"/>
      <c r="R4" s="20"/>
      <c r="S4" s="20"/>
      <c r="T4" s="20"/>
      <c r="U4" s="20"/>
      <c r="V4" s="20"/>
    </row>
    <row r="5" spans="1:22" ht="19" x14ac:dyDescent="0.25">
      <c r="A5" s="20"/>
      <c r="B5" s="29" t="s">
        <v>139</v>
      </c>
      <c r="C5" s="27">
        <v>0</v>
      </c>
      <c r="D5" s="27">
        <v>0</v>
      </c>
      <c r="E5" s="27">
        <v>0</v>
      </c>
      <c r="F5" s="28">
        <v>0</v>
      </c>
      <c r="G5" s="20"/>
      <c r="H5" s="20"/>
      <c r="I5" s="20"/>
      <c r="J5" s="20"/>
      <c r="K5" s="20"/>
      <c r="L5" s="20"/>
      <c r="M5" s="20"/>
      <c r="N5" s="20"/>
      <c r="O5" s="20"/>
      <c r="P5" s="20"/>
      <c r="Q5" s="20"/>
      <c r="R5" s="20"/>
      <c r="S5" s="20"/>
      <c r="T5" s="20"/>
      <c r="U5" s="20"/>
      <c r="V5" s="20"/>
    </row>
    <row r="6" spans="1:22" ht="19" x14ac:dyDescent="0.25">
      <c r="A6" s="20"/>
      <c r="B6" s="29" t="s">
        <v>140</v>
      </c>
      <c r="C6" s="27">
        <v>2675458000</v>
      </c>
      <c r="D6" s="27">
        <v>2517600000</v>
      </c>
      <c r="E6" s="27">
        <v>2371906000</v>
      </c>
      <c r="F6" s="28">
        <v>2253651000</v>
      </c>
      <c r="G6" s="20"/>
      <c r="H6" s="20"/>
      <c r="I6" s="20"/>
      <c r="J6" s="20"/>
      <c r="K6" s="20"/>
      <c r="L6" s="20"/>
      <c r="M6" s="20"/>
      <c r="N6" s="20"/>
      <c r="O6" s="20"/>
      <c r="P6" s="20"/>
      <c r="Q6" s="20"/>
      <c r="R6" s="20"/>
      <c r="S6" s="20"/>
      <c r="T6" s="20"/>
      <c r="U6" s="20"/>
      <c r="V6" s="20"/>
    </row>
    <row r="7" spans="1:22" ht="19" x14ac:dyDescent="0.25">
      <c r="A7" s="20"/>
      <c r="B7" s="29" t="s">
        <v>141</v>
      </c>
      <c r="C7" s="27">
        <v>157156000</v>
      </c>
      <c r="D7" s="27">
        <v>225062000</v>
      </c>
      <c r="E7" s="27">
        <v>117847000</v>
      </c>
      <c r="F7" s="28">
        <v>190926000</v>
      </c>
      <c r="G7" s="20"/>
      <c r="H7" s="20"/>
      <c r="I7" s="20"/>
      <c r="J7" s="20"/>
      <c r="K7" s="20"/>
      <c r="L7" s="20"/>
      <c r="M7" s="20"/>
      <c r="N7" s="20"/>
      <c r="O7" s="20"/>
      <c r="P7" s="20"/>
      <c r="Q7" s="20"/>
      <c r="R7" s="20"/>
      <c r="S7" s="20"/>
      <c r="T7" s="20"/>
      <c r="U7" s="20"/>
      <c r="V7" s="20"/>
    </row>
    <row r="8" spans="1:22" ht="19" x14ac:dyDescent="0.25">
      <c r="A8" s="20"/>
      <c r="B8" s="29" t="s">
        <v>142</v>
      </c>
      <c r="C8" s="27">
        <v>1378229000</v>
      </c>
      <c r="D8" s="27">
        <v>1210864000</v>
      </c>
      <c r="E8" s="27">
        <v>1226591000</v>
      </c>
      <c r="F8" s="28">
        <v>1086725000</v>
      </c>
      <c r="G8" s="20"/>
      <c r="H8" s="20"/>
      <c r="I8" s="20"/>
      <c r="J8" s="20"/>
      <c r="K8" s="20"/>
      <c r="L8" s="20"/>
      <c r="M8" s="20"/>
      <c r="N8" s="20"/>
      <c r="O8" s="20"/>
      <c r="P8" s="20"/>
      <c r="Q8" s="20"/>
      <c r="R8" s="20"/>
      <c r="S8" s="20"/>
      <c r="T8" s="20"/>
      <c r="U8" s="20"/>
      <c r="V8" s="20"/>
    </row>
    <row r="9" spans="1:22" ht="19" x14ac:dyDescent="0.25">
      <c r="A9" s="20"/>
      <c r="B9" s="29" t="s">
        <v>143</v>
      </c>
      <c r="C9" s="27">
        <v>1535385000</v>
      </c>
      <c r="D9" s="27">
        <v>1435926000</v>
      </c>
      <c r="E9" s="27">
        <v>1344438000</v>
      </c>
      <c r="F9" s="28">
        <v>1277651000</v>
      </c>
      <c r="G9" s="20"/>
      <c r="H9" s="20"/>
      <c r="I9" s="20"/>
      <c r="J9" s="20"/>
      <c r="K9" s="20"/>
      <c r="L9" s="20"/>
      <c r="M9" s="20"/>
      <c r="N9" s="20"/>
      <c r="O9" s="20"/>
      <c r="P9" s="20"/>
      <c r="Q9" s="20"/>
      <c r="R9" s="20"/>
      <c r="S9" s="20"/>
      <c r="T9" s="20"/>
      <c r="U9" s="20"/>
      <c r="V9" s="20"/>
    </row>
    <row r="10" spans="1:22" ht="19" x14ac:dyDescent="0.25">
      <c r="A10" s="20"/>
      <c r="B10" s="29" t="s">
        <v>144</v>
      </c>
      <c r="C10" s="27">
        <v>0</v>
      </c>
      <c r="D10" s="27">
        <v>0</v>
      </c>
      <c r="E10" s="27">
        <v>0</v>
      </c>
      <c r="F10" s="28">
        <v>0</v>
      </c>
      <c r="G10" s="20"/>
      <c r="H10" s="20"/>
      <c r="I10" s="20"/>
      <c r="J10" s="20"/>
      <c r="K10" s="20"/>
      <c r="L10" s="20"/>
      <c r="M10" s="20"/>
      <c r="N10" s="20"/>
      <c r="O10" s="20"/>
      <c r="P10" s="20"/>
      <c r="Q10" s="20"/>
      <c r="R10" s="20"/>
      <c r="S10" s="20"/>
      <c r="T10" s="20"/>
      <c r="U10" s="20"/>
      <c r="V10" s="20"/>
    </row>
    <row r="11" spans="1:22" ht="19" x14ac:dyDescent="0.25">
      <c r="A11" s="20"/>
      <c r="B11" s="29" t="s">
        <v>145</v>
      </c>
      <c r="C11" s="27">
        <v>0</v>
      </c>
      <c r="D11" s="27">
        <v>0</v>
      </c>
      <c r="E11" s="27">
        <v>0</v>
      </c>
      <c r="F11" s="28">
        <v>0</v>
      </c>
      <c r="G11" s="20"/>
      <c r="H11" s="20"/>
      <c r="I11" s="20"/>
      <c r="J11" s="20"/>
      <c r="K11" s="20"/>
      <c r="L11" s="20"/>
      <c r="M11" s="20"/>
      <c r="N11" s="20"/>
      <c r="O11" s="20"/>
      <c r="P11" s="20"/>
      <c r="Q11" s="20"/>
      <c r="R11" s="20"/>
      <c r="S11" s="20"/>
      <c r="T11" s="20"/>
      <c r="U11" s="20"/>
      <c r="V11" s="20"/>
    </row>
    <row r="12" spans="1:22" ht="19" x14ac:dyDescent="0.25">
      <c r="A12" s="20"/>
      <c r="B12" s="29" t="s">
        <v>146</v>
      </c>
      <c r="C12" s="27">
        <v>707160000</v>
      </c>
      <c r="D12" s="27">
        <v>649854000</v>
      </c>
      <c r="E12" s="27">
        <v>596402000</v>
      </c>
      <c r="F12" s="28">
        <v>545429000</v>
      </c>
      <c r="G12" s="20"/>
      <c r="H12" s="20"/>
      <c r="I12" s="20"/>
      <c r="J12" s="20"/>
      <c r="K12" s="20"/>
      <c r="L12" s="20"/>
      <c r="M12" s="20"/>
      <c r="N12" s="20"/>
      <c r="O12" s="20"/>
      <c r="P12" s="20"/>
      <c r="Q12" s="20"/>
      <c r="R12" s="20"/>
      <c r="S12" s="20"/>
      <c r="T12" s="20"/>
      <c r="U12" s="20"/>
      <c r="V12" s="20"/>
    </row>
    <row r="13" spans="1:22" ht="19" x14ac:dyDescent="0.25">
      <c r="A13" s="20"/>
      <c r="B13" s="29" t="s">
        <v>147</v>
      </c>
      <c r="C13" s="27">
        <v>1140073000</v>
      </c>
      <c r="D13" s="27">
        <v>1081674000</v>
      </c>
      <c r="E13" s="27">
        <v>1027468000</v>
      </c>
      <c r="F13" s="28">
        <v>976000000</v>
      </c>
      <c r="G13" s="20"/>
      <c r="H13" s="20"/>
      <c r="I13" s="20"/>
      <c r="J13" s="20"/>
      <c r="K13" s="20"/>
      <c r="L13" s="20"/>
      <c r="M13" s="20"/>
      <c r="N13" s="20"/>
      <c r="O13" s="20"/>
      <c r="P13" s="20"/>
      <c r="Q13" s="20"/>
      <c r="R13" s="20"/>
      <c r="S13" s="20"/>
      <c r="T13" s="20"/>
      <c r="U13" s="20"/>
      <c r="V13" s="20"/>
    </row>
    <row r="14" spans="1:22" ht="19" x14ac:dyDescent="0.25">
      <c r="A14" s="20"/>
      <c r="B14" s="30" t="s">
        <v>148</v>
      </c>
      <c r="C14" s="31"/>
      <c r="D14" s="31"/>
      <c r="E14" s="31"/>
      <c r="F14" s="32"/>
      <c r="G14" s="20"/>
      <c r="H14" s="20"/>
      <c r="I14" s="20"/>
      <c r="J14" s="20"/>
      <c r="K14" s="20"/>
      <c r="L14" s="20"/>
      <c r="M14" s="20"/>
      <c r="N14" s="20"/>
      <c r="O14" s="20"/>
      <c r="P14" s="20"/>
      <c r="Q14" s="20"/>
      <c r="R14" s="20"/>
      <c r="S14" s="20"/>
      <c r="T14" s="20"/>
      <c r="U14" s="20"/>
      <c r="V14" s="20"/>
    </row>
    <row r="15" spans="1:22" ht="19" x14ac:dyDescent="0.25">
      <c r="A15" s="20"/>
      <c r="B15" s="26" t="s">
        <v>149</v>
      </c>
      <c r="C15" s="27">
        <v>0</v>
      </c>
      <c r="D15" s="27">
        <v>0</v>
      </c>
      <c r="E15" s="27">
        <v>0</v>
      </c>
      <c r="F15" s="28">
        <v>0</v>
      </c>
      <c r="G15" s="20"/>
      <c r="H15" s="20"/>
      <c r="I15" s="20"/>
      <c r="J15" s="20"/>
      <c r="K15" s="20"/>
      <c r="L15" s="20"/>
      <c r="M15" s="20"/>
      <c r="N15" s="20"/>
      <c r="O15" s="20"/>
      <c r="P15" s="20"/>
      <c r="Q15" s="20"/>
      <c r="R15" s="20"/>
      <c r="S15" s="20"/>
      <c r="T15" s="20"/>
      <c r="U15" s="20"/>
      <c r="V15" s="20"/>
    </row>
    <row r="16" spans="1:22" ht="19" x14ac:dyDescent="0.25">
      <c r="A16" s="20"/>
      <c r="B16" s="30" t="s">
        <v>150</v>
      </c>
      <c r="C16" s="31"/>
      <c r="D16" s="31"/>
      <c r="E16" s="31"/>
      <c r="F16" s="32"/>
      <c r="G16" s="20"/>
      <c r="H16" s="20"/>
      <c r="I16" s="20"/>
      <c r="J16" s="20"/>
      <c r="K16" s="20"/>
      <c r="L16" s="20"/>
      <c r="M16" s="20"/>
      <c r="N16" s="20"/>
      <c r="O16" s="20"/>
      <c r="P16" s="20"/>
      <c r="Q16" s="20"/>
      <c r="R16" s="20"/>
      <c r="S16" s="20"/>
      <c r="T16" s="20"/>
      <c r="U16" s="20"/>
      <c r="V16" s="20"/>
    </row>
    <row r="17" spans="1:22" ht="19" x14ac:dyDescent="0.25">
      <c r="A17" s="20"/>
      <c r="B17" s="33" t="s">
        <v>151</v>
      </c>
      <c r="C17" s="34">
        <v>237561000</v>
      </c>
      <c r="D17" s="34">
        <v>153735000</v>
      </c>
      <c r="E17" s="34">
        <v>137527000</v>
      </c>
      <c r="F17" s="35">
        <v>172443000</v>
      </c>
      <c r="G17" s="20"/>
      <c r="H17" s="20"/>
      <c r="I17" s="20"/>
      <c r="J17" s="20"/>
      <c r="K17" s="20"/>
      <c r="L17" s="20"/>
      <c r="M17" s="20"/>
      <c r="N17" s="20"/>
      <c r="O17" s="20"/>
      <c r="P17" s="20"/>
      <c r="Q17" s="20"/>
      <c r="R17" s="20"/>
      <c r="S17" s="20"/>
      <c r="T17" s="20"/>
      <c r="U17" s="20"/>
      <c r="V17" s="20"/>
    </row>
    <row r="19" spans="1:22" x14ac:dyDescent="0.2">
      <c r="A19" s="20"/>
      <c r="B19" s="36" t="s">
        <v>70</v>
      </c>
      <c r="C19" s="37" t="s">
        <v>152</v>
      </c>
      <c r="D19" s="37" t="s">
        <v>153</v>
      </c>
      <c r="E19" s="37" t="s">
        <v>154</v>
      </c>
      <c r="F19" s="37" t="s">
        <v>155</v>
      </c>
      <c r="G19" s="38" t="s">
        <v>156</v>
      </c>
      <c r="H19" s="20"/>
      <c r="I19" s="20"/>
      <c r="J19" s="20"/>
      <c r="K19" s="20"/>
      <c r="L19" s="20"/>
      <c r="M19" s="20"/>
      <c r="N19" s="20"/>
      <c r="O19" s="20"/>
      <c r="P19" s="20"/>
      <c r="Q19" s="20"/>
      <c r="R19" s="20"/>
      <c r="S19" s="20"/>
      <c r="T19" s="20"/>
      <c r="U19" s="20"/>
      <c r="V19" s="20"/>
    </row>
    <row r="20" spans="1:22" x14ac:dyDescent="0.2">
      <c r="A20" s="20"/>
      <c r="B20" s="39" t="s">
        <v>85</v>
      </c>
      <c r="C20" s="40"/>
      <c r="D20" s="40"/>
      <c r="E20" s="40"/>
      <c r="F20" s="40"/>
      <c r="G20" s="41"/>
      <c r="H20" s="42" t="s">
        <v>157</v>
      </c>
      <c r="I20" s="20"/>
      <c r="J20" s="20"/>
      <c r="K20" s="20"/>
      <c r="L20" s="20"/>
      <c r="M20" s="20"/>
      <c r="N20" s="20"/>
      <c r="O20" s="20"/>
      <c r="P20" s="20"/>
      <c r="Q20" s="20"/>
      <c r="R20" s="20"/>
      <c r="S20" s="20"/>
      <c r="T20" s="20"/>
      <c r="U20" s="20"/>
      <c r="V20" s="20"/>
    </row>
    <row r="21" spans="1:22" x14ac:dyDescent="0.2">
      <c r="A21" s="20"/>
      <c r="B21" s="43" t="s">
        <v>158</v>
      </c>
      <c r="C21" s="44" t="str">
        <f>IF(C3&gt;D3, "Pass", "Fail")</f>
        <v>Fail</v>
      </c>
      <c r="D21" s="44" t="str">
        <f>IF(D3&gt;E3, "Pass", "Fail")</f>
        <v>Pass</v>
      </c>
      <c r="E21" s="44" t="str">
        <f>IF(E3&gt;F3, "Pass", "Fail")</f>
        <v>Pass</v>
      </c>
      <c r="F21" s="45"/>
      <c r="G21" s="46">
        <f>(((COUNTIF(C21:E21, "Pass") * 100) + (COUNTIF(C21:E21, "Fail") * 0)) * (400/300)) / 2</f>
        <v>133.33333333333331</v>
      </c>
      <c r="H21" s="47" t="s">
        <v>159</v>
      </c>
      <c r="I21" s="48"/>
      <c r="J21" s="20"/>
      <c r="K21" s="20"/>
      <c r="L21" s="20"/>
      <c r="M21" s="20"/>
      <c r="N21" s="20"/>
      <c r="O21" s="20"/>
      <c r="P21" s="20"/>
      <c r="Q21" s="20"/>
      <c r="R21" s="20"/>
      <c r="S21" s="20"/>
      <c r="T21" s="20"/>
      <c r="U21" s="20"/>
      <c r="V21" s="20"/>
    </row>
    <row r="22" spans="1:22" x14ac:dyDescent="0.2">
      <c r="A22" s="20"/>
      <c r="B22" s="43" t="s">
        <v>160</v>
      </c>
      <c r="C22" s="44" t="str">
        <f>IF(C17&gt;D17, "Pass", "Fail")</f>
        <v>Pass</v>
      </c>
      <c r="D22" s="44" t="str">
        <f>IF(D17&gt;E17, "Pass", "Fail")</f>
        <v>Pass</v>
      </c>
      <c r="E22" s="44" t="str">
        <f>IF(E17&gt;F17, "Pass", "Fail")</f>
        <v>Fail</v>
      </c>
      <c r="F22" s="40"/>
      <c r="G22" s="46">
        <f>(((COUNTIF(C22:F22, "Pass") * 100) + (COUNTIF(C22:F22, "Fail") * 0)) * (400/300)) / 2</f>
        <v>133.33333333333331</v>
      </c>
      <c r="H22" s="47" t="s">
        <v>161</v>
      </c>
      <c r="I22" s="20"/>
      <c r="J22" s="20"/>
      <c r="K22" s="20"/>
      <c r="L22" s="20"/>
      <c r="M22" s="20"/>
      <c r="N22" s="20"/>
      <c r="O22" s="20"/>
      <c r="P22" s="20"/>
      <c r="Q22" s="20"/>
      <c r="R22" s="20"/>
      <c r="S22" s="20"/>
      <c r="T22" s="20"/>
      <c r="U22" s="20"/>
      <c r="V22" s="20"/>
    </row>
    <row r="23" spans="1:22" x14ac:dyDescent="0.2">
      <c r="A23" s="20"/>
      <c r="B23" s="39" t="s">
        <v>73</v>
      </c>
      <c r="C23" s="44" t="str">
        <f>IF(C17&gt;C7, "Pass", "Fail")</f>
        <v>Pass</v>
      </c>
      <c r="D23" s="44" t="str">
        <f>IF(D17&gt;D7, "Pass", "Fail")</f>
        <v>Fail</v>
      </c>
      <c r="E23" s="44" t="str">
        <f>IF(E17&gt;E7, "Pass", "Fail")</f>
        <v>Pass</v>
      </c>
      <c r="F23" s="49" t="str">
        <f>IF(F17&gt;F7, "Pass", "Fail")</f>
        <v>Fail</v>
      </c>
      <c r="G23" s="46">
        <f>(COUNTIF(C23:F23, "Pass") * 100) + (COUNTIF(C23:F23, "Fail") * 0)</f>
        <v>200</v>
      </c>
      <c r="H23" s="47" t="s">
        <v>162</v>
      </c>
      <c r="I23" s="20"/>
      <c r="J23" s="20"/>
      <c r="K23" s="20"/>
      <c r="L23" s="20"/>
      <c r="M23" s="20"/>
      <c r="N23" s="20"/>
      <c r="O23" s="20"/>
      <c r="P23" s="20"/>
      <c r="Q23" s="20"/>
      <c r="R23" s="20"/>
      <c r="S23" s="20"/>
      <c r="T23" s="20"/>
      <c r="U23" s="20"/>
      <c r="V23" s="20"/>
    </row>
    <row r="24" spans="1:22" x14ac:dyDescent="0.2">
      <c r="A24" s="20"/>
      <c r="B24" s="39" t="s">
        <v>91</v>
      </c>
      <c r="C24" s="50">
        <f>C17/(C4)</f>
        <v>0.11162468776606842</v>
      </c>
      <c r="D24" s="50">
        <f>D17/(D4)</f>
        <v>7.7994520825934763E-2</v>
      </c>
      <c r="E24" s="50">
        <f>E17/(E4)</f>
        <v>7.3200395577115718E-2</v>
      </c>
      <c r="F24" s="51">
        <f>F17/(F4)</f>
        <v>9.7459286701311473E-2</v>
      </c>
      <c r="G24" s="46">
        <f>(IF(C24 &gt; 0.5, 100, IF(C24 &gt;= 0.2, 50, 0))) +
  (IF(D24 &gt; 0.5, 100, IF(D24 &gt;= 0.2, 50, 0))) +
  (IF(E24 &gt; 0.5, 100, IF(E24 &gt;= 0.2, 50, 0))) +
  (IF(F24 &gt; 0.5, 100, IF(F24 &gt;= 0.2, 50, 0)))</f>
        <v>0</v>
      </c>
      <c r="H24" s="47" t="s">
        <v>163</v>
      </c>
      <c r="I24" s="20"/>
      <c r="J24" s="20"/>
      <c r="K24" s="20"/>
      <c r="L24" s="20"/>
      <c r="M24" s="20"/>
      <c r="N24" s="20"/>
      <c r="O24" s="20"/>
      <c r="P24" s="20"/>
      <c r="Q24" s="20"/>
      <c r="R24" s="20"/>
      <c r="S24" s="20"/>
      <c r="T24" s="20"/>
      <c r="U24" s="20"/>
      <c r="V24" s="20"/>
    </row>
    <row r="25" spans="1:22" x14ac:dyDescent="0.2">
      <c r="A25" s="20"/>
      <c r="B25" s="39" t="s">
        <v>79</v>
      </c>
      <c r="C25" s="50">
        <f>C17/C6</f>
        <v>8.8792647838239286E-2</v>
      </c>
      <c r="D25" s="50">
        <f>D17/D6</f>
        <v>6.1064108674928501E-2</v>
      </c>
      <c r="E25" s="50">
        <f>E17/E6</f>
        <v>5.7981640081858216E-2</v>
      </c>
      <c r="F25" s="51">
        <f>F17/F6</f>
        <v>7.6517171469761738E-2</v>
      </c>
      <c r="G25" s="46">
        <f>(IF(C25 &gt; 0.17, 100, IF(C25 &gt;= 0.1, 50, 0))) +
  (IF(D25 &gt; 0.17, 100, IF(D25 &gt;= 0.1, 50, 0))) +
  (IF(E25 &gt; 0.17, 100, IF(E25 &gt;= 0.1, 50, 0))) +
  (IF(F25 &gt; 0.17, 100, IF(F25 &gt;= 0.1, 50, 0)))</f>
        <v>0</v>
      </c>
      <c r="H25" s="47" t="s">
        <v>164</v>
      </c>
      <c r="I25" s="20"/>
      <c r="J25" s="20"/>
      <c r="K25" s="20"/>
      <c r="L25" s="20"/>
      <c r="M25" s="20"/>
      <c r="N25" s="20"/>
      <c r="O25" s="20"/>
      <c r="P25" s="20"/>
      <c r="Q25" s="20"/>
      <c r="R25" s="20"/>
      <c r="S25" s="20"/>
      <c r="T25" s="20"/>
      <c r="U25" s="20"/>
      <c r="V25" s="20"/>
    </row>
    <row r="26" spans="1:22" x14ac:dyDescent="0.2">
      <c r="A26" s="20"/>
      <c r="B26" s="39" t="s">
        <v>81</v>
      </c>
      <c r="C26" s="50">
        <f>C8/C6</f>
        <v>0.51513759513324453</v>
      </c>
      <c r="D26" s="50">
        <f>D8/D6</f>
        <v>0.4809596441054973</v>
      </c>
      <c r="E26" s="50">
        <f>E8/E6</f>
        <v>0.51713305670629439</v>
      </c>
      <c r="F26" s="51">
        <f>F8/F6</f>
        <v>0.48220642859076229</v>
      </c>
      <c r="G26" s="46">
        <f>(IF(C26 &lt; 0.5, 100, 0)) +
  (IF(D26 &lt; 0.5, 100, 0)) +
  (IF(E26 &lt; 0.5, 100, 0)) +
  (IF(F26 &lt; 0.5, 100, 0))</f>
        <v>200</v>
      </c>
      <c r="H26" s="47" t="s">
        <v>165</v>
      </c>
      <c r="I26" s="20"/>
      <c r="J26" s="20"/>
      <c r="K26" s="20"/>
      <c r="L26" s="20"/>
      <c r="M26" s="20"/>
      <c r="N26" s="20"/>
      <c r="O26" s="20"/>
      <c r="P26" s="20"/>
      <c r="Q26" s="20"/>
      <c r="R26" s="20"/>
      <c r="S26" s="20"/>
      <c r="T26" s="20"/>
      <c r="U26" s="20"/>
      <c r="V26" s="20"/>
    </row>
    <row r="27" spans="1:22" x14ac:dyDescent="0.2">
      <c r="A27" s="20"/>
      <c r="B27" s="39" t="s">
        <v>166</v>
      </c>
      <c r="C27" s="50">
        <f>C9/(C13+C10)</f>
        <v>1.3467427085809418</v>
      </c>
      <c r="D27" s="50">
        <f>D9/(D13+D10)</f>
        <v>1.3275034807160013</v>
      </c>
      <c r="E27" s="50">
        <f>E9/(E13+E10)</f>
        <v>1.3084962256732082</v>
      </c>
      <c r="F27" s="51">
        <f>F9/(F13+F10)</f>
        <v>1.3090686475409836</v>
      </c>
      <c r="G27" s="46">
        <f>(IF(C27 &lt; 0.8, 100, IF(C27 &lt; 1, 50, 0))) +
  (IF(D27 &lt; 0.8, 100, IF(D27 &lt; 1, 50, 0))) +
  (IF(E27 &lt; 0.8, 100, IF(E27 &lt; 1, 50, 0))) +
  (IF(F27 &lt; 0.8, 100, IF(F27 &lt; 1, 50, 0)))</f>
        <v>0</v>
      </c>
      <c r="H27" s="47" t="s">
        <v>167</v>
      </c>
      <c r="I27" s="20"/>
      <c r="J27" s="20"/>
      <c r="K27" s="20"/>
      <c r="L27" s="20"/>
      <c r="M27" s="20"/>
      <c r="N27" s="20"/>
      <c r="O27" s="20"/>
      <c r="P27" s="20"/>
      <c r="Q27" s="20"/>
      <c r="R27" s="20"/>
      <c r="S27" s="20"/>
      <c r="T27" s="20"/>
      <c r="U27" s="20"/>
      <c r="V27" s="20"/>
    </row>
    <row r="28" spans="1:22" x14ac:dyDescent="0.2">
      <c r="A28" s="20"/>
      <c r="B28" s="39" t="s">
        <v>168</v>
      </c>
      <c r="C28" s="44" t="str">
        <f>IF(C11=0, "Pass", "Fail")</f>
        <v>Pass</v>
      </c>
      <c r="D28" s="52" t="str">
        <f>IF(D11=0, "Pass", "Fail")</f>
        <v>Pass</v>
      </c>
      <c r="E28" s="52" t="str">
        <f>IF(E11=0, "Pass", "Fail")</f>
        <v>Pass</v>
      </c>
      <c r="F28" s="53" t="str">
        <f>IF(F11=0, "Pass", "Fail")</f>
        <v>Pass</v>
      </c>
      <c r="G28" s="46">
        <f>(COUNTIF(C28:F28, "Pass") * 100) + (COUNTIF(C28:F28, "Fail") * 0)</f>
        <v>400</v>
      </c>
      <c r="H28" s="47" t="s">
        <v>169</v>
      </c>
      <c r="I28" s="20"/>
      <c r="J28" s="20"/>
      <c r="K28" s="20"/>
      <c r="L28" s="20"/>
      <c r="M28" s="20"/>
      <c r="N28" s="20"/>
      <c r="O28" s="20"/>
      <c r="P28" s="20"/>
      <c r="Q28" s="20"/>
      <c r="R28" s="20"/>
      <c r="S28" s="20"/>
      <c r="T28" s="20"/>
      <c r="U28" s="20"/>
      <c r="V28" s="20"/>
    </row>
    <row r="29" spans="1:22" x14ac:dyDescent="0.2">
      <c r="A29" s="20"/>
      <c r="B29" s="39" t="s">
        <v>83</v>
      </c>
      <c r="C29" s="51">
        <f>(((C12-D12)/D12)+((D12-E12)/E12)+((E12-F12)/F12))/3</f>
        <v>9.0420624518036938E-2</v>
      </c>
      <c r="D29" s="54"/>
      <c r="E29" s="55"/>
      <c r="F29" s="56"/>
      <c r="G29" s="46">
        <f>(IF(C29 &gt;= 0.17, 100, IF(C29 &gt;= 0, 50, 0))) * (400/100)</f>
        <v>200</v>
      </c>
      <c r="H29" s="47" t="s">
        <v>170</v>
      </c>
      <c r="I29" s="20"/>
      <c r="J29" s="20"/>
      <c r="K29" s="20"/>
      <c r="L29" s="20"/>
      <c r="M29" s="20"/>
      <c r="N29" s="20"/>
      <c r="O29" s="20"/>
      <c r="P29" s="20"/>
      <c r="Q29" s="20"/>
      <c r="R29" s="20"/>
      <c r="S29" s="20"/>
      <c r="T29" s="20"/>
      <c r="U29" s="20"/>
      <c r="V29" s="20"/>
    </row>
    <row r="30" spans="1:22" x14ac:dyDescent="0.2">
      <c r="A30" s="20"/>
      <c r="B30" s="39" t="s">
        <v>87</v>
      </c>
      <c r="C30" s="44" t="str">
        <f>IF(C10&lt;&gt;0,"Pass","Fail")</f>
        <v>Fail</v>
      </c>
      <c r="D30" s="57" t="str">
        <f>IF(D10&lt;&gt;0,"Pass","Fail")</f>
        <v>Fail</v>
      </c>
      <c r="E30" s="57" t="str">
        <f>IF(E10&lt;&gt;0,"Pass","Fail")</f>
        <v>Fail</v>
      </c>
      <c r="F30" s="58" t="str">
        <f>IF(F10&lt;&gt;0,"Pass","Fail")</f>
        <v>Fail</v>
      </c>
      <c r="G30" s="46">
        <f>(COUNTIF(C30:F30, "Pass") * 100) + (COUNTIF(C30:F30, "Fail") * 0)</f>
        <v>0</v>
      </c>
      <c r="H30" s="47" t="s">
        <v>171</v>
      </c>
      <c r="I30" s="20"/>
      <c r="J30" s="20"/>
      <c r="K30" s="20"/>
      <c r="L30" s="20"/>
      <c r="M30" s="20"/>
      <c r="N30" s="20"/>
      <c r="O30" s="20"/>
      <c r="P30" s="20"/>
      <c r="Q30" s="20"/>
      <c r="R30" s="20"/>
      <c r="S30" s="20"/>
      <c r="T30" s="20"/>
      <c r="U30" s="20"/>
      <c r="V30" s="20"/>
    </row>
    <row r="31" spans="1:22" x14ac:dyDescent="0.2">
      <c r="A31" s="20"/>
      <c r="B31" s="39" t="s">
        <v>172</v>
      </c>
      <c r="C31" s="50">
        <f>C17/(C13+C10)</f>
        <v>0.20837349888998336</v>
      </c>
      <c r="D31" s="50">
        <f>D17/(D13+D10)</f>
        <v>0.14212692548771627</v>
      </c>
      <c r="E31" s="50">
        <f>E17/(E13+E10)</f>
        <v>0.1338503972873121</v>
      </c>
      <c r="F31" s="51">
        <f>F17/(F13+F10)</f>
        <v>0.17668340163934426</v>
      </c>
      <c r="G31" s="46">
        <f>(IF(C31 &gt; 0.23, 100, 0)) +
  (IF(D31 &gt; 0.23, 100, 0)) +
  (IF(E31 &gt; 0.23, 100, 0)) +
  (IF(F31 &gt; 0.23, 100, 0))</f>
        <v>0</v>
      </c>
      <c r="H31" s="47" t="s">
        <v>173</v>
      </c>
      <c r="I31" s="20"/>
      <c r="J31" s="20"/>
      <c r="K31" s="20"/>
      <c r="L31" s="20"/>
      <c r="M31" s="20"/>
      <c r="N31" s="20"/>
      <c r="O31" s="20"/>
      <c r="P31" s="20"/>
      <c r="Q31" s="20"/>
      <c r="R31" s="20"/>
      <c r="S31" s="20"/>
      <c r="T31" s="20"/>
      <c r="U31" s="20"/>
      <c r="V31" s="20"/>
    </row>
    <row r="32" spans="1:22" x14ac:dyDescent="0.2">
      <c r="A32" s="20"/>
      <c r="B32" s="59" t="s">
        <v>93</v>
      </c>
      <c r="C32" s="60" t="str">
        <f>IF(C5&gt;F5, "Pass", "Fail")</f>
        <v>Fail</v>
      </c>
      <c r="D32" s="61"/>
      <c r="E32" s="62"/>
      <c r="F32" s="62"/>
      <c r="G32" s="63">
        <f>((COUNTIF(C32, "Pass") * 100) + (COUNTIF(C32, "Fail") * 0)) * (400/100)</f>
        <v>0</v>
      </c>
      <c r="H32" s="64" t="s">
        <v>174</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tabColor rgb="FF00FF00"/>
  </sheetPr>
  <dimension ref="A1:V32"/>
  <sheetViews>
    <sheetView zoomScale="200" workbookViewId="0"/>
  </sheetViews>
  <sheetFormatPr baseColWidth="10" defaultColWidth="8.83203125" defaultRowHeight="15" x14ac:dyDescent="0.2"/>
  <cols>
    <col min="1" max="1" width="19" customWidth="1"/>
    <col min="2" max="2" width="42" customWidth="1"/>
    <col min="3" max="7" width="20" customWidth="1"/>
    <col min="8" max="8" width="177" customWidth="1"/>
    <col min="9" max="9" width="20" customWidth="1"/>
    <col min="10" max="22" width="19" customWidth="1"/>
  </cols>
  <sheetData>
    <row r="1" spans="1:22" x14ac:dyDescent="0.2">
      <c r="A1" s="20"/>
      <c r="B1" s="21" t="s">
        <v>130</v>
      </c>
      <c r="C1" s="20"/>
      <c r="D1" s="20"/>
      <c r="E1" s="20"/>
      <c r="F1" s="20"/>
      <c r="G1" s="20"/>
      <c r="H1" s="20"/>
      <c r="I1" s="20"/>
      <c r="J1" s="20"/>
      <c r="K1" s="20"/>
      <c r="L1" s="20"/>
      <c r="M1" s="20"/>
      <c r="N1" s="20"/>
      <c r="O1" s="20"/>
      <c r="P1" s="20"/>
      <c r="Q1" s="20"/>
      <c r="R1" s="20"/>
      <c r="S1" s="20"/>
      <c r="T1" s="20"/>
      <c r="U1" s="20"/>
      <c r="V1" s="20"/>
    </row>
    <row r="2" spans="1:22" x14ac:dyDescent="0.2">
      <c r="A2" s="20"/>
      <c r="B2" s="22" t="s">
        <v>131</v>
      </c>
      <c r="C2" s="23" t="s">
        <v>175</v>
      </c>
      <c r="D2" s="23" t="s">
        <v>176</v>
      </c>
      <c r="E2" s="23" t="s">
        <v>177</v>
      </c>
      <c r="F2" s="23" t="s">
        <v>178</v>
      </c>
      <c r="G2" s="20"/>
      <c r="H2" s="24" t="s">
        <v>136</v>
      </c>
      <c r="I2" s="25">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0.21166666666666667</v>
      </c>
      <c r="J2" s="20"/>
      <c r="K2" s="20"/>
      <c r="L2" s="20"/>
      <c r="M2" s="20"/>
      <c r="N2" s="20"/>
      <c r="O2" s="20"/>
      <c r="P2" s="20"/>
      <c r="Q2" s="20"/>
      <c r="R2" s="20"/>
      <c r="S2" s="20"/>
      <c r="T2" s="20"/>
      <c r="U2" s="20"/>
      <c r="V2" s="20"/>
    </row>
    <row r="3" spans="1:22" ht="19" x14ac:dyDescent="0.25">
      <c r="A3" s="20"/>
      <c r="B3" s="26" t="s">
        <v>137</v>
      </c>
      <c r="C3" s="27">
        <v>17574000</v>
      </c>
      <c r="D3" s="27">
        <v>14623000</v>
      </c>
      <c r="E3" s="27">
        <v>12163000</v>
      </c>
      <c r="F3" s="28">
        <v>8619000</v>
      </c>
      <c r="G3" s="20"/>
      <c r="H3" s="20"/>
      <c r="I3" s="20"/>
      <c r="J3" s="20"/>
      <c r="K3" s="20"/>
      <c r="L3" s="20"/>
      <c r="M3" s="20"/>
      <c r="N3" s="20"/>
      <c r="O3" s="20"/>
      <c r="P3" s="20"/>
      <c r="Q3" s="20"/>
      <c r="R3" s="20"/>
      <c r="S3" s="20"/>
      <c r="T3" s="20"/>
      <c r="U3" s="20"/>
      <c r="V3" s="20"/>
    </row>
    <row r="4" spans="1:22" ht="19" x14ac:dyDescent="0.25">
      <c r="A4" s="20"/>
      <c r="B4" s="29" t="s">
        <v>138</v>
      </c>
      <c r="C4" s="27">
        <v>1943194000</v>
      </c>
      <c r="D4" s="27">
        <v>1800208000</v>
      </c>
      <c r="E4" s="27">
        <v>1677289000</v>
      </c>
      <c r="F4" s="28">
        <v>1558507000</v>
      </c>
      <c r="G4" s="20"/>
      <c r="H4" s="20"/>
      <c r="I4" s="20"/>
      <c r="J4" s="20"/>
      <c r="K4" s="20"/>
      <c r="L4" s="20"/>
      <c r="M4" s="20"/>
      <c r="N4" s="20"/>
      <c r="O4" s="20"/>
      <c r="P4" s="20"/>
      <c r="Q4" s="20"/>
      <c r="R4" s="20"/>
      <c r="S4" s="20"/>
      <c r="T4" s="20"/>
      <c r="U4" s="20"/>
      <c r="V4" s="20"/>
    </row>
    <row r="5" spans="1:22" ht="19" x14ac:dyDescent="0.25">
      <c r="A5" s="20"/>
      <c r="B5" s="29" t="s">
        <v>139</v>
      </c>
      <c r="C5" s="27">
        <v>1116000</v>
      </c>
      <c r="D5" s="27">
        <v>1116000</v>
      </c>
      <c r="E5" s="27">
        <v>1116000</v>
      </c>
      <c r="F5" s="28">
        <v>1116000</v>
      </c>
      <c r="G5" s="20"/>
      <c r="H5" s="20"/>
      <c r="I5" s="20"/>
      <c r="J5" s="20"/>
      <c r="K5" s="20"/>
      <c r="L5" s="20"/>
      <c r="M5" s="20"/>
      <c r="N5" s="20"/>
      <c r="O5" s="20"/>
      <c r="P5" s="20"/>
      <c r="Q5" s="20"/>
      <c r="R5" s="20"/>
      <c r="S5" s="20"/>
      <c r="T5" s="20"/>
      <c r="U5" s="20"/>
      <c r="V5" s="20"/>
    </row>
    <row r="6" spans="1:22" ht="19" x14ac:dyDescent="0.25">
      <c r="A6" s="20"/>
      <c r="B6" s="29" t="s">
        <v>140</v>
      </c>
      <c r="C6" s="27">
        <v>2246122000</v>
      </c>
      <c r="D6" s="27">
        <v>2034374000</v>
      </c>
      <c r="E6" s="27">
        <v>1900983000</v>
      </c>
      <c r="F6" s="28">
        <v>1791603000</v>
      </c>
      <c r="G6" s="20"/>
      <c r="H6" s="20"/>
      <c r="I6" s="20"/>
      <c r="J6" s="20"/>
      <c r="K6" s="20"/>
      <c r="L6" s="20"/>
      <c r="M6" s="20"/>
      <c r="N6" s="20"/>
      <c r="O6" s="20"/>
      <c r="P6" s="20"/>
      <c r="Q6" s="20"/>
      <c r="R6" s="20"/>
      <c r="S6" s="20"/>
      <c r="T6" s="20"/>
      <c r="U6" s="20"/>
      <c r="V6" s="20"/>
    </row>
    <row r="7" spans="1:22" ht="19" x14ac:dyDescent="0.25">
      <c r="A7" s="20"/>
      <c r="B7" s="29" t="s">
        <v>141</v>
      </c>
      <c r="C7" s="27">
        <v>166623000</v>
      </c>
      <c r="D7" s="27">
        <v>396522000</v>
      </c>
      <c r="E7" s="27">
        <v>155574000</v>
      </c>
      <c r="F7" s="28">
        <v>118572000</v>
      </c>
      <c r="G7" s="20"/>
      <c r="H7" s="20"/>
      <c r="I7" s="20"/>
      <c r="J7" s="20"/>
      <c r="K7" s="20"/>
      <c r="L7" s="20"/>
      <c r="M7" s="20"/>
      <c r="N7" s="20"/>
      <c r="O7" s="20"/>
      <c r="P7" s="20"/>
      <c r="Q7" s="20"/>
      <c r="R7" s="20"/>
      <c r="S7" s="20"/>
      <c r="T7" s="20"/>
      <c r="U7" s="20"/>
      <c r="V7" s="20"/>
    </row>
    <row r="8" spans="1:22" ht="19" x14ac:dyDescent="0.25">
      <c r="A8" s="20"/>
      <c r="B8" s="29" t="s">
        <v>142</v>
      </c>
      <c r="C8" s="27">
        <v>1303390000</v>
      </c>
      <c r="D8" s="27">
        <v>928303000</v>
      </c>
      <c r="E8" s="27">
        <v>1059462000</v>
      </c>
      <c r="F8" s="28">
        <v>1031358000</v>
      </c>
      <c r="G8" s="20"/>
      <c r="H8" s="20"/>
      <c r="I8" s="20"/>
      <c r="J8" s="20"/>
      <c r="K8" s="20"/>
      <c r="L8" s="20"/>
      <c r="M8" s="20"/>
      <c r="N8" s="20"/>
      <c r="O8" s="20"/>
      <c r="P8" s="20"/>
      <c r="Q8" s="20"/>
      <c r="R8" s="20"/>
      <c r="S8" s="20"/>
      <c r="T8" s="20"/>
      <c r="U8" s="20"/>
      <c r="V8" s="20"/>
    </row>
    <row r="9" spans="1:22" ht="19" x14ac:dyDescent="0.25">
      <c r="A9" s="20"/>
      <c r="B9" s="29" t="s">
        <v>143</v>
      </c>
      <c r="C9" s="27">
        <v>1470013000</v>
      </c>
      <c r="D9" s="27">
        <v>1324825000</v>
      </c>
      <c r="E9" s="27">
        <v>1215036000</v>
      </c>
      <c r="F9" s="28">
        <v>1149930000</v>
      </c>
      <c r="G9" s="20"/>
      <c r="H9" s="20"/>
      <c r="I9" s="20"/>
      <c r="J9" s="20"/>
      <c r="K9" s="20"/>
      <c r="L9" s="20"/>
      <c r="M9" s="20"/>
      <c r="N9" s="20"/>
      <c r="O9" s="20"/>
      <c r="P9" s="20"/>
      <c r="Q9" s="20"/>
      <c r="R9" s="20"/>
      <c r="S9" s="20"/>
      <c r="T9" s="20"/>
      <c r="U9" s="20"/>
      <c r="V9" s="20"/>
    </row>
    <row r="10" spans="1:22" ht="19" x14ac:dyDescent="0.25">
      <c r="A10" s="20"/>
      <c r="B10" s="29" t="s">
        <v>144</v>
      </c>
      <c r="C10" s="27">
        <v>0</v>
      </c>
      <c r="D10" s="27">
        <v>0</v>
      </c>
      <c r="E10" s="27">
        <v>0</v>
      </c>
      <c r="F10" s="28">
        <v>0</v>
      </c>
      <c r="G10" s="20"/>
      <c r="H10" s="20"/>
      <c r="I10" s="20"/>
      <c r="J10" s="20"/>
      <c r="K10" s="20"/>
      <c r="L10" s="20"/>
      <c r="M10" s="20"/>
      <c r="N10" s="20"/>
      <c r="O10" s="20"/>
      <c r="P10" s="20"/>
      <c r="Q10" s="20"/>
      <c r="R10" s="20"/>
      <c r="S10" s="20"/>
      <c r="T10" s="20"/>
      <c r="U10" s="20"/>
      <c r="V10" s="20"/>
    </row>
    <row r="11" spans="1:22" ht="19" x14ac:dyDescent="0.25">
      <c r="A11" s="20"/>
      <c r="B11" s="29" t="s">
        <v>145</v>
      </c>
      <c r="C11" s="27">
        <v>0</v>
      </c>
      <c r="D11" s="27">
        <v>0</v>
      </c>
      <c r="E11" s="27">
        <v>0</v>
      </c>
      <c r="F11" s="28">
        <v>0</v>
      </c>
      <c r="G11" s="20"/>
      <c r="H11" s="20"/>
      <c r="I11" s="20"/>
      <c r="J11" s="20"/>
      <c r="K11" s="20"/>
      <c r="L11" s="20"/>
      <c r="M11" s="20"/>
      <c r="N11" s="20"/>
      <c r="O11" s="20"/>
      <c r="P11" s="20"/>
      <c r="Q11" s="20"/>
      <c r="R11" s="20"/>
      <c r="S11" s="20"/>
      <c r="T11" s="20"/>
      <c r="U11" s="20"/>
      <c r="V11" s="20"/>
    </row>
    <row r="12" spans="1:22" ht="19" x14ac:dyDescent="0.25">
      <c r="A12" s="20"/>
      <c r="B12" s="29" t="s">
        <v>146</v>
      </c>
      <c r="C12" s="27">
        <v>512930000</v>
      </c>
      <c r="D12" s="27">
        <v>449391000</v>
      </c>
      <c r="E12" s="27">
        <v>427505000</v>
      </c>
      <c r="F12" s="28">
        <v>385007000</v>
      </c>
      <c r="G12" s="20"/>
      <c r="H12" s="20"/>
      <c r="I12" s="20"/>
      <c r="J12" s="20"/>
      <c r="K12" s="20"/>
      <c r="L12" s="20"/>
      <c r="M12" s="20"/>
      <c r="N12" s="20"/>
      <c r="O12" s="20"/>
      <c r="P12" s="20"/>
      <c r="Q12" s="20"/>
      <c r="R12" s="20"/>
      <c r="S12" s="20"/>
      <c r="T12" s="20"/>
      <c r="U12" s="20"/>
      <c r="V12" s="20"/>
    </row>
    <row r="13" spans="1:22" ht="19" x14ac:dyDescent="0.25">
      <c r="A13" s="20"/>
      <c r="B13" s="29" t="s">
        <v>147</v>
      </c>
      <c r="C13" s="27">
        <v>776109000</v>
      </c>
      <c r="D13" s="27">
        <v>709549000</v>
      </c>
      <c r="E13" s="27">
        <v>685947000</v>
      </c>
      <c r="F13" s="28">
        <v>641673000</v>
      </c>
      <c r="G13" s="20"/>
      <c r="H13" s="20"/>
      <c r="I13" s="20"/>
      <c r="J13" s="20"/>
      <c r="K13" s="20"/>
      <c r="L13" s="20"/>
      <c r="M13" s="20"/>
      <c r="N13" s="20"/>
      <c r="O13" s="20"/>
      <c r="P13" s="20"/>
      <c r="Q13" s="20"/>
      <c r="R13" s="20"/>
      <c r="S13" s="20"/>
      <c r="T13" s="20"/>
      <c r="U13" s="20"/>
      <c r="V13" s="20"/>
    </row>
    <row r="14" spans="1:22" ht="19" x14ac:dyDescent="0.25">
      <c r="A14" s="20"/>
      <c r="B14" s="30" t="s">
        <v>148</v>
      </c>
      <c r="C14" s="31"/>
      <c r="D14" s="31"/>
      <c r="E14" s="31"/>
      <c r="F14" s="32"/>
      <c r="G14" s="20"/>
      <c r="H14" s="20"/>
      <c r="I14" s="20"/>
      <c r="J14" s="20"/>
      <c r="K14" s="20"/>
      <c r="L14" s="20"/>
      <c r="M14" s="20"/>
      <c r="N14" s="20"/>
      <c r="O14" s="20"/>
      <c r="P14" s="20"/>
      <c r="Q14" s="20"/>
      <c r="R14" s="20"/>
      <c r="S14" s="20"/>
      <c r="T14" s="20"/>
      <c r="U14" s="20"/>
      <c r="V14" s="20"/>
    </row>
    <row r="15" spans="1:22" ht="19" x14ac:dyDescent="0.25">
      <c r="A15" s="20"/>
      <c r="B15" s="26" t="s">
        <v>149</v>
      </c>
      <c r="C15" s="27">
        <v>0</v>
      </c>
      <c r="D15" s="27">
        <v>0</v>
      </c>
      <c r="E15" s="27">
        <v>0</v>
      </c>
      <c r="F15" s="28">
        <v>0</v>
      </c>
      <c r="G15" s="20"/>
      <c r="H15" s="20"/>
      <c r="I15" s="20"/>
      <c r="J15" s="20"/>
      <c r="K15" s="20"/>
      <c r="L15" s="20"/>
      <c r="M15" s="20"/>
      <c r="N15" s="20"/>
      <c r="O15" s="20"/>
      <c r="P15" s="20"/>
      <c r="Q15" s="20"/>
      <c r="R15" s="20"/>
      <c r="S15" s="20"/>
      <c r="T15" s="20"/>
      <c r="U15" s="20"/>
      <c r="V15" s="20"/>
    </row>
    <row r="16" spans="1:22" ht="19" x14ac:dyDescent="0.25">
      <c r="A16" s="20"/>
      <c r="B16" s="30" t="s">
        <v>150</v>
      </c>
      <c r="C16" s="31"/>
      <c r="D16" s="31"/>
      <c r="E16" s="31"/>
      <c r="F16" s="32"/>
      <c r="G16" s="20"/>
      <c r="H16" s="20"/>
      <c r="I16" s="20"/>
      <c r="J16" s="20"/>
      <c r="K16" s="20"/>
      <c r="L16" s="20"/>
      <c r="M16" s="20"/>
      <c r="N16" s="20"/>
      <c r="O16" s="20"/>
      <c r="P16" s="20"/>
      <c r="Q16" s="20"/>
      <c r="R16" s="20"/>
      <c r="S16" s="20"/>
      <c r="T16" s="20"/>
      <c r="U16" s="20"/>
      <c r="V16" s="20"/>
    </row>
    <row r="17" spans="1:22" ht="19" x14ac:dyDescent="0.25">
      <c r="A17" s="20"/>
      <c r="B17" s="33" t="s">
        <v>151</v>
      </c>
      <c r="C17" s="34">
        <v>67683000</v>
      </c>
      <c r="D17" s="34">
        <v>117799000</v>
      </c>
      <c r="E17" s="34">
        <v>115584000</v>
      </c>
      <c r="F17" s="35">
        <v>122170000</v>
      </c>
      <c r="G17" s="20"/>
      <c r="H17" s="20"/>
      <c r="I17" s="20"/>
      <c r="J17" s="20"/>
      <c r="K17" s="20"/>
      <c r="L17" s="20"/>
      <c r="M17" s="20"/>
      <c r="N17" s="20"/>
      <c r="O17" s="20"/>
      <c r="P17" s="20"/>
      <c r="Q17" s="20"/>
      <c r="R17" s="20"/>
      <c r="S17" s="20"/>
      <c r="T17" s="20"/>
      <c r="U17" s="20"/>
      <c r="V17" s="20"/>
    </row>
    <row r="19" spans="1:22" x14ac:dyDescent="0.2">
      <c r="A19" s="20"/>
      <c r="B19" s="36" t="s">
        <v>70</v>
      </c>
      <c r="C19" s="37" t="s">
        <v>152</v>
      </c>
      <c r="D19" s="37" t="s">
        <v>153</v>
      </c>
      <c r="E19" s="37" t="s">
        <v>154</v>
      </c>
      <c r="F19" s="37" t="s">
        <v>155</v>
      </c>
      <c r="G19" s="38" t="s">
        <v>156</v>
      </c>
      <c r="H19" s="20"/>
      <c r="I19" s="20"/>
      <c r="J19" s="20"/>
      <c r="K19" s="20"/>
      <c r="L19" s="20"/>
      <c r="M19" s="20"/>
      <c r="N19" s="20"/>
      <c r="O19" s="20"/>
      <c r="P19" s="20"/>
      <c r="Q19" s="20"/>
      <c r="R19" s="20"/>
      <c r="S19" s="20"/>
      <c r="T19" s="20"/>
      <c r="U19" s="20"/>
      <c r="V19" s="20"/>
    </row>
    <row r="20" spans="1:22" x14ac:dyDescent="0.2">
      <c r="A20" s="20"/>
      <c r="B20" s="39" t="s">
        <v>85</v>
      </c>
      <c r="C20" s="40"/>
      <c r="D20" s="40"/>
      <c r="E20" s="40"/>
      <c r="F20" s="40"/>
      <c r="G20" s="41"/>
      <c r="H20" s="42" t="s">
        <v>157</v>
      </c>
      <c r="I20" s="20"/>
      <c r="J20" s="20"/>
      <c r="K20" s="20"/>
      <c r="L20" s="20"/>
      <c r="M20" s="20"/>
      <c r="N20" s="20"/>
      <c r="O20" s="20"/>
      <c r="P20" s="20"/>
      <c r="Q20" s="20"/>
      <c r="R20" s="20"/>
      <c r="S20" s="20"/>
      <c r="T20" s="20"/>
      <c r="U20" s="20"/>
      <c r="V20" s="20"/>
    </row>
    <row r="21" spans="1:22" x14ac:dyDescent="0.2">
      <c r="A21" s="20"/>
      <c r="B21" s="43" t="s">
        <v>158</v>
      </c>
      <c r="C21" s="44" t="str">
        <f>IF(C3&gt;D3, "Pass", "Fail")</f>
        <v>Pass</v>
      </c>
      <c r="D21" s="44" t="str">
        <f>IF(D3&gt;E3, "Pass", "Fail")</f>
        <v>Pass</v>
      </c>
      <c r="E21" s="44" t="str">
        <f>IF(E3&gt;F3, "Pass", "Fail")</f>
        <v>Pass</v>
      </c>
      <c r="F21" s="45"/>
      <c r="G21" s="46">
        <f>(((COUNTIF(C21:E21, "Pass") * 100) + (COUNTIF(C21:E21, "Fail") * 0)) * (400/300)) / 2</f>
        <v>200</v>
      </c>
      <c r="H21" s="47" t="s">
        <v>159</v>
      </c>
      <c r="I21" s="48"/>
      <c r="J21" s="20"/>
      <c r="K21" s="20"/>
      <c r="L21" s="20"/>
      <c r="M21" s="20"/>
      <c r="N21" s="20"/>
      <c r="O21" s="20"/>
      <c r="P21" s="20"/>
      <c r="Q21" s="20"/>
      <c r="R21" s="20"/>
      <c r="S21" s="20"/>
      <c r="T21" s="20"/>
      <c r="U21" s="20"/>
      <c r="V21" s="20"/>
    </row>
    <row r="22" spans="1:22" x14ac:dyDescent="0.2">
      <c r="A22" s="20"/>
      <c r="B22" s="43" t="s">
        <v>160</v>
      </c>
      <c r="C22" s="44" t="str">
        <f>IF(C17&gt;D17, "Pass", "Fail")</f>
        <v>Fail</v>
      </c>
      <c r="D22" s="44" t="str">
        <f>IF(D17&gt;E17, "Pass", "Fail")</f>
        <v>Pass</v>
      </c>
      <c r="E22" s="44" t="str">
        <f>IF(E17&gt;F17, "Pass", "Fail")</f>
        <v>Fail</v>
      </c>
      <c r="F22" s="40"/>
      <c r="G22" s="46">
        <f>(((COUNTIF(C22:F22, "Pass") * 100) + (COUNTIF(C22:F22, "Fail") * 0)) * (400/300)) / 2</f>
        <v>66.666666666666657</v>
      </c>
      <c r="H22" s="47" t="s">
        <v>161</v>
      </c>
      <c r="I22" s="20"/>
      <c r="J22" s="20"/>
      <c r="K22" s="20"/>
      <c r="L22" s="20"/>
      <c r="M22" s="20"/>
      <c r="N22" s="20"/>
      <c r="O22" s="20"/>
      <c r="P22" s="20"/>
      <c r="Q22" s="20"/>
      <c r="R22" s="20"/>
      <c r="S22" s="20"/>
      <c r="T22" s="20"/>
      <c r="U22" s="20"/>
      <c r="V22" s="20"/>
    </row>
    <row r="23" spans="1:22" x14ac:dyDescent="0.2">
      <c r="A23" s="20"/>
      <c r="B23" s="39" t="s">
        <v>73</v>
      </c>
      <c r="C23" s="44" t="str">
        <f>IF(C17&gt;C7, "Pass", "Fail")</f>
        <v>Fail</v>
      </c>
      <c r="D23" s="44" t="str">
        <f>IF(D17&gt;D7, "Pass", "Fail")</f>
        <v>Fail</v>
      </c>
      <c r="E23" s="44" t="str">
        <f>IF(E17&gt;E7, "Pass", "Fail")</f>
        <v>Fail</v>
      </c>
      <c r="F23" s="49" t="str">
        <f>IF(F17&gt;F7, "Pass", "Fail")</f>
        <v>Pass</v>
      </c>
      <c r="G23" s="46">
        <f>(COUNTIF(C23:F23, "Pass") * 100) + (COUNTIF(C23:F23, "Fail") * 0)</f>
        <v>100</v>
      </c>
      <c r="H23" s="47" t="s">
        <v>162</v>
      </c>
      <c r="I23" s="20"/>
      <c r="J23" s="20"/>
      <c r="K23" s="20"/>
      <c r="L23" s="20"/>
      <c r="M23" s="20"/>
      <c r="N23" s="20"/>
      <c r="O23" s="20"/>
      <c r="P23" s="20"/>
      <c r="Q23" s="20"/>
      <c r="R23" s="20"/>
      <c r="S23" s="20"/>
      <c r="T23" s="20"/>
      <c r="U23" s="20"/>
      <c r="V23" s="20"/>
    </row>
    <row r="24" spans="1:22" x14ac:dyDescent="0.2">
      <c r="A24" s="20"/>
      <c r="B24" s="39" t="s">
        <v>91</v>
      </c>
      <c r="C24" s="50">
        <f>C17/(C4)</f>
        <v>3.4830799189375844E-2</v>
      </c>
      <c r="D24" s="50">
        <f>D17/(D4)</f>
        <v>6.5436327357727558E-2</v>
      </c>
      <c r="E24" s="50">
        <f>E17/(E4)</f>
        <v>6.8911201349320245E-2</v>
      </c>
      <c r="F24" s="51">
        <f>F17/(F4)</f>
        <v>7.8389124976660354E-2</v>
      </c>
      <c r="G24" s="46">
        <f>(IF(C24 &gt; 0.5, 100, IF(C24 &gt;= 0.2, 50, 0))) +
  (IF(D24 &gt; 0.5, 100, IF(D24 &gt;= 0.2, 50, 0))) +
  (IF(E24 &gt; 0.5, 100, IF(E24 &gt;= 0.2, 50, 0))) +
  (IF(F24 &gt; 0.5, 100, IF(F24 &gt;= 0.2, 50, 0)))</f>
        <v>0</v>
      </c>
      <c r="H24" s="47" t="s">
        <v>163</v>
      </c>
      <c r="I24" s="20"/>
      <c r="J24" s="20"/>
      <c r="K24" s="20"/>
      <c r="L24" s="20"/>
      <c r="M24" s="20"/>
      <c r="N24" s="20"/>
      <c r="O24" s="20"/>
      <c r="P24" s="20"/>
      <c r="Q24" s="20"/>
      <c r="R24" s="20"/>
      <c r="S24" s="20"/>
      <c r="T24" s="20"/>
      <c r="U24" s="20"/>
      <c r="V24" s="20"/>
    </row>
    <row r="25" spans="1:22" x14ac:dyDescent="0.2">
      <c r="A25" s="20"/>
      <c r="B25" s="39" t="s">
        <v>79</v>
      </c>
      <c r="C25" s="50">
        <f>C17/C6</f>
        <v>3.0133269697727907E-2</v>
      </c>
      <c r="D25" s="50">
        <f>D17/D6</f>
        <v>5.7904298816245196E-2</v>
      </c>
      <c r="E25" s="50">
        <f>E17/E6</f>
        <v>6.0802227058316671E-2</v>
      </c>
      <c r="F25" s="51">
        <f>F17/F6</f>
        <v>6.8190330112195621E-2</v>
      </c>
      <c r="G25" s="46">
        <f>(IF(C25 &gt; 0.17, 100, IF(C25 &gt;= 0.1, 50, 0))) +
  (IF(D25 &gt; 0.17, 100, IF(D25 &gt;= 0.1, 50, 0))) +
  (IF(E25 &gt; 0.17, 100, IF(E25 &gt;= 0.1, 50, 0))) +
  (IF(F25 &gt; 0.17, 100, IF(F25 &gt;= 0.1, 50, 0)))</f>
        <v>0</v>
      </c>
      <c r="H25" s="47" t="s">
        <v>164</v>
      </c>
      <c r="I25" s="20"/>
      <c r="J25" s="20"/>
      <c r="K25" s="20"/>
      <c r="L25" s="20"/>
      <c r="M25" s="20"/>
      <c r="N25" s="20"/>
      <c r="O25" s="20"/>
      <c r="P25" s="20"/>
      <c r="Q25" s="20"/>
      <c r="R25" s="20"/>
      <c r="S25" s="20"/>
      <c r="T25" s="20"/>
      <c r="U25" s="20"/>
      <c r="V25" s="20"/>
    </row>
    <row r="26" spans="1:22" x14ac:dyDescent="0.2">
      <c r="A26" s="20"/>
      <c r="B26" s="39" t="s">
        <v>81</v>
      </c>
      <c r="C26" s="50">
        <f>C8/C6</f>
        <v>0.58028459718572722</v>
      </c>
      <c r="D26" s="50">
        <f>D8/D6</f>
        <v>0.45630891861575107</v>
      </c>
      <c r="E26" s="50">
        <f>E8/E6</f>
        <v>0.55732323750396506</v>
      </c>
      <c r="F26" s="51">
        <f>F8/F6</f>
        <v>0.57566213050547466</v>
      </c>
      <c r="G26" s="46">
        <f>(IF(C26 &lt; 0.5, 100, 0)) +
  (IF(D26 &lt; 0.5, 100, 0)) +
  (IF(E26 &lt; 0.5, 100, 0)) +
  (IF(F26 &lt; 0.5, 100, 0))</f>
        <v>100</v>
      </c>
      <c r="H26" s="47" t="s">
        <v>165</v>
      </c>
      <c r="I26" s="20"/>
      <c r="J26" s="20"/>
      <c r="K26" s="20"/>
      <c r="L26" s="20"/>
      <c r="M26" s="20"/>
      <c r="N26" s="20"/>
      <c r="O26" s="20"/>
      <c r="P26" s="20"/>
      <c r="Q26" s="20"/>
      <c r="R26" s="20"/>
      <c r="S26" s="20"/>
      <c r="T26" s="20"/>
      <c r="U26" s="20"/>
      <c r="V26" s="20"/>
    </row>
    <row r="27" spans="1:22" x14ac:dyDescent="0.2">
      <c r="A27" s="20"/>
      <c r="B27" s="39" t="s">
        <v>166</v>
      </c>
      <c r="C27" s="50">
        <f>C9/(C13+C10)</f>
        <v>1.8940805995034202</v>
      </c>
      <c r="D27" s="50">
        <f>D9/(D13+D10)</f>
        <v>1.8671367305147355</v>
      </c>
      <c r="E27" s="50">
        <f>E9/(E13+E10)</f>
        <v>1.7713263561178925</v>
      </c>
      <c r="F27" s="51">
        <f>F9/(F13+F10)</f>
        <v>1.7920810132263629</v>
      </c>
      <c r="G27" s="46">
        <f>(IF(C27 &lt; 0.8, 100, IF(C27 &lt; 1, 50, 0))) +
  (IF(D27 &lt; 0.8, 100, IF(D27 &lt; 1, 50, 0))) +
  (IF(E27 &lt; 0.8, 100, IF(E27 &lt; 1, 50, 0))) +
  (IF(F27 &lt; 0.8, 100, IF(F27 &lt; 1, 50, 0)))</f>
        <v>0</v>
      </c>
      <c r="H27" s="47" t="s">
        <v>167</v>
      </c>
      <c r="I27" s="20"/>
      <c r="J27" s="20"/>
      <c r="K27" s="20"/>
      <c r="L27" s="20"/>
      <c r="M27" s="20"/>
      <c r="N27" s="20"/>
      <c r="O27" s="20"/>
      <c r="P27" s="20"/>
      <c r="Q27" s="20"/>
      <c r="R27" s="20"/>
      <c r="S27" s="20"/>
      <c r="T27" s="20"/>
      <c r="U27" s="20"/>
      <c r="V27" s="20"/>
    </row>
    <row r="28" spans="1:22" x14ac:dyDescent="0.2">
      <c r="A28" s="20"/>
      <c r="B28" s="39" t="s">
        <v>168</v>
      </c>
      <c r="C28" s="44" t="str">
        <f>IF(C11=0, "Pass", "Fail")</f>
        <v>Pass</v>
      </c>
      <c r="D28" s="52" t="str">
        <f>IF(D11=0, "Pass", "Fail")</f>
        <v>Pass</v>
      </c>
      <c r="E28" s="52" t="str">
        <f>IF(E11=0, "Pass", "Fail")</f>
        <v>Pass</v>
      </c>
      <c r="F28" s="53" t="str">
        <f>IF(F11=0, "Pass", "Fail")</f>
        <v>Pass</v>
      </c>
      <c r="G28" s="46">
        <f>(COUNTIF(C28:F28, "Pass") * 100) + (COUNTIF(C28:F28, "Fail") * 0)</f>
        <v>400</v>
      </c>
      <c r="H28" s="47" t="s">
        <v>169</v>
      </c>
      <c r="I28" s="20"/>
      <c r="J28" s="20"/>
      <c r="K28" s="20"/>
      <c r="L28" s="20"/>
      <c r="M28" s="20"/>
      <c r="N28" s="20"/>
      <c r="O28" s="20"/>
      <c r="P28" s="20"/>
      <c r="Q28" s="20"/>
      <c r="R28" s="20"/>
      <c r="S28" s="20"/>
      <c r="T28" s="20"/>
      <c r="U28" s="20"/>
      <c r="V28" s="20"/>
    </row>
    <row r="29" spans="1:22" x14ac:dyDescent="0.2">
      <c r="A29" s="20"/>
      <c r="B29" s="39" t="s">
        <v>83</v>
      </c>
      <c r="C29" s="51">
        <f>(((C12-D12)/D12)+((D12-E12)/E12)+((E12-F12)/F12))/3</f>
        <v>0.10098875196435304</v>
      </c>
      <c r="D29" s="54"/>
      <c r="E29" s="55"/>
      <c r="F29" s="56"/>
      <c r="G29" s="46">
        <f>(IF(C29 &gt;= 0.17, 100, IF(C29 &gt;= 0, 50, 0))) * (400/100)</f>
        <v>200</v>
      </c>
      <c r="H29" s="47" t="s">
        <v>170</v>
      </c>
      <c r="I29" s="20"/>
      <c r="J29" s="20"/>
      <c r="K29" s="20"/>
      <c r="L29" s="20"/>
      <c r="M29" s="20"/>
      <c r="N29" s="20"/>
      <c r="O29" s="20"/>
      <c r="P29" s="20"/>
      <c r="Q29" s="20"/>
      <c r="R29" s="20"/>
      <c r="S29" s="20"/>
      <c r="T29" s="20"/>
      <c r="U29" s="20"/>
      <c r="V29" s="20"/>
    </row>
    <row r="30" spans="1:22" x14ac:dyDescent="0.2">
      <c r="A30" s="20"/>
      <c r="B30" s="39" t="s">
        <v>87</v>
      </c>
      <c r="C30" s="44" t="str">
        <f>IF(C10&lt;&gt;0,"Pass","Fail")</f>
        <v>Fail</v>
      </c>
      <c r="D30" s="57" t="str">
        <f>IF(D10&lt;&gt;0,"Pass","Fail")</f>
        <v>Fail</v>
      </c>
      <c r="E30" s="57" t="str">
        <f>IF(E10&lt;&gt;0,"Pass","Fail")</f>
        <v>Fail</v>
      </c>
      <c r="F30" s="58" t="str">
        <f>IF(F10&lt;&gt;0,"Pass","Fail")</f>
        <v>Fail</v>
      </c>
      <c r="G30" s="46">
        <f>(COUNTIF(C30:F30, "Pass") * 100) + (COUNTIF(C30:F30, "Fail") * 0)</f>
        <v>0</v>
      </c>
      <c r="H30" s="47" t="s">
        <v>171</v>
      </c>
      <c r="I30" s="20"/>
      <c r="J30" s="20"/>
      <c r="K30" s="20"/>
      <c r="L30" s="20"/>
      <c r="M30" s="20"/>
      <c r="N30" s="20"/>
      <c r="O30" s="20"/>
      <c r="P30" s="20"/>
      <c r="Q30" s="20"/>
      <c r="R30" s="20"/>
      <c r="S30" s="20"/>
      <c r="T30" s="20"/>
      <c r="U30" s="20"/>
      <c r="V30" s="20"/>
    </row>
    <row r="31" spans="1:22" x14ac:dyDescent="0.2">
      <c r="A31" s="20"/>
      <c r="B31" s="39" t="s">
        <v>172</v>
      </c>
      <c r="C31" s="50">
        <f>C17/(C13+C10)</f>
        <v>8.7208111231798627E-2</v>
      </c>
      <c r="D31" s="50">
        <f>D17/(D13+D10)</f>
        <v>0.1660195419907575</v>
      </c>
      <c r="E31" s="50">
        <f>E17/(E13+E10)</f>
        <v>0.16850281435737746</v>
      </c>
      <c r="F31" s="51">
        <f>F17/(F13+F10)</f>
        <v>0.1903929259918993</v>
      </c>
      <c r="G31" s="46">
        <f>(IF(C31 &gt; 0.23, 100, 0)) +
  (IF(D31 &gt; 0.23, 100, 0)) +
  (IF(E31 &gt; 0.23, 100, 0)) +
  (IF(F31 &gt; 0.23, 100, 0))</f>
        <v>0</v>
      </c>
      <c r="H31" s="47" t="s">
        <v>173</v>
      </c>
      <c r="I31" s="20"/>
      <c r="J31" s="20"/>
      <c r="K31" s="20"/>
      <c r="L31" s="20"/>
      <c r="M31" s="20"/>
      <c r="N31" s="20"/>
      <c r="O31" s="20"/>
      <c r="P31" s="20"/>
      <c r="Q31" s="20"/>
      <c r="R31" s="20"/>
      <c r="S31" s="20"/>
      <c r="T31" s="20"/>
      <c r="U31" s="20"/>
      <c r="V31" s="20"/>
    </row>
    <row r="32" spans="1:22" x14ac:dyDescent="0.2">
      <c r="A32" s="20"/>
      <c r="B32" s="59" t="s">
        <v>93</v>
      </c>
      <c r="C32" s="60" t="str">
        <f>IF(C5&gt;F5, "Pass", "Fail")</f>
        <v>Fail</v>
      </c>
      <c r="D32" s="61"/>
      <c r="E32" s="62"/>
      <c r="F32" s="62"/>
      <c r="G32" s="63">
        <f>((COUNTIF(C32, "Pass") * 100) + (COUNTIF(C32, "Fail") * 0)) * (400/100)</f>
        <v>0</v>
      </c>
      <c r="H32" s="64" t="s">
        <v>174</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tabColor rgb="FF00FF00"/>
  </sheetPr>
  <dimension ref="A1:V32"/>
  <sheetViews>
    <sheetView zoomScale="200" workbookViewId="0"/>
  </sheetViews>
  <sheetFormatPr baseColWidth="10" defaultColWidth="8.83203125" defaultRowHeight="15" x14ac:dyDescent="0.2"/>
  <cols>
    <col min="1" max="1" width="19" customWidth="1"/>
    <col min="2" max="2" width="42" customWidth="1"/>
    <col min="3" max="7" width="20" customWidth="1"/>
    <col min="8" max="8" width="177" customWidth="1"/>
    <col min="9" max="9" width="20" customWidth="1"/>
    <col min="10" max="22" width="19" customWidth="1"/>
  </cols>
  <sheetData>
    <row r="1" spans="1:22" x14ac:dyDescent="0.2">
      <c r="A1" s="20"/>
      <c r="B1" s="21" t="s">
        <v>130</v>
      </c>
      <c r="C1" s="20"/>
      <c r="D1" s="20"/>
      <c r="E1" s="20"/>
      <c r="F1" s="20"/>
      <c r="G1" s="20"/>
      <c r="H1" s="20"/>
      <c r="I1" s="20"/>
      <c r="J1" s="20"/>
      <c r="K1" s="20"/>
      <c r="L1" s="20"/>
      <c r="M1" s="20"/>
      <c r="N1" s="20"/>
      <c r="O1" s="20"/>
      <c r="P1" s="20"/>
      <c r="Q1" s="20"/>
      <c r="R1" s="20"/>
      <c r="S1" s="20"/>
      <c r="T1" s="20"/>
      <c r="U1" s="20"/>
      <c r="V1" s="20"/>
    </row>
    <row r="2" spans="1:22" x14ac:dyDescent="0.2">
      <c r="A2" s="20"/>
      <c r="B2" s="22" t="s">
        <v>131</v>
      </c>
      <c r="C2" s="23" t="s">
        <v>175</v>
      </c>
      <c r="D2" s="23" t="s">
        <v>176</v>
      </c>
      <c r="E2" s="23" t="s">
        <v>177</v>
      </c>
      <c r="F2" s="23" t="s">
        <v>178</v>
      </c>
      <c r="G2" s="20"/>
      <c r="H2" s="24" t="s">
        <v>136</v>
      </c>
      <c r="I2" s="25">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0.13666666666666669</v>
      </c>
      <c r="J2" s="20"/>
      <c r="K2" s="20"/>
      <c r="L2" s="20"/>
      <c r="M2" s="20"/>
      <c r="N2" s="20"/>
      <c r="O2" s="20"/>
      <c r="P2" s="20"/>
      <c r="Q2" s="20"/>
      <c r="R2" s="20"/>
      <c r="S2" s="20"/>
      <c r="T2" s="20"/>
      <c r="U2" s="20"/>
      <c r="V2" s="20"/>
    </row>
    <row r="3" spans="1:22" ht="19" x14ac:dyDescent="0.25">
      <c r="A3" s="20"/>
      <c r="B3" s="26" t="s">
        <v>137</v>
      </c>
      <c r="C3" s="27">
        <v>159984000</v>
      </c>
      <c r="D3" s="27">
        <v>107674000</v>
      </c>
      <c r="E3" s="27">
        <v>84733000</v>
      </c>
      <c r="F3" s="28">
        <v>67451000</v>
      </c>
      <c r="G3" s="20"/>
      <c r="H3" s="20"/>
      <c r="I3" s="20"/>
      <c r="J3" s="20"/>
      <c r="K3" s="20"/>
      <c r="L3" s="20"/>
      <c r="M3" s="20"/>
      <c r="N3" s="20"/>
      <c r="O3" s="20"/>
      <c r="P3" s="20"/>
      <c r="Q3" s="20"/>
      <c r="R3" s="20"/>
      <c r="S3" s="20"/>
      <c r="T3" s="20"/>
      <c r="U3" s="20"/>
      <c r="V3" s="20"/>
    </row>
    <row r="4" spans="1:22" ht="19" x14ac:dyDescent="0.25">
      <c r="A4" s="20"/>
      <c r="B4" s="29" t="s">
        <v>138</v>
      </c>
      <c r="C4" s="27">
        <v>5837868000</v>
      </c>
      <c r="D4" s="27">
        <v>5578404000</v>
      </c>
      <c r="E4" s="27">
        <v>5359378000</v>
      </c>
      <c r="F4" s="28">
        <v>5130349000</v>
      </c>
      <c r="G4" s="20"/>
      <c r="H4" s="20"/>
      <c r="I4" s="20"/>
      <c r="J4" s="20"/>
      <c r="K4" s="20"/>
      <c r="L4" s="20"/>
      <c r="M4" s="20"/>
      <c r="N4" s="20"/>
      <c r="O4" s="20"/>
      <c r="P4" s="20"/>
      <c r="Q4" s="20"/>
      <c r="R4" s="20"/>
      <c r="S4" s="20"/>
      <c r="T4" s="20"/>
      <c r="U4" s="20"/>
      <c r="V4" s="20"/>
    </row>
    <row r="5" spans="1:22" ht="19" x14ac:dyDescent="0.25">
      <c r="A5" s="20"/>
      <c r="B5" s="29" t="s">
        <v>139</v>
      </c>
      <c r="C5" s="27">
        <v>52426000</v>
      </c>
      <c r="D5" s="27">
        <v>52426000</v>
      </c>
      <c r="E5" s="27">
        <v>52426000</v>
      </c>
      <c r="F5" s="28">
        <v>52426000</v>
      </c>
      <c r="G5" s="20"/>
      <c r="H5" s="20"/>
      <c r="I5" s="20"/>
      <c r="J5" s="20"/>
      <c r="K5" s="20"/>
      <c r="L5" s="20"/>
      <c r="M5" s="20"/>
      <c r="N5" s="20"/>
      <c r="O5" s="20"/>
      <c r="P5" s="20"/>
      <c r="Q5" s="20"/>
      <c r="R5" s="20"/>
      <c r="S5" s="20"/>
      <c r="T5" s="20"/>
      <c r="U5" s="20"/>
      <c r="V5" s="20"/>
    </row>
    <row r="6" spans="1:22" ht="19" x14ac:dyDescent="0.25">
      <c r="A6" s="20"/>
      <c r="B6" s="29" t="s">
        <v>140</v>
      </c>
      <c r="C6" s="27">
        <v>7702477000</v>
      </c>
      <c r="D6" s="27">
        <v>7417350000</v>
      </c>
      <c r="E6" s="27">
        <v>6853583000</v>
      </c>
      <c r="F6" s="28">
        <v>6402097000</v>
      </c>
      <c r="G6" s="20"/>
      <c r="H6" s="20"/>
      <c r="I6" s="20"/>
      <c r="J6" s="20"/>
      <c r="K6" s="20"/>
      <c r="L6" s="20"/>
      <c r="M6" s="20"/>
      <c r="N6" s="20"/>
      <c r="O6" s="20"/>
      <c r="P6" s="20"/>
      <c r="Q6" s="20"/>
      <c r="R6" s="20"/>
      <c r="S6" s="20"/>
      <c r="T6" s="20"/>
      <c r="U6" s="20"/>
      <c r="V6" s="20"/>
    </row>
    <row r="7" spans="1:22" ht="19" x14ac:dyDescent="0.25">
      <c r="A7" s="20"/>
      <c r="B7" s="29" t="s">
        <v>141</v>
      </c>
      <c r="C7" s="27">
        <v>775205000</v>
      </c>
      <c r="D7" s="27">
        <v>964534000</v>
      </c>
      <c r="E7" s="27">
        <v>913106000</v>
      </c>
      <c r="F7" s="28">
        <v>505879000</v>
      </c>
      <c r="G7" s="20"/>
      <c r="H7" s="20"/>
      <c r="I7" s="20"/>
      <c r="J7" s="20"/>
      <c r="K7" s="20"/>
      <c r="L7" s="20"/>
      <c r="M7" s="20"/>
      <c r="N7" s="20"/>
      <c r="O7" s="20"/>
      <c r="P7" s="20"/>
      <c r="Q7" s="20"/>
      <c r="R7" s="20"/>
      <c r="S7" s="20"/>
      <c r="T7" s="20"/>
      <c r="U7" s="20"/>
      <c r="V7" s="20"/>
    </row>
    <row r="8" spans="1:22" ht="19" x14ac:dyDescent="0.25">
      <c r="A8" s="20"/>
      <c r="B8" s="29" t="s">
        <v>142</v>
      </c>
      <c r="C8" s="27">
        <v>4441949000</v>
      </c>
      <c r="D8" s="27">
        <v>4118148000</v>
      </c>
      <c r="E8" s="27">
        <v>3785733000</v>
      </c>
      <c r="F8" s="28">
        <v>3866492000</v>
      </c>
      <c r="G8" s="20"/>
      <c r="H8" s="20"/>
      <c r="I8" s="20"/>
      <c r="J8" s="20"/>
      <c r="K8" s="20"/>
      <c r="L8" s="20"/>
      <c r="M8" s="20"/>
      <c r="N8" s="20"/>
      <c r="O8" s="20"/>
      <c r="P8" s="20"/>
      <c r="Q8" s="20"/>
      <c r="R8" s="20"/>
      <c r="S8" s="20"/>
      <c r="T8" s="20"/>
      <c r="U8" s="20"/>
      <c r="V8" s="20"/>
    </row>
    <row r="9" spans="1:22" ht="19" x14ac:dyDescent="0.25">
      <c r="A9" s="20"/>
      <c r="B9" s="29" t="s">
        <v>143</v>
      </c>
      <c r="C9" s="27">
        <v>5217154000</v>
      </c>
      <c r="D9" s="27">
        <v>5082682000</v>
      </c>
      <c r="E9" s="27">
        <v>4698839000</v>
      </c>
      <c r="F9" s="28">
        <v>4372371000</v>
      </c>
      <c r="G9" s="20"/>
      <c r="H9" s="20"/>
      <c r="I9" s="20"/>
      <c r="J9" s="20"/>
      <c r="K9" s="20"/>
      <c r="L9" s="20"/>
      <c r="M9" s="20"/>
      <c r="N9" s="20"/>
      <c r="O9" s="20"/>
      <c r="P9" s="20"/>
      <c r="Q9" s="20"/>
      <c r="R9" s="20"/>
      <c r="S9" s="20"/>
      <c r="T9" s="20"/>
      <c r="U9" s="20"/>
      <c r="V9" s="20"/>
    </row>
    <row r="10" spans="1:22" ht="19" x14ac:dyDescent="0.25">
      <c r="A10" s="20"/>
      <c r="B10" s="29" t="s">
        <v>144</v>
      </c>
      <c r="C10" s="27">
        <v>0</v>
      </c>
      <c r="D10" s="27">
        <v>0</v>
      </c>
      <c r="E10" s="27">
        <v>0</v>
      </c>
      <c r="F10" s="28">
        <v>0</v>
      </c>
      <c r="G10" s="20"/>
      <c r="H10" s="20"/>
      <c r="I10" s="20"/>
      <c r="J10" s="20"/>
      <c r="K10" s="20"/>
      <c r="L10" s="20"/>
      <c r="M10" s="20"/>
      <c r="N10" s="20"/>
      <c r="O10" s="20"/>
      <c r="P10" s="20"/>
      <c r="Q10" s="20"/>
      <c r="R10" s="20"/>
      <c r="S10" s="20"/>
      <c r="T10" s="20"/>
      <c r="U10" s="20"/>
      <c r="V10" s="20"/>
    </row>
    <row r="11" spans="1:22" ht="19" x14ac:dyDescent="0.25">
      <c r="A11" s="20"/>
      <c r="B11" s="29" t="s">
        <v>145</v>
      </c>
      <c r="C11" s="27">
        <v>0</v>
      </c>
      <c r="D11" s="27">
        <v>0</v>
      </c>
      <c r="E11" s="27">
        <v>0</v>
      </c>
      <c r="F11" s="28">
        <v>0</v>
      </c>
      <c r="G11" s="20"/>
      <c r="H11" s="20"/>
      <c r="I11" s="20"/>
      <c r="J11" s="20"/>
      <c r="K11" s="20"/>
      <c r="L11" s="20"/>
      <c r="M11" s="20"/>
      <c r="N11" s="20"/>
      <c r="O11" s="20"/>
      <c r="P11" s="20"/>
      <c r="Q11" s="20"/>
      <c r="R11" s="20"/>
      <c r="S11" s="20"/>
      <c r="T11" s="20"/>
      <c r="U11" s="20"/>
      <c r="V11" s="20"/>
    </row>
    <row r="12" spans="1:22" ht="19" x14ac:dyDescent="0.25">
      <c r="A12" s="20"/>
      <c r="B12" s="29" t="s">
        <v>146</v>
      </c>
      <c r="C12" s="27">
        <v>841353000</v>
      </c>
      <c r="D12" s="27">
        <v>811541000</v>
      </c>
      <c r="E12" s="27">
        <v>785631000</v>
      </c>
      <c r="F12" s="28">
        <v>758036000</v>
      </c>
      <c r="G12" s="20"/>
      <c r="H12" s="20"/>
      <c r="I12" s="20"/>
      <c r="J12" s="20"/>
      <c r="K12" s="20"/>
      <c r="L12" s="20"/>
      <c r="M12" s="20"/>
      <c r="N12" s="20"/>
      <c r="O12" s="20"/>
      <c r="P12" s="20"/>
      <c r="Q12" s="20"/>
      <c r="R12" s="20"/>
      <c r="S12" s="20"/>
      <c r="T12" s="20"/>
      <c r="U12" s="20"/>
      <c r="V12" s="20"/>
    </row>
    <row r="13" spans="1:22" ht="19" x14ac:dyDescent="0.25">
      <c r="A13" s="20"/>
      <c r="B13" s="29" t="s">
        <v>147</v>
      </c>
      <c r="C13" s="27">
        <v>2485323000</v>
      </c>
      <c r="D13" s="27">
        <v>2334668000</v>
      </c>
      <c r="E13" s="27">
        <v>2154744000</v>
      </c>
      <c r="F13" s="28">
        <v>2029726000</v>
      </c>
      <c r="G13" s="20"/>
      <c r="H13" s="20"/>
      <c r="I13" s="20"/>
      <c r="J13" s="20"/>
      <c r="K13" s="20"/>
      <c r="L13" s="20"/>
      <c r="M13" s="20"/>
      <c r="N13" s="20"/>
      <c r="O13" s="20"/>
      <c r="P13" s="20"/>
      <c r="Q13" s="20"/>
      <c r="R13" s="20"/>
      <c r="S13" s="20"/>
      <c r="T13" s="20"/>
      <c r="U13" s="20"/>
      <c r="V13" s="20"/>
    </row>
    <row r="14" spans="1:22" ht="19" x14ac:dyDescent="0.25">
      <c r="A14" s="20"/>
      <c r="B14" s="30" t="s">
        <v>148</v>
      </c>
      <c r="C14" s="31"/>
      <c r="D14" s="31"/>
      <c r="E14" s="31"/>
      <c r="F14" s="32"/>
      <c r="G14" s="20"/>
      <c r="H14" s="20"/>
      <c r="I14" s="20"/>
      <c r="J14" s="20"/>
      <c r="K14" s="20"/>
      <c r="L14" s="20"/>
      <c r="M14" s="20"/>
      <c r="N14" s="20"/>
      <c r="O14" s="20"/>
      <c r="P14" s="20"/>
      <c r="Q14" s="20"/>
      <c r="R14" s="20"/>
      <c r="S14" s="20"/>
      <c r="T14" s="20"/>
      <c r="U14" s="20"/>
      <c r="V14" s="20"/>
    </row>
    <row r="15" spans="1:22" ht="19" x14ac:dyDescent="0.25">
      <c r="A15" s="20"/>
      <c r="B15" s="26" t="s">
        <v>149</v>
      </c>
      <c r="C15" s="27">
        <v>0</v>
      </c>
      <c r="D15" s="27">
        <v>0</v>
      </c>
      <c r="E15" s="27">
        <v>0</v>
      </c>
      <c r="F15" s="28">
        <v>0</v>
      </c>
      <c r="G15" s="20"/>
      <c r="H15" s="20"/>
      <c r="I15" s="20"/>
      <c r="J15" s="20"/>
      <c r="K15" s="20"/>
      <c r="L15" s="20"/>
      <c r="M15" s="20"/>
      <c r="N15" s="20"/>
      <c r="O15" s="20"/>
      <c r="P15" s="20"/>
      <c r="Q15" s="20"/>
      <c r="R15" s="20"/>
      <c r="S15" s="20"/>
      <c r="T15" s="20"/>
      <c r="U15" s="20"/>
      <c r="V15" s="20"/>
    </row>
    <row r="16" spans="1:22" ht="19" x14ac:dyDescent="0.25">
      <c r="A16" s="20"/>
      <c r="B16" s="30" t="s">
        <v>150</v>
      </c>
      <c r="C16" s="31"/>
      <c r="D16" s="31"/>
      <c r="E16" s="31"/>
      <c r="F16" s="32"/>
      <c r="G16" s="20"/>
      <c r="H16" s="20"/>
      <c r="I16" s="20"/>
      <c r="J16" s="20"/>
      <c r="K16" s="20"/>
      <c r="L16" s="20"/>
      <c r="M16" s="20"/>
      <c r="N16" s="20"/>
      <c r="O16" s="20"/>
      <c r="P16" s="20"/>
      <c r="Q16" s="20"/>
      <c r="R16" s="20"/>
      <c r="S16" s="20"/>
      <c r="T16" s="20"/>
      <c r="U16" s="20"/>
      <c r="V16" s="20"/>
    </row>
    <row r="17" spans="1:22" ht="19" x14ac:dyDescent="0.25">
      <c r="A17" s="20"/>
      <c r="B17" s="33" t="s">
        <v>151</v>
      </c>
      <c r="C17" s="34">
        <v>447079000</v>
      </c>
      <c r="D17" s="34">
        <v>124207000</v>
      </c>
      <c r="E17" s="34">
        <v>267340000</v>
      </c>
      <c r="F17" s="35">
        <v>331004000</v>
      </c>
      <c r="G17" s="20"/>
      <c r="H17" s="20"/>
      <c r="I17" s="20"/>
      <c r="J17" s="20"/>
      <c r="K17" s="20"/>
      <c r="L17" s="20"/>
      <c r="M17" s="20"/>
      <c r="N17" s="20"/>
      <c r="O17" s="20"/>
      <c r="P17" s="20"/>
      <c r="Q17" s="20"/>
      <c r="R17" s="20"/>
      <c r="S17" s="20"/>
      <c r="T17" s="20"/>
      <c r="U17" s="20"/>
      <c r="V17" s="20"/>
    </row>
    <row r="19" spans="1:22" x14ac:dyDescent="0.2">
      <c r="A19" s="20"/>
      <c r="B19" s="36" t="s">
        <v>70</v>
      </c>
      <c r="C19" s="37" t="s">
        <v>152</v>
      </c>
      <c r="D19" s="37" t="s">
        <v>153</v>
      </c>
      <c r="E19" s="37" t="s">
        <v>154</v>
      </c>
      <c r="F19" s="37" t="s">
        <v>155</v>
      </c>
      <c r="G19" s="38" t="s">
        <v>156</v>
      </c>
      <c r="H19" s="20"/>
      <c r="I19" s="20"/>
      <c r="J19" s="20"/>
      <c r="K19" s="20"/>
      <c r="L19" s="20"/>
      <c r="M19" s="20"/>
      <c r="N19" s="20"/>
      <c r="O19" s="20"/>
      <c r="P19" s="20"/>
      <c r="Q19" s="20"/>
      <c r="R19" s="20"/>
      <c r="S19" s="20"/>
      <c r="T19" s="20"/>
      <c r="U19" s="20"/>
      <c r="V19" s="20"/>
    </row>
    <row r="20" spans="1:22" x14ac:dyDescent="0.2">
      <c r="A20" s="20"/>
      <c r="B20" s="39" t="s">
        <v>85</v>
      </c>
      <c r="C20" s="40"/>
      <c r="D20" s="40"/>
      <c r="E20" s="40"/>
      <c r="F20" s="40"/>
      <c r="G20" s="41"/>
      <c r="H20" s="42" t="s">
        <v>157</v>
      </c>
      <c r="I20" s="20"/>
      <c r="J20" s="20"/>
      <c r="K20" s="20"/>
      <c r="L20" s="20"/>
      <c r="M20" s="20"/>
      <c r="N20" s="20"/>
      <c r="O20" s="20"/>
      <c r="P20" s="20"/>
      <c r="Q20" s="20"/>
      <c r="R20" s="20"/>
      <c r="S20" s="20"/>
      <c r="T20" s="20"/>
      <c r="U20" s="20"/>
      <c r="V20" s="20"/>
    </row>
    <row r="21" spans="1:22" x14ac:dyDescent="0.2">
      <c r="A21" s="20"/>
      <c r="B21" s="43" t="s">
        <v>158</v>
      </c>
      <c r="C21" s="44" t="str">
        <f>IF(C3&gt;D3, "Pass", "Fail")</f>
        <v>Pass</v>
      </c>
      <c r="D21" s="44" t="str">
        <f>IF(D3&gt;E3, "Pass", "Fail")</f>
        <v>Pass</v>
      </c>
      <c r="E21" s="44" t="str">
        <f>IF(E3&gt;F3, "Pass", "Fail")</f>
        <v>Pass</v>
      </c>
      <c r="F21" s="45"/>
      <c r="G21" s="46">
        <f>(((COUNTIF(C21:E21, "Pass") * 100) + (COUNTIF(C21:E21, "Fail") * 0)) * (400/300)) / 2</f>
        <v>200</v>
      </c>
      <c r="H21" s="47" t="s">
        <v>159</v>
      </c>
      <c r="I21" s="48"/>
      <c r="J21" s="20"/>
      <c r="K21" s="20"/>
      <c r="L21" s="20"/>
      <c r="M21" s="20"/>
      <c r="N21" s="20"/>
      <c r="O21" s="20"/>
      <c r="P21" s="20"/>
      <c r="Q21" s="20"/>
      <c r="R21" s="20"/>
      <c r="S21" s="20"/>
      <c r="T21" s="20"/>
      <c r="U21" s="20"/>
      <c r="V21" s="20"/>
    </row>
    <row r="22" spans="1:22" x14ac:dyDescent="0.2">
      <c r="A22" s="20"/>
      <c r="B22" s="43" t="s">
        <v>160</v>
      </c>
      <c r="C22" s="44" t="str">
        <f>IF(C17&gt;D17, "Pass", "Fail")</f>
        <v>Pass</v>
      </c>
      <c r="D22" s="44" t="str">
        <f>IF(D17&gt;E17, "Pass", "Fail")</f>
        <v>Fail</v>
      </c>
      <c r="E22" s="44" t="str">
        <f>IF(E17&gt;F17, "Pass", "Fail")</f>
        <v>Fail</v>
      </c>
      <c r="F22" s="40"/>
      <c r="G22" s="46">
        <f>(((COUNTIF(C22:F22, "Pass") * 100) + (COUNTIF(C22:F22, "Fail") * 0)) * (400/300)) / 2</f>
        <v>66.666666666666657</v>
      </c>
      <c r="H22" s="47" t="s">
        <v>161</v>
      </c>
      <c r="I22" s="20"/>
      <c r="J22" s="20"/>
      <c r="K22" s="20"/>
      <c r="L22" s="20"/>
      <c r="M22" s="20"/>
      <c r="N22" s="20"/>
      <c r="O22" s="20"/>
      <c r="P22" s="20"/>
      <c r="Q22" s="20"/>
      <c r="R22" s="20"/>
      <c r="S22" s="20"/>
      <c r="T22" s="20"/>
      <c r="U22" s="20"/>
      <c r="V22" s="20"/>
    </row>
    <row r="23" spans="1:22" x14ac:dyDescent="0.2">
      <c r="A23" s="20"/>
      <c r="B23" s="39" t="s">
        <v>73</v>
      </c>
      <c r="C23" s="44" t="str">
        <f>IF(C17&gt;C7, "Pass", "Fail")</f>
        <v>Fail</v>
      </c>
      <c r="D23" s="44" t="str">
        <f>IF(D17&gt;D7, "Pass", "Fail")</f>
        <v>Fail</v>
      </c>
      <c r="E23" s="44" t="str">
        <f>IF(E17&gt;E7, "Pass", "Fail")</f>
        <v>Fail</v>
      </c>
      <c r="F23" s="49" t="str">
        <f>IF(F17&gt;F7, "Pass", "Fail")</f>
        <v>Fail</v>
      </c>
      <c r="G23" s="46">
        <f>(COUNTIF(C23:F23, "Pass") * 100) + (COUNTIF(C23:F23, "Fail") * 0)</f>
        <v>0</v>
      </c>
      <c r="H23" s="47" t="s">
        <v>162</v>
      </c>
      <c r="I23" s="20"/>
      <c r="J23" s="20"/>
      <c r="K23" s="20"/>
      <c r="L23" s="20"/>
      <c r="M23" s="20"/>
      <c r="N23" s="20"/>
      <c r="O23" s="20"/>
      <c r="P23" s="20"/>
      <c r="Q23" s="20"/>
      <c r="R23" s="20"/>
      <c r="S23" s="20"/>
      <c r="T23" s="20"/>
      <c r="U23" s="20"/>
      <c r="V23" s="20"/>
    </row>
    <row r="24" spans="1:22" x14ac:dyDescent="0.2">
      <c r="A24" s="20"/>
      <c r="B24" s="39" t="s">
        <v>91</v>
      </c>
      <c r="C24" s="50">
        <f>C17/(C4)</f>
        <v>7.6582581175182449E-2</v>
      </c>
      <c r="D24" s="50">
        <f>D17/(D4)</f>
        <v>2.226568746186185E-2</v>
      </c>
      <c r="E24" s="50">
        <f>E17/(E4)</f>
        <v>4.9882654293091473E-2</v>
      </c>
      <c r="F24" s="51">
        <f>F17/(F4)</f>
        <v>6.4518807589893007E-2</v>
      </c>
      <c r="G24" s="46">
        <f>(IF(C24 &gt; 0.5, 100, IF(C24 &gt;= 0.2, 50, 0))) +
  (IF(D24 &gt; 0.5, 100, IF(D24 &gt;= 0.2, 50, 0))) +
  (IF(E24 &gt; 0.5, 100, IF(E24 &gt;= 0.2, 50, 0))) +
  (IF(F24 &gt; 0.5, 100, IF(F24 &gt;= 0.2, 50, 0)))</f>
        <v>0</v>
      </c>
      <c r="H24" s="47" t="s">
        <v>163</v>
      </c>
      <c r="I24" s="20"/>
      <c r="J24" s="20"/>
      <c r="K24" s="20"/>
      <c r="L24" s="20"/>
      <c r="M24" s="20"/>
      <c r="N24" s="20"/>
      <c r="O24" s="20"/>
      <c r="P24" s="20"/>
      <c r="Q24" s="20"/>
      <c r="R24" s="20"/>
      <c r="S24" s="20"/>
      <c r="T24" s="20"/>
      <c r="U24" s="20"/>
      <c r="V24" s="20"/>
    </row>
    <row r="25" spans="1:22" x14ac:dyDescent="0.2">
      <c r="A25" s="20"/>
      <c r="B25" s="39" t="s">
        <v>79</v>
      </c>
      <c r="C25" s="50">
        <f>C17/C6</f>
        <v>5.804353586515091E-2</v>
      </c>
      <c r="D25" s="50">
        <f>D17/D6</f>
        <v>1.6745468395046748E-2</v>
      </c>
      <c r="E25" s="50">
        <f>E17/E6</f>
        <v>3.9007333828159664E-2</v>
      </c>
      <c r="F25" s="51">
        <f>F17/F6</f>
        <v>5.1702434374237063E-2</v>
      </c>
      <c r="G25" s="46">
        <f>(IF(C25 &gt; 0.17, 100, IF(C25 &gt;= 0.1, 50, 0))) +
  (IF(D25 &gt; 0.17, 100, IF(D25 &gt;= 0.1, 50, 0))) +
  (IF(E25 &gt; 0.17, 100, IF(E25 &gt;= 0.1, 50, 0))) +
  (IF(F25 &gt; 0.17, 100, IF(F25 &gt;= 0.1, 50, 0)))</f>
        <v>0</v>
      </c>
      <c r="H25" s="47" t="s">
        <v>164</v>
      </c>
      <c r="I25" s="20"/>
      <c r="J25" s="20"/>
      <c r="K25" s="20"/>
      <c r="L25" s="20"/>
      <c r="M25" s="20"/>
      <c r="N25" s="20"/>
      <c r="O25" s="20"/>
      <c r="P25" s="20"/>
      <c r="Q25" s="20"/>
      <c r="R25" s="20"/>
      <c r="S25" s="20"/>
      <c r="T25" s="20"/>
      <c r="U25" s="20"/>
      <c r="V25" s="20"/>
    </row>
    <row r="26" spans="1:22" x14ac:dyDescent="0.2">
      <c r="A26" s="20"/>
      <c r="B26" s="39" t="s">
        <v>81</v>
      </c>
      <c r="C26" s="50">
        <f>C8/C6</f>
        <v>0.57669097875917064</v>
      </c>
      <c r="D26" s="50">
        <f>D8/D6</f>
        <v>0.555204756415701</v>
      </c>
      <c r="E26" s="50">
        <f>E8/E6</f>
        <v>0.55237282455031189</v>
      </c>
      <c r="F26" s="51">
        <f>F8/F6</f>
        <v>0.60394148979623397</v>
      </c>
      <c r="G26" s="46">
        <f>(IF(C26 &lt; 0.5, 100, 0)) +
  (IF(D26 &lt; 0.5, 100, 0)) +
  (IF(E26 &lt; 0.5, 100, 0)) +
  (IF(F26 &lt; 0.5, 100, 0))</f>
        <v>0</v>
      </c>
      <c r="H26" s="47" t="s">
        <v>165</v>
      </c>
      <c r="I26" s="20"/>
      <c r="J26" s="20"/>
      <c r="K26" s="20"/>
      <c r="L26" s="20"/>
      <c r="M26" s="20"/>
      <c r="N26" s="20"/>
      <c r="O26" s="20"/>
      <c r="P26" s="20"/>
      <c r="Q26" s="20"/>
      <c r="R26" s="20"/>
      <c r="S26" s="20"/>
      <c r="T26" s="20"/>
      <c r="U26" s="20"/>
      <c r="V26" s="20"/>
    </row>
    <row r="27" spans="1:22" x14ac:dyDescent="0.2">
      <c r="A27" s="20"/>
      <c r="B27" s="39" t="s">
        <v>166</v>
      </c>
      <c r="C27" s="50">
        <f>C9/(C13+C10)</f>
        <v>2.0991854982229672</v>
      </c>
      <c r="D27" s="50">
        <f>D9/(D13+D10)</f>
        <v>2.1770470148218077</v>
      </c>
      <c r="E27" s="50">
        <f>E9/(E13+E10)</f>
        <v>2.18069478323179</v>
      </c>
      <c r="F27" s="51">
        <f>F9/(F13+F10)</f>
        <v>2.1541680995365877</v>
      </c>
      <c r="G27" s="46">
        <f>(IF(C27 &lt; 0.8, 100, IF(C27 &lt; 1, 50, 0))) +
  (IF(D27 &lt; 0.8, 100, IF(D27 &lt; 1, 50, 0))) +
  (IF(E27 &lt; 0.8, 100, IF(E27 &lt; 1, 50, 0))) +
  (IF(F27 &lt; 0.8, 100, IF(F27 &lt; 1, 50, 0)))</f>
        <v>0</v>
      </c>
      <c r="H27" s="47" t="s">
        <v>167</v>
      </c>
      <c r="I27" s="20"/>
      <c r="J27" s="20"/>
      <c r="K27" s="20"/>
      <c r="L27" s="20"/>
      <c r="M27" s="20"/>
      <c r="N27" s="20"/>
      <c r="O27" s="20"/>
      <c r="P27" s="20"/>
      <c r="Q27" s="20"/>
      <c r="R27" s="20"/>
      <c r="S27" s="20"/>
      <c r="T27" s="20"/>
      <c r="U27" s="20"/>
      <c r="V27" s="20"/>
    </row>
    <row r="28" spans="1:22" x14ac:dyDescent="0.2">
      <c r="A28" s="20"/>
      <c r="B28" s="39" t="s">
        <v>168</v>
      </c>
      <c r="C28" s="44" t="str">
        <f>IF(C11=0, "Pass", "Fail")</f>
        <v>Pass</v>
      </c>
      <c r="D28" s="52" t="str">
        <f>IF(D11=0, "Pass", "Fail")</f>
        <v>Pass</v>
      </c>
      <c r="E28" s="52" t="str">
        <f>IF(E11=0, "Pass", "Fail")</f>
        <v>Pass</v>
      </c>
      <c r="F28" s="53" t="str">
        <f>IF(F11=0, "Pass", "Fail")</f>
        <v>Pass</v>
      </c>
      <c r="G28" s="46">
        <f>(COUNTIF(C28:F28, "Pass") * 100) + (COUNTIF(C28:F28, "Fail") * 0)</f>
        <v>400</v>
      </c>
      <c r="H28" s="47" t="s">
        <v>169</v>
      </c>
      <c r="I28" s="20"/>
      <c r="J28" s="20"/>
      <c r="K28" s="20"/>
      <c r="L28" s="20"/>
      <c r="M28" s="20"/>
      <c r="N28" s="20"/>
      <c r="O28" s="20"/>
      <c r="P28" s="20"/>
      <c r="Q28" s="20"/>
      <c r="R28" s="20"/>
      <c r="S28" s="20"/>
      <c r="T28" s="20"/>
      <c r="U28" s="20"/>
      <c r="V28" s="20"/>
    </row>
    <row r="29" spans="1:22" x14ac:dyDescent="0.2">
      <c r="A29" s="20"/>
      <c r="B29" s="39" t="s">
        <v>83</v>
      </c>
      <c r="C29" s="51">
        <f>(((C12-D12)/D12)+((D12-E12)/E12)+((E12-F12)/F12))/3</f>
        <v>3.5372731583045873E-2</v>
      </c>
      <c r="D29" s="54"/>
      <c r="E29" s="55"/>
      <c r="F29" s="56"/>
      <c r="G29" s="46">
        <f>(IF(C29 &gt;= 0.17, 100, IF(C29 &gt;= 0, 50, 0))) * (400/100)</f>
        <v>200</v>
      </c>
      <c r="H29" s="47" t="s">
        <v>170</v>
      </c>
      <c r="I29" s="20"/>
      <c r="J29" s="20"/>
      <c r="K29" s="20"/>
      <c r="L29" s="20"/>
      <c r="M29" s="20"/>
      <c r="N29" s="20"/>
      <c r="O29" s="20"/>
      <c r="P29" s="20"/>
      <c r="Q29" s="20"/>
      <c r="R29" s="20"/>
      <c r="S29" s="20"/>
      <c r="T29" s="20"/>
      <c r="U29" s="20"/>
      <c r="V29" s="20"/>
    </row>
    <row r="30" spans="1:22" x14ac:dyDescent="0.2">
      <c r="A30" s="20"/>
      <c r="B30" s="39" t="s">
        <v>87</v>
      </c>
      <c r="C30" s="44" t="str">
        <f>IF(C10&lt;&gt;0,"Pass","Fail")</f>
        <v>Fail</v>
      </c>
      <c r="D30" s="57" t="str">
        <f>IF(D10&lt;&gt;0,"Pass","Fail")</f>
        <v>Fail</v>
      </c>
      <c r="E30" s="57" t="str">
        <f>IF(E10&lt;&gt;0,"Pass","Fail")</f>
        <v>Fail</v>
      </c>
      <c r="F30" s="58" t="str">
        <f>IF(F10&lt;&gt;0,"Pass","Fail")</f>
        <v>Fail</v>
      </c>
      <c r="G30" s="46">
        <f>(COUNTIF(C30:F30, "Pass") * 100) + (COUNTIF(C30:F30, "Fail") * 0)</f>
        <v>0</v>
      </c>
      <c r="H30" s="47" t="s">
        <v>171</v>
      </c>
      <c r="I30" s="20"/>
      <c r="J30" s="20"/>
      <c r="K30" s="20"/>
      <c r="L30" s="20"/>
      <c r="M30" s="20"/>
      <c r="N30" s="20"/>
      <c r="O30" s="20"/>
      <c r="P30" s="20"/>
      <c r="Q30" s="20"/>
      <c r="R30" s="20"/>
      <c r="S30" s="20"/>
      <c r="T30" s="20"/>
      <c r="U30" s="20"/>
      <c r="V30" s="20"/>
    </row>
    <row r="31" spans="1:22" x14ac:dyDescent="0.2">
      <c r="A31" s="20"/>
      <c r="B31" s="39" t="s">
        <v>172</v>
      </c>
      <c r="C31" s="50">
        <f>C17/(C13+C10)</f>
        <v>0.1798876846188604</v>
      </c>
      <c r="D31" s="50">
        <f>D17/(D13+D10)</f>
        <v>5.3201140376276199E-2</v>
      </c>
      <c r="E31" s="50">
        <f>E17/(E13+E10)</f>
        <v>0.12407042321500837</v>
      </c>
      <c r="F31" s="51">
        <f>F17/(F13+F10)</f>
        <v>0.16307816917160248</v>
      </c>
      <c r="G31" s="46">
        <f>(IF(C31 &gt; 0.23, 100, 0)) +
  (IF(D31 &gt; 0.23, 100, 0)) +
  (IF(E31 &gt; 0.23, 100, 0)) +
  (IF(F31 &gt; 0.23, 100, 0))</f>
        <v>0</v>
      </c>
      <c r="H31" s="47" t="s">
        <v>173</v>
      </c>
      <c r="I31" s="20"/>
      <c r="J31" s="20"/>
      <c r="K31" s="20"/>
      <c r="L31" s="20"/>
      <c r="M31" s="20"/>
      <c r="N31" s="20"/>
      <c r="O31" s="20"/>
      <c r="P31" s="20"/>
      <c r="Q31" s="20"/>
      <c r="R31" s="20"/>
      <c r="S31" s="20"/>
      <c r="T31" s="20"/>
      <c r="U31" s="20"/>
      <c r="V31" s="20"/>
    </row>
    <row r="32" spans="1:22" x14ac:dyDescent="0.2">
      <c r="A32" s="20"/>
      <c r="B32" s="59" t="s">
        <v>93</v>
      </c>
      <c r="C32" s="60" t="str">
        <f>IF(C5&gt;F5, "Pass", "Fail")</f>
        <v>Fail</v>
      </c>
      <c r="D32" s="61"/>
      <c r="E32" s="62"/>
      <c r="F32" s="62"/>
      <c r="G32" s="63">
        <f>((COUNTIF(C32, "Pass") * 100) + (COUNTIF(C32, "Fail") * 0)) * (400/100)</f>
        <v>0</v>
      </c>
      <c r="H32" s="64" t="s">
        <v>174</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tabColor rgb="FF00FF00"/>
  </sheetPr>
  <dimension ref="A1:V32"/>
  <sheetViews>
    <sheetView zoomScale="200" workbookViewId="0"/>
  </sheetViews>
  <sheetFormatPr baseColWidth="10" defaultColWidth="8.83203125" defaultRowHeight="15" x14ac:dyDescent="0.2"/>
  <cols>
    <col min="1" max="1" width="19" customWidth="1"/>
    <col min="2" max="2" width="42" customWidth="1"/>
    <col min="3" max="7" width="20" customWidth="1"/>
    <col min="8" max="8" width="177" customWidth="1"/>
    <col min="9" max="9" width="20" customWidth="1"/>
    <col min="10" max="22" width="19" customWidth="1"/>
  </cols>
  <sheetData>
    <row r="1" spans="1:22" x14ac:dyDescent="0.2">
      <c r="A1" s="20"/>
      <c r="B1" s="21" t="s">
        <v>130</v>
      </c>
      <c r="C1" s="20"/>
      <c r="D1" s="20"/>
      <c r="E1" s="20"/>
      <c r="F1" s="20"/>
      <c r="G1" s="20"/>
      <c r="H1" s="20"/>
      <c r="I1" s="20"/>
      <c r="J1" s="20"/>
      <c r="K1" s="20"/>
      <c r="L1" s="20"/>
      <c r="M1" s="20"/>
      <c r="N1" s="20"/>
      <c r="O1" s="20"/>
      <c r="P1" s="20"/>
      <c r="Q1" s="20"/>
      <c r="R1" s="20"/>
      <c r="S1" s="20"/>
      <c r="T1" s="20"/>
      <c r="U1" s="20"/>
      <c r="V1" s="20"/>
    </row>
    <row r="2" spans="1:22" x14ac:dyDescent="0.2">
      <c r="A2" s="20"/>
      <c r="B2" s="22" t="s">
        <v>131</v>
      </c>
      <c r="C2" s="23" t="s">
        <v>175</v>
      </c>
      <c r="D2" s="23" t="s">
        <v>176</v>
      </c>
      <c r="E2" s="23" t="s">
        <v>177</v>
      </c>
      <c r="F2" s="23" t="s">
        <v>178</v>
      </c>
      <c r="G2" s="20"/>
      <c r="H2" s="24" t="s">
        <v>136</v>
      </c>
      <c r="I2" s="25">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0.29333333333333333</v>
      </c>
      <c r="J2" s="20"/>
      <c r="K2" s="20"/>
      <c r="L2" s="20"/>
      <c r="M2" s="20"/>
      <c r="N2" s="20"/>
      <c r="O2" s="20"/>
      <c r="P2" s="20"/>
      <c r="Q2" s="20"/>
      <c r="R2" s="20"/>
      <c r="S2" s="20"/>
      <c r="T2" s="20"/>
      <c r="U2" s="20"/>
      <c r="V2" s="20"/>
    </row>
    <row r="3" spans="1:22" ht="19" x14ac:dyDescent="0.25">
      <c r="A3" s="20"/>
      <c r="B3" s="26" t="s">
        <v>137</v>
      </c>
      <c r="C3" s="27">
        <v>29225000</v>
      </c>
      <c r="D3" s="27">
        <v>26261000</v>
      </c>
      <c r="E3" s="27">
        <v>20989000</v>
      </c>
      <c r="F3" s="28">
        <v>11445000</v>
      </c>
      <c r="G3" s="20"/>
      <c r="H3" s="20"/>
      <c r="I3" s="20"/>
      <c r="J3" s="20"/>
      <c r="K3" s="20"/>
      <c r="L3" s="20"/>
      <c r="M3" s="20"/>
      <c r="N3" s="20"/>
      <c r="O3" s="20"/>
      <c r="P3" s="20"/>
      <c r="Q3" s="20"/>
      <c r="R3" s="20"/>
      <c r="S3" s="20"/>
      <c r="T3" s="20"/>
      <c r="U3" s="20"/>
      <c r="V3" s="20"/>
    </row>
    <row r="4" spans="1:22" ht="19" x14ac:dyDescent="0.25">
      <c r="A4" s="20"/>
      <c r="B4" s="29" t="s">
        <v>138</v>
      </c>
      <c r="C4" s="27">
        <v>2468801000</v>
      </c>
      <c r="D4" s="27">
        <v>1824894000</v>
      </c>
      <c r="E4" s="27">
        <v>1755017000</v>
      </c>
      <c r="F4" s="28">
        <v>1612372000</v>
      </c>
      <c r="G4" s="20"/>
      <c r="H4" s="20"/>
      <c r="I4" s="20"/>
      <c r="J4" s="20"/>
      <c r="K4" s="20"/>
      <c r="L4" s="20"/>
      <c r="M4" s="20"/>
      <c r="N4" s="20"/>
      <c r="O4" s="20"/>
      <c r="P4" s="20"/>
      <c r="Q4" s="20"/>
      <c r="R4" s="20"/>
      <c r="S4" s="20"/>
      <c r="T4" s="20"/>
      <c r="U4" s="20"/>
      <c r="V4" s="20"/>
    </row>
    <row r="5" spans="1:22" ht="19" x14ac:dyDescent="0.25">
      <c r="A5" s="20"/>
      <c r="B5" s="29" t="s">
        <v>139</v>
      </c>
      <c r="C5" s="27">
        <v>508174000</v>
      </c>
      <c r="D5" s="27">
        <v>46213000</v>
      </c>
      <c r="E5" s="27">
        <v>44708000</v>
      </c>
      <c r="F5" s="28">
        <v>38731000</v>
      </c>
      <c r="G5" s="20"/>
      <c r="H5" s="20"/>
      <c r="I5" s="20"/>
      <c r="J5" s="20"/>
      <c r="K5" s="20"/>
      <c r="L5" s="20"/>
      <c r="M5" s="20"/>
      <c r="N5" s="20"/>
      <c r="O5" s="20"/>
      <c r="P5" s="20"/>
      <c r="Q5" s="20"/>
      <c r="R5" s="20"/>
      <c r="S5" s="20"/>
      <c r="T5" s="20"/>
      <c r="U5" s="20"/>
      <c r="V5" s="20"/>
    </row>
    <row r="6" spans="1:22" ht="19" x14ac:dyDescent="0.25">
      <c r="A6" s="20"/>
      <c r="B6" s="29" t="s">
        <v>140</v>
      </c>
      <c r="C6" s="27">
        <v>3304704000</v>
      </c>
      <c r="D6" s="27">
        <v>2215037000</v>
      </c>
      <c r="E6" s="27">
        <v>2114869000</v>
      </c>
      <c r="F6" s="28">
        <v>1932487000</v>
      </c>
      <c r="G6" s="20"/>
      <c r="H6" s="20"/>
      <c r="I6" s="20"/>
      <c r="J6" s="20"/>
      <c r="K6" s="20"/>
      <c r="L6" s="20"/>
      <c r="M6" s="20"/>
      <c r="N6" s="20"/>
      <c r="O6" s="20"/>
      <c r="P6" s="20"/>
      <c r="Q6" s="20"/>
      <c r="R6" s="20"/>
      <c r="S6" s="20"/>
      <c r="T6" s="20"/>
      <c r="U6" s="20"/>
      <c r="V6" s="20"/>
    </row>
    <row r="7" spans="1:22" ht="19" x14ac:dyDescent="0.25">
      <c r="A7" s="20"/>
      <c r="B7" s="29" t="s">
        <v>141</v>
      </c>
      <c r="C7" s="27">
        <v>386384000</v>
      </c>
      <c r="D7" s="27">
        <v>369023000</v>
      </c>
      <c r="E7" s="27">
        <v>376394000</v>
      </c>
      <c r="F7" s="28">
        <v>329032000</v>
      </c>
      <c r="G7" s="20"/>
      <c r="H7" s="20"/>
      <c r="I7" s="20"/>
      <c r="J7" s="20"/>
      <c r="K7" s="20"/>
      <c r="L7" s="20"/>
      <c r="M7" s="20"/>
      <c r="N7" s="20"/>
      <c r="O7" s="20"/>
      <c r="P7" s="20"/>
      <c r="Q7" s="20"/>
      <c r="R7" s="20"/>
      <c r="S7" s="20"/>
      <c r="T7" s="20"/>
      <c r="U7" s="20"/>
      <c r="V7" s="20"/>
    </row>
    <row r="8" spans="1:22" ht="19" x14ac:dyDescent="0.25">
      <c r="A8" s="20"/>
      <c r="B8" s="29" t="s">
        <v>142</v>
      </c>
      <c r="C8" s="27">
        <v>1672216000</v>
      </c>
      <c r="D8" s="27">
        <v>1013213000</v>
      </c>
      <c r="E8" s="27">
        <v>964345000</v>
      </c>
      <c r="F8" s="28">
        <v>906370000</v>
      </c>
      <c r="G8" s="20"/>
      <c r="H8" s="20"/>
      <c r="I8" s="20"/>
      <c r="J8" s="20"/>
      <c r="K8" s="20"/>
      <c r="L8" s="20"/>
      <c r="M8" s="20"/>
      <c r="N8" s="20"/>
      <c r="O8" s="20"/>
      <c r="P8" s="20"/>
      <c r="Q8" s="20"/>
      <c r="R8" s="20"/>
      <c r="S8" s="20"/>
      <c r="T8" s="20"/>
      <c r="U8" s="20"/>
      <c r="V8" s="20"/>
    </row>
    <row r="9" spans="1:22" ht="19" x14ac:dyDescent="0.25">
      <c r="A9" s="20"/>
      <c r="B9" s="29" t="s">
        <v>143</v>
      </c>
      <c r="C9" s="27">
        <v>2058600000</v>
      </c>
      <c r="D9" s="27">
        <v>1382236000</v>
      </c>
      <c r="E9" s="27">
        <v>1340739000</v>
      </c>
      <c r="F9" s="28">
        <v>1235402000</v>
      </c>
      <c r="G9" s="20"/>
      <c r="H9" s="20"/>
      <c r="I9" s="20"/>
      <c r="J9" s="20"/>
      <c r="K9" s="20"/>
      <c r="L9" s="20"/>
      <c r="M9" s="20"/>
      <c r="N9" s="20"/>
      <c r="O9" s="20"/>
      <c r="P9" s="20"/>
      <c r="Q9" s="20"/>
      <c r="R9" s="20"/>
      <c r="S9" s="20"/>
      <c r="T9" s="20"/>
      <c r="U9" s="20"/>
      <c r="V9" s="20"/>
    </row>
    <row r="10" spans="1:22" ht="19" x14ac:dyDescent="0.25">
      <c r="A10" s="20"/>
      <c r="B10" s="29" t="s">
        <v>144</v>
      </c>
      <c r="C10" s="27">
        <v>9050000</v>
      </c>
      <c r="D10" s="27">
        <v>7060000</v>
      </c>
      <c r="E10" s="27">
        <v>7240000</v>
      </c>
      <c r="F10" s="28">
        <v>5679000</v>
      </c>
      <c r="G10" s="20"/>
      <c r="H10" s="20"/>
      <c r="I10" s="20"/>
      <c r="J10" s="20"/>
      <c r="K10" s="20"/>
      <c r="L10" s="20"/>
      <c r="M10" s="20"/>
      <c r="N10" s="20"/>
      <c r="O10" s="20"/>
      <c r="P10" s="20"/>
      <c r="Q10" s="20"/>
      <c r="R10" s="20"/>
      <c r="S10" s="20"/>
      <c r="T10" s="20"/>
      <c r="U10" s="20"/>
      <c r="V10" s="20"/>
    </row>
    <row r="11" spans="1:22" ht="19" x14ac:dyDescent="0.25">
      <c r="A11" s="20"/>
      <c r="B11" s="29" t="s">
        <v>145</v>
      </c>
      <c r="C11" s="27">
        <v>0</v>
      </c>
      <c r="D11" s="27">
        <v>0</v>
      </c>
      <c r="E11" s="27">
        <v>0</v>
      </c>
      <c r="F11" s="28">
        <v>0</v>
      </c>
      <c r="G11" s="20"/>
      <c r="H11" s="20"/>
      <c r="I11" s="20"/>
      <c r="J11" s="20"/>
      <c r="K11" s="20"/>
      <c r="L11" s="20"/>
      <c r="M11" s="20"/>
      <c r="N11" s="20"/>
      <c r="O11" s="20"/>
      <c r="P11" s="20"/>
      <c r="Q11" s="20"/>
      <c r="R11" s="20"/>
      <c r="S11" s="20"/>
      <c r="T11" s="20"/>
      <c r="U11" s="20"/>
      <c r="V11" s="20"/>
    </row>
    <row r="12" spans="1:22" ht="19" x14ac:dyDescent="0.25">
      <c r="A12" s="20"/>
      <c r="B12" s="29" t="s">
        <v>146</v>
      </c>
      <c r="C12" s="27">
        <v>488663000</v>
      </c>
      <c r="D12" s="27">
        <v>445509000</v>
      </c>
      <c r="E12" s="27">
        <v>393072000</v>
      </c>
      <c r="F12" s="28">
        <v>342969000</v>
      </c>
      <c r="G12" s="20"/>
      <c r="H12" s="20"/>
      <c r="I12" s="20"/>
      <c r="J12" s="20"/>
      <c r="K12" s="20"/>
      <c r="L12" s="20"/>
      <c r="M12" s="20"/>
      <c r="N12" s="20"/>
      <c r="O12" s="20"/>
      <c r="P12" s="20"/>
      <c r="Q12" s="20"/>
      <c r="R12" s="20"/>
      <c r="S12" s="20"/>
      <c r="T12" s="20"/>
      <c r="U12" s="20"/>
      <c r="V12" s="20"/>
    </row>
    <row r="13" spans="1:22" ht="19" x14ac:dyDescent="0.25">
      <c r="A13" s="20"/>
      <c r="B13" s="29" t="s">
        <v>147</v>
      </c>
      <c r="C13" s="27">
        <v>1246104000</v>
      </c>
      <c r="D13" s="27">
        <v>832801000</v>
      </c>
      <c r="E13" s="27">
        <v>774130000</v>
      </c>
      <c r="F13" s="28">
        <v>697085000</v>
      </c>
      <c r="G13" s="20"/>
      <c r="H13" s="20"/>
      <c r="I13" s="20"/>
      <c r="J13" s="20"/>
      <c r="K13" s="20"/>
      <c r="L13" s="20"/>
      <c r="M13" s="20"/>
      <c r="N13" s="20"/>
      <c r="O13" s="20"/>
      <c r="P13" s="20"/>
      <c r="Q13" s="20"/>
      <c r="R13" s="20"/>
      <c r="S13" s="20"/>
      <c r="T13" s="20"/>
      <c r="U13" s="20"/>
      <c r="V13" s="20"/>
    </row>
    <row r="14" spans="1:22" ht="19" x14ac:dyDescent="0.25">
      <c r="A14" s="20"/>
      <c r="B14" s="30" t="s">
        <v>148</v>
      </c>
      <c r="C14" s="31"/>
      <c r="D14" s="31"/>
      <c r="E14" s="31"/>
      <c r="F14" s="32"/>
      <c r="G14" s="20"/>
      <c r="H14" s="20"/>
      <c r="I14" s="20"/>
      <c r="J14" s="20"/>
      <c r="K14" s="20"/>
      <c r="L14" s="20"/>
      <c r="M14" s="20"/>
      <c r="N14" s="20"/>
      <c r="O14" s="20"/>
      <c r="P14" s="20"/>
      <c r="Q14" s="20"/>
      <c r="R14" s="20"/>
      <c r="S14" s="20"/>
      <c r="T14" s="20"/>
      <c r="U14" s="20"/>
      <c r="V14" s="20"/>
    </row>
    <row r="15" spans="1:22" ht="19" x14ac:dyDescent="0.25">
      <c r="A15" s="20"/>
      <c r="B15" s="26" t="s">
        <v>149</v>
      </c>
      <c r="C15" s="27">
        <v>0</v>
      </c>
      <c r="D15" s="27">
        <v>0</v>
      </c>
      <c r="E15" s="27">
        <v>0</v>
      </c>
      <c r="F15" s="28">
        <v>0</v>
      </c>
      <c r="G15" s="20"/>
      <c r="H15" s="20"/>
      <c r="I15" s="20"/>
      <c r="J15" s="20"/>
      <c r="K15" s="20"/>
      <c r="L15" s="20"/>
      <c r="M15" s="20"/>
      <c r="N15" s="20"/>
      <c r="O15" s="20"/>
      <c r="P15" s="20"/>
      <c r="Q15" s="20"/>
      <c r="R15" s="20"/>
      <c r="S15" s="20"/>
      <c r="T15" s="20"/>
      <c r="U15" s="20"/>
      <c r="V15" s="20"/>
    </row>
    <row r="16" spans="1:22" ht="19" x14ac:dyDescent="0.25">
      <c r="A16" s="20"/>
      <c r="B16" s="30" t="s">
        <v>150</v>
      </c>
      <c r="C16" s="31"/>
      <c r="D16" s="31"/>
      <c r="E16" s="31"/>
      <c r="F16" s="32"/>
      <c r="G16" s="20"/>
      <c r="H16" s="20"/>
      <c r="I16" s="20"/>
      <c r="J16" s="20"/>
      <c r="K16" s="20"/>
      <c r="L16" s="20"/>
      <c r="M16" s="20"/>
      <c r="N16" s="20"/>
      <c r="O16" s="20"/>
      <c r="P16" s="20"/>
      <c r="Q16" s="20"/>
      <c r="R16" s="20"/>
      <c r="S16" s="20"/>
      <c r="T16" s="20"/>
      <c r="U16" s="20"/>
      <c r="V16" s="20"/>
    </row>
    <row r="17" spans="1:22" ht="19" x14ac:dyDescent="0.25">
      <c r="A17" s="20"/>
      <c r="B17" s="33" t="s">
        <v>151</v>
      </c>
      <c r="C17" s="34">
        <v>203482000</v>
      </c>
      <c r="D17" s="34">
        <v>158882000</v>
      </c>
      <c r="E17" s="34">
        <v>150504000</v>
      </c>
      <c r="F17" s="35">
        <v>158916000</v>
      </c>
      <c r="G17" s="20"/>
      <c r="H17" s="20"/>
      <c r="I17" s="20"/>
      <c r="J17" s="20"/>
      <c r="K17" s="20"/>
      <c r="L17" s="20"/>
      <c r="M17" s="20"/>
      <c r="N17" s="20"/>
      <c r="O17" s="20"/>
      <c r="P17" s="20"/>
      <c r="Q17" s="20"/>
      <c r="R17" s="20"/>
      <c r="S17" s="20"/>
      <c r="T17" s="20"/>
      <c r="U17" s="20"/>
      <c r="V17" s="20"/>
    </row>
    <row r="19" spans="1:22" x14ac:dyDescent="0.2">
      <c r="A19" s="20"/>
      <c r="B19" s="36" t="s">
        <v>70</v>
      </c>
      <c r="C19" s="37" t="s">
        <v>152</v>
      </c>
      <c r="D19" s="37" t="s">
        <v>153</v>
      </c>
      <c r="E19" s="37" t="s">
        <v>154</v>
      </c>
      <c r="F19" s="37" t="s">
        <v>155</v>
      </c>
      <c r="G19" s="38" t="s">
        <v>156</v>
      </c>
      <c r="H19" s="20"/>
      <c r="I19" s="20"/>
      <c r="J19" s="20"/>
      <c r="K19" s="20"/>
      <c r="L19" s="20"/>
      <c r="M19" s="20"/>
      <c r="N19" s="20"/>
      <c r="O19" s="20"/>
      <c r="P19" s="20"/>
      <c r="Q19" s="20"/>
      <c r="R19" s="20"/>
      <c r="S19" s="20"/>
      <c r="T19" s="20"/>
      <c r="U19" s="20"/>
      <c r="V19" s="20"/>
    </row>
    <row r="20" spans="1:22" x14ac:dyDescent="0.2">
      <c r="A20" s="20"/>
      <c r="B20" s="39" t="s">
        <v>85</v>
      </c>
      <c r="C20" s="40"/>
      <c r="D20" s="40"/>
      <c r="E20" s="40"/>
      <c r="F20" s="40"/>
      <c r="G20" s="41"/>
      <c r="H20" s="42" t="s">
        <v>157</v>
      </c>
      <c r="I20" s="20"/>
      <c r="J20" s="20"/>
      <c r="K20" s="20"/>
      <c r="L20" s="20"/>
      <c r="M20" s="20"/>
      <c r="N20" s="20"/>
      <c r="O20" s="20"/>
      <c r="P20" s="20"/>
      <c r="Q20" s="20"/>
      <c r="R20" s="20"/>
      <c r="S20" s="20"/>
      <c r="T20" s="20"/>
      <c r="U20" s="20"/>
      <c r="V20" s="20"/>
    </row>
    <row r="21" spans="1:22" x14ac:dyDescent="0.2">
      <c r="A21" s="20"/>
      <c r="B21" s="43" t="s">
        <v>158</v>
      </c>
      <c r="C21" s="44" t="str">
        <f>IF(C3&gt;D3, "Pass", "Fail")</f>
        <v>Pass</v>
      </c>
      <c r="D21" s="44" t="str">
        <f>IF(D3&gt;E3, "Pass", "Fail")</f>
        <v>Pass</v>
      </c>
      <c r="E21" s="44" t="str">
        <f>IF(E3&gt;F3, "Pass", "Fail")</f>
        <v>Pass</v>
      </c>
      <c r="F21" s="45"/>
      <c r="G21" s="46">
        <f>(((COUNTIF(C21:E21, "Pass") * 100) + (COUNTIF(C21:E21, "Fail") * 0)) * (400/300)) / 2</f>
        <v>200</v>
      </c>
      <c r="H21" s="47" t="s">
        <v>159</v>
      </c>
      <c r="I21" s="48"/>
      <c r="J21" s="20"/>
      <c r="K21" s="20"/>
      <c r="L21" s="20"/>
      <c r="M21" s="20"/>
      <c r="N21" s="20"/>
      <c r="O21" s="20"/>
      <c r="P21" s="20"/>
      <c r="Q21" s="20"/>
      <c r="R21" s="20"/>
      <c r="S21" s="20"/>
      <c r="T21" s="20"/>
      <c r="U21" s="20"/>
      <c r="V21" s="20"/>
    </row>
    <row r="22" spans="1:22" x14ac:dyDescent="0.2">
      <c r="A22" s="20"/>
      <c r="B22" s="43" t="s">
        <v>160</v>
      </c>
      <c r="C22" s="44" t="str">
        <f>IF(C17&gt;D17, "Pass", "Fail")</f>
        <v>Pass</v>
      </c>
      <c r="D22" s="44" t="str">
        <f>IF(D17&gt;E17, "Pass", "Fail")</f>
        <v>Pass</v>
      </c>
      <c r="E22" s="44" t="str">
        <f>IF(E17&gt;F17, "Pass", "Fail")</f>
        <v>Fail</v>
      </c>
      <c r="F22" s="40"/>
      <c r="G22" s="46">
        <f>(((COUNTIF(C22:F22, "Pass") * 100) + (COUNTIF(C22:F22, "Fail") * 0)) * (400/300)) / 2</f>
        <v>133.33333333333331</v>
      </c>
      <c r="H22" s="47" t="s">
        <v>161</v>
      </c>
      <c r="I22" s="20"/>
      <c r="J22" s="20"/>
      <c r="K22" s="20"/>
      <c r="L22" s="20"/>
      <c r="M22" s="20"/>
      <c r="N22" s="20"/>
      <c r="O22" s="20"/>
      <c r="P22" s="20"/>
      <c r="Q22" s="20"/>
      <c r="R22" s="20"/>
      <c r="S22" s="20"/>
      <c r="T22" s="20"/>
      <c r="U22" s="20"/>
      <c r="V22" s="20"/>
    </row>
    <row r="23" spans="1:22" x14ac:dyDescent="0.2">
      <c r="A23" s="20"/>
      <c r="B23" s="39" t="s">
        <v>73</v>
      </c>
      <c r="C23" s="44" t="str">
        <f>IF(C17&gt;C7, "Pass", "Fail")</f>
        <v>Fail</v>
      </c>
      <c r="D23" s="44" t="str">
        <f>IF(D17&gt;D7, "Pass", "Fail")</f>
        <v>Fail</v>
      </c>
      <c r="E23" s="44" t="str">
        <f>IF(E17&gt;E7, "Pass", "Fail")</f>
        <v>Fail</v>
      </c>
      <c r="F23" s="49" t="str">
        <f>IF(F17&gt;F7, "Pass", "Fail")</f>
        <v>Fail</v>
      </c>
      <c r="G23" s="46">
        <f>(COUNTIF(C23:F23, "Pass") * 100) + (COUNTIF(C23:F23, "Fail") * 0)</f>
        <v>0</v>
      </c>
      <c r="H23" s="47" t="s">
        <v>162</v>
      </c>
      <c r="I23" s="20"/>
      <c r="J23" s="20"/>
      <c r="K23" s="20"/>
      <c r="L23" s="20"/>
      <c r="M23" s="20"/>
      <c r="N23" s="20"/>
      <c r="O23" s="20"/>
      <c r="P23" s="20"/>
      <c r="Q23" s="20"/>
      <c r="R23" s="20"/>
      <c r="S23" s="20"/>
      <c r="T23" s="20"/>
      <c r="U23" s="20"/>
      <c r="V23" s="20"/>
    </row>
    <row r="24" spans="1:22" x14ac:dyDescent="0.2">
      <c r="A24" s="20"/>
      <c r="B24" s="39" t="s">
        <v>91</v>
      </c>
      <c r="C24" s="50">
        <f>C17/(C4)</f>
        <v>8.2421385927824886E-2</v>
      </c>
      <c r="D24" s="50">
        <f>D17/(D4)</f>
        <v>8.7063686986751015E-2</v>
      </c>
      <c r="E24" s="50">
        <f>E17/(E4)</f>
        <v>8.5756434268158085E-2</v>
      </c>
      <c r="F24" s="51">
        <f>F17/(F4)</f>
        <v>9.856038184736525E-2</v>
      </c>
      <c r="G24" s="46">
        <f>(IF(C24 &gt; 0.5, 100, IF(C24 &gt;= 0.2, 50, 0))) +
  (IF(D24 &gt; 0.5, 100, IF(D24 &gt;= 0.2, 50, 0))) +
  (IF(E24 &gt; 0.5, 100, IF(E24 &gt;= 0.2, 50, 0))) +
  (IF(F24 &gt; 0.5, 100, IF(F24 &gt;= 0.2, 50, 0)))</f>
        <v>0</v>
      </c>
      <c r="H24" s="47" t="s">
        <v>163</v>
      </c>
      <c r="I24" s="20"/>
      <c r="J24" s="20"/>
      <c r="K24" s="20"/>
      <c r="L24" s="20"/>
      <c r="M24" s="20"/>
      <c r="N24" s="20"/>
      <c r="O24" s="20"/>
      <c r="P24" s="20"/>
      <c r="Q24" s="20"/>
      <c r="R24" s="20"/>
      <c r="S24" s="20"/>
      <c r="T24" s="20"/>
      <c r="U24" s="20"/>
      <c r="V24" s="20"/>
    </row>
    <row r="25" spans="1:22" x14ac:dyDescent="0.2">
      <c r="A25" s="20"/>
      <c r="B25" s="39" t="s">
        <v>79</v>
      </c>
      <c r="C25" s="50">
        <f>C17/C6</f>
        <v>6.1573441978464635E-2</v>
      </c>
      <c r="D25" s="50">
        <f>D17/D6</f>
        <v>7.1728824394355489E-2</v>
      </c>
      <c r="E25" s="50">
        <f>E17/E6</f>
        <v>7.1164691524628718E-2</v>
      </c>
      <c r="F25" s="51">
        <f>F17/F6</f>
        <v>8.2233929646098519E-2</v>
      </c>
      <c r="G25" s="46">
        <f>(IF(C25 &gt; 0.17, 100, IF(C25 &gt;= 0.1, 50, 0))) +
  (IF(D25 &gt; 0.17, 100, IF(D25 &gt;= 0.1, 50, 0))) +
  (IF(E25 &gt; 0.17, 100, IF(E25 &gt;= 0.1, 50, 0))) +
  (IF(F25 &gt; 0.17, 100, IF(F25 &gt;= 0.1, 50, 0)))</f>
        <v>0</v>
      </c>
      <c r="H25" s="47" t="s">
        <v>164</v>
      </c>
      <c r="I25" s="20"/>
      <c r="J25" s="20"/>
      <c r="K25" s="20"/>
      <c r="L25" s="20"/>
      <c r="M25" s="20"/>
      <c r="N25" s="20"/>
      <c r="O25" s="20"/>
      <c r="P25" s="20"/>
      <c r="Q25" s="20"/>
      <c r="R25" s="20"/>
      <c r="S25" s="20"/>
      <c r="T25" s="20"/>
      <c r="U25" s="20"/>
      <c r="V25" s="20"/>
    </row>
    <row r="26" spans="1:22" x14ac:dyDescent="0.2">
      <c r="A26" s="20"/>
      <c r="B26" s="39" t="s">
        <v>81</v>
      </c>
      <c r="C26" s="50">
        <f>C8/C6</f>
        <v>0.50601082578046319</v>
      </c>
      <c r="D26" s="50">
        <f>D8/D6</f>
        <v>0.45742486468623322</v>
      </c>
      <c r="E26" s="50">
        <f>E8/E6</f>
        <v>0.45598332568116512</v>
      </c>
      <c r="F26" s="51">
        <f>F8/F6</f>
        <v>0.46901738536921594</v>
      </c>
      <c r="G26" s="46">
        <f>(IF(C26 &lt; 0.5, 100, 0)) +
  (IF(D26 &lt; 0.5, 100, 0)) +
  (IF(E26 &lt; 0.5, 100, 0)) +
  (IF(F26 &lt; 0.5, 100, 0))</f>
        <v>300</v>
      </c>
      <c r="H26" s="47" t="s">
        <v>165</v>
      </c>
      <c r="I26" s="20"/>
      <c r="J26" s="20"/>
      <c r="K26" s="20"/>
      <c r="L26" s="20"/>
      <c r="M26" s="20"/>
      <c r="N26" s="20"/>
      <c r="O26" s="20"/>
      <c r="P26" s="20"/>
      <c r="Q26" s="20"/>
      <c r="R26" s="20"/>
      <c r="S26" s="20"/>
      <c r="T26" s="20"/>
      <c r="U26" s="20"/>
      <c r="V26" s="20"/>
    </row>
    <row r="27" spans="1:22" x14ac:dyDescent="0.2">
      <c r="A27" s="20"/>
      <c r="B27" s="39" t="s">
        <v>166</v>
      </c>
      <c r="C27" s="50">
        <f>C9/(C13+C10)</f>
        <v>1.6401174676573551</v>
      </c>
      <c r="D27" s="50">
        <f>D9/(D13+D10)</f>
        <v>1.6457913869080716</v>
      </c>
      <c r="E27" s="50">
        <f>E9/(E13+E10)</f>
        <v>1.715882360469432</v>
      </c>
      <c r="F27" s="51">
        <f>F9/(F13+F10)</f>
        <v>1.7579187323198116</v>
      </c>
      <c r="G27" s="46">
        <f>(IF(C27 &lt; 0.8, 100, IF(C27 &lt; 1, 50, 0))) +
  (IF(D27 &lt; 0.8, 100, IF(D27 &lt; 1, 50, 0))) +
  (IF(E27 &lt; 0.8, 100, IF(E27 &lt; 1, 50, 0))) +
  (IF(F27 &lt; 0.8, 100, IF(F27 &lt; 1, 50, 0)))</f>
        <v>0</v>
      </c>
      <c r="H27" s="47" t="s">
        <v>167</v>
      </c>
      <c r="I27" s="20"/>
      <c r="J27" s="20"/>
      <c r="K27" s="20"/>
      <c r="L27" s="20"/>
      <c r="M27" s="20"/>
      <c r="N27" s="20"/>
      <c r="O27" s="20"/>
      <c r="P27" s="20"/>
      <c r="Q27" s="20"/>
      <c r="R27" s="20"/>
      <c r="S27" s="20"/>
      <c r="T27" s="20"/>
      <c r="U27" s="20"/>
      <c r="V27" s="20"/>
    </row>
    <row r="28" spans="1:22" x14ac:dyDescent="0.2">
      <c r="A28" s="20"/>
      <c r="B28" s="39" t="s">
        <v>168</v>
      </c>
      <c r="C28" s="44" t="str">
        <f>IF(C11=0, "Pass", "Fail")</f>
        <v>Pass</v>
      </c>
      <c r="D28" s="52" t="str">
        <f>IF(D11=0, "Pass", "Fail")</f>
        <v>Pass</v>
      </c>
      <c r="E28" s="52" t="str">
        <f>IF(E11=0, "Pass", "Fail")</f>
        <v>Pass</v>
      </c>
      <c r="F28" s="53" t="str">
        <f>IF(F11=0, "Pass", "Fail")</f>
        <v>Pass</v>
      </c>
      <c r="G28" s="46">
        <f>(COUNTIF(C28:F28, "Pass") * 100) + (COUNTIF(C28:F28, "Fail") * 0)</f>
        <v>400</v>
      </c>
      <c r="H28" s="47" t="s">
        <v>169</v>
      </c>
      <c r="I28" s="20"/>
      <c r="J28" s="20"/>
      <c r="K28" s="20"/>
      <c r="L28" s="20"/>
      <c r="M28" s="20"/>
      <c r="N28" s="20"/>
      <c r="O28" s="20"/>
      <c r="P28" s="20"/>
      <c r="Q28" s="20"/>
      <c r="R28" s="20"/>
      <c r="S28" s="20"/>
      <c r="T28" s="20"/>
      <c r="U28" s="20"/>
      <c r="V28" s="20"/>
    </row>
    <row r="29" spans="1:22" x14ac:dyDescent="0.2">
      <c r="A29" s="20"/>
      <c r="B29" s="39" t="s">
        <v>83</v>
      </c>
      <c r="C29" s="51">
        <f>(((C12-D12)/D12)+((D12-E12)/E12)+((E12-F12)/F12))/3</f>
        <v>0.12545120513970684</v>
      </c>
      <c r="D29" s="54"/>
      <c r="E29" s="55"/>
      <c r="F29" s="56"/>
      <c r="G29" s="46">
        <f>(IF(C29 &gt;= 0.17, 100, IF(C29 &gt;= 0, 50, 0))) * (400/100)</f>
        <v>200</v>
      </c>
      <c r="H29" s="47" t="s">
        <v>170</v>
      </c>
      <c r="I29" s="20"/>
      <c r="J29" s="20"/>
      <c r="K29" s="20"/>
      <c r="L29" s="20"/>
      <c r="M29" s="20"/>
      <c r="N29" s="20"/>
      <c r="O29" s="20"/>
      <c r="P29" s="20"/>
      <c r="Q29" s="20"/>
      <c r="R29" s="20"/>
      <c r="S29" s="20"/>
      <c r="T29" s="20"/>
      <c r="U29" s="20"/>
      <c r="V29" s="20"/>
    </row>
    <row r="30" spans="1:22" x14ac:dyDescent="0.2">
      <c r="A30" s="20"/>
      <c r="B30" s="39" t="s">
        <v>87</v>
      </c>
      <c r="C30" s="44" t="str">
        <f>IF(C10&lt;&gt;0,"Pass","Fail")</f>
        <v>Pass</v>
      </c>
      <c r="D30" s="57" t="str">
        <f>IF(D10&lt;&gt;0,"Pass","Fail")</f>
        <v>Pass</v>
      </c>
      <c r="E30" s="57" t="str">
        <f>IF(E10&lt;&gt;0,"Pass","Fail")</f>
        <v>Pass</v>
      </c>
      <c r="F30" s="58" t="str">
        <f>IF(F10&lt;&gt;0,"Pass","Fail")</f>
        <v>Pass</v>
      </c>
      <c r="G30" s="46">
        <f>(COUNTIF(C30:F30, "Pass") * 100) + (COUNTIF(C30:F30, "Fail") * 0)</f>
        <v>400</v>
      </c>
      <c r="H30" s="47" t="s">
        <v>171</v>
      </c>
      <c r="I30" s="20"/>
      <c r="J30" s="20"/>
      <c r="K30" s="20"/>
      <c r="L30" s="20"/>
      <c r="M30" s="20"/>
      <c r="N30" s="20"/>
      <c r="O30" s="20"/>
      <c r="P30" s="20"/>
      <c r="Q30" s="20"/>
      <c r="R30" s="20"/>
      <c r="S30" s="20"/>
      <c r="T30" s="20"/>
      <c r="U30" s="20"/>
      <c r="V30" s="20"/>
    </row>
    <row r="31" spans="1:22" x14ac:dyDescent="0.2">
      <c r="A31" s="20"/>
      <c r="B31" s="39" t="s">
        <v>172</v>
      </c>
      <c r="C31" s="50">
        <f>C17/(C13+C10)</f>
        <v>0.16211715853194111</v>
      </c>
      <c r="D31" s="50">
        <f>D17/(D13+D10)</f>
        <v>0.1891765423087868</v>
      </c>
      <c r="E31" s="50">
        <f>E17/(E13+E10)</f>
        <v>0.1926155342539386</v>
      </c>
      <c r="F31" s="51">
        <f>F17/(F13+F10)</f>
        <v>0.22612996681674075</v>
      </c>
      <c r="G31" s="46">
        <f>(IF(C31 &gt; 0.23, 100, 0)) +
  (IF(D31 &gt; 0.23, 100, 0)) +
  (IF(E31 &gt; 0.23, 100, 0)) +
  (IF(F31 &gt; 0.23, 100, 0))</f>
        <v>0</v>
      </c>
      <c r="H31" s="47" t="s">
        <v>173</v>
      </c>
      <c r="I31" s="20"/>
      <c r="J31" s="20"/>
      <c r="K31" s="20"/>
      <c r="L31" s="20"/>
      <c r="M31" s="20"/>
      <c r="N31" s="20"/>
      <c r="O31" s="20"/>
      <c r="P31" s="20"/>
      <c r="Q31" s="20"/>
      <c r="R31" s="20"/>
      <c r="S31" s="20"/>
      <c r="T31" s="20"/>
      <c r="U31" s="20"/>
      <c r="V31" s="20"/>
    </row>
    <row r="32" spans="1:22" x14ac:dyDescent="0.2">
      <c r="A32" s="20"/>
      <c r="B32" s="59" t="s">
        <v>93</v>
      </c>
      <c r="C32" s="60" t="str">
        <f>IF(C5&gt;F5, "Pass", "Fail")</f>
        <v>Pass</v>
      </c>
      <c r="D32" s="61"/>
      <c r="E32" s="62"/>
      <c r="F32" s="62"/>
      <c r="G32" s="63">
        <f>((COUNTIF(C32, "Pass") * 100) + (COUNTIF(C32, "Fail") * 0)) * (400/100)</f>
        <v>400</v>
      </c>
      <c r="H32" s="64" t="s">
        <v>174</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FF00"/>
  </sheetPr>
  <dimension ref="A1:V32"/>
  <sheetViews>
    <sheetView topLeftCell="B1" zoomScale="200" workbookViewId="0">
      <selection activeCell="H3" sqref="H3:H4"/>
    </sheetView>
  </sheetViews>
  <sheetFormatPr baseColWidth="10" defaultColWidth="8.83203125" defaultRowHeight="15" x14ac:dyDescent="0.2"/>
  <cols>
    <col min="1" max="1" width="19" customWidth="1"/>
    <col min="2" max="2" width="42" customWidth="1"/>
    <col min="3" max="7" width="20" customWidth="1"/>
    <col min="8" max="8" width="177" customWidth="1"/>
    <col min="9" max="9" width="20" customWidth="1"/>
    <col min="10" max="22" width="19" customWidth="1"/>
  </cols>
  <sheetData>
    <row r="1" spans="1:22" x14ac:dyDescent="0.2">
      <c r="A1" s="20"/>
      <c r="B1" s="21" t="s">
        <v>130</v>
      </c>
      <c r="C1" s="20"/>
      <c r="D1" s="20"/>
      <c r="E1" s="20"/>
      <c r="F1" s="20"/>
      <c r="G1" s="20"/>
      <c r="H1" s="20"/>
      <c r="I1" s="20"/>
      <c r="J1" s="20"/>
      <c r="K1" s="20"/>
      <c r="L1" s="20"/>
      <c r="M1" s="20"/>
      <c r="N1" s="20"/>
      <c r="O1" s="20"/>
      <c r="P1" s="20"/>
      <c r="Q1" s="20"/>
      <c r="R1" s="20"/>
      <c r="S1" s="20"/>
      <c r="T1" s="20"/>
      <c r="U1" s="20"/>
      <c r="V1" s="20"/>
    </row>
    <row r="2" spans="1:22" x14ac:dyDescent="0.2">
      <c r="A2" s="20"/>
      <c r="B2" s="22" t="s">
        <v>131</v>
      </c>
      <c r="C2" s="23" t="s">
        <v>175</v>
      </c>
      <c r="D2" s="23" t="s">
        <v>176</v>
      </c>
      <c r="E2" s="23" t="s">
        <v>177</v>
      </c>
      <c r="F2" s="23" t="s">
        <v>178</v>
      </c>
      <c r="G2" s="20"/>
      <c r="H2" s="24" t="s">
        <v>136</v>
      </c>
      <c r="I2" s="25">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3.4999999999999996E-2</v>
      </c>
      <c r="J2" s="20"/>
      <c r="K2" s="20"/>
      <c r="L2" s="20"/>
      <c r="M2" s="20"/>
      <c r="N2" s="20"/>
      <c r="O2" s="20"/>
      <c r="P2" s="20"/>
      <c r="Q2" s="20"/>
      <c r="R2" s="20"/>
      <c r="S2" s="20"/>
      <c r="T2" s="20"/>
      <c r="U2" s="20"/>
      <c r="V2" s="20"/>
    </row>
    <row r="3" spans="1:22" ht="19" x14ac:dyDescent="0.25">
      <c r="A3" s="20"/>
      <c r="B3" s="26" t="s">
        <v>137</v>
      </c>
      <c r="C3" s="27">
        <v>4292000000</v>
      </c>
      <c r="D3" s="27">
        <v>3584000000</v>
      </c>
      <c r="E3" s="27">
        <v>3111000000</v>
      </c>
      <c r="F3" s="28">
        <v>3167000000</v>
      </c>
      <c r="G3" s="20"/>
      <c r="H3" s="20"/>
      <c r="I3" s="20"/>
      <c r="J3" s="20"/>
      <c r="K3" s="20"/>
      <c r="L3" s="20"/>
      <c r="M3" s="20"/>
      <c r="N3" s="20"/>
      <c r="O3" s="20"/>
      <c r="P3" s="20"/>
      <c r="Q3" s="20"/>
      <c r="R3" s="20"/>
      <c r="S3" s="20"/>
      <c r="T3" s="20"/>
      <c r="U3" s="20"/>
      <c r="V3" s="20"/>
    </row>
    <row r="4" spans="1:22" ht="19" x14ac:dyDescent="0.25">
      <c r="A4" s="20"/>
      <c r="B4" s="29" t="s">
        <v>138</v>
      </c>
      <c r="C4" s="27">
        <v>116407000000</v>
      </c>
      <c r="D4" s="27">
        <v>112790000000</v>
      </c>
      <c r="E4" s="27">
        <v>106672000000</v>
      </c>
      <c r="F4" s="28">
        <v>108306000000</v>
      </c>
      <c r="G4" s="20"/>
      <c r="H4" s="20"/>
      <c r="I4" s="20"/>
      <c r="J4" s="20"/>
      <c r="K4" s="20"/>
      <c r="L4" s="20"/>
      <c r="M4" s="20"/>
      <c r="N4" s="20"/>
      <c r="O4" s="20"/>
      <c r="P4" s="20"/>
      <c r="Q4" s="20"/>
      <c r="R4" s="20"/>
      <c r="S4" s="20"/>
      <c r="T4" s="20"/>
      <c r="U4" s="20"/>
      <c r="V4" s="20"/>
    </row>
    <row r="5" spans="1:22" ht="19" x14ac:dyDescent="0.25">
      <c r="A5" s="20"/>
      <c r="B5" s="29" t="s">
        <v>139</v>
      </c>
      <c r="C5" s="27">
        <v>19303000000</v>
      </c>
      <c r="D5" s="27">
        <v>19303000000</v>
      </c>
      <c r="E5" s="27">
        <v>19303000000</v>
      </c>
      <c r="F5" s="28">
        <v>19303000000</v>
      </c>
      <c r="G5" s="20"/>
      <c r="H5" s="20"/>
      <c r="I5" s="20"/>
      <c r="J5" s="20"/>
      <c r="K5" s="20"/>
      <c r="L5" s="20"/>
      <c r="M5" s="20"/>
      <c r="N5" s="20"/>
      <c r="O5" s="20"/>
      <c r="P5" s="20"/>
      <c r="Q5" s="20"/>
      <c r="R5" s="20"/>
      <c r="S5" s="20"/>
      <c r="T5" s="20"/>
      <c r="U5" s="20"/>
      <c r="V5" s="20"/>
    </row>
    <row r="6" spans="1:22" ht="19" x14ac:dyDescent="0.25">
      <c r="A6" s="20"/>
      <c r="B6" s="29" t="s">
        <v>140</v>
      </c>
      <c r="C6" s="27">
        <v>176893000000</v>
      </c>
      <c r="D6" s="27">
        <v>178086000000</v>
      </c>
      <c r="E6" s="27">
        <v>169587000000</v>
      </c>
      <c r="F6" s="28">
        <v>162388000000</v>
      </c>
      <c r="G6" s="20"/>
      <c r="H6" s="20"/>
      <c r="I6" s="20"/>
      <c r="J6" s="20"/>
      <c r="K6" s="20"/>
      <c r="L6" s="20"/>
      <c r="M6" s="20"/>
      <c r="N6" s="20"/>
      <c r="O6" s="20"/>
      <c r="P6" s="20"/>
      <c r="Q6" s="20"/>
      <c r="R6" s="20"/>
      <c r="S6" s="20"/>
      <c r="T6" s="20"/>
      <c r="U6" s="20"/>
      <c r="V6" s="20"/>
    </row>
    <row r="7" spans="1:22" ht="19" x14ac:dyDescent="0.25">
      <c r="A7" s="20"/>
      <c r="B7" s="29" t="s">
        <v>141</v>
      </c>
      <c r="C7" s="27">
        <v>17283000000</v>
      </c>
      <c r="D7" s="27">
        <v>18873000000</v>
      </c>
      <c r="E7" s="27">
        <v>15931000000</v>
      </c>
      <c r="F7" s="28">
        <v>16305000000</v>
      </c>
      <c r="G7" s="20"/>
      <c r="H7" s="20"/>
      <c r="I7" s="20"/>
      <c r="J7" s="20"/>
      <c r="K7" s="20"/>
      <c r="L7" s="20"/>
      <c r="M7" s="20"/>
      <c r="N7" s="20"/>
      <c r="O7" s="20"/>
      <c r="P7" s="20"/>
      <c r="Q7" s="20"/>
      <c r="R7" s="20"/>
      <c r="S7" s="20"/>
      <c r="T7" s="20"/>
      <c r="U7" s="20"/>
      <c r="V7" s="20"/>
    </row>
    <row r="8" spans="1:22" ht="19" x14ac:dyDescent="0.25">
      <c r="A8" s="20"/>
      <c r="B8" s="29" t="s">
        <v>142</v>
      </c>
      <c r="C8" s="27">
        <v>109423000000</v>
      </c>
      <c r="D8" s="27">
        <v>107360000000</v>
      </c>
      <c r="E8" s="27">
        <v>102520000000</v>
      </c>
      <c r="F8" s="28">
        <v>96899000000</v>
      </c>
      <c r="G8" s="20"/>
      <c r="H8" s="20"/>
      <c r="I8" s="20"/>
      <c r="J8" s="20"/>
      <c r="K8" s="20"/>
      <c r="L8" s="20"/>
      <c r="M8" s="20"/>
      <c r="N8" s="20"/>
      <c r="O8" s="20"/>
      <c r="P8" s="20"/>
      <c r="Q8" s="20"/>
      <c r="R8" s="20"/>
      <c r="S8" s="20"/>
      <c r="T8" s="20"/>
      <c r="U8" s="20"/>
      <c r="V8" s="20"/>
    </row>
    <row r="9" spans="1:22" ht="19" x14ac:dyDescent="0.25">
      <c r="A9" s="20"/>
      <c r="B9" s="29" t="s">
        <v>143</v>
      </c>
      <c r="C9" s="27">
        <v>126706000000</v>
      </c>
      <c r="D9" s="27">
        <v>126233000000</v>
      </c>
      <c r="E9" s="27">
        <v>118451000000</v>
      </c>
      <c r="F9" s="28">
        <v>113204000000</v>
      </c>
      <c r="G9" s="20"/>
      <c r="H9" s="20"/>
      <c r="I9" s="20"/>
      <c r="J9" s="20"/>
      <c r="K9" s="20"/>
      <c r="L9" s="20"/>
      <c r="M9" s="20"/>
      <c r="N9" s="20"/>
      <c r="O9" s="20"/>
      <c r="P9" s="20"/>
      <c r="Q9" s="20"/>
      <c r="R9" s="20"/>
      <c r="S9" s="20"/>
      <c r="T9" s="20"/>
      <c r="U9" s="20"/>
      <c r="V9" s="20"/>
    </row>
    <row r="10" spans="1:22" ht="19" x14ac:dyDescent="0.25">
      <c r="A10" s="20"/>
      <c r="B10" s="29" t="s">
        <v>144</v>
      </c>
      <c r="C10" s="27">
        <v>0</v>
      </c>
      <c r="D10" s="27">
        <v>0</v>
      </c>
      <c r="E10" s="27">
        <v>0</v>
      </c>
      <c r="F10" s="28">
        <v>0</v>
      </c>
      <c r="G10" s="20"/>
      <c r="H10" s="20"/>
      <c r="I10" s="20"/>
      <c r="J10" s="20"/>
      <c r="K10" s="20"/>
      <c r="L10" s="20"/>
      <c r="M10" s="20"/>
      <c r="N10" s="20"/>
      <c r="O10" s="20"/>
      <c r="P10" s="20"/>
      <c r="Q10" s="20"/>
      <c r="R10" s="20"/>
      <c r="S10" s="20"/>
      <c r="T10" s="20"/>
      <c r="U10" s="20"/>
      <c r="V10" s="20"/>
    </row>
    <row r="11" spans="1:22" ht="19" x14ac:dyDescent="0.25">
      <c r="A11" s="20"/>
      <c r="B11" s="29" t="s">
        <v>145</v>
      </c>
      <c r="C11" s="27">
        <v>1962000000</v>
      </c>
      <c r="D11" s="27">
        <v>1962000000</v>
      </c>
      <c r="E11" s="27">
        <v>1962000000</v>
      </c>
      <c r="F11" s="28">
        <v>1962000000</v>
      </c>
      <c r="G11" s="20"/>
      <c r="H11" s="20"/>
      <c r="I11" s="20"/>
      <c r="J11" s="20"/>
      <c r="K11" s="20"/>
      <c r="L11" s="20"/>
      <c r="M11" s="20"/>
      <c r="N11" s="20"/>
      <c r="O11" s="20"/>
      <c r="P11" s="20"/>
      <c r="Q11" s="20"/>
      <c r="R11" s="20"/>
      <c r="S11" s="20"/>
      <c r="T11" s="20"/>
      <c r="U11" s="20"/>
      <c r="V11" s="20"/>
    </row>
    <row r="12" spans="1:22" ht="19" x14ac:dyDescent="0.25">
      <c r="A12" s="20"/>
      <c r="B12" s="29" t="s">
        <v>146</v>
      </c>
      <c r="C12" s="27">
        <v>2235000000</v>
      </c>
      <c r="D12" s="27">
        <v>2637000000</v>
      </c>
      <c r="E12" s="27">
        <v>3265000000</v>
      </c>
      <c r="F12" s="28">
        <v>2471000000</v>
      </c>
      <c r="G12" s="20"/>
      <c r="H12" s="20"/>
      <c r="I12" s="20"/>
      <c r="J12" s="20"/>
      <c r="K12" s="20"/>
      <c r="L12" s="20"/>
      <c r="M12" s="20"/>
      <c r="N12" s="20"/>
      <c r="O12" s="20"/>
      <c r="P12" s="20"/>
      <c r="Q12" s="20"/>
      <c r="R12" s="20"/>
      <c r="S12" s="20"/>
      <c r="T12" s="20"/>
      <c r="U12" s="20"/>
      <c r="V12" s="20"/>
    </row>
    <row r="13" spans="1:22" ht="19" x14ac:dyDescent="0.25">
      <c r="A13" s="20"/>
      <c r="B13" s="29" t="s">
        <v>147</v>
      </c>
      <c r="C13" s="27">
        <v>50187000000</v>
      </c>
      <c r="D13" s="27">
        <v>51853000000</v>
      </c>
      <c r="E13" s="27">
        <v>51136000000</v>
      </c>
      <c r="F13" s="28">
        <v>49184000000</v>
      </c>
      <c r="G13" s="20"/>
      <c r="H13" s="20"/>
      <c r="I13" s="20"/>
      <c r="J13" s="20"/>
      <c r="K13" s="20"/>
      <c r="L13" s="20"/>
      <c r="M13" s="20"/>
      <c r="N13" s="20"/>
      <c r="O13" s="20"/>
      <c r="P13" s="20"/>
      <c r="Q13" s="20"/>
      <c r="R13" s="20"/>
      <c r="S13" s="20"/>
      <c r="T13" s="20"/>
      <c r="U13" s="20"/>
      <c r="V13" s="20"/>
    </row>
    <row r="14" spans="1:22" ht="19" x14ac:dyDescent="0.25">
      <c r="A14" s="20"/>
      <c r="B14" s="30" t="s">
        <v>148</v>
      </c>
      <c r="C14" s="31"/>
      <c r="D14" s="31"/>
      <c r="E14" s="31"/>
      <c r="F14" s="32"/>
      <c r="G14" s="20"/>
      <c r="H14" s="20"/>
      <c r="I14" s="20"/>
      <c r="J14" s="20"/>
      <c r="K14" s="20"/>
      <c r="L14" s="20"/>
      <c r="M14" s="20"/>
      <c r="N14" s="20"/>
      <c r="O14" s="20"/>
      <c r="P14" s="20"/>
      <c r="Q14" s="20"/>
      <c r="R14" s="20"/>
      <c r="S14" s="20"/>
      <c r="T14" s="20"/>
      <c r="U14" s="20"/>
      <c r="V14" s="20"/>
    </row>
    <row r="15" spans="1:22" ht="19" x14ac:dyDescent="0.25">
      <c r="A15" s="20"/>
      <c r="B15" s="26" t="s">
        <v>149</v>
      </c>
      <c r="C15" s="27">
        <v>0</v>
      </c>
      <c r="D15" s="27">
        <v>0</v>
      </c>
      <c r="E15" s="27">
        <v>0</v>
      </c>
      <c r="F15" s="28">
        <v>0</v>
      </c>
      <c r="G15" s="20"/>
      <c r="H15" s="20"/>
      <c r="I15" s="20"/>
      <c r="J15" s="20"/>
      <c r="K15" s="20"/>
      <c r="L15" s="20"/>
      <c r="M15" s="20"/>
      <c r="N15" s="20"/>
      <c r="O15" s="20"/>
      <c r="P15" s="20"/>
      <c r="Q15" s="20"/>
      <c r="R15" s="20"/>
      <c r="S15" s="20"/>
      <c r="T15" s="20"/>
      <c r="U15" s="20"/>
      <c r="V15" s="20"/>
    </row>
    <row r="16" spans="1:22" ht="19" x14ac:dyDescent="0.25">
      <c r="A16" s="20"/>
      <c r="B16" s="30" t="s">
        <v>150</v>
      </c>
      <c r="C16" s="31"/>
      <c r="D16" s="31"/>
      <c r="E16" s="31"/>
      <c r="F16" s="32"/>
      <c r="G16" s="20"/>
      <c r="H16" s="20"/>
      <c r="I16" s="20"/>
      <c r="J16" s="20"/>
      <c r="K16" s="20"/>
      <c r="L16" s="20"/>
      <c r="M16" s="20"/>
      <c r="N16" s="20"/>
      <c r="O16" s="20"/>
      <c r="P16" s="20"/>
      <c r="Q16" s="20"/>
      <c r="R16" s="20"/>
      <c r="S16" s="20"/>
      <c r="T16" s="20"/>
      <c r="U16" s="20"/>
      <c r="V16" s="20"/>
    </row>
    <row r="17" spans="1:22" ht="19" x14ac:dyDescent="0.25">
      <c r="A17" s="20"/>
      <c r="B17" s="33" t="s">
        <v>151</v>
      </c>
      <c r="C17" s="34">
        <v>9878000000</v>
      </c>
      <c r="D17" s="34">
        <v>5927000000</v>
      </c>
      <c r="E17" s="34">
        <v>8290000000</v>
      </c>
      <c r="F17" s="35">
        <v>8856000000</v>
      </c>
      <c r="G17" s="20"/>
      <c r="H17" s="20"/>
      <c r="I17" s="20"/>
      <c r="J17" s="20"/>
      <c r="K17" s="20"/>
      <c r="L17" s="20"/>
      <c r="M17" s="20"/>
      <c r="N17" s="20"/>
      <c r="O17" s="20"/>
      <c r="P17" s="20"/>
      <c r="Q17" s="20"/>
      <c r="R17" s="20"/>
      <c r="S17" s="20"/>
      <c r="T17" s="20"/>
      <c r="U17" s="20"/>
      <c r="V17" s="20"/>
    </row>
    <row r="19" spans="1:22" x14ac:dyDescent="0.2">
      <c r="A19" s="20"/>
      <c r="B19" s="36" t="s">
        <v>70</v>
      </c>
      <c r="C19" s="37" t="s">
        <v>152</v>
      </c>
      <c r="D19" s="37" t="s">
        <v>153</v>
      </c>
      <c r="E19" s="37" t="s">
        <v>154</v>
      </c>
      <c r="F19" s="37" t="s">
        <v>155</v>
      </c>
      <c r="G19" s="38" t="s">
        <v>156</v>
      </c>
      <c r="H19" s="20"/>
      <c r="I19" s="20"/>
      <c r="J19" s="20"/>
      <c r="K19" s="20"/>
      <c r="L19" s="20"/>
      <c r="M19" s="20"/>
      <c r="N19" s="20"/>
      <c r="O19" s="20"/>
      <c r="P19" s="20"/>
      <c r="Q19" s="20"/>
      <c r="R19" s="20"/>
      <c r="S19" s="20"/>
      <c r="T19" s="20"/>
      <c r="U19" s="20"/>
      <c r="V19" s="20"/>
    </row>
    <row r="20" spans="1:22" x14ac:dyDescent="0.2">
      <c r="A20" s="20"/>
      <c r="B20" s="39" t="s">
        <v>85</v>
      </c>
      <c r="C20" s="40"/>
      <c r="D20" s="40"/>
      <c r="E20" s="40"/>
      <c r="F20" s="40"/>
      <c r="G20" s="41"/>
      <c r="H20" s="42" t="s">
        <v>157</v>
      </c>
      <c r="I20" s="20"/>
      <c r="J20" s="20"/>
      <c r="K20" s="20"/>
      <c r="L20" s="20"/>
      <c r="M20" s="20"/>
      <c r="N20" s="20"/>
      <c r="O20" s="20"/>
      <c r="P20" s="20"/>
      <c r="Q20" s="20"/>
      <c r="R20" s="20"/>
      <c r="S20" s="20"/>
      <c r="T20" s="20"/>
      <c r="U20" s="20"/>
      <c r="V20" s="20"/>
    </row>
    <row r="21" spans="1:22" x14ac:dyDescent="0.2">
      <c r="A21" s="20"/>
      <c r="B21" s="43" t="s">
        <v>158</v>
      </c>
      <c r="C21" s="44" t="str">
        <f>IF(C3&gt;D3, "Pass", "Fail")</f>
        <v>Pass</v>
      </c>
      <c r="D21" s="44" t="str">
        <f>IF(D3&gt;E3, "Pass", "Fail")</f>
        <v>Pass</v>
      </c>
      <c r="E21" s="44" t="str">
        <f>IF(E3&gt;F3, "Pass", "Fail")</f>
        <v>Fail</v>
      </c>
      <c r="F21" s="45"/>
      <c r="G21" s="46">
        <f>(((COUNTIF(C21:E21, "Pass") * 100) + (COUNTIF(C21:E21, "Fail") * 0)) * (400/300)) / 2</f>
        <v>133.33333333333331</v>
      </c>
      <c r="H21" s="47" t="s">
        <v>159</v>
      </c>
      <c r="I21" s="48"/>
      <c r="J21" s="20"/>
      <c r="K21" s="20"/>
      <c r="L21" s="20"/>
      <c r="M21" s="20"/>
      <c r="N21" s="20"/>
      <c r="O21" s="20"/>
      <c r="P21" s="20"/>
      <c r="Q21" s="20"/>
      <c r="R21" s="20"/>
      <c r="S21" s="20"/>
      <c r="T21" s="20"/>
      <c r="U21" s="20"/>
      <c r="V21" s="20"/>
    </row>
    <row r="22" spans="1:22" x14ac:dyDescent="0.2">
      <c r="A22" s="20"/>
      <c r="B22" s="43" t="s">
        <v>160</v>
      </c>
      <c r="C22" s="44" t="str">
        <f>IF(C17&gt;D17, "Pass", "Fail")</f>
        <v>Pass</v>
      </c>
      <c r="D22" s="44" t="str">
        <f>IF(D17&gt;E17, "Pass", "Fail")</f>
        <v>Fail</v>
      </c>
      <c r="E22" s="44" t="str">
        <f>IF(E17&gt;F17, "Pass", "Fail")</f>
        <v>Fail</v>
      </c>
      <c r="F22" s="40"/>
      <c r="G22" s="46">
        <f>(((COUNTIF(C22:F22, "Pass") * 100) + (COUNTIF(C22:F22, "Fail") * 0)) * (400/300)) / 2</f>
        <v>66.666666666666657</v>
      </c>
      <c r="H22" s="47" t="s">
        <v>161</v>
      </c>
      <c r="I22" s="20"/>
      <c r="J22" s="20"/>
      <c r="K22" s="20"/>
      <c r="L22" s="20"/>
      <c r="M22" s="20"/>
      <c r="N22" s="20"/>
      <c r="O22" s="20"/>
      <c r="P22" s="20"/>
      <c r="Q22" s="20"/>
      <c r="R22" s="20"/>
      <c r="S22" s="20"/>
      <c r="T22" s="20"/>
      <c r="U22" s="20"/>
      <c r="V22" s="20"/>
    </row>
    <row r="23" spans="1:22" x14ac:dyDescent="0.2">
      <c r="A23" s="20"/>
      <c r="B23" s="39" t="s">
        <v>73</v>
      </c>
      <c r="C23" s="44" t="str">
        <f>IF(C17&gt;C7, "Pass", "Fail")</f>
        <v>Fail</v>
      </c>
      <c r="D23" s="44" t="str">
        <f>IF(D17&gt;D7, "Pass", "Fail")</f>
        <v>Fail</v>
      </c>
      <c r="E23" s="44" t="str">
        <f>IF(E17&gt;E7, "Pass", "Fail")</f>
        <v>Fail</v>
      </c>
      <c r="F23" s="49" t="str">
        <f>IF(F17&gt;F7, "Pass", "Fail")</f>
        <v>Fail</v>
      </c>
      <c r="G23" s="46">
        <f>(COUNTIF(C23:F23, "Pass") * 100) + (COUNTIF(C23:F23, "Fail") * 0)</f>
        <v>0</v>
      </c>
      <c r="H23" s="47" t="s">
        <v>162</v>
      </c>
      <c r="I23" s="20"/>
      <c r="J23" s="20"/>
      <c r="K23" s="20"/>
      <c r="L23" s="20"/>
      <c r="M23" s="20"/>
      <c r="N23" s="20"/>
      <c r="O23" s="20"/>
      <c r="P23" s="20"/>
      <c r="Q23" s="20"/>
      <c r="R23" s="20"/>
      <c r="S23" s="20"/>
      <c r="T23" s="20"/>
      <c r="U23" s="20"/>
      <c r="V23" s="20"/>
    </row>
    <row r="24" spans="1:22" x14ac:dyDescent="0.2">
      <c r="A24" s="20"/>
      <c r="B24" s="39" t="s">
        <v>91</v>
      </c>
      <c r="C24" s="50">
        <f>C17/(C4)</f>
        <v>8.4857439844682886E-2</v>
      </c>
      <c r="D24" s="50">
        <f>D17/(D4)</f>
        <v>5.2548984839081478E-2</v>
      </c>
      <c r="E24" s="50">
        <f>E17/(E4)</f>
        <v>7.7714864256787156E-2</v>
      </c>
      <c r="F24" s="51">
        <f>F17/(F4)</f>
        <v>8.1768323084593655E-2</v>
      </c>
      <c r="G24" s="46">
        <f>(IF(C24 &gt; 0.5, 100, IF(C24 &gt;= 0.2, 50, 0))) +
  (IF(D24 &gt; 0.5, 100, IF(D24 &gt;= 0.2, 50, 0))) +
  (IF(E24 &gt; 0.5, 100, IF(E24 &gt;= 0.2, 50, 0))) +
  (IF(F24 &gt; 0.5, 100, IF(F24 &gt;= 0.2, 50, 0)))</f>
        <v>0</v>
      </c>
      <c r="H24" s="47" t="s">
        <v>163</v>
      </c>
      <c r="I24" s="20"/>
      <c r="J24" s="20"/>
      <c r="K24" s="20"/>
      <c r="L24" s="20"/>
      <c r="M24" s="20"/>
      <c r="N24" s="20"/>
      <c r="O24" s="20"/>
      <c r="P24" s="20"/>
      <c r="Q24" s="20"/>
      <c r="R24" s="20"/>
      <c r="S24" s="20"/>
      <c r="T24" s="20"/>
      <c r="U24" s="20"/>
      <c r="V24" s="20"/>
    </row>
    <row r="25" spans="1:22" x14ac:dyDescent="0.2">
      <c r="A25" s="20"/>
      <c r="B25" s="39" t="s">
        <v>79</v>
      </c>
      <c r="C25" s="50">
        <f>C17/C6</f>
        <v>5.5841666996432872E-2</v>
      </c>
      <c r="D25" s="50">
        <f>D17/D6</f>
        <v>3.3281672899610301E-2</v>
      </c>
      <c r="E25" s="50">
        <f>E17/E6</f>
        <v>4.8883463944759918E-2</v>
      </c>
      <c r="F25" s="51">
        <f>F17/F6</f>
        <v>5.4536049461782893E-2</v>
      </c>
      <c r="G25" s="46">
        <f>(IF(C25 &gt; 0.17, 100, IF(C25 &gt;= 0.1, 50, 0))) +
  (IF(D25 &gt; 0.17, 100, IF(D25 &gt;= 0.1, 50, 0))) +
  (IF(E25 &gt; 0.17, 100, IF(E25 &gt;= 0.1, 50, 0))) +
  (IF(F25 &gt; 0.17, 100, IF(F25 &gt;= 0.1, 50, 0)))</f>
        <v>0</v>
      </c>
      <c r="H25" s="47" t="s">
        <v>164</v>
      </c>
      <c r="I25" s="20"/>
      <c r="J25" s="20"/>
      <c r="K25" s="20"/>
      <c r="L25" s="20"/>
      <c r="M25" s="20"/>
      <c r="N25" s="20"/>
      <c r="O25" s="20"/>
      <c r="P25" s="20"/>
      <c r="Q25" s="20"/>
      <c r="R25" s="20"/>
      <c r="S25" s="20"/>
      <c r="T25" s="20"/>
      <c r="U25" s="20"/>
      <c r="V25" s="20"/>
    </row>
    <row r="26" spans="1:22" x14ac:dyDescent="0.2">
      <c r="A26" s="20"/>
      <c r="B26" s="39" t="s">
        <v>81</v>
      </c>
      <c r="C26" s="50">
        <f>C8/C6</f>
        <v>0.61858298519443955</v>
      </c>
      <c r="D26" s="50">
        <f>D8/D6</f>
        <v>0.60285480048965112</v>
      </c>
      <c r="E26" s="50">
        <f>E8/E6</f>
        <v>0.60452746967633131</v>
      </c>
      <c r="F26" s="51">
        <f>F8/F6</f>
        <v>0.59671281129147469</v>
      </c>
      <c r="G26" s="46">
        <f>(IF(C26 &lt; 0.5, 100, 0)) +
  (IF(D26 &lt; 0.5, 100, 0)) +
  (IF(E26 &lt; 0.5, 100, 0)) +
  (IF(F26 &lt; 0.5, 100, 0))</f>
        <v>0</v>
      </c>
      <c r="H26" s="47" t="s">
        <v>165</v>
      </c>
      <c r="I26" s="20"/>
      <c r="J26" s="20"/>
      <c r="K26" s="20"/>
      <c r="L26" s="20"/>
      <c r="M26" s="20"/>
      <c r="N26" s="20"/>
      <c r="O26" s="20"/>
      <c r="P26" s="20"/>
      <c r="Q26" s="20"/>
      <c r="R26" s="20"/>
      <c r="S26" s="20"/>
      <c r="T26" s="20"/>
      <c r="U26" s="20"/>
      <c r="V26" s="20"/>
    </row>
    <row r="27" spans="1:22" x14ac:dyDescent="0.2">
      <c r="A27" s="20"/>
      <c r="B27" s="39" t="s">
        <v>166</v>
      </c>
      <c r="C27" s="50">
        <f>C9/(C13+C10)</f>
        <v>2.5246777053818716</v>
      </c>
      <c r="D27" s="50">
        <f>D9/(D13+D10)</f>
        <v>2.4344396659788248</v>
      </c>
      <c r="E27" s="50">
        <f>E9/(E13+E10)</f>
        <v>2.3163915832290365</v>
      </c>
      <c r="F27" s="51">
        <f>F9/(F13+F10)</f>
        <v>2.3016428106701365</v>
      </c>
      <c r="G27" s="46">
        <f>(IF(C27 &lt; 0.8, 100, IF(C27 &lt; 1, 50, 0))) +
  (IF(D27 &lt; 0.8, 100, IF(D27 &lt; 1, 50, 0))) +
  (IF(E27 &lt; 0.8, 100, IF(E27 &lt; 1, 50, 0))) +
  (IF(F27 &lt; 0.8, 100, IF(F27 &lt; 1, 50, 0)))</f>
        <v>0</v>
      </c>
      <c r="H27" s="47" t="s">
        <v>167</v>
      </c>
      <c r="I27" s="20"/>
      <c r="J27" s="20"/>
      <c r="K27" s="20"/>
      <c r="L27" s="20"/>
      <c r="M27" s="20"/>
      <c r="N27" s="20"/>
      <c r="O27" s="20"/>
      <c r="P27" s="20"/>
      <c r="Q27" s="20"/>
      <c r="R27" s="20"/>
      <c r="S27" s="20"/>
      <c r="T27" s="20"/>
      <c r="U27" s="20"/>
      <c r="V27" s="20"/>
    </row>
    <row r="28" spans="1:22" x14ac:dyDescent="0.2">
      <c r="A28" s="20"/>
      <c r="B28" s="39" t="s">
        <v>168</v>
      </c>
      <c r="C28" s="44" t="str">
        <f>IF(C11=0, "Pass", "Fail")</f>
        <v>Fail</v>
      </c>
      <c r="D28" s="52" t="str">
        <f>IF(D11=0, "Pass", "Fail")</f>
        <v>Fail</v>
      </c>
      <c r="E28" s="52" t="str">
        <f>IF(E11=0, "Pass", "Fail")</f>
        <v>Fail</v>
      </c>
      <c r="F28" s="53" t="str">
        <f>IF(F11=0, "Pass", "Fail")</f>
        <v>Fail</v>
      </c>
      <c r="G28" s="46">
        <f>(COUNTIF(C28:F28, "Pass") * 100) + (COUNTIF(C28:F28, "Fail") * 0)</f>
        <v>0</v>
      </c>
      <c r="H28" s="47" t="s">
        <v>169</v>
      </c>
      <c r="I28" s="20"/>
      <c r="J28" s="20"/>
      <c r="K28" s="20"/>
      <c r="L28" s="20"/>
      <c r="M28" s="20"/>
      <c r="N28" s="20"/>
      <c r="O28" s="20"/>
      <c r="P28" s="20"/>
      <c r="Q28" s="20"/>
      <c r="R28" s="20"/>
      <c r="S28" s="20"/>
      <c r="T28" s="20"/>
      <c r="U28" s="20"/>
      <c r="V28" s="20"/>
    </row>
    <row r="29" spans="1:22" x14ac:dyDescent="0.2">
      <c r="A29" s="20"/>
      <c r="B29" s="39" t="s">
        <v>83</v>
      </c>
      <c r="C29" s="51">
        <f>(((C12-D12)/D12)+((D12-E12)/E12)+((E12-F12)/F12))/3</f>
        <v>-7.8205318880988361E-3</v>
      </c>
      <c r="D29" s="54"/>
      <c r="E29" s="55"/>
      <c r="F29" s="56"/>
      <c r="G29" s="46">
        <f>(IF(C29 &gt;= 0.17, 100, IF(C29 &gt;= 0, 50, 0))) * (400/100)</f>
        <v>0</v>
      </c>
      <c r="H29" s="47" t="s">
        <v>170</v>
      </c>
      <c r="I29" s="20"/>
      <c r="J29" s="20"/>
      <c r="K29" s="20"/>
      <c r="L29" s="20"/>
      <c r="M29" s="20"/>
      <c r="N29" s="20"/>
      <c r="O29" s="20"/>
      <c r="P29" s="20"/>
      <c r="Q29" s="20"/>
      <c r="R29" s="20"/>
      <c r="S29" s="20"/>
      <c r="T29" s="20"/>
      <c r="U29" s="20"/>
      <c r="V29" s="20"/>
    </row>
    <row r="30" spans="1:22" x14ac:dyDescent="0.2">
      <c r="A30" s="20"/>
      <c r="B30" s="39" t="s">
        <v>87</v>
      </c>
      <c r="C30" s="44" t="str">
        <f>IF(C10&lt;&gt;0,"Pass","Fail")</f>
        <v>Fail</v>
      </c>
      <c r="D30" s="57" t="str">
        <f>IF(D10&lt;&gt;0,"Pass","Fail")</f>
        <v>Fail</v>
      </c>
      <c r="E30" s="57" t="str">
        <f>IF(E10&lt;&gt;0,"Pass","Fail")</f>
        <v>Fail</v>
      </c>
      <c r="F30" s="58" t="str">
        <f>IF(F10&lt;&gt;0,"Pass","Fail")</f>
        <v>Fail</v>
      </c>
      <c r="G30" s="46">
        <f>(COUNTIF(C30:F30, "Pass") * 100) + (COUNTIF(C30:F30, "Fail") * 0)</f>
        <v>0</v>
      </c>
      <c r="H30" s="47" t="s">
        <v>171</v>
      </c>
      <c r="I30" s="20"/>
      <c r="J30" s="20"/>
      <c r="K30" s="20"/>
      <c r="L30" s="20"/>
      <c r="M30" s="20"/>
      <c r="N30" s="20"/>
      <c r="O30" s="20"/>
      <c r="P30" s="20"/>
      <c r="Q30" s="20"/>
      <c r="R30" s="20"/>
      <c r="S30" s="20"/>
      <c r="T30" s="20"/>
      <c r="U30" s="20"/>
      <c r="V30" s="20"/>
    </row>
    <row r="31" spans="1:22" x14ac:dyDescent="0.2">
      <c r="A31" s="20"/>
      <c r="B31" s="39" t="s">
        <v>172</v>
      </c>
      <c r="C31" s="50">
        <f>C17/(C13+C10)</f>
        <v>0.19682387869368562</v>
      </c>
      <c r="D31" s="50">
        <f>D17/(D13+D10)</f>
        <v>0.11430389755655411</v>
      </c>
      <c r="E31" s="50">
        <f>E17/(E13+E10)</f>
        <v>0.16211670838548184</v>
      </c>
      <c r="F31" s="51">
        <f>F17/(F13+F10)</f>
        <v>0.18005855562784645</v>
      </c>
      <c r="G31" s="46">
        <f>(IF(C31 &gt; 0.23, 100, 0)) +
  (IF(D31 &gt; 0.23, 100, 0)) +
  (IF(E31 &gt; 0.23, 100, 0)) +
  (IF(F31 &gt; 0.23, 100, 0))</f>
        <v>0</v>
      </c>
      <c r="H31" s="47" t="s">
        <v>173</v>
      </c>
      <c r="I31" s="20"/>
      <c r="J31" s="20"/>
      <c r="K31" s="20"/>
      <c r="L31" s="20"/>
      <c r="M31" s="20"/>
      <c r="N31" s="20"/>
      <c r="O31" s="20"/>
      <c r="P31" s="20"/>
      <c r="Q31" s="20"/>
      <c r="R31" s="20"/>
      <c r="S31" s="20"/>
      <c r="T31" s="20"/>
      <c r="U31" s="20"/>
      <c r="V31" s="20"/>
    </row>
    <row r="32" spans="1:22" x14ac:dyDescent="0.2">
      <c r="A32" s="20"/>
      <c r="B32" s="59" t="s">
        <v>93</v>
      </c>
      <c r="C32" s="60" t="str">
        <f>IF(C5&gt;F5, "Pass", "Fail")</f>
        <v>Fail</v>
      </c>
      <c r="D32" s="61"/>
      <c r="E32" s="62"/>
      <c r="F32" s="62"/>
      <c r="G32" s="63">
        <f>((COUNTIF(C32, "Pass") * 100) + (COUNTIF(C32, "Fail") * 0)) * (400/100)</f>
        <v>0</v>
      </c>
      <c r="H32" s="64" t="s">
        <v>174</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tabColor rgb="FF00FF00"/>
  </sheetPr>
  <dimension ref="A1:V32"/>
  <sheetViews>
    <sheetView zoomScale="200" workbookViewId="0"/>
  </sheetViews>
  <sheetFormatPr baseColWidth="10" defaultColWidth="8.83203125" defaultRowHeight="15" x14ac:dyDescent="0.2"/>
  <cols>
    <col min="1" max="1" width="19" customWidth="1"/>
    <col min="2" max="2" width="42" customWidth="1"/>
    <col min="3" max="7" width="20" customWidth="1"/>
    <col min="8" max="8" width="177" customWidth="1"/>
    <col min="9" max="9" width="20" customWidth="1"/>
    <col min="10" max="22" width="19" customWidth="1"/>
  </cols>
  <sheetData>
    <row r="1" spans="1:22" x14ac:dyDescent="0.2">
      <c r="A1" s="20"/>
      <c r="B1" s="21" t="s">
        <v>130</v>
      </c>
      <c r="C1" s="20"/>
      <c r="D1" s="20"/>
      <c r="E1" s="20"/>
      <c r="F1" s="20"/>
      <c r="G1" s="20"/>
      <c r="H1" s="20"/>
      <c r="I1" s="20"/>
      <c r="J1" s="20"/>
      <c r="K1" s="20"/>
      <c r="L1" s="20"/>
      <c r="M1" s="20"/>
      <c r="N1" s="20"/>
      <c r="O1" s="20"/>
      <c r="P1" s="20"/>
      <c r="Q1" s="20"/>
      <c r="R1" s="20"/>
      <c r="S1" s="20"/>
      <c r="T1" s="20"/>
      <c r="U1" s="20"/>
      <c r="V1" s="20"/>
    </row>
    <row r="2" spans="1:22" x14ac:dyDescent="0.2">
      <c r="A2" s="20"/>
      <c r="B2" s="22" t="s">
        <v>131</v>
      </c>
      <c r="C2" s="23" t="s">
        <v>175</v>
      </c>
      <c r="D2" s="23" t="s">
        <v>176</v>
      </c>
      <c r="E2" s="23" t="s">
        <v>177</v>
      </c>
      <c r="F2" s="23" t="s">
        <v>178</v>
      </c>
      <c r="G2" s="20"/>
      <c r="H2" s="24" t="s">
        <v>136</v>
      </c>
      <c r="I2" s="25" t="e">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#DIV/0!</v>
      </c>
      <c r="J2" s="20"/>
      <c r="K2" s="20"/>
      <c r="L2" s="20"/>
      <c r="M2" s="20"/>
      <c r="N2" s="20"/>
      <c r="O2" s="20"/>
      <c r="P2" s="20"/>
      <c r="Q2" s="20"/>
      <c r="R2" s="20"/>
      <c r="S2" s="20"/>
      <c r="T2" s="20"/>
      <c r="U2" s="20"/>
      <c r="V2" s="20"/>
    </row>
    <row r="3" spans="1:22" ht="19" x14ac:dyDescent="0.25">
      <c r="A3" s="20"/>
      <c r="B3" s="26" t="s">
        <v>137</v>
      </c>
      <c r="C3" s="27">
        <v>29870000</v>
      </c>
      <c r="D3" s="27">
        <v>34511000</v>
      </c>
      <c r="E3" s="27">
        <v>29694000</v>
      </c>
      <c r="F3" s="28">
        <v>23958000</v>
      </c>
      <c r="G3" s="20"/>
      <c r="H3" s="20"/>
      <c r="I3" s="20"/>
      <c r="J3" s="20"/>
      <c r="K3" s="20"/>
      <c r="L3" s="20"/>
      <c r="M3" s="20"/>
      <c r="N3" s="20"/>
      <c r="O3" s="20"/>
      <c r="P3" s="20"/>
      <c r="Q3" s="20"/>
      <c r="R3" s="20"/>
      <c r="S3" s="20"/>
      <c r="T3" s="20"/>
      <c r="U3" s="20"/>
      <c r="V3" s="20"/>
    </row>
    <row r="4" spans="1:22" ht="19" x14ac:dyDescent="0.25">
      <c r="A4" s="20"/>
      <c r="B4" s="29" t="s">
        <v>138</v>
      </c>
      <c r="C4" s="27">
        <v>0</v>
      </c>
      <c r="D4" s="27">
        <v>0</v>
      </c>
      <c r="E4" s="27">
        <v>0</v>
      </c>
      <c r="F4" s="28">
        <v>0</v>
      </c>
      <c r="G4" s="20"/>
      <c r="H4" s="20"/>
      <c r="I4" s="20"/>
      <c r="J4" s="20"/>
      <c r="K4" s="20"/>
      <c r="L4" s="20"/>
      <c r="M4" s="20"/>
      <c r="N4" s="20"/>
      <c r="O4" s="20"/>
      <c r="P4" s="20"/>
      <c r="Q4" s="20"/>
      <c r="R4" s="20"/>
      <c r="S4" s="20"/>
      <c r="T4" s="20"/>
      <c r="U4" s="20"/>
      <c r="V4" s="20"/>
    </row>
    <row r="5" spans="1:22" ht="19" x14ac:dyDescent="0.25">
      <c r="A5" s="20"/>
      <c r="B5" s="29" t="s">
        <v>139</v>
      </c>
      <c r="C5" s="27">
        <v>0</v>
      </c>
      <c r="D5" s="27">
        <v>0</v>
      </c>
      <c r="E5" s="27">
        <v>0</v>
      </c>
      <c r="F5" s="28">
        <v>0</v>
      </c>
      <c r="G5" s="20"/>
      <c r="H5" s="20"/>
      <c r="I5" s="20"/>
      <c r="J5" s="20"/>
      <c r="K5" s="20"/>
      <c r="L5" s="20"/>
      <c r="M5" s="20"/>
      <c r="N5" s="20"/>
      <c r="O5" s="20"/>
      <c r="P5" s="20"/>
      <c r="Q5" s="20"/>
      <c r="R5" s="20"/>
      <c r="S5" s="20"/>
      <c r="T5" s="20"/>
      <c r="U5" s="20"/>
      <c r="V5" s="20"/>
    </row>
    <row r="6" spans="1:22" ht="19" x14ac:dyDescent="0.25">
      <c r="A6" s="20"/>
      <c r="B6" s="29" t="s">
        <v>140</v>
      </c>
      <c r="C6" s="27">
        <v>8714333000</v>
      </c>
      <c r="D6" s="27">
        <v>9100911000</v>
      </c>
      <c r="E6" s="27">
        <v>9751930000</v>
      </c>
      <c r="F6" s="28">
        <v>9938354000</v>
      </c>
      <c r="G6" s="20"/>
      <c r="H6" s="20"/>
      <c r="I6" s="20"/>
      <c r="J6" s="20"/>
      <c r="K6" s="20"/>
      <c r="L6" s="20"/>
      <c r="M6" s="20"/>
      <c r="N6" s="20"/>
      <c r="O6" s="20"/>
      <c r="P6" s="20"/>
      <c r="Q6" s="20"/>
      <c r="R6" s="20"/>
      <c r="S6" s="20"/>
      <c r="T6" s="20"/>
      <c r="U6" s="20"/>
      <c r="V6" s="20"/>
    </row>
    <row r="7" spans="1:22" ht="19" x14ac:dyDescent="0.25">
      <c r="A7" s="20"/>
      <c r="B7" s="29" t="s">
        <v>141</v>
      </c>
      <c r="C7" s="27">
        <v>607782000</v>
      </c>
      <c r="D7" s="27">
        <v>519002000</v>
      </c>
      <c r="E7" s="27">
        <v>824405000</v>
      </c>
      <c r="F7" s="28">
        <v>483254000</v>
      </c>
      <c r="G7" s="20"/>
      <c r="H7" s="20"/>
      <c r="I7" s="20"/>
      <c r="J7" s="20"/>
      <c r="K7" s="20"/>
      <c r="L7" s="20"/>
      <c r="M7" s="20"/>
      <c r="N7" s="20"/>
      <c r="O7" s="20"/>
      <c r="P7" s="20"/>
      <c r="Q7" s="20"/>
      <c r="R7" s="20"/>
      <c r="S7" s="20"/>
      <c r="T7" s="20"/>
      <c r="U7" s="20"/>
      <c r="V7" s="20"/>
    </row>
    <row r="8" spans="1:22" ht="19" x14ac:dyDescent="0.25">
      <c r="A8" s="20"/>
      <c r="B8" s="29" t="s">
        <v>142</v>
      </c>
      <c r="C8" s="27">
        <v>6517742000</v>
      </c>
      <c r="D8" s="27">
        <v>6792862000</v>
      </c>
      <c r="E8" s="27">
        <v>7178920000</v>
      </c>
      <c r="F8" s="28">
        <v>7714219000</v>
      </c>
      <c r="G8" s="20"/>
      <c r="H8" s="20"/>
      <c r="I8" s="20"/>
      <c r="J8" s="20"/>
      <c r="K8" s="20"/>
      <c r="L8" s="20"/>
      <c r="M8" s="20"/>
      <c r="N8" s="20"/>
      <c r="O8" s="20"/>
      <c r="P8" s="20"/>
      <c r="Q8" s="20"/>
      <c r="R8" s="20"/>
      <c r="S8" s="20"/>
      <c r="T8" s="20"/>
      <c r="U8" s="20"/>
      <c r="V8" s="20"/>
    </row>
    <row r="9" spans="1:22" ht="19" x14ac:dyDescent="0.25">
      <c r="A9" s="20"/>
      <c r="B9" s="29" t="s">
        <v>143</v>
      </c>
      <c r="C9" s="27">
        <v>7125524000</v>
      </c>
      <c r="D9" s="27">
        <v>7311864000</v>
      </c>
      <c r="E9" s="27">
        <v>8003325000</v>
      </c>
      <c r="F9" s="28">
        <v>8197473000</v>
      </c>
      <c r="G9" s="20"/>
      <c r="H9" s="20"/>
      <c r="I9" s="20"/>
      <c r="J9" s="20"/>
      <c r="K9" s="20"/>
      <c r="L9" s="20"/>
      <c r="M9" s="20"/>
      <c r="N9" s="20"/>
      <c r="O9" s="20"/>
      <c r="P9" s="20"/>
      <c r="Q9" s="20"/>
      <c r="R9" s="20"/>
      <c r="S9" s="20"/>
      <c r="T9" s="20"/>
      <c r="U9" s="20"/>
      <c r="V9" s="20"/>
    </row>
    <row r="10" spans="1:22" ht="19" x14ac:dyDescent="0.25">
      <c r="A10" s="20"/>
      <c r="B10" s="29" t="s">
        <v>144</v>
      </c>
      <c r="C10" s="27">
        <v>0</v>
      </c>
      <c r="D10" s="27">
        <v>0</v>
      </c>
      <c r="E10" s="27">
        <v>0</v>
      </c>
      <c r="F10" s="28">
        <v>0</v>
      </c>
      <c r="G10" s="20"/>
      <c r="H10" s="20"/>
      <c r="I10" s="20"/>
      <c r="J10" s="20"/>
      <c r="K10" s="20"/>
      <c r="L10" s="20"/>
      <c r="M10" s="20"/>
      <c r="N10" s="20"/>
      <c r="O10" s="20"/>
      <c r="P10" s="20"/>
      <c r="Q10" s="20"/>
      <c r="R10" s="20"/>
      <c r="S10" s="20"/>
      <c r="T10" s="20"/>
      <c r="U10" s="20"/>
      <c r="V10" s="20"/>
    </row>
    <row r="11" spans="1:22" ht="19" x14ac:dyDescent="0.25">
      <c r="A11" s="20"/>
      <c r="B11" s="29" t="s">
        <v>145</v>
      </c>
      <c r="C11" s="27">
        <v>0</v>
      </c>
      <c r="D11" s="27">
        <v>0</v>
      </c>
      <c r="E11" s="27">
        <v>0</v>
      </c>
      <c r="F11" s="28">
        <v>0</v>
      </c>
      <c r="G11" s="20"/>
      <c r="H11" s="20"/>
      <c r="I11" s="20"/>
      <c r="J11" s="20"/>
      <c r="K11" s="20"/>
      <c r="L11" s="20"/>
      <c r="M11" s="20"/>
      <c r="N11" s="20"/>
      <c r="O11" s="20"/>
      <c r="P11" s="20"/>
      <c r="Q11" s="20"/>
      <c r="R11" s="20"/>
      <c r="S11" s="20"/>
      <c r="T11" s="20"/>
      <c r="U11" s="20"/>
      <c r="V11" s="20"/>
    </row>
    <row r="12" spans="1:22" ht="19" x14ac:dyDescent="0.25">
      <c r="A12" s="20"/>
      <c r="B12" s="29" t="s">
        <v>146</v>
      </c>
      <c r="C12" s="27">
        <v>-351521000</v>
      </c>
      <c r="D12" s="27">
        <v>-397540000</v>
      </c>
      <c r="E12" s="27">
        <v>-398701000</v>
      </c>
      <c r="F12" s="28">
        <v>-373489000</v>
      </c>
      <c r="G12" s="20"/>
      <c r="H12" s="20"/>
      <c r="I12" s="20"/>
      <c r="J12" s="20"/>
      <c r="K12" s="20"/>
      <c r="L12" s="20"/>
      <c r="M12" s="20"/>
      <c r="N12" s="20"/>
      <c r="O12" s="20"/>
      <c r="P12" s="20"/>
      <c r="Q12" s="20"/>
      <c r="R12" s="20"/>
      <c r="S12" s="20"/>
      <c r="T12" s="20"/>
      <c r="U12" s="20"/>
      <c r="V12" s="20"/>
    </row>
    <row r="13" spans="1:22" ht="19" x14ac:dyDescent="0.25">
      <c r="A13" s="20"/>
      <c r="B13" s="29" t="s">
        <v>147</v>
      </c>
      <c r="C13" s="27">
        <v>1588809000</v>
      </c>
      <c r="D13" s="27">
        <v>1789047000</v>
      </c>
      <c r="E13" s="27">
        <v>1748605000</v>
      </c>
      <c r="F13" s="28">
        <v>1740881000</v>
      </c>
      <c r="G13" s="20"/>
      <c r="H13" s="20"/>
      <c r="I13" s="20"/>
      <c r="J13" s="20"/>
      <c r="K13" s="20"/>
      <c r="L13" s="20"/>
      <c r="M13" s="20"/>
      <c r="N13" s="20"/>
      <c r="O13" s="20"/>
      <c r="P13" s="20"/>
      <c r="Q13" s="20"/>
      <c r="R13" s="20"/>
      <c r="S13" s="20"/>
      <c r="T13" s="20"/>
      <c r="U13" s="20"/>
      <c r="V13" s="20"/>
    </row>
    <row r="14" spans="1:22" ht="19" x14ac:dyDescent="0.25">
      <c r="A14" s="20"/>
      <c r="B14" s="30" t="s">
        <v>148</v>
      </c>
      <c r="C14" s="31"/>
      <c r="D14" s="31"/>
      <c r="E14" s="31"/>
      <c r="F14" s="32"/>
      <c r="G14" s="20"/>
      <c r="H14" s="20"/>
      <c r="I14" s="20"/>
      <c r="J14" s="20"/>
      <c r="K14" s="20"/>
      <c r="L14" s="20"/>
      <c r="M14" s="20"/>
      <c r="N14" s="20"/>
      <c r="O14" s="20"/>
      <c r="P14" s="20"/>
      <c r="Q14" s="20"/>
      <c r="R14" s="20"/>
      <c r="S14" s="20"/>
      <c r="T14" s="20"/>
      <c r="U14" s="20"/>
      <c r="V14" s="20"/>
    </row>
    <row r="15" spans="1:22" ht="19" x14ac:dyDescent="0.25">
      <c r="A15" s="20"/>
      <c r="B15" s="26" t="s">
        <v>149</v>
      </c>
      <c r="C15" s="27">
        <v>0</v>
      </c>
      <c r="D15" s="27">
        <v>0</v>
      </c>
      <c r="E15" s="27">
        <v>0</v>
      </c>
      <c r="F15" s="28">
        <v>0</v>
      </c>
      <c r="G15" s="20"/>
      <c r="H15" s="20"/>
      <c r="I15" s="20"/>
      <c r="J15" s="20"/>
      <c r="K15" s="20"/>
      <c r="L15" s="20"/>
      <c r="M15" s="20"/>
      <c r="N15" s="20"/>
      <c r="O15" s="20"/>
      <c r="P15" s="20"/>
      <c r="Q15" s="20"/>
      <c r="R15" s="20"/>
      <c r="S15" s="20"/>
      <c r="T15" s="20"/>
      <c r="U15" s="20"/>
      <c r="V15" s="20"/>
    </row>
    <row r="16" spans="1:22" ht="19" x14ac:dyDescent="0.25">
      <c r="A16" s="20"/>
      <c r="B16" s="30" t="s">
        <v>150</v>
      </c>
      <c r="C16" s="31"/>
      <c r="D16" s="31"/>
      <c r="E16" s="31"/>
      <c r="F16" s="32"/>
      <c r="G16" s="20"/>
      <c r="H16" s="20"/>
      <c r="I16" s="20"/>
      <c r="J16" s="20"/>
      <c r="K16" s="20"/>
      <c r="L16" s="20"/>
      <c r="M16" s="20"/>
      <c r="N16" s="20"/>
      <c r="O16" s="20"/>
      <c r="P16" s="20"/>
      <c r="Q16" s="20"/>
      <c r="R16" s="20"/>
      <c r="S16" s="20"/>
      <c r="T16" s="20"/>
      <c r="U16" s="20"/>
      <c r="V16" s="20"/>
    </row>
    <row r="17" spans="1:22" ht="19" x14ac:dyDescent="0.25">
      <c r="A17" s="20"/>
      <c r="B17" s="33" t="s">
        <v>151</v>
      </c>
      <c r="C17" s="34">
        <v>388048000</v>
      </c>
      <c r="D17" s="34">
        <v>586322000</v>
      </c>
      <c r="E17" s="34">
        <v>505623000</v>
      </c>
      <c r="F17" s="35">
        <v>438221000</v>
      </c>
      <c r="G17" s="20"/>
      <c r="H17" s="20"/>
      <c r="I17" s="20"/>
      <c r="J17" s="20"/>
      <c r="K17" s="20"/>
      <c r="L17" s="20"/>
      <c r="M17" s="20"/>
      <c r="N17" s="20"/>
      <c r="O17" s="20"/>
      <c r="P17" s="20"/>
      <c r="Q17" s="20"/>
      <c r="R17" s="20"/>
      <c r="S17" s="20"/>
      <c r="T17" s="20"/>
      <c r="U17" s="20"/>
      <c r="V17" s="20"/>
    </row>
    <row r="19" spans="1:22" x14ac:dyDescent="0.2">
      <c r="A19" s="20"/>
      <c r="B19" s="36" t="s">
        <v>70</v>
      </c>
      <c r="C19" s="37" t="s">
        <v>152</v>
      </c>
      <c r="D19" s="37" t="s">
        <v>153</v>
      </c>
      <c r="E19" s="37" t="s">
        <v>154</v>
      </c>
      <c r="F19" s="37" t="s">
        <v>155</v>
      </c>
      <c r="G19" s="38" t="s">
        <v>156</v>
      </c>
      <c r="H19" s="20"/>
      <c r="I19" s="20"/>
      <c r="J19" s="20"/>
      <c r="K19" s="20"/>
      <c r="L19" s="20"/>
      <c r="M19" s="20"/>
      <c r="N19" s="20"/>
      <c r="O19" s="20"/>
      <c r="P19" s="20"/>
      <c r="Q19" s="20"/>
      <c r="R19" s="20"/>
      <c r="S19" s="20"/>
      <c r="T19" s="20"/>
      <c r="U19" s="20"/>
      <c r="V19" s="20"/>
    </row>
    <row r="20" spans="1:22" x14ac:dyDescent="0.2">
      <c r="A20" s="20"/>
      <c r="B20" s="39" t="s">
        <v>85</v>
      </c>
      <c r="C20" s="40"/>
      <c r="D20" s="40"/>
      <c r="E20" s="40"/>
      <c r="F20" s="40"/>
      <c r="G20" s="41"/>
      <c r="H20" s="42" t="s">
        <v>157</v>
      </c>
      <c r="I20" s="20"/>
      <c r="J20" s="20"/>
      <c r="K20" s="20"/>
      <c r="L20" s="20"/>
      <c r="M20" s="20"/>
      <c r="N20" s="20"/>
      <c r="O20" s="20"/>
      <c r="P20" s="20"/>
      <c r="Q20" s="20"/>
      <c r="R20" s="20"/>
      <c r="S20" s="20"/>
      <c r="T20" s="20"/>
      <c r="U20" s="20"/>
      <c r="V20" s="20"/>
    </row>
    <row r="21" spans="1:22" x14ac:dyDescent="0.2">
      <c r="A21" s="20"/>
      <c r="B21" s="43" t="s">
        <v>158</v>
      </c>
      <c r="C21" s="44" t="str">
        <f>IF(C3&gt;D3, "Pass", "Fail")</f>
        <v>Fail</v>
      </c>
      <c r="D21" s="44" t="str">
        <f>IF(D3&gt;E3, "Pass", "Fail")</f>
        <v>Pass</v>
      </c>
      <c r="E21" s="44" t="str">
        <f>IF(E3&gt;F3, "Pass", "Fail")</f>
        <v>Pass</v>
      </c>
      <c r="F21" s="45"/>
      <c r="G21" s="46">
        <f>(((COUNTIF(C21:E21, "Pass") * 100) + (COUNTIF(C21:E21, "Fail") * 0)) * (400/300)) / 2</f>
        <v>133.33333333333331</v>
      </c>
      <c r="H21" s="47" t="s">
        <v>159</v>
      </c>
      <c r="I21" s="48"/>
      <c r="J21" s="20"/>
      <c r="K21" s="20"/>
      <c r="L21" s="20"/>
      <c r="M21" s="20"/>
      <c r="N21" s="20"/>
      <c r="O21" s="20"/>
      <c r="P21" s="20"/>
      <c r="Q21" s="20"/>
      <c r="R21" s="20"/>
      <c r="S21" s="20"/>
      <c r="T21" s="20"/>
      <c r="U21" s="20"/>
      <c r="V21" s="20"/>
    </row>
    <row r="22" spans="1:22" x14ac:dyDescent="0.2">
      <c r="A22" s="20"/>
      <c r="B22" s="43" t="s">
        <v>160</v>
      </c>
      <c r="C22" s="44" t="str">
        <f>IF(C17&gt;D17, "Pass", "Fail")</f>
        <v>Fail</v>
      </c>
      <c r="D22" s="44" t="str">
        <f>IF(D17&gt;E17, "Pass", "Fail")</f>
        <v>Pass</v>
      </c>
      <c r="E22" s="44" t="str">
        <f>IF(E17&gt;F17, "Pass", "Fail")</f>
        <v>Pass</v>
      </c>
      <c r="F22" s="40"/>
      <c r="G22" s="46">
        <f>(((COUNTIF(C22:F22, "Pass") * 100) + (COUNTIF(C22:F22, "Fail") * 0)) * (400/300)) / 2</f>
        <v>133.33333333333331</v>
      </c>
      <c r="H22" s="47" t="s">
        <v>161</v>
      </c>
      <c r="I22" s="20"/>
      <c r="J22" s="20"/>
      <c r="K22" s="20"/>
      <c r="L22" s="20"/>
      <c r="M22" s="20"/>
      <c r="N22" s="20"/>
      <c r="O22" s="20"/>
      <c r="P22" s="20"/>
      <c r="Q22" s="20"/>
      <c r="R22" s="20"/>
      <c r="S22" s="20"/>
      <c r="T22" s="20"/>
      <c r="U22" s="20"/>
      <c r="V22" s="20"/>
    </row>
    <row r="23" spans="1:22" x14ac:dyDescent="0.2">
      <c r="A23" s="20"/>
      <c r="B23" s="39" t="s">
        <v>73</v>
      </c>
      <c r="C23" s="44" t="str">
        <f>IF(C17&gt;C7, "Pass", "Fail")</f>
        <v>Fail</v>
      </c>
      <c r="D23" s="44" t="str">
        <f>IF(D17&gt;D7, "Pass", "Fail")</f>
        <v>Pass</v>
      </c>
      <c r="E23" s="44" t="str">
        <f>IF(E17&gt;E7, "Pass", "Fail")</f>
        <v>Fail</v>
      </c>
      <c r="F23" s="49" t="str">
        <f>IF(F17&gt;F7, "Pass", "Fail")</f>
        <v>Fail</v>
      </c>
      <c r="G23" s="46">
        <f>(COUNTIF(C23:F23, "Pass") * 100) + (COUNTIF(C23:F23, "Fail") * 0)</f>
        <v>100</v>
      </c>
      <c r="H23" s="47" t="s">
        <v>162</v>
      </c>
      <c r="I23" s="20"/>
      <c r="J23" s="20"/>
      <c r="K23" s="20"/>
      <c r="L23" s="20"/>
      <c r="M23" s="20"/>
      <c r="N23" s="20"/>
      <c r="O23" s="20"/>
      <c r="P23" s="20"/>
      <c r="Q23" s="20"/>
      <c r="R23" s="20"/>
      <c r="S23" s="20"/>
      <c r="T23" s="20"/>
      <c r="U23" s="20"/>
      <c r="V23" s="20"/>
    </row>
    <row r="24" spans="1:22" x14ac:dyDescent="0.2">
      <c r="A24" s="20"/>
      <c r="B24" s="39" t="s">
        <v>91</v>
      </c>
      <c r="C24" s="50" t="e">
        <f>C17/(C4)</f>
        <v>#DIV/0!</v>
      </c>
      <c r="D24" s="50" t="e">
        <f>D17/(D4)</f>
        <v>#DIV/0!</v>
      </c>
      <c r="E24" s="50" t="e">
        <f>E17/(E4)</f>
        <v>#DIV/0!</v>
      </c>
      <c r="F24" s="51" t="e">
        <f>F17/(F4)</f>
        <v>#DIV/0!</v>
      </c>
      <c r="G24" s="46" t="e">
        <f>(IF(C24 &gt; 0.5, 100, IF(C24 &gt;= 0.2, 50, 0))) +
  (IF(D24 &gt; 0.5, 100, IF(D24 &gt;= 0.2, 50, 0))) +
  (IF(E24 &gt; 0.5, 100, IF(E24 &gt;= 0.2, 50, 0))) +
  (IF(F24 &gt; 0.5, 100, IF(F24 &gt;= 0.2, 50, 0)))</f>
        <v>#DIV/0!</v>
      </c>
      <c r="H24" s="47" t="s">
        <v>163</v>
      </c>
      <c r="I24" s="20"/>
      <c r="J24" s="20"/>
      <c r="K24" s="20"/>
      <c r="L24" s="20"/>
      <c r="M24" s="20"/>
      <c r="N24" s="20"/>
      <c r="O24" s="20"/>
      <c r="P24" s="20"/>
      <c r="Q24" s="20"/>
      <c r="R24" s="20"/>
      <c r="S24" s="20"/>
      <c r="T24" s="20"/>
      <c r="U24" s="20"/>
      <c r="V24" s="20"/>
    </row>
    <row r="25" spans="1:22" x14ac:dyDescent="0.2">
      <c r="A25" s="20"/>
      <c r="B25" s="39" t="s">
        <v>79</v>
      </c>
      <c r="C25" s="50">
        <f>C17/C6</f>
        <v>4.4529856731433143E-2</v>
      </c>
      <c r="D25" s="50">
        <f>D17/D6</f>
        <v>6.442453947742155E-2</v>
      </c>
      <c r="E25" s="50">
        <f>E17/E6</f>
        <v>5.184850588550164E-2</v>
      </c>
      <c r="F25" s="51">
        <f>F17/F6</f>
        <v>4.4093921387787151E-2</v>
      </c>
      <c r="G25" s="46">
        <f>(IF(C25 &gt; 0.17, 100, IF(C25 &gt;= 0.1, 50, 0))) +
  (IF(D25 &gt; 0.17, 100, IF(D25 &gt;= 0.1, 50, 0))) +
  (IF(E25 &gt; 0.17, 100, IF(E25 &gt;= 0.1, 50, 0))) +
  (IF(F25 &gt; 0.17, 100, IF(F25 &gt;= 0.1, 50, 0)))</f>
        <v>0</v>
      </c>
      <c r="H25" s="47" t="s">
        <v>164</v>
      </c>
      <c r="I25" s="20"/>
      <c r="J25" s="20"/>
      <c r="K25" s="20"/>
      <c r="L25" s="20"/>
      <c r="M25" s="20"/>
      <c r="N25" s="20"/>
      <c r="O25" s="20"/>
      <c r="P25" s="20"/>
      <c r="Q25" s="20"/>
      <c r="R25" s="20"/>
      <c r="S25" s="20"/>
      <c r="T25" s="20"/>
      <c r="U25" s="20"/>
      <c r="V25" s="20"/>
    </row>
    <row r="26" spans="1:22" x14ac:dyDescent="0.2">
      <c r="A26" s="20"/>
      <c r="B26" s="39" t="s">
        <v>81</v>
      </c>
      <c r="C26" s="50">
        <f>C8/C6</f>
        <v>0.74793354809828816</v>
      </c>
      <c r="D26" s="50">
        <f>D8/D6</f>
        <v>0.74639363026404715</v>
      </c>
      <c r="E26" s="50">
        <f>E8/E6</f>
        <v>0.73615376648519837</v>
      </c>
      <c r="F26" s="51">
        <f>F8/F6</f>
        <v>0.77620690508709989</v>
      </c>
      <c r="G26" s="46">
        <f>(IF(C26 &lt; 0.5, 100, 0)) +
  (IF(D26 &lt; 0.5, 100, 0)) +
  (IF(E26 &lt; 0.5, 100, 0)) +
  (IF(F26 &lt; 0.5, 100, 0))</f>
        <v>0</v>
      </c>
      <c r="H26" s="47" t="s">
        <v>165</v>
      </c>
      <c r="I26" s="20"/>
      <c r="J26" s="20"/>
      <c r="K26" s="20"/>
      <c r="L26" s="20"/>
      <c r="M26" s="20"/>
      <c r="N26" s="20"/>
      <c r="O26" s="20"/>
      <c r="P26" s="20"/>
      <c r="Q26" s="20"/>
      <c r="R26" s="20"/>
      <c r="S26" s="20"/>
      <c r="T26" s="20"/>
      <c r="U26" s="20"/>
      <c r="V26" s="20"/>
    </row>
    <row r="27" spans="1:22" x14ac:dyDescent="0.2">
      <c r="A27" s="20"/>
      <c r="B27" s="39" t="s">
        <v>166</v>
      </c>
      <c r="C27" s="50">
        <f>C9/(C13+C10)</f>
        <v>4.4848210200219158</v>
      </c>
      <c r="D27" s="50">
        <f>D9/(D13+D10)</f>
        <v>4.0870161600002683</v>
      </c>
      <c r="E27" s="50">
        <f>E9/(E13+E10)</f>
        <v>4.576977076012021</v>
      </c>
      <c r="F27" s="51">
        <f>F9/(F13+F10)</f>
        <v>4.7088072073852265</v>
      </c>
      <c r="G27" s="46">
        <f>(IF(C27 &lt; 0.8, 100, IF(C27 &lt; 1, 50, 0))) +
  (IF(D27 &lt; 0.8, 100, IF(D27 &lt; 1, 50, 0))) +
  (IF(E27 &lt; 0.8, 100, IF(E27 &lt; 1, 50, 0))) +
  (IF(F27 &lt; 0.8, 100, IF(F27 &lt; 1, 50, 0)))</f>
        <v>0</v>
      </c>
      <c r="H27" s="47" t="s">
        <v>167</v>
      </c>
      <c r="I27" s="20"/>
      <c r="J27" s="20"/>
      <c r="K27" s="20"/>
      <c r="L27" s="20"/>
      <c r="M27" s="20"/>
      <c r="N27" s="20"/>
      <c r="O27" s="20"/>
      <c r="P27" s="20"/>
      <c r="Q27" s="20"/>
      <c r="R27" s="20"/>
      <c r="S27" s="20"/>
      <c r="T27" s="20"/>
      <c r="U27" s="20"/>
      <c r="V27" s="20"/>
    </row>
    <row r="28" spans="1:22" x14ac:dyDescent="0.2">
      <c r="A28" s="20"/>
      <c r="B28" s="39" t="s">
        <v>168</v>
      </c>
      <c r="C28" s="44" t="str">
        <f>IF(C11=0, "Pass", "Fail")</f>
        <v>Pass</v>
      </c>
      <c r="D28" s="52" t="str">
        <f>IF(D11=0, "Pass", "Fail")</f>
        <v>Pass</v>
      </c>
      <c r="E28" s="52" t="str">
        <f>IF(E11=0, "Pass", "Fail")</f>
        <v>Pass</v>
      </c>
      <c r="F28" s="53" t="str">
        <f>IF(F11=0, "Pass", "Fail")</f>
        <v>Pass</v>
      </c>
      <c r="G28" s="46">
        <f>(COUNTIF(C28:F28, "Pass") * 100) + (COUNTIF(C28:F28, "Fail") * 0)</f>
        <v>400</v>
      </c>
      <c r="H28" s="47" t="s">
        <v>169</v>
      </c>
      <c r="I28" s="20"/>
      <c r="J28" s="20"/>
      <c r="K28" s="20"/>
      <c r="L28" s="20"/>
      <c r="M28" s="20"/>
      <c r="N28" s="20"/>
      <c r="O28" s="20"/>
      <c r="P28" s="20"/>
      <c r="Q28" s="20"/>
      <c r="R28" s="20"/>
      <c r="S28" s="20"/>
      <c r="T28" s="20"/>
      <c r="U28" s="20"/>
      <c r="V28" s="20"/>
    </row>
    <row r="29" spans="1:22" x14ac:dyDescent="0.2">
      <c r="A29" s="20"/>
      <c r="B29" s="39" t="s">
        <v>83</v>
      </c>
      <c r="C29" s="51">
        <f>(((C12-D12)/D12)+((D12-E12)/E12)+((E12-F12)/F12))/3</f>
        <v>-1.7055793637681404E-2</v>
      </c>
      <c r="D29" s="54"/>
      <c r="E29" s="55"/>
      <c r="F29" s="56"/>
      <c r="G29" s="46">
        <f>(IF(C29 &gt;= 0.17, 100, IF(C29 &gt;= 0, 50, 0))) * (400/100)</f>
        <v>0</v>
      </c>
      <c r="H29" s="47" t="s">
        <v>170</v>
      </c>
      <c r="I29" s="20"/>
      <c r="J29" s="20"/>
      <c r="K29" s="20"/>
      <c r="L29" s="20"/>
      <c r="M29" s="20"/>
      <c r="N29" s="20"/>
      <c r="O29" s="20"/>
      <c r="P29" s="20"/>
      <c r="Q29" s="20"/>
      <c r="R29" s="20"/>
      <c r="S29" s="20"/>
      <c r="T29" s="20"/>
      <c r="U29" s="20"/>
      <c r="V29" s="20"/>
    </row>
    <row r="30" spans="1:22" x14ac:dyDescent="0.2">
      <c r="A30" s="20"/>
      <c r="B30" s="39" t="s">
        <v>87</v>
      </c>
      <c r="C30" s="44" t="str">
        <f>IF(C10&lt;&gt;0,"Pass","Fail")</f>
        <v>Fail</v>
      </c>
      <c r="D30" s="57" t="str">
        <f>IF(D10&lt;&gt;0,"Pass","Fail")</f>
        <v>Fail</v>
      </c>
      <c r="E30" s="57" t="str">
        <f>IF(E10&lt;&gt;0,"Pass","Fail")</f>
        <v>Fail</v>
      </c>
      <c r="F30" s="58" t="str">
        <f>IF(F10&lt;&gt;0,"Pass","Fail")</f>
        <v>Fail</v>
      </c>
      <c r="G30" s="46">
        <f>(COUNTIF(C30:F30, "Pass") * 100) + (COUNTIF(C30:F30, "Fail") * 0)</f>
        <v>0</v>
      </c>
      <c r="H30" s="47" t="s">
        <v>171</v>
      </c>
      <c r="I30" s="20"/>
      <c r="J30" s="20"/>
      <c r="K30" s="20"/>
      <c r="L30" s="20"/>
      <c r="M30" s="20"/>
      <c r="N30" s="20"/>
      <c r="O30" s="20"/>
      <c r="P30" s="20"/>
      <c r="Q30" s="20"/>
      <c r="R30" s="20"/>
      <c r="S30" s="20"/>
      <c r="T30" s="20"/>
      <c r="U30" s="20"/>
      <c r="V30" s="20"/>
    </row>
    <row r="31" spans="1:22" x14ac:dyDescent="0.2">
      <c r="A31" s="20"/>
      <c r="B31" s="39" t="s">
        <v>172</v>
      </c>
      <c r="C31" s="50">
        <f>C17/(C13+C10)</f>
        <v>0.24423829421912893</v>
      </c>
      <c r="D31" s="50">
        <f>D17/(D13+D10)</f>
        <v>0.32772867342221862</v>
      </c>
      <c r="E31" s="50">
        <f>E17/(E13+E10)</f>
        <v>0.28915792874891699</v>
      </c>
      <c r="F31" s="51">
        <f>F17/(F13+F10)</f>
        <v>0.25172369622047686</v>
      </c>
      <c r="G31" s="46">
        <f>(IF(C31 &gt; 0.23, 100, 0)) +
  (IF(D31 &gt; 0.23, 100, 0)) +
  (IF(E31 &gt; 0.23, 100, 0)) +
  (IF(F31 &gt; 0.23, 100, 0))</f>
        <v>400</v>
      </c>
      <c r="H31" s="47" t="s">
        <v>173</v>
      </c>
      <c r="I31" s="20"/>
      <c r="J31" s="20"/>
      <c r="K31" s="20"/>
      <c r="L31" s="20"/>
      <c r="M31" s="20"/>
      <c r="N31" s="20"/>
      <c r="O31" s="20"/>
      <c r="P31" s="20"/>
      <c r="Q31" s="20"/>
      <c r="R31" s="20"/>
      <c r="S31" s="20"/>
      <c r="T31" s="20"/>
      <c r="U31" s="20"/>
      <c r="V31" s="20"/>
    </row>
    <row r="32" spans="1:22" x14ac:dyDescent="0.2">
      <c r="A32" s="20"/>
      <c r="B32" s="59" t="s">
        <v>93</v>
      </c>
      <c r="C32" s="60" t="str">
        <f>IF(C5&gt;F5, "Pass", "Fail")</f>
        <v>Fail</v>
      </c>
      <c r="D32" s="61"/>
      <c r="E32" s="62"/>
      <c r="F32" s="62"/>
      <c r="G32" s="63">
        <f>((COUNTIF(C32, "Pass") * 100) + (COUNTIF(C32, "Fail") * 0)) * (400/100)</f>
        <v>0</v>
      </c>
      <c r="H32" s="64" t="s">
        <v>174</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tabColor rgb="FF00FF00"/>
  </sheetPr>
  <dimension ref="A1:V32"/>
  <sheetViews>
    <sheetView zoomScale="200" workbookViewId="0"/>
  </sheetViews>
  <sheetFormatPr baseColWidth="10" defaultColWidth="8.83203125" defaultRowHeight="15" x14ac:dyDescent="0.2"/>
  <cols>
    <col min="1" max="1" width="19" customWidth="1"/>
    <col min="2" max="2" width="42" customWidth="1"/>
    <col min="3" max="7" width="20" customWidth="1"/>
    <col min="8" max="8" width="177" customWidth="1"/>
    <col min="9" max="9" width="20" customWidth="1"/>
    <col min="10" max="22" width="19" customWidth="1"/>
  </cols>
  <sheetData>
    <row r="1" spans="1:22" x14ac:dyDescent="0.2">
      <c r="A1" s="20"/>
      <c r="B1" s="21" t="s">
        <v>130</v>
      </c>
      <c r="C1" s="20"/>
      <c r="D1" s="20"/>
      <c r="E1" s="20"/>
      <c r="F1" s="20"/>
      <c r="G1" s="20"/>
      <c r="H1" s="20"/>
      <c r="I1" s="20"/>
      <c r="J1" s="20"/>
      <c r="K1" s="20"/>
      <c r="L1" s="20"/>
      <c r="M1" s="20"/>
      <c r="N1" s="20"/>
      <c r="O1" s="20"/>
      <c r="P1" s="20"/>
      <c r="Q1" s="20"/>
      <c r="R1" s="20"/>
      <c r="S1" s="20"/>
      <c r="T1" s="20"/>
      <c r="U1" s="20"/>
      <c r="V1" s="20"/>
    </row>
    <row r="2" spans="1:22" x14ac:dyDescent="0.2">
      <c r="A2" s="20"/>
      <c r="B2" s="22" t="s">
        <v>131</v>
      </c>
      <c r="C2" s="23" t="s">
        <v>175</v>
      </c>
      <c r="D2" s="23" t="s">
        <v>176</v>
      </c>
      <c r="E2" s="23" t="s">
        <v>177</v>
      </c>
      <c r="F2" s="23" t="s">
        <v>178</v>
      </c>
      <c r="G2" s="20"/>
      <c r="H2" s="24" t="s">
        <v>136</v>
      </c>
      <c r="I2" s="25">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0.29499999999999998</v>
      </c>
      <c r="J2" s="20"/>
      <c r="K2" s="20"/>
      <c r="L2" s="20"/>
      <c r="M2" s="20"/>
      <c r="N2" s="20"/>
      <c r="O2" s="20"/>
      <c r="P2" s="20"/>
      <c r="Q2" s="20"/>
      <c r="R2" s="20"/>
      <c r="S2" s="20"/>
      <c r="T2" s="20"/>
      <c r="U2" s="20"/>
      <c r="V2" s="20"/>
    </row>
    <row r="3" spans="1:22" ht="19" x14ac:dyDescent="0.25">
      <c r="A3" s="20"/>
      <c r="B3" s="26" t="s">
        <v>137</v>
      </c>
      <c r="C3" s="27">
        <v>113684000</v>
      </c>
      <c r="D3" s="27">
        <v>39070000</v>
      </c>
      <c r="E3" s="27">
        <v>37182000</v>
      </c>
      <c r="F3" s="28">
        <v>22860000</v>
      </c>
      <c r="G3" s="20"/>
      <c r="H3" s="20"/>
      <c r="I3" s="20"/>
      <c r="J3" s="20"/>
      <c r="K3" s="20"/>
      <c r="L3" s="20"/>
      <c r="M3" s="20"/>
      <c r="N3" s="20"/>
      <c r="O3" s="20"/>
      <c r="P3" s="20"/>
      <c r="Q3" s="20"/>
      <c r="R3" s="20"/>
      <c r="S3" s="20"/>
      <c r="T3" s="20"/>
      <c r="U3" s="20"/>
      <c r="V3" s="20"/>
    </row>
    <row r="4" spans="1:22" ht="19" x14ac:dyDescent="0.25">
      <c r="A4" s="20"/>
      <c r="B4" s="29" t="s">
        <v>138</v>
      </c>
      <c r="C4" s="27">
        <v>8418094000</v>
      </c>
      <c r="D4" s="27">
        <v>4913212000</v>
      </c>
      <c r="E4" s="27">
        <v>4094157000</v>
      </c>
      <c r="F4" s="28">
        <v>1025143000</v>
      </c>
      <c r="G4" s="20"/>
      <c r="H4" s="20"/>
      <c r="I4" s="20"/>
      <c r="J4" s="20"/>
      <c r="K4" s="20"/>
      <c r="L4" s="20"/>
      <c r="M4" s="20"/>
      <c r="N4" s="20"/>
      <c r="O4" s="20"/>
      <c r="P4" s="20"/>
      <c r="Q4" s="20"/>
      <c r="R4" s="20"/>
      <c r="S4" s="20"/>
      <c r="T4" s="20"/>
      <c r="U4" s="20"/>
      <c r="V4" s="20"/>
    </row>
    <row r="5" spans="1:22" ht="19" x14ac:dyDescent="0.25">
      <c r="A5" s="20"/>
      <c r="B5" s="29" t="s">
        <v>139</v>
      </c>
      <c r="C5" s="27">
        <v>776760000</v>
      </c>
      <c r="D5" s="27">
        <v>776760000</v>
      </c>
      <c r="E5" s="27">
        <v>760135000</v>
      </c>
      <c r="F5" s="28">
        <v>0</v>
      </c>
      <c r="G5" s="20"/>
      <c r="H5" s="20"/>
      <c r="I5" s="20"/>
      <c r="J5" s="20"/>
      <c r="K5" s="20"/>
      <c r="L5" s="20"/>
      <c r="M5" s="20"/>
      <c r="N5" s="20"/>
      <c r="O5" s="20"/>
      <c r="P5" s="20"/>
      <c r="Q5" s="20"/>
      <c r="R5" s="20"/>
      <c r="S5" s="20"/>
      <c r="T5" s="20"/>
      <c r="U5" s="20"/>
      <c r="V5" s="20"/>
    </row>
    <row r="6" spans="1:22" ht="19" x14ac:dyDescent="0.25">
      <c r="A6" s="20"/>
      <c r="B6" s="29" t="s">
        <v>140</v>
      </c>
      <c r="C6" s="27">
        <v>10501245000</v>
      </c>
      <c r="D6" s="27">
        <v>7705082000</v>
      </c>
      <c r="E6" s="27">
        <v>6876492000</v>
      </c>
      <c r="F6" s="28">
        <v>1908091000</v>
      </c>
      <c r="G6" s="20"/>
      <c r="H6" s="20"/>
      <c r="I6" s="20"/>
      <c r="J6" s="20"/>
      <c r="K6" s="20"/>
      <c r="L6" s="20"/>
      <c r="M6" s="20"/>
      <c r="N6" s="20"/>
      <c r="O6" s="20"/>
      <c r="P6" s="20"/>
      <c r="Q6" s="20"/>
      <c r="R6" s="20"/>
      <c r="S6" s="20"/>
      <c r="T6" s="20"/>
      <c r="U6" s="20"/>
      <c r="V6" s="20"/>
    </row>
    <row r="7" spans="1:22" ht="19" x14ac:dyDescent="0.25">
      <c r="A7" s="20"/>
      <c r="B7" s="29" t="s">
        <v>141</v>
      </c>
      <c r="C7" s="27">
        <v>1706288000</v>
      </c>
      <c r="D7" s="27">
        <v>1409238000</v>
      </c>
      <c r="E7" s="27">
        <v>562511000</v>
      </c>
      <c r="F7" s="28">
        <v>191150000</v>
      </c>
      <c r="G7" s="20"/>
      <c r="H7" s="20"/>
      <c r="I7" s="20"/>
      <c r="J7" s="20"/>
      <c r="K7" s="20"/>
      <c r="L7" s="20"/>
      <c r="M7" s="20"/>
      <c r="N7" s="20"/>
      <c r="O7" s="20"/>
      <c r="P7" s="20"/>
      <c r="Q7" s="20"/>
      <c r="R7" s="20"/>
      <c r="S7" s="20"/>
      <c r="T7" s="20"/>
      <c r="U7" s="20"/>
      <c r="V7" s="20"/>
    </row>
    <row r="8" spans="1:22" ht="19" x14ac:dyDescent="0.25">
      <c r="A8" s="20"/>
      <c r="B8" s="29" t="s">
        <v>142</v>
      </c>
      <c r="C8" s="27">
        <v>7017088000</v>
      </c>
      <c r="D8" s="27">
        <v>4853985000</v>
      </c>
      <c r="E8" s="27">
        <v>4319927000</v>
      </c>
      <c r="F8" s="28">
        <v>1341855000</v>
      </c>
      <c r="G8" s="20"/>
      <c r="H8" s="20"/>
      <c r="I8" s="20"/>
      <c r="J8" s="20"/>
      <c r="K8" s="20"/>
      <c r="L8" s="20"/>
      <c r="M8" s="20"/>
      <c r="N8" s="20"/>
      <c r="O8" s="20"/>
      <c r="P8" s="20"/>
      <c r="Q8" s="20"/>
      <c r="R8" s="20"/>
      <c r="S8" s="20"/>
      <c r="T8" s="20"/>
      <c r="U8" s="20"/>
      <c r="V8" s="20"/>
    </row>
    <row r="9" spans="1:22" ht="19" x14ac:dyDescent="0.25">
      <c r="A9" s="20"/>
      <c r="B9" s="29" t="s">
        <v>143</v>
      </c>
      <c r="C9" s="27">
        <v>8723376000</v>
      </c>
      <c r="D9" s="27">
        <v>6263223000</v>
      </c>
      <c r="E9" s="27">
        <v>4882438000</v>
      </c>
      <c r="F9" s="28">
        <v>1533005000</v>
      </c>
      <c r="G9" s="20"/>
      <c r="H9" s="20"/>
      <c r="I9" s="20"/>
      <c r="J9" s="20"/>
      <c r="K9" s="20"/>
      <c r="L9" s="20"/>
      <c r="M9" s="20"/>
      <c r="N9" s="20"/>
      <c r="O9" s="20"/>
      <c r="P9" s="20"/>
      <c r="Q9" s="20"/>
      <c r="R9" s="20"/>
      <c r="S9" s="20"/>
      <c r="T9" s="20"/>
      <c r="U9" s="20"/>
      <c r="V9" s="20"/>
    </row>
    <row r="10" spans="1:22" ht="19" x14ac:dyDescent="0.25">
      <c r="A10" s="20"/>
      <c r="B10" s="29" t="s">
        <v>144</v>
      </c>
      <c r="C10" s="27">
        <v>0</v>
      </c>
      <c r="D10" s="27">
        <v>0</v>
      </c>
      <c r="E10" s="27">
        <v>0</v>
      </c>
      <c r="F10" s="28">
        <v>0</v>
      </c>
      <c r="G10" s="20"/>
      <c r="H10" s="20"/>
      <c r="I10" s="20"/>
      <c r="J10" s="20"/>
      <c r="K10" s="20"/>
      <c r="L10" s="20"/>
      <c r="M10" s="20"/>
      <c r="N10" s="20"/>
      <c r="O10" s="20"/>
      <c r="P10" s="20"/>
      <c r="Q10" s="20"/>
      <c r="R10" s="20"/>
      <c r="S10" s="20"/>
      <c r="T10" s="20"/>
      <c r="U10" s="20"/>
      <c r="V10" s="20"/>
    </row>
    <row r="11" spans="1:22" ht="19" x14ac:dyDescent="0.25">
      <c r="A11" s="20"/>
      <c r="B11" s="29" t="s">
        <v>145</v>
      </c>
      <c r="C11" s="27">
        <v>0</v>
      </c>
      <c r="D11" s="27">
        <v>0</v>
      </c>
      <c r="E11" s="27">
        <v>0</v>
      </c>
      <c r="F11" s="28">
        <v>0</v>
      </c>
      <c r="G11" s="20"/>
      <c r="H11" s="20"/>
      <c r="I11" s="20"/>
      <c r="J11" s="20"/>
      <c r="K11" s="20"/>
      <c r="L11" s="20"/>
      <c r="M11" s="20"/>
      <c r="N11" s="20"/>
      <c r="O11" s="20"/>
      <c r="P11" s="20"/>
      <c r="Q11" s="20"/>
      <c r="R11" s="20"/>
      <c r="S11" s="20"/>
      <c r="T11" s="20"/>
      <c r="U11" s="20"/>
      <c r="V11" s="20"/>
    </row>
    <row r="12" spans="1:22" ht="19" x14ac:dyDescent="0.25">
      <c r="A12" s="20"/>
      <c r="B12" s="29" t="s">
        <v>146</v>
      </c>
      <c r="C12" s="27">
        <v>527986000</v>
      </c>
      <c r="D12" s="27">
        <v>62080000</v>
      </c>
      <c r="E12" s="27">
        <v>-132399000</v>
      </c>
      <c r="F12" s="28">
        <v>-229503000</v>
      </c>
      <c r="G12" s="20"/>
      <c r="H12" s="20"/>
      <c r="I12" s="20"/>
      <c r="J12" s="20"/>
      <c r="K12" s="20"/>
      <c r="L12" s="20"/>
      <c r="M12" s="20"/>
      <c r="N12" s="20"/>
      <c r="O12" s="20"/>
      <c r="P12" s="20"/>
      <c r="Q12" s="20"/>
      <c r="R12" s="20"/>
      <c r="S12" s="20"/>
      <c r="T12" s="20"/>
      <c r="U12" s="20"/>
      <c r="V12" s="20"/>
    </row>
    <row r="13" spans="1:22" ht="19" x14ac:dyDescent="0.25">
      <c r="A13" s="20"/>
      <c r="B13" s="29" t="s">
        <v>147</v>
      </c>
      <c r="C13" s="27">
        <v>1777869000</v>
      </c>
      <c r="D13" s="27">
        <v>1441859000</v>
      </c>
      <c r="E13" s="27">
        <v>1994054000</v>
      </c>
      <c r="F13" s="28">
        <v>375086000</v>
      </c>
      <c r="G13" s="20"/>
      <c r="H13" s="20"/>
      <c r="I13" s="20"/>
      <c r="J13" s="20"/>
      <c r="K13" s="20"/>
      <c r="L13" s="20"/>
      <c r="M13" s="20"/>
      <c r="N13" s="20"/>
      <c r="O13" s="20"/>
      <c r="P13" s="20"/>
      <c r="Q13" s="20"/>
      <c r="R13" s="20"/>
      <c r="S13" s="20"/>
      <c r="T13" s="20"/>
      <c r="U13" s="20"/>
      <c r="V13" s="20"/>
    </row>
    <row r="14" spans="1:22" ht="19" x14ac:dyDescent="0.25">
      <c r="A14" s="20"/>
      <c r="B14" s="30" t="s">
        <v>148</v>
      </c>
      <c r="C14" s="31"/>
      <c r="D14" s="31"/>
      <c r="E14" s="31"/>
      <c r="F14" s="32"/>
      <c r="G14" s="20"/>
      <c r="H14" s="20"/>
      <c r="I14" s="20"/>
      <c r="J14" s="20"/>
      <c r="K14" s="20"/>
      <c r="L14" s="20"/>
      <c r="M14" s="20"/>
      <c r="N14" s="20"/>
      <c r="O14" s="20"/>
      <c r="P14" s="20"/>
      <c r="Q14" s="20"/>
      <c r="R14" s="20"/>
      <c r="S14" s="20"/>
      <c r="T14" s="20"/>
      <c r="U14" s="20"/>
      <c r="V14" s="20"/>
    </row>
    <row r="15" spans="1:22" ht="19" x14ac:dyDescent="0.25">
      <c r="A15" s="20"/>
      <c r="B15" s="26" t="s">
        <v>149</v>
      </c>
      <c r="C15" s="27">
        <v>0</v>
      </c>
      <c r="D15" s="27">
        <v>0</v>
      </c>
      <c r="E15" s="27">
        <v>0</v>
      </c>
      <c r="F15" s="28">
        <v>0</v>
      </c>
      <c r="G15" s="20"/>
      <c r="H15" s="20"/>
      <c r="I15" s="20"/>
      <c r="J15" s="20"/>
      <c r="K15" s="20"/>
      <c r="L15" s="20"/>
      <c r="M15" s="20"/>
      <c r="N15" s="20"/>
      <c r="O15" s="20"/>
      <c r="P15" s="20"/>
      <c r="Q15" s="20"/>
      <c r="R15" s="20"/>
      <c r="S15" s="20"/>
      <c r="T15" s="20"/>
      <c r="U15" s="20"/>
      <c r="V15" s="20"/>
    </row>
    <row r="16" spans="1:22" ht="19" x14ac:dyDescent="0.25">
      <c r="A16" s="20"/>
      <c r="B16" s="30" t="s">
        <v>150</v>
      </c>
      <c r="C16" s="31"/>
      <c r="D16" s="31"/>
      <c r="E16" s="31"/>
      <c r="F16" s="32"/>
      <c r="G16" s="20"/>
      <c r="H16" s="20"/>
      <c r="I16" s="20"/>
      <c r="J16" s="20"/>
      <c r="K16" s="20"/>
      <c r="L16" s="20"/>
      <c r="M16" s="20"/>
      <c r="N16" s="20"/>
      <c r="O16" s="20"/>
      <c r="P16" s="20"/>
      <c r="Q16" s="20"/>
      <c r="R16" s="20"/>
      <c r="S16" s="20"/>
      <c r="T16" s="20"/>
      <c r="U16" s="20"/>
      <c r="V16" s="20"/>
    </row>
    <row r="17" spans="1:22" ht="19" x14ac:dyDescent="0.25">
      <c r="A17" s="20"/>
      <c r="B17" s="33" t="s">
        <v>151</v>
      </c>
      <c r="C17" s="34">
        <v>824756000</v>
      </c>
      <c r="D17" s="34">
        <v>355111000</v>
      </c>
      <c r="E17" s="34">
        <v>84770000</v>
      </c>
      <c r="F17" s="35">
        <v>-125566000</v>
      </c>
      <c r="G17" s="20"/>
      <c r="H17" s="20"/>
      <c r="I17" s="20"/>
      <c r="J17" s="20"/>
      <c r="K17" s="20"/>
      <c r="L17" s="20"/>
      <c r="M17" s="20"/>
      <c r="N17" s="20"/>
      <c r="O17" s="20"/>
      <c r="P17" s="20"/>
      <c r="Q17" s="20"/>
      <c r="R17" s="20"/>
      <c r="S17" s="20"/>
      <c r="T17" s="20"/>
      <c r="U17" s="20"/>
      <c r="V17" s="20"/>
    </row>
    <row r="19" spans="1:22" x14ac:dyDescent="0.2">
      <c r="A19" s="20"/>
      <c r="B19" s="36" t="s">
        <v>70</v>
      </c>
      <c r="C19" s="37" t="s">
        <v>152</v>
      </c>
      <c r="D19" s="37" t="s">
        <v>153</v>
      </c>
      <c r="E19" s="37" t="s">
        <v>154</v>
      </c>
      <c r="F19" s="37" t="s">
        <v>155</v>
      </c>
      <c r="G19" s="38" t="s">
        <v>156</v>
      </c>
      <c r="H19" s="20"/>
      <c r="I19" s="20"/>
      <c r="J19" s="20"/>
      <c r="K19" s="20"/>
      <c r="L19" s="20"/>
      <c r="M19" s="20"/>
      <c r="N19" s="20"/>
      <c r="O19" s="20"/>
      <c r="P19" s="20"/>
      <c r="Q19" s="20"/>
      <c r="R19" s="20"/>
      <c r="S19" s="20"/>
      <c r="T19" s="20"/>
      <c r="U19" s="20"/>
      <c r="V19" s="20"/>
    </row>
    <row r="20" spans="1:22" x14ac:dyDescent="0.2">
      <c r="A20" s="20"/>
      <c r="B20" s="39" t="s">
        <v>85</v>
      </c>
      <c r="C20" s="40"/>
      <c r="D20" s="40"/>
      <c r="E20" s="40"/>
      <c r="F20" s="40"/>
      <c r="G20" s="41"/>
      <c r="H20" s="42" t="s">
        <v>157</v>
      </c>
      <c r="I20" s="20"/>
      <c r="J20" s="20"/>
      <c r="K20" s="20"/>
      <c r="L20" s="20"/>
      <c r="M20" s="20"/>
      <c r="N20" s="20"/>
      <c r="O20" s="20"/>
      <c r="P20" s="20"/>
      <c r="Q20" s="20"/>
      <c r="R20" s="20"/>
      <c r="S20" s="20"/>
      <c r="T20" s="20"/>
      <c r="U20" s="20"/>
      <c r="V20" s="20"/>
    </row>
    <row r="21" spans="1:22" x14ac:dyDescent="0.2">
      <c r="A21" s="20"/>
      <c r="B21" s="43" t="s">
        <v>158</v>
      </c>
      <c r="C21" s="44" t="str">
        <f>IF(C3&gt;D3, "Pass", "Fail")</f>
        <v>Pass</v>
      </c>
      <c r="D21" s="44" t="str">
        <f>IF(D3&gt;E3, "Pass", "Fail")</f>
        <v>Pass</v>
      </c>
      <c r="E21" s="44" t="str">
        <f>IF(E3&gt;F3, "Pass", "Fail")</f>
        <v>Pass</v>
      </c>
      <c r="F21" s="45"/>
      <c r="G21" s="46">
        <f>(((COUNTIF(C21:E21, "Pass") * 100) + (COUNTIF(C21:E21, "Fail") * 0)) * (400/300)) / 2</f>
        <v>200</v>
      </c>
      <c r="H21" s="47" t="s">
        <v>159</v>
      </c>
      <c r="I21" s="48"/>
      <c r="J21" s="20"/>
      <c r="K21" s="20"/>
      <c r="L21" s="20"/>
      <c r="M21" s="20"/>
      <c r="N21" s="20"/>
      <c r="O21" s="20"/>
      <c r="P21" s="20"/>
      <c r="Q21" s="20"/>
      <c r="R21" s="20"/>
      <c r="S21" s="20"/>
      <c r="T21" s="20"/>
      <c r="U21" s="20"/>
      <c r="V21" s="20"/>
    </row>
    <row r="22" spans="1:22" x14ac:dyDescent="0.2">
      <c r="A22" s="20"/>
      <c r="B22" s="43" t="s">
        <v>160</v>
      </c>
      <c r="C22" s="44" t="str">
        <f>IF(C17&gt;D17, "Pass", "Fail")</f>
        <v>Pass</v>
      </c>
      <c r="D22" s="44" t="str">
        <f>IF(D17&gt;E17, "Pass", "Fail")</f>
        <v>Pass</v>
      </c>
      <c r="E22" s="44" t="str">
        <f>IF(E17&gt;F17, "Pass", "Fail")</f>
        <v>Pass</v>
      </c>
      <c r="F22" s="40"/>
      <c r="G22" s="46">
        <f>(((COUNTIF(C22:F22, "Pass") * 100) + (COUNTIF(C22:F22, "Fail") * 0)) * (400/300)) / 2</f>
        <v>200</v>
      </c>
      <c r="H22" s="47" t="s">
        <v>161</v>
      </c>
      <c r="I22" s="20"/>
      <c r="J22" s="20"/>
      <c r="K22" s="20"/>
      <c r="L22" s="20"/>
      <c r="M22" s="20"/>
      <c r="N22" s="20"/>
      <c r="O22" s="20"/>
      <c r="P22" s="20"/>
      <c r="Q22" s="20"/>
      <c r="R22" s="20"/>
      <c r="S22" s="20"/>
      <c r="T22" s="20"/>
      <c r="U22" s="20"/>
      <c r="V22" s="20"/>
    </row>
    <row r="23" spans="1:22" x14ac:dyDescent="0.2">
      <c r="A23" s="20"/>
      <c r="B23" s="39" t="s">
        <v>73</v>
      </c>
      <c r="C23" s="44" t="str">
        <f>IF(C17&gt;C7, "Pass", "Fail")</f>
        <v>Fail</v>
      </c>
      <c r="D23" s="44" t="str">
        <f>IF(D17&gt;D7, "Pass", "Fail")</f>
        <v>Fail</v>
      </c>
      <c r="E23" s="44" t="str">
        <f>IF(E17&gt;E7, "Pass", "Fail")</f>
        <v>Fail</v>
      </c>
      <c r="F23" s="49" t="str">
        <f>IF(F17&gt;F7, "Pass", "Fail")</f>
        <v>Fail</v>
      </c>
      <c r="G23" s="46">
        <f>(COUNTIF(C23:F23, "Pass") * 100) + (COUNTIF(C23:F23, "Fail") * 0)</f>
        <v>0</v>
      </c>
      <c r="H23" s="47" t="s">
        <v>162</v>
      </c>
      <c r="I23" s="20"/>
      <c r="J23" s="20"/>
      <c r="K23" s="20"/>
      <c r="L23" s="20"/>
      <c r="M23" s="20"/>
      <c r="N23" s="20"/>
      <c r="O23" s="20"/>
      <c r="P23" s="20"/>
      <c r="Q23" s="20"/>
      <c r="R23" s="20"/>
      <c r="S23" s="20"/>
      <c r="T23" s="20"/>
      <c r="U23" s="20"/>
      <c r="V23" s="20"/>
    </row>
    <row r="24" spans="1:22" x14ac:dyDescent="0.2">
      <c r="A24" s="20"/>
      <c r="B24" s="39" t="s">
        <v>91</v>
      </c>
      <c r="C24" s="50">
        <f>C17/(C4)</f>
        <v>9.7974197009441807E-2</v>
      </c>
      <c r="D24" s="50">
        <f>D17/(D4)</f>
        <v>7.2276750931976885E-2</v>
      </c>
      <c r="E24" s="50">
        <f>E17/(E4)</f>
        <v>2.070511707294078E-2</v>
      </c>
      <c r="F24" s="51">
        <f>F17/(F4)</f>
        <v>-0.12248632629789209</v>
      </c>
      <c r="G24" s="46">
        <f>(IF(C24 &gt; 0.5, 100, IF(C24 &gt;= 0.2, 50, 0))) +
  (IF(D24 &gt; 0.5, 100, IF(D24 &gt;= 0.2, 50, 0))) +
  (IF(E24 &gt; 0.5, 100, IF(E24 &gt;= 0.2, 50, 0))) +
  (IF(F24 &gt; 0.5, 100, IF(F24 &gt;= 0.2, 50, 0)))</f>
        <v>0</v>
      </c>
      <c r="H24" s="47" t="s">
        <v>163</v>
      </c>
      <c r="I24" s="20"/>
      <c r="J24" s="20"/>
      <c r="K24" s="20"/>
      <c r="L24" s="20"/>
      <c r="M24" s="20"/>
      <c r="N24" s="20"/>
      <c r="O24" s="20"/>
      <c r="P24" s="20"/>
      <c r="Q24" s="20"/>
      <c r="R24" s="20"/>
      <c r="S24" s="20"/>
      <c r="T24" s="20"/>
      <c r="U24" s="20"/>
      <c r="V24" s="20"/>
    </row>
    <row r="25" spans="1:22" x14ac:dyDescent="0.2">
      <c r="A25" s="20"/>
      <c r="B25" s="39" t="s">
        <v>79</v>
      </c>
      <c r="C25" s="50">
        <f>C17/C6</f>
        <v>7.8538878009226529E-2</v>
      </c>
      <c r="D25" s="50">
        <f>D17/D6</f>
        <v>4.6087893678483892E-2</v>
      </c>
      <c r="E25" s="50">
        <f>E17/E6</f>
        <v>1.2327506525129383E-2</v>
      </c>
      <c r="F25" s="51">
        <f>F17/F6</f>
        <v>-6.5807133936484158E-2</v>
      </c>
      <c r="G25" s="46">
        <f>(IF(C25 &gt; 0.17, 100, IF(C25 &gt;= 0.1, 50, 0))) +
  (IF(D25 &gt; 0.17, 100, IF(D25 &gt;= 0.1, 50, 0))) +
  (IF(E25 &gt; 0.17, 100, IF(E25 &gt;= 0.1, 50, 0))) +
  (IF(F25 &gt; 0.17, 100, IF(F25 &gt;= 0.1, 50, 0)))</f>
        <v>0</v>
      </c>
      <c r="H25" s="47" t="s">
        <v>164</v>
      </c>
      <c r="I25" s="20"/>
      <c r="J25" s="20"/>
      <c r="K25" s="20"/>
      <c r="L25" s="20"/>
      <c r="M25" s="20"/>
      <c r="N25" s="20"/>
      <c r="O25" s="20"/>
      <c r="P25" s="20"/>
      <c r="Q25" s="20"/>
      <c r="R25" s="20"/>
      <c r="S25" s="20"/>
      <c r="T25" s="20"/>
      <c r="U25" s="20"/>
      <c r="V25" s="20"/>
    </row>
    <row r="26" spans="1:22" x14ac:dyDescent="0.2">
      <c r="A26" s="20"/>
      <c r="B26" s="39" t="s">
        <v>81</v>
      </c>
      <c r="C26" s="50">
        <f>C8/C6</f>
        <v>0.66821486404707253</v>
      </c>
      <c r="D26" s="50">
        <f>D8/D6</f>
        <v>0.62997188089627076</v>
      </c>
      <c r="E26" s="50">
        <f>E8/E6</f>
        <v>0.62821668373932527</v>
      </c>
      <c r="F26" s="51">
        <f>F8/F6</f>
        <v>0.70324476138716652</v>
      </c>
      <c r="G26" s="46">
        <f>(IF(C26 &lt; 0.5, 100, 0)) +
  (IF(D26 &lt; 0.5, 100, 0)) +
  (IF(E26 &lt; 0.5, 100, 0)) +
  (IF(F26 &lt; 0.5, 100, 0))</f>
        <v>0</v>
      </c>
      <c r="H26" s="47" t="s">
        <v>165</v>
      </c>
      <c r="I26" s="20"/>
      <c r="J26" s="20"/>
      <c r="K26" s="20"/>
      <c r="L26" s="20"/>
      <c r="M26" s="20"/>
      <c r="N26" s="20"/>
      <c r="O26" s="20"/>
      <c r="P26" s="20"/>
      <c r="Q26" s="20"/>
      <c r="R26" s="20"/>
      <c r="S26" s="20"/>
      <c r="T26" s="20"/>
      <c r="U26" s="20"/>
      <c r="V26" s="20"/>
    </row>
    <row r="27" spans="1:22" x14ac:dyDescent="0.2">
      <c r="A27" s="20"/>
      <c r="B27" s="39" t="s">
        <v>166</v>
      </c>
      <c r="C27" s="50">
        <f>C9/(C13+C10)</f>
        <v>4.9066472276641306</v>
      </c>
      <c r="D27" s="50">
        <f>D9/(D13+D10)</f>
        <v>4.3438526235921824</v>
      </c>
      <c r="E27" s="50">
        <f>E9/(E13+E10)</f>
        <v>2.4484983857006881</v>
      </c>
      <c r="F27" s="51">
        <f>F9/(F13+F10)</f>
        <v>4.0870760305636571</v>
      </c>
      <c r="G27" s="46">
        <f>(IF(C27 &lt; 0.8, 100, IF(C27 &lt; 1, 50, 0))) +
  (IF(D27 &lt; 0.8, 100, IF(D27 &lt; 1, 50, 0))) +
  (IF(E27 &lt; 0.8, 100, IF(E27 &lt; 1, 50, 0))) +
  (IF(F27 &lt; 0.8, 100, IF(F27 &lt; 1, 50, 0)))</f>
        <v>0</v>
      </c>
      <c r="H27" s="47" t="s">
        <v>167</v>
      </c>
      <c r="I27" s="20"/>
      <c r="J27" s="20"/>
      <c r="K27" s="20"/>
      <c r="L27" s="20"/>
      <c r="M27" s="20"/>
      <c r="N27" s="20"/>
      <c r="O27" s="20"/>
      <c r="P27" s="20"/>
      <c r="Q27" s="20"/>
      <c r="R27" s="20"/>
      <c r="S27" s="20"/>
      <c r="T27" s="20"/>
      <c r="U27" s="20"/>
      <c r="V27" s="20"/>
    </row>
    <row r="28" spans="1:22" x14ac:dyDescent="0.2">
      <c r="A28" s="20"/>
      <c r="B28" s="39" t="s">
        <v>168</v>
      </c>
      <c r="C28" s="44" t="str">
        <f>IF(C11=0, "Pass", "Fail")</f>
        <v>Pass</v>
      </c>
      <c r="D28" s="52" t="str">
        <f>IF(D11=0, "Pass", "Fail")</f>
        <v>Pass</v>
      </c>
      <c r="E28" s="52" t="str">
        <f>IF(E11=0, "Pass", "Fail")</f>
        <v>Pass</v>
      </c>
      <c r="F28" s="53" t="str">
        <f>IF(F11=0, "Pass", "Fail")</f>
        <v>Pass</v>
      </c>
      <c r="G28" s="46">
        <f>(COUNTIF(C28:F28, "Pass") * 100) + (COUNTIF(C28:F28, "Fail") * 0)</f>
        <v>400</v>
      </c>
      <c r="H28" s="47" t="s">
        <v>169</v>
      </c>
      <c r="I28" s="20"/>
      <c r="J28" s="20"/>
      <c r="K28" s="20"/>
      <c r="L28" s="20"/>
      <c r="M28" s="20"/>
      <c r="N28" s="20"/>
      <c r="O28" s="20"/>
      <c r="P28" s="20"/>
      <c r="Q28" s="20"/>
      <c r="R28" s="20"/>
      <c r="S28" s="20"/>
      <c r="T28" s="20"/>
      <c r="U28" s="20"/>
      <c r="V28" s="20"/>
    </row>
    <row r="29" spans="1:22" x14ac:dyDescent="0.2">
      <c r="A29" s="20"/>
      <c r="B29" s="39" t="s">
        <v>83</v>
      </c>
      <c r="C29" s="51">
        <f>(((C12-D12)/D12)+((D12-E12)/E12)+((E12-F12)/F12))/3</f>
        <v>1.8709792755775458</v>
      </c>
      <c r="D29" s="54"/>
      <c r="E29" s="55"/>
      <c r="F29" s="56"/>
      <c r="G29" s="46">
        <f>(IF(C29 &gt;= 0.17, 100, IF(C29 &gt;= 0, 50, 0))) * (400/100)</f>
        <v>400</v>
      </c>
      <c r="H29" s="47" t="s">
        <v>170</v>
      </c>
      <c r="I29" s="20"/>
      <c r="J29" s="20"/>
      <c r="K29" s="20"/>
      <c r="L29" s="20"/>
      <c r="M29" s="20"/>
      <c r="N29" s="20"/>
      <c r="O29" s="20"/>
      <c r="P29" s="20"/>
      <c r="Q29" s="20"/>
      <c r="R29" s="20"/>
      <c r="S29" s="20"/>
      <c r="T29" s="20"/>
      <c r="U29" s="20"/>
      <c r="V29" s="20"/>
    </row>
    <row r="30" spans="1:22" x14ac:dyDescent="0.2">
      <c r="A30" s="20"/>
      <c r="B30" s="39" t="s">
        <v>87</v>
      </c>
      <c r="C30" s="44" t="str">
        <f>IF(C10&lt;&gt;0,"Pass","Fail")</f>
        <v>Fail</v>
      </c>
      <c r="D30" s="57" t="str">
        <f>IF(D10&lt;&gt;0,"Pass","Fail")</f>
        <v>Fail</v>
      </c>
      <c r="E30" s="57" t="str">
        <f>IF(E10&lt;&gt;0,"Pass","Fail")</f>
        <v>Fail</v>
      </c>
      <c r="F30" s="58" t="str">
        <f>IF(F10&lt;&gt;0,"Pass","Fail")</f>
        <v>Fail</v>
      </c>
      <c r="G30" s="46">
        <f>(COUNTIF(C30:F30, "Pass") * 100) + (COUNTIF(C30:F30, "Fail") * 0)</f>
        <v>0</v>
      </c>
      <c r="H30" s="47" t="s">
        <v>171</v>
      </c>
      <c r="I30" s="20"/>
      <c r="J30" s="20"/>
      <c r="K30" s="20"/>
      <c r="L30" s="20"/>
      <c r="M30" s="20"/>
      <c r="N30" s="20"/>
      <c r="O30" s="20"/>
      <c r="P30" s="20"/>
      <c r="Q30" s="20"/>
      <c r="R30" s="20"/>
      <c r="S30" s="20"/>
      <c r="T30" s="20"/>
      <c r="U30" s="20"/>
      <c r="V30" s="20"/>
    </row>
    <row r="31" spans="1:22" x14ac:dyDescent="0.2">
      <c r="A31" s="20"/>
      <c r="B31" s="39" t="s">
        <v>172</v>
      </c>
      <c r="C31" s="50">
        <f>C17/(C13+C10)</f>
        <v>0.46390144605704919</v>
      </c>
      <c r="D31" s="50">
        <f>D17/(D13+D10)</f>
        <v>0.24628691154960367</v>
      </c>
      <c r="E31" s="50">
        <f>E17/(E13+E10)</f>
        <v>4.2511386351623374E-2</v>
      </c>
      <c r="F31" s="51">
        <f>F17/(F13+F10)</f>
        <v>-0.33476589368838078</v>
      </c>
      <c r="G31" s="46">
        <f>(IF(C31 &gt; 0.23, 100, 0)) +
  (IF(D31 &gt; 0.23, 100, 0)) +
  (IF(E31 &gt; 0.23, 100, 0)) +
  (IF(F31 &gt; 0.23, 100, 0))</f>
        <v>200</v>
      </c>
      <c r="H31" s="47" t="s">
        <v>173</v>
      </c>
      <c r="I31" s="20"/>
      <c r="J31" s="20"/>
      <c r="K31" s="20"/>
      <c r="L31" s="20"/>
      <c r="M31" s="20"/>
      <c r="N31" s="20"/>
      <c r="O31" s="20"/>
      <c r="P31" s="20"/>
      <c r="Q31" s="20"/>
      <c r="R31" s="20"/>
      <c r="S31" s="20"/>
      <c r="T31" s="20"/>
      <c r="U31" s="20"/>
      <c r="V31" s="20"/>
    </row>
    <row r="32" spans="1:22" x14ac:dyDescent="0.2">
      <c r="A32" s="20"/>
      <c r="B32" s="59" t="s">
        <v>93</v>
      </c>
      <c r="C32" s="60" t="str">
        <f>IF(C5&gt;F5, "Pass", "Fail")</f>
        <v>Pass</v>
      </c>
      <c r="D32" s="61"/>
      <c r="E32" s="62"/>
      <c r="F32" s="62"/>
      <c r="G32" s="63">
        <f>((COUNTIF(C32, "Pass") * 100) + (COUNTIF(C32, "Fail") * 0)) * (400/100)</f>
        <v>400</v>
      </c>
      <c r="H32" s="64" t="s">
        <v>174</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tabColor rgb="FF00FF00"/>
  </sheetPr>
  <dimension ref="A1:V32"/>
  <sheetViews>
    <sheetView zoomScale="200" workbookViewId="0"/>
  </sheetViews>
  <sheetFormatPr baseColWidth="10" defaultColWidth="8.83203125" defaultRowHeight="15" x14ac:dyDescent="0.2"/>
  <cols>
    <col min="1" max="1" width="19" customWidth="1"/>
    <col min="2" max="2" width="42" customWidth="1"/>
    <col min="3" max="7" width="20" customWidth="1"/>
    <col min="8" max="8" width="177" customWidth="1"/>
    <col min="9" max="9" width="20" customWidth="1"/>
    <col min="10" max="22" width="19" customWidth="1"/>
  </cols>
  <sheetData>
    <row r="1" spans="1:22" x14ac:dyDescent="0.2">
      <c r="A1" s="20"/>
      <c r="B1" s="21" t="s">
        <v>130</v>
      </c>
      <c r="C1" s="20"/>
      <c r="D1" s="20"/>
      <c r="E1" s="20"/>
      <c r="F1" s="20"/>
      <c r="G1" s="20"/>
      <c r="H1" s="20"/>
      <c r="I1" s="20"/>
      <c r="J1" s="20"/>
      <c r="K1" s="20"/>
      <c r="L1" s="20"/>
      <c r="M1" s="20"/>
      <c r="N1" s="20"/>
      <c r="O1" s="20"/>
      <c r="P1" s="20"/>
      <c r="Q1" s="20"/>
      <c r="R1" s="20"/>
      <c r="S1" s="20"/>
      <c r="T1" s="20"/>
      <c r="U1" s="20"/>
      <c r="V1" s="20"/>
    </row>
    <row r="2" spans="1:22" x14ac:dyDescent="0.2">
      <c r="A2" s="20"/>
      <c r="B2" s="22" t="s">
        <v>131</v>
      </c>
      <c r="C2" s="23" t="s">
        <v>175</v>
      </c>
      <c r="D2" s="23" t="s">
        <v>176</v>
      </c>
      <c r="E2" s="23" t="s">
        <v>177</v>
      </c>
      <c r="F2" s="23" t="s">
        <v>178</v>
      </c>
      <c r="G2" s="20"/>
      <c r="H2" s="24" t="s">
        <v>136</v>
      </c>
      <c r="I2" s="25" t="e">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#DIV/0!</v>
      </c>
      <c r="J2" s="20"/>
      <c r="K2" s="20"/>
      <c r="L2" s="20"/>
      <c r="M2" s="20"/>
      <c r="N2" s="20"/>
      <c r="O2" s="20"/>
      <c r="P2" s="20"/>
      <c r="Q2" s="20"/>
      <c r="R2" s="20"/>
      <c r="S2" s="20"/>
      <c r="T2" s="20"/>
      <c r="U2" s="20"/>
      <c r="V2" s="20"/>
    </row>
    <row r="3" spans="1:22" ht="19" x14ac:dyDescent="0.25">
      <c r="A3" s="20"/>
      <c r="B3" s="26" t="s">
        <v>137</v>
      </c>
      <c r="C3" s="27">
        <v>82000000</v>
      </c>
      <c r="D3" s="27">
        <v>49000000</v>
      </c>
      <c r="E3" s="27">
        <v>41000000</v>
      </c>
      <c r="F3" s="28">
        <v>24000000</v>
      </c>
      <c r="G3" s="20"/>
      <c r="H3" s="20"/>
      <c r="I3" s="20"/>
      <c r="J3" s="20"/>
      <c r="K3" s="20"/>
      <c r="L3" s="20"/>
      <c r="M3" s="20"/>
      <c r="N3" s="20"/>
      <c r="O3" s="20"/>
      <c r="P3" s="20"/>
      <c r="Q3" s="20"/>
      <c r="R3" s="20"/>
      <c r="S3" s="20"/>
      <c r="T3" s="20"/>
      <c r="U3" s="20"/>
      <c r="V3" s="20"/>
    </row>
    <row r="4" spans="1:22" ht="19" x14ac:dyDescent="0.25">
      <c r="A4" s="20"/>
      <c r="B4" s="29" t="s">
        <v>138</v>
      </c>
      <c r="C4" s="27">
        <v>14837000000</v>
      </c>
      <c r="D4" s="27">
        <v>14191000000</v>
      </c>
      <c r="E4" s="27">
        <v>11417000000</v>
      </c>
      <c r="F4" s="28">
        <v>7163000000</v>
      </c>
      <c r="G4" s="20"/>
      <c r="H4" s="20"/>
      <c r="I4" s="20"/>
      <c r="J4" s="20"/>
      <c r="K4" s="20"/>
      <c r="L4" s="20"/>
      <c r="M4" s="20"/>
      <c r="N4" s="20"/>
      <c r="O4" s="20"/>
      <c r="P4" s="20"/>
      <c r="Q4" s="20"/>
      <c r="R4" s="20"/>
      <c r="S4" s="20"/>
      <c r="T4" s="20"/>
      <c r="U4" s="20"/>
      <c r="V4" s="20"/>
    </row>
    <row r="5" spans="1:22" ht="19" x14ac:dyDescent="0.25">
      <c r="A5" s="20"/>
      <c r="B5" s="29" t="s">
        <v>139</v>
      </c>
      <c r="C5" s="27">
        <v>833000000</v>
      </c>
      <c r="D5" s="27">
        <v>812000000</v>
      </c>
      <c r="E5" s="27">
        <v>891000000</v>
      </c>
      <c r="F5" s="28">
        <v>609000000</v>
      </c>
      <c r="G5" s="20"/>
      <c r="H5" s="20"/>
      <c r="I5" s="20"/>
      <c r="J5" s="20"/>
      <c r="K5" s="20"/>
      <c r="L5" s="20"/>
      <c r="M5" s="20"/>
      <c r="N5" s="20"/>
      <c r="O5" s="20"/>
      <c r="P5" s="20"/>
      <c r="Q5" s="20"/>
      <c r="R5" s="20"/>
      <c r="S5" s="20"/>
      <c r="T5" s="20"/>
      <c r="U5" s="20"/>
      <c r="V5" s="20"/>
    </row>
    <row r="6" spans="1:22" ht="19" x14ac:dyDescent="0.25">
      <c r="A6" s="20"/>
      <c r="B6" s="29" t="s">
        <v>140</v>
      </c>
      <c r="C6" s="27">
        <v>22511000000</v>
      </c>
      <c r="D6" s="27">
        <v>23052000000</v>
      </c>
      <c r="E6" s="27">
        <v>18976000000</v>
      </c>
      <c r="F6" s="28">
        <v>12562000000</v>
      </c>
      <c r="G6" s="20"/>
      <c r="H6" s="20"/>
      <c r="I6" s="20"/>
      <c r="J6" s="20"/>
      <c r="K6" s="20"/>
      <c r="L6" s="20"/>
      <c r="M6" s="20"/>
      <c r="N6" s="20"/>
      <c r="O6" s="20"/>
      <c r="P6" s="20"/>
      <c r="Q6" s="20"/>
      <c r="R6" s="20"/>
      <c r="S6" s="20"/>
      <c r="T6" s="20"/>
      <c r="U6" s="20"/>
      <c r="V6" s="20"/>
    </row>
    <row r="7" spans="1:22" ht="19" x14ac:dyDescent="0.25">
      <c r="A7" s="20"/>
      <c r="B7" s="29" t="s">
        <v>141</v>
      </c>
      <c r="C7" s="27">
        <v>1671000000</v>
      </c>
      <c r="D7" s="27">
        <v>1326000000</v>
      </c>
      <c r="E7" s="27">
        <v>1261000000</v>
      </c>
      <c r="F7" s="28">
        <v>350000000</v>
      </c>
      <c r="G7" s="20"/>
      <c r="H7" s="20"/>
      <c r="I7" s="20"/>
      <c r="J7" s="20"/>
      <c r="K7" s="20"/>
      <c r="L7" s="20"/>
      <c r="M7" s="20"/>
      <c r="N7" s="20"/>
      <c r="O7" s="20"/>
      <c r="P7" s="20"/>
      <c r="Q7" s="20"/>
      <c r="R7" s="20"/>
      <c r="S7" s="20"/>
      <c r="T7" s="20"/>
      <c r="U7" s="20"/>
      <c r="V7" s="20"/>
    </row>
    <row r="8" spans="1:22" ht="19" x14ac:dyDescent="0.25">
      <c r="A8" s="20"/>
      <c r="B8" s="29" t="s">
        <v>142</v>
      </c>
      <c r="C8" s="27">
        <v>6776000000</v>
      </c>
      <c r="D8" s="27">
        <v>6947000000</v>
      </c>
      <c r="E8" s="27">
        <v>6548000000</v>
      </c>
      <c r="F8" s="28">
        <v>4497000000</v>
      </c>
      <c r="G8" s="20"/>
      <c r="H8" s="20"/>
      <c r="I8" s="20"/>
      <c r="J8" s="20"/>
      <c r="K8" s="20"/>
      <c r="L8" s="20"/>
      <c r="M8" s="20"/>
      <c r="N8" s="20"/>
      <c r="O8" s="20"/>
      <c r="P8" s="20"/>
      <c r="Q8" s="20"/>
      <c r="R8" s="20"/>
      <c r="S8" s="20"/>
      <c r="T8" s="20"/>
      <c r="U8" s="20"/>
      <c r="V8" s="20"/>
    </row>
    <row r="9" spans="1:22" ht="19" x14ac:dyDescent="0.25">
      <c r="A9" s="20"/>
      <c r="B9" s="29" t="s">
        <v>143</v>
      </c>
      <c r="C9" s="27">
        <v>8447000000</v>
      </c>
      <c r="D9" s="27">
        <v>8273000000</v>
      </c>
      <c r="E9" s="27">
        <v>7809000000</v>
      </c>
      <c r="F9" s="28">
        <v>4847000000</v>
      </c>
      <c r="G9" s="20"/>
      <c r="H9" s="20"/>
      <c r="I9" s="20"/>
      <c r="J9" s="20"/>
      <c r="K9" s="20"/>
      <c r="L9" s="20"/>
      <c r="M9" s="20"/>
      <c r="N9" s="20"/>
      <c r="O9" s="20"/>
      <c r="P9" s="20"/>
      <c r="Q9" s="20"/>
      <c r="R9" s="20"/>
      <c r="S9" s="20"/>
      <c r="T9" s="20"/>
      <c r="U9" s="20"/>
      <c r="V9" s="20"/>
    </row>
    <row r="10" spans="1:22" ht="19" x14ac:dyDescent="0.25">
      <c r="A10" s="20"/>
      <c r="B10" s="29" t="s">
        <v>144</v>
      </c>
      <c r="C10" s="27">
        <v>0</v>
      </c>
      <c r="D10" s="27">
        <v>0</v>
      </c>
      <c r="E10" s="27">
        <v>0</v>
      </c>
      <c r="F10" s="28">
        <v>0</v>
      </c>
      <c r="G10" s="20"/>
      <c r="H10" s="20"/>
      <c r="I10" s="20"/>
      <c r="J10" s="20"/>
      <c r="K10" s="20"/>
      <c r="L10" s="20"/>
      <c r="M10" s="20"/>
      <c r="N10" s="20"/>
      <c r="O10" s="20"/>
      <c r="P10" s="20"/>
      <c r="Q10" s="20"/>
      <c r="R10" s="20"/>
      <c r="S10" s="20"/>
      <c r="T10" s="20"/>
      <c r="U10" s="20"/>
      <c r="V10" s="20"/>
    </row>
    <row r="11" spans="1:22" ht="19" x14ac:dyDescent="0.25">
      <c r="A11" s="20"/>
      <c r="B11" s="29" t="s">
        <v>145</v>
      </c>
      <c r="C11" s="27">
        <v>0</v>
      </c>
      <c r="D11" s="27">
        <v>0</v>
      </c>
      <c r="E11" s="27">
        <v>0</v>
      </c>
      <c r="F11" s="28">
        <v>0</v>
      </c>
      <c r="G11" s="20"/>
      <c r="H11" s="20"/>
      <c r="I11" s="20"/>
      <c r="J11" s="20"/>
      <c r="K11" s="20"/>
      <c r="L11" s="20"/>
      <c r="M11" s="20"/>
      <c r="N11" s="20"/>
      <c r="O11" s="20"/>
      <c r="P11" s="20"/>
      <c r="Q11" s="20"/>
      <c r="R11" s="20"/>
      <c r="S11" s="20"/>
      <c r="T11" s="20"/>
      <c r="U11" s="20"/>
      <c r="V11" s="20"/>
    </row>
    <row r="12" spans="1:22" ht="19" x14ac:dyDescent="0.25">
      <c r="A12" s="20"/>
      <c r="B12" s="29" t="s">
        <v>146</v>
      </c>
      <c r="C12" s="27">
        <v>0</v>
      </c>
      <c r="D12" s="27">
        <v>0</v>
      </c>
      <c r="E12" s="27">
        <v>0</v>
      </c>
      <c r="F12" s="28">
        <v>0</v>
      </c>
      <c r="G12" s="20"/>
      <c r="H12" s="20"/>
      <c r="I12" s="20"/>
      <c r="J12" s="20"/>
      <c r="K12" s="20"/>
      <c r="L12" s="20"/>
      <c r="M12" s="20"/>
      <c r="N12" s="20"/>
      <c r="O12" s="20"/>
      <c r="P12" s="20"/>
      <c r="Q12" s="20"/>
      <c r="R12" s="20"/>
      <c r="S12" s="20"/>
      <c r="T12" s="20"/>
      <c r="U12" s="20"/>
      <c r="V12" s="20"/>
    </row>
    <row r="13" spans="1:22" ht="19" x14ac:dyDescent="0.25">
      <c r="A13" s="20"/>
      <c r="B13" s="29" t="s">
        <v>147</v>
      </c>
      <c r="C13" s="27">
        <v>14064000000</v>
      </c>
      <c r="D13" s="27">
        <v>14779000000</v>
      </c>
      <c r="E13" s="27">
        <v>11167000000</v>
      </c>
      <c r="F13" s="28">
        <v>7715000000</v>
      </c>
      <c r="G13" s="20"/>
      <c r="H13" s="20"/>
      <c r="I13" s="20"/>
      <c r="J13" s="20"/>
      <c r="K13" s="20"/>
      <c r="L13" s="20"/>
      <c r="M13" s="20"/>
      <c r="N13" s="20"/>
      <c r="O13" s="20"/>
      <c r="P13" s="20"/>
      <c r="Q13" s="20"/>
      <c r="R13" s="20"/>
      <c r="S13" s="20"/>
      <c r="T13" s="20"/>
      <c r="U13" s="20"/>
      <c r="V13" s="20"/>
    </row>
    <row r="14" spans="1:22" ht="19" x14ac:dyDescent="0.25">
      <c r="A14" s="20"/>
      <c r="B14" s="30" t="s">
        <v>148</v>
      </c>
      <c r="C14" s="31"/>
      <c r="D14" s="31"/>
      <c r="E14" s="31"/>
      <c r="F14" s="32"/>
      <c r="G14" s="20"/>
      <c r="H14" s="20"/>
      <c r="I14" s="20"/>
      <c r="J14" s="20"/>
      <c r="K14" s="20"/>
      <c r="L14" s="20"/>
      <c r="M14" s="20"/>
      <c r="N14" s="20"/>
      <c r="O14" s="20"/>
      <c r="P14" s="20"/>
      <c r="Q14" s="20"/>
      <c r="R14" s="20"/>
      <c r="S14" s="20"/>
      <c r="T14" s="20"/>
      <c r="U14" s="20"/>
      <c r="V14" s="20"/>
    </row>
    <row r="15" spans="1:22" ht="19" x14ac:dyDescent="0.25">
      <c r="A15" s="20"/>
      <c r="B15" s="26" t="s">
        <v>149</v>
      </c>
      <c r="C15" s="27">
        <v>0</v>
      </c>
      <c r="D15" s="27">
        <v>0</v>
      </c>
      <c r="E15" s="27">
        <v>0</v>
      </c>
      <c r="F15" s="28">
        <v>0</v>
      </c>
      <c r="G15" s="20"/>
      <c r="H15" s="20"/>
      <c r="I15" s="20"/>
      <c r="J15" s="20"/>
      <c r="K15" s="20"/>
      <c r="L15" s="20"/>
      <c r="M15" s="20"/>
      <c r="N15" s="20"/>
      <c r="O15" s="20"/>
      <c r="P15" s="20"/>
      <c r="Q15" s="20"/>
      <c r="R15" s="20"/>
      <c r="S15" s="20"/>
      <c r="T15" s="20"/>
      <c r="U15" s="20"/>
      <c r="V15" s="20"/>
    </row>
    <row r="16" spans="1:22" ht="19" x14ac:dyDescent="0.25">
      <c r="A16" s="20"/>
      <c r="B16" s="30" t="s">
        <v>150</v>
      </c>
      <c r="C16" s="31"/>
      <c r="D16" s="31"/>
      <c r="E16" s="31"/>
      <c r="F16" s="32"/>
      <c r="G16" s="20"/>
      <c r="H16" s="20"/>
      <c r="I16" s="20"/>
      <c r="J16" s="20"/>
      <c r="K16" s="20"/>
      <c r="L16" s="20"/>
      <c r="M16" s="20"/>
      <c r="N16" s="20"/>
      <c r="O16" s="20"/>
      <c r="P16" s="20"/>
      <c r="Q16" s="20"/>
      <c r="R16" s="20"/>
      <c r="S16" s="20"/>
      <c r="T16" s="20"/>
      <c r="U16" s="20"/>
      <c r="V16" s="20"/>
    </row>
    <row r="17" spans="1:22" ht="19" x14ac:dyDescent="0.25">
      <c r="A17" s="20"/>
      <c r="B17" s="33" t="s">
        <v>151</v>
      </c>
      <c r="C17" s="34">
        <v>731000000</v>
      </c>
      <c r="D17" s="34">
        <v>776000000</v>
      </c>
      <c r="E17" s="34">
        <v>677000000</v>
      </c>
      <c r="F17" s="35">
        <v>665000000</v>
      </c>
      <c r="G17" s="20"/>
      <c r="H17" s="20"/>
      <c r="I17" s="20"/>
      <c r="J17" s="20"/>
      <c r="K17" s="20"/>
      <c r="L17" s="20"/>
      <c r="M17" s="20"/>
      <c r="N17" s="20"/>
      <c r="O17" s="20"/>
      <c r="P17" s="20"/>
      <c r="Q17" s="20"/>
      <c r="R17" s="20"/>
      <c r="S17" s="20"/>
      <c r="T17" s="20"/>
      <c r="U17" s="20"/>
      <c r="V17" s="20"/>
    </row>
    <row r="19" spans="1:22" x14ac:dyDescent="0.2">
      <c r="A19" s="20"/>
      <c r="B19" s="36" t="s">
        <v>70</v>
      </c>
      <c r="C19" s="37" t="s">
        <v>152</v>
      </c>
      <c r="D19" s="37" t="s">
        <v>153</v>
      </c>
      <c r="E19" s="37" t="s">
        <v>154</v>
      </c>
      <c r="F19" s="37" t="s">
        <v>155</v>
      </c>
      <c r="G19" s="38" t="s">
        <v>156</v>
      </c>
      <c r="H19" s="20"/>
      <c r="I19" s="20"/>
      <c r="J19" s="20"/>
      <c r="K19" s="20"/>
      <c r="L19" s="20"/>
      <c r="M19" s="20"/>
      <c r="N19" s="20"/>
      <c r="O19" s="20"/>
      <c r="P19" s="20"/>
      <c r="Q19" s="20"/>
      <c r="R19" s="20"/>
      <c r="S19" s="20"/>
      <c r="T19" s="20"/>
      <c r="U19" s="20"/>
      <c r="V19" s="20"/>
    </row>
    <row r="20" spans="1:22" x14ac:dyDescent="0.2">
      <c r="A20" s="20"/>
      <c r="B20" s="39" t="s">
        <v>85</v>
      </c>
      <c r="C20" s="40"/>
      <c r="D20" s="40"/>
      <c r="E20" s="40"/>
      <c r="F20" s="40"/>
      <c r="G20" s="41"/>
      <c r="H20" s="42" t="s">
        <v>157</v>
      </c>
      <c r="I20" s="20"/>
      <c r="J20" s="20"/>
      <c r="K20" s="20"/>
      <c r="L20" s="20"/>
      <c r="M20" s="20"/>
      <c r="N20" s="20"/>
      <c r="O20" s="20"/>
      <c r="P20" s="20"/>
      <c r="Q20" s="20"/>
      <c r="R20" s="20"/>
      <c r="S20" s="20"/>
      <c r="T20" s="20"/>
      <c r="U20" s="20"/>
      <c r="V20" s="20"/>
    </row>
    <row r="21" spans="1:22" x14ac:dyDescent="0.2">
      <c r="A21" s="20"/>
      <c r="B21" s="43" t="s">
        <v>158</v>
      </c>
      <c r="C21" s="44" t="str">
        <f>IF(C3&gt;D3, "Pass", "Fail")</f>
        <v>Pass</v>
      </c>
      <c r="D21" s="44" t="str">
        <f>IF(D3&gt;E3, "Pass", "Fail")</f>
        <v>Pass</v>
      </c>
      <c r="E21" s="44" t="str">
        <f>IF(E3&gt;F3, "Pass", "Fail")</f>
        <v>Pass</v>
      </c>
      <c r="F21" s="45"/>
      <c r="G21" s="46">
        <f>(((COUNTIF(C21:E21, "Pass") * 100) + (COUNTIF(C21:E21, "Fail") * 0)) * (400/300)) / 2</f>
        <v>200</v>
      </c>
      <c r="H21" s="47" t="s">
        <v>159</v>
      </c>
      <c r="I21" s="48"/>
      <c r="J21" s="20"/>
      <c r="K21" s="20"/>
      <c r="L21" s="20"/>
      <c r="M21" s="20"/>
      <c r="N21" s="20"/>
      <c r="O21" s="20"/>
      <c r="P21" s="20"/>
      <c r="Q21" s="20"/>
      <c r="R21" s="20"/>
      <c r="S21" s="20"/>
      <c r="T21" s="20"/>
      <c r="U21" s="20"/>
      <c r="V21" s="20"/>
    </row>
    <row r="22" spans="1:22" x14ac:dyDescent="0.2">
      <c r="A22" s="20"/>
      <c r="B22" s="43" t="s">
        <v>160</v>
      </c>
      <c r="C22" s="44" t="str">
        <f>IF(C17&gt;D17, "Pass", "Fail")</f>
        <v>Fail</v>
      </c>
      <c r="D22" s="44" t="str">
        <f>IF(D17&gt;E17, "Pass", "Fail")</f>
        <v>Pass</v>
      </c>
      <c r="E22" s="44" t="str">
        <f>IF(E17&gt;F17, "Pass", "Fail")</f>
        <v>Pass</v>
      </c>
      <c r="F22" s="40"/>
      <c r="G22" s="46">
        <f>(((COUNTIF(C22:F22, "Pass") * 100) + (COUNTIF(C22:F22, "Fail") * 0)) * (400/300)) / 2</f>
        <v>133.33333333333331</v>
      </c>
      <c r="H22" s="47" t="s">
        <v>161</v>
      </c>
      <c r="I22" s="20"/>
      <c r="J22" s="20"/>
      <c r="K22" s="20"/>
      <c r="L22" s="20"/>
      <c r="M22" s="20"/>
      <c r="N22" s="20"/>
      <c r="O22" s="20"/>
      <c r="P22" s="20"/>
      <c r="Q22" s="20"/>
      <c r="R22" s="20"/>
      <c r="S22" s="20"/>
      <c r="T22" s="20"/>
      <c r="U22" s="20"/>
      <c r="V22" s="20"/>
    </row>
    <row r="23" spans="1:22" x14ac:dyDescent="0.2">
      <c r="A23" s="20"/>
      <c r="B23" s="39" t="s">
        <v>73</v>
      </c>
      <c r="C23" s="44" t="str">
        <f>IF(C17&gt;C7, "Pass", "Fail")</f>
        <v>Fail</v>
      </c>
      <c r="D23" s="44" t="str">
        <f>IF(D17&gt;D7, "Pass", "Fail")</f>
        <v>Fail</v>
      </c>
      <c r="E23" s="44" t="str">
        <f>IF(E17&gt;E7, "Pass", "Fail")</f>
        <v>Fail</v>
      </c>
      <c r="F23" s="49" t="str">
        <f>IF(F17&gt;F7, "Pass", "Fail")</f>
        <v>Pass</v>
      </c>
      <c r="G23" s="46">
        <f>(COUNTIF(C23:F23, "Pass") * 100) + (COUNTIF(C23:F23, "Fail") * 0)</f>
        <v>100</v>
      </c>
      <c r="H23" s="47" t="s">
        <v>162</v>
      </c>
      <c r="I23" s="20"/>
      <c r="J23" s="20"/>
      <c r="K23" s="20"/>
      <c r="L23" s="20"/>
      <c r="M23" s="20"/>
      <c r="N23" s="20"/>
      <c r="O23" s="20"/>
      <c r="P23" s="20"/>
      <c r="Q23" s="20"/>
      <c r="R23" s="20"/>
      <c r="S23" s="20"/>
      <c r="T23" s="20"/>
      <c r="U23" s="20"/>
      <c r="V23" s="20"/>
    </row>
    <row r="24" spans="1:22" x14ac:dyDescent="0.2">
      <c r="A24" s="20"/>
      <c r="B24" s="39" t="s">
        <v>91</v>
      </c>
      <c r="C24" s="50">
        <f>C17/(C4)</f>
        <v>4.9268720091662735E-2</v>
      </c>
      <c r="D24" s="50">
        <f>D17/(D4)</f>
        <v>5.4682545275174403E-2</v>
      </c>
      <c r="E24" s="50">
        <f>E17/(E4)</f>
        <v>5.9297538757992464E-2</v>
      </c>
      <c r="F24" s="51">
        <f>F17/(F4)</f>
        <v>9.2838196286472149E-2</v>
      </c>
      <c r="G24" s="46">
        <f>(IF(C24 &gt; 0.5, 100, IF(C24 &gt;= 0.2, 50, 0))) +
  (IF(D24 &gt; 0.5, 100, IF(D24 &gt;= 0.2, 50, 0))) +
  (IF(E24 &gt; 0.5, 100, IF(E24 &gt;= 0.2, 50, 0))) +
  (IF(F24 &gt; 0.5, 100, IF(F24 &gt;= 0.2, 50, 0)))</f>
        <v>0</v>
      </c>
      <c r="H24" s="47" t="s">
        <v>163</v>
      </c>
      <c r="I24" s="20"/>
      <c r="J24" s="20"/>
      <c r="K24" s="20"/>
      <c r="L24" s="20"/>
      <c r="M24" s="20"/>
      <c r="N24" s="20"/>
      <c r="O24" s="20"/>
      <c r="P24" s="20"/>
      <c r="Q24" s="20"/>
      <c r="R24" s="20"/>
      <c r="S24" s="20"/>
      <c r="T24" s="20"/>
      <c r="U24" s="20"/>
      <c r="V24" s="20"/>
    </row>
    <row r="25" spans="1:22" x14ac:dyDescent="0.2">
      <c r="A25" s="20"/>
      <c r="B25" s="39" t="s">
        <v>79</v>
      </c>
      <c r="C25" s="50">
        <f>C17/C6</f>
        <v>3.2473013193549817E-2</v>
      </c>
      <c r="D25" s="50">
        <f>D17/D6</f>
        <v>3.366302273121638E-2</v>
      </c>
      <c r="E25" s="50">
        <f>E17/E6</f>
        <v>3.5676644182124788E-2</v>
      </c>
      <c r="F25" s="51">
        <f>F17/F6</f>
        <v>5.293743034548639E-2</v>
      </c>
      <c r="G25" s="46">
        <f>(IF(C25 &gt; 0.17, 100, IF(C25 &gt;= 0.1, 50, 0))) +
  (IF(D25 &gt; 0.17, 100, IF(D25 &gt;= 0.1, 50, 0))) +
  (IF(E25 &gt; 0.17, 100, IF(E25 &gt;= 0.1, 50, 0))) +
  (IF(F25 &gt; 0.17, 100, IF(F25 &gt;= 0.1, 50, 0)))</f>
        <v>0</v>
      </c>
      <c r="H25" s="47" t="s">
        <v>164</v>
      </c>
      <c r="I25" s="20"/>
      <c r="J25" s="20"/>
      <c r="K25" s="20"/>
      <c r="L25" s="20"/>
      <c r="M25" s="20"/>
      <c r="N25" s="20"/>
      <c r="O25" s="20"/>
      <c r="P25" s="20"/>
      <c r="Q25" s="20"/>
      <c r="R25" s="20"/>
      <c r="S25" s="20"/>
      <c r="T25" s="20"/>
      <c r="U25" s="20"/>
      <c r="V25" s="20"/>
    </row>
    <row r="26" spans="1:22" x14ac:dyDescent="0.2">
      <c r="A26" s="20"/>
      <c r="B26" s="39" t="s">
        <v>81</v>
      </c>
      <c r="C26" s="50">
        <f>C8/C6</f>
        <v>0.30100839589534006</v>
      </c>
      <c r="D26" s="50">
        <f>D8/D6</f>
        <v>0.30136213777546417</v>
      </c>
      <c r="E26" s="50">
        <f>E8/E6</f>
        <v>0.3450674536256324</v>
      </c>
      <c r="F26" s="51">
        <f>F8/F6</f>
        <v>0.35798439738895083</v>
      </c>
      <c r="G26" s="46">
        <f>(IF(C26 &lt; 0.5, 100, 0)) +
  (IF(D26 &lt; 0.5, 100, 0)) +
  (IF(E26 &lt; 0.5, 100, 0)) +
  (IF(F26 &lt; 0.5, 100, 0))</f>
        <v>400</v>
      </c>
      <c r="H26" s="47" t="s">
        <v>165</v>
      </c>
      <c r="I26" s="20"/>
      <c r="J26" s="20"/>
      <c r="K26" s="20"/>
      <c r="L26" s="20"/>
      <c r="M26" s="20"/>
      <c r="N26" s="20"/>
      <c r="O26" s="20"/>
      <c r="P26" s="20"/>
      <c r="Q26" s="20"/>
      <c r="R26" s="20"/>
      <c r="S26" s="20"/>
      <c r="T26" s="20"/>
      <c r="U26" s="20"/>
      <c r="V26" s="20"/>
    </row>
    <row r="27" spans="1:22" x14ac:dyDescent="0.2">
      <c r="A27" s="20"/>
      <c r="B27" s="39" t="s">
        <v>166</v>
      </c>
      <c r="C27" s="50">
        <f>C9/(C13+C10)</f>
        <v>0.60061149032992034</v>
      </c>
      <c r="D27" s="50">
        <f>D9/(D13+D10)</f>
        <v>0.55978077001150284</v>
      </c>
      <c r="E27" s="50">
        <f>E9/(E13+E10)</f>
        <v>0.69929255843109162</v>
      </c>
      <c r="F27" s="51">
        <f>F9/(F13+F10)</f>
        <v>0.62825664290343486</v>
      </c>
      <c r="G27" s="46">
        <f>(IF(C27 &lt; 0.8, 100, IF(C27 &lt; 1, 50, 0))) +
  (IF(D27 &lt; 0.8, 100, IF(D27 &lt; 1, 50, 0))) +
  (IF(E27 &lt; 0.8, 100, IF(E27 &lt; 1, 50, 0))) +
  (IF(F27 &lt; 0.8, 100, IF(F27 &lt; 1, 50, 0)))</f>
        <v>400</v>
      </c>
      <c r="H27" s="47" t="s">
        <v>167</v>
      </c>
      <c r="I27" s="20"/>
      <c r="J27" s="20"/>
      <c r="K27" s="20"/>
      <c r="L27" s="20"/>
      <c r="M27" s="20"/>
      <c r="N27" s="20"/>
      <c r="O27" s="20"/>
      <c r="P27" s="20"/>
      <c r="Q27" s="20"/>
      <c r="R27" s="20"/>
      <c r="S27" s="20"/>
      <c r="T27" s="20"/>
      <c r="U27" s="20"/>
      <c r="V27" s="20"/>
    </row>
    <row r="28" spans="1:22" x14ac:dyDescent="0.2">
      <c r="A28" s="20"/>
      <c r="B28" s="39" t="s">
        <v>168</v>
      </c>
      <c r="C28" s="44" t="str">
        <f>IF(C11=0, "Pass", "Fail")</f>
        <v>Pass</v>
      </c>
      <c r="D28" s="52" t="str">
        <f>IF(D11=0, "Pass", "Fail")</f>
        <v>Pass</v>
      </c>
      <c r="E28" s="52" t="str">
        <f>IF(E11=0, "Pass", "Fail")</f>
        <v>Pass</v>
      </c>
      <c r="F28" s="53" t="str">
        <f>IF(F11=0, "Pass", "Fail")</f>
        <v>Pass</v>
      </c>
      <c r="G28" s="46">
        <f>(COUNTIF(C28:F28, "Pass") * 100) + (COUNTIF(C28:F28, "Fail") * 0)</f>
        <v>400</v>
      </c>
      <c r="H28" s="47" t="s">
        <v>169</v>
      </c>
      <c r="I28" s="20"/>
      <c r="J28" s="20"/>
      <c r="K28" s="20"/>
      <c r="L28" s="20"/>
      <c r="M28" s="20"/>
      <c r="N28" s="20"/>
      <c r="O28" s="20"/>
      <c r="P28" s="20"/>
      <c r="Q28" s="20"/>
      <c r="R28" s="20"/>
      <c r="S28" s="20"/>
      <c r="T28" s="20"/>
      <c r="U28" s="20"/>
      <c r="V28" s="20"/>
    </row>
    <row r="29" spans="1:22" x14ac:dyDescent="0.2">
      <c r="A29" s="20"/>
      <c r="B29" s="39" t="s">
        <v>83</v>
      </c>
      <c r="C29" s="51" t="e">
        <f>(((C12-D12)/D12)+((D12-E12)/E12)+((E12-F12)/F12))/3</f>
        <v>#DIV/0!</v>
      </c>
      <c r="D29" s="54"/>
      <c r="E29" s="55"/>
      <c r="F29" s="56"/>
      <c r="G29" s="46" t="e">
        <f>(IF(C29 &gt;= 0.17, 100, IF(C29 &gt;= 0, 50, 0))) * (400/100)</f>
        <v>#DIV/0!</v>
      </c>
      <c r="H29" s="47" t="s">
        <v>170</v>
      </c>
      <c r="I29" s="20"/>
      <c r="J29" s="20"/>
      <c r="K29" s="20"/>
      <c r="L29" s="20"/>
      <c r="M29" s="20"/>
      <c r="N29" s="20"/>
      <c r="O29" s="20"/>
      <c r="P29" s="20"/>
      <c r="Q29" s="20"/>
      <c r="R29" s="20"/>
      <c r="S29" s="20"/>
      <c r="T29" s="20"/>
      <c r="U29" s="20"/>
      <c r="V29" s="20"/>
    </row>
    <row r="30" spans="1:22" x14ac:dyDescent="0.2">
      <c r="A30" s="20"/>
      <c r="B30" s="39" t="s">
        <v>87</v>
      </c>
      <c r="C30" s="44" t="str">
        <f>IF(C10&lt;&gt;0,"Pass","Fail")</f>
        <v>Fail</v>
      </c>
      <c r="D30" s="57" t="str">
        <f>IF(D10&lt;&gt;0,"Pass","Fail")</f>
        <v>Fail</v>
      </c>
      <c r="E30" s="57" t="str">
        <f>IF(E10&lt;&gt;0,"Pass","Fail")</f>
        <v>Fail</v>
      </c>
      <c r="F30" s="58" t="str">
        <f>IF(F10&lt;&gt;0,"Pass","Fail")</f>
        <v>Fail</v>
      </c>
      <c r="G30" s="46">
        <f>(COUNTIF(C30:F30, "Pass") * 100) + (COUNTIF(C30:F30, "Fail") * 0)</f>
        <v>0</v>
      </c>
      <c r="H30" s="47" t="s">
        <v>171</v>
      </c>
      <c r="I30" s="20"/>
      <c r="J30" s="20"/>
      <c r="K30" s="20"/>
      <c r="L30" s="20"/>
      <c r="M30" s="20"/>
      <c r="N30" s="20"/>
      <c r="O30" s="20"/>
      <c r="P30" s="20"/>
      <c r="Q30" s="20"/>
      <c r="R30" s="20"/>
      <c r="S30" s="20"/>
      <c r="T30" s="20"/>
      <c r="U30" s="20"/>
      <c r="V30" s="20"/>
    </row>
    <row r="31" spans="1:22" x14ac:dyDescent="0.2">
      <c r="A31" s="20"/>
      <c r="B31" s="39" t="s">
        <v>172</v>
      </c>
      <c r="C31" s="50">
        <f>C17/(C13+C10)</f>
        <v>5.1976678043230945E-2</v>
      </c>
      <c r="D31" s="50">
        <f>D17/(D13+D10)</f>
        <v>5.2506935516611411E-2</v>
      </c>
      <c r="E31" s="50">
        <f>E17/(E13+E10)</f>
        <v>6.0625055968478551E-2</v>
      </c>
      <c r="F31" s="51">
        <f>F17/(F13+F10)</f>
        <v>8.6195722618276086E-2</v>
      </c>
      <c r="G31" s="46">
        <f>(IF(C31 &gt; 0.23, 100, 0)) +
  (IF(D31 &gt; 0.23, 100, 0)) +
  (IF(E31 &gt; 0.23, 100, 0)) +
  (IF(F31 &gt; 0.23, 100, 0))</f>
        <v>0</v>
      </c>
      <c r="H31" s="47" t="s">
        <v>173</v>
      </c>
      <c r="I31" s="20"/>
      <c r="J31" s="20"/>
      <c r="K31" s="20"/>
      <c r="L31" s="20"/>
      <c r="M31" s="20"/>
      <c r="N31" s="20"/>
      <c r="O31" s="20"/>
      <c r="P31" s="20"/>
      <c r="Q31" s="20"/>
      <c r="R31" s="20"/>
      <c r="S31" s="20"/>
      <c r="T31" s="20"/>
      <c r="U31" s="20"/>
      <c r="V31" s="20"/>
    </row>
    <row r="32" spans="1:22" x14ac:dyDescent="0.2">
      <c r="A32" s="20"/>
      <c r="B32" s="59" t="s">
        <v>93</v>
      </c>
      <c r="C32" s="60" t="str">
        <f>IF(C5&gt;F5, "Pass", "Fail")</f>
        <v>Pass</v>
      </c>
      <c r="D32" s="61"/>
      <c r="E32" s="62"/>
      <c r="F32" s="62"/>
      <c r="G32" s="63">
        <f>((COUNTIF(C32, "Pass") * 100) + (COUNTIF(C32, "Fail") * 0)) * (400/100)</f>
        <v>400</v>
      </c>
      <c r="H32" s="64" t="s">
        <v>174</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tabColor rgb="FF00FF00"/>
  </sheetPr>
  <dimension ref="A1:V32"/>
  <sheetViews>
    <sheetView zoomScale="200" workbookViewId="0"/>
  </sheetViews>
  <sheetFormatPr baseColWidth="10" defaultColWidth="8.83203125" defaultRowHeight="15" x14ac:dyDescent="0.2"/>
  <cols>
    <col min="1" max="1" width="19" customWidth="1"/>
    <col min="2" max="2" width="42" customWidth="1"/>
    <col min="3" max="7" width="20" customWidth="1"/>
    <col min="8" max="8" width="177" customWidth="1"/>
    <col min="9" max="9" width="20" customWidth="1"/>
    <col min="10" max="22" width="19" customWidth="1"/>
  </cols>
  <sheetData>
    <row r="1" spans="1:22" x14ac:dyDescent="0.2">
      <c r="A1" s="20"/>
      <c r="B1" s="21" t="s">
        <v>130</v>
      </c>
      <c r="C1" s="20"/>
      <c r="D1" s="20"/>
      <c r="E1" s="20"/>
      <c r="F1" s="20"/>
      <c r="G1" s="20"/>
      <c r="H1" s="20"/>
      <c r="I1" s="20"/>
      <c r="J1" s="20"/>
      <c r="K1" s="20"/>
      <c r="L1" s="20"/>
      <c r="M1" s="20"/>
      <c r="N1" s="20"/>
      <c r="O1" s="20"/>
      <c r="P1" s="20"/>
      <c r="Q1" s="20"/>
      <c r="R1" s="20"/>
      <c r="S1" s="20"/>
      <c r="T1" s="20"/>
      <c r="U1" s="20"/>
      <c r="V1" s="20"/>
    </row>
    <row r="2" spans="1:22" x14ac:dyDescent="0.2">
      <c r="A2" s="20"/>
      <c r="B2" s="22" t="s">
        <v>131</v>
      </c>
      <c r="C2" s="23" t="s">
        <v>183</v>
      </c>
      <c r="D2" s="23" t="s">
        <v>184</v>
      </c>
      <c r="E2" s="23" t="s">
        <v>185</v>
      </c>
      <c r="F2" s="23" t="s">
        <v>186</v>
      </c>
      <c r="G2" s="20"/>
      <c r="H2" s="24" t="s">
        <v>136</v>
      </c>
      <c r="I2" s="25">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0.33833333333333337</v>
      </c>
      <c r="J2" s="20"/>
      <c r="K2" s="20"/>
      <c r="L2" s="20"/>
      <c r="M2" s="20"/>
      <c r="N2" s="20"/>
      <c r="O2" s="20"/>
      <c r="P2" s="20"/>
      <c r="Q2" s="20"/>
      <c r="R2" s="20"/>
      <c r="S2" s="20"/>
      <c r="T2" s="20"/>
      <c r="U2" s="20"/>
      <c r="V2" s="20"/>
    </row>
    <row r="3" spans="1:22" ht="19" x14ac:dyDescent="0.25">
      <c r="A3" s="20"/>
      <c r="B3" s="26" t="s">
        <v>137</v>
      </c>
      <c r="C3" s="27">
        <v>1689000000</v>
      </c>
      <c r="D3" s="27">
        <v>1194000000</v>
      </c>
      <c r="E3" s="27">
        <v>815000000</v>
      </c>
      <c r="F3" s="28">
        <v>833000000</v>
      </c>
      <c r="G3" s="20"/>
      <c r="H3" s="20"/>
      <c r="I3" s="20"/>
      <c r="J3" s="20"/>
      <c r="K3" s="20"/>
      <c r="L3" s="20"/>
      <c r="M3" s="20"/>
      <c r="N3" s="20"/>
      <c r="O3" s="20"/>
      <c r="P3" s="20"/>
      <c r="Q3" s="20"/>
      <c r="R3" s="20"/>
      <c r="S3" s="20"/>
      <c r="T3" s="20"/>
      <c r="U3" s="20"/>
      <c r="V3" s="20"/>
    </row>
    <row r="4" spans="1:22" ht="19" x14ac:dyDescent="0.25">
      <c r="A4" s="20"/>
      <c r="B4" s="29" t="s">
        <v>138</v>
      </c>
      <c r="C4" s="27">
        <v>696596000000</v>
      </c>
      <c r="D4" s="27">
        <v>559963000000</v>
      </c>
      <c r="E4" s="27">
        <v>455059000000</v>
      </c>
      <c r="F4" s="28">
        <v>353797000000</v>
      </c>
      <c r="G4" s="20"/>
      <c r="H4" s="20"/>
      <c r="I4" s="20"/>
      <c r="J4" s="20"/>
      <c r="K4" s="20"/>
      <c r="L4" s="20"/>
      <c r="M4" s="20"/>
      <c r="N4" s="20"/>
      <c r="O4" s="20"/>
      <c r="P4" s="20"/>
      <c r="Q4" s="20"/>
      <c r="R4" s="20"/>
      <c r="S4" s="20"/>
      <c r="T4" s="20"/>
      <c r="U4" s="20"/>
      <c r="V4" s="20"/>
    </row>
    <row r="5" spans="1:22" ht="19" x14ac:dyDescent="0.25">
      <c r="A5" s="20"/>
      <c r="B5" s="29" t="s">
        <v>139</v>
      </c>
      <c r="C5" s="27">
        <v>11596000000</v>
      </c>
      <c r="D5" s="27">
        <v>11596000000</v>
      </c>
      <c r="E5" s="27">
        <v>11596000000</v>
      </c>
      <c r="F5" s="28">
        <v>11596000000</v>
      </c>
      <c r="G5" s="20"/>
      <c r="H5" s="20"/>
      <c r="I5" s="20"/>
      <c r="J5" s="20"/>
      <c r="K5" s="20"/>
      <c r="L5" s="20"/>
      <c r="M5" s="20"/>
      <c r="N5" s="20"/>
      <c r="O5" s="20"/>
      <c r="P5" s="20"/>
      <c r="Q5" s="20"/>
      <c r="R5" s="20"/>
      <c r="S5" s="20"/>
      <c r="T5" s="20"/>
      <c r="U5" s="20"/>
      <c r="V5" s="20"/>
    </row>
    <row r="6" spans="1:22" ht="19" x14ac:dyDescent="0.25">
      <c r="A6" s="20"/>
      <c r="B6" s="29" t="s">
        <v>140</v>
      </c>
      <c r="C6" s="27">
        <v>873935000000</v>
      </c>
      <c r="D6" s="27">
        <v>746494000000</v>
      </c>
      <c r="E6" s="27">
        <v>641343000000</v>
      </c>
      <c r="F6" s="28">
        <v>492054000000</v>
      </c>
      <c r="G6" s="20"/>
      <c r="H6" s="20"/>
      <c r="I6" s="20"/>
      <c r="J6" s="20"/>
      <c r="K6" s="20"/>
      <c r="L6" s="20"/>
      <c r="M6" s="20"/>
      <c r="N6" s="20"/>
      <c r="O6" s="20"/>
      <c r="P6" s="20"/>
      <c r="Q6" s="20"/>
      <c r="R6" s="20"/>
      <c r="S6" s="20"/>
      <c r="T6" s="20"/>
      <c r="U6" s="20"/>
      <c r="V6" s="20"/>
    </row>
    <row r="7" spans="1:22" ht="19" x14ac:dyDescent="0.25">
      <c r="A7" s="20"/>
      <c r="B7" s="29" t="s">
        <v>141</v>
      </c>
      <c r="C7" s="27">
        <v>142044000000</v>
      </c>
      <c r="D7" s="27">
        <v>115926000000</v>
      </c>
      <c r="E7" s="27">
        <v>101279000000</v>
      </c>
      <c r="F7" s="28">
        <v>60792000000</v>
      </c>
      <c r="G7" s="20"/>
      <c r="H7" s="20"/>
      <c r="I7" s="20"/>
      <c r="J7" s="20"/>
      <c r="K7" s="20"/>
      <c r="L7" s="20"/>
      <c r="M7" s="20"/>
      <c r="N7" s="20"/>
      <c r="O7" s="20"/>
      <c r="P7" s="20"/>
      <c r="Q7" s="20"/>
      <c r="R7" s="20"/>
      <c r="S7" s="20"/>
      <c r="T7" s="20"/>
      <c r="U7" s="20"/>
      <c r="V7" s="20"/>
    </row>
    <row r="8" spans="1:22" ht="19" x14ac:dyDescent="0.25">
      <c r="A8" s="20"/>
      <c r="B8" s="29" t="s">
        <v>142</v>
      </c>
      <c r="C8" s="27">
        <v>610194000000</v>
      </c>
      <c r="D8" s="27">
        <v>512168000000</v>
      </c>
      <c r="E8" s="27">
        <v>413691000000</v>
      </c>
      <c r="F8" s="28">
        <v>366517000000</v>
      </c>
      <c r="G8" s="20"/>
      <c r="H8" s="20"/>
      <c r="I8" s="20"/>
      <c r="J8" s="20"/>
      <c r="K8" s="20"/>
      <c r="L8" s="20"/>
      <c r="M8" s="20"/>
      <c r="N8" s="20"/>
      <c r="O8" s="20"/>
      <c r="P8" s="20"/>
      <c r="Q8" s="20"/>
      <c r="R8" s="20"/>
      <c r="S8" s="20"/>
      <c r="T8" s="20"/>
      <c r="U8" s="20"/>
      <c r="V8" s="20"/>
    </row>
    <row r="9" spans="1:22" ht="19" x14ac:dyDescent="0.25">
      <c r="A9" s="20"/>
      <c r="B9" s="29" t="s">
        <v>143</v>
      </c>
      <c r="C9" s="27">
        <v>752238000000</v>
      </c>
      <c r="D9" s="27">
        <v>628094000000</v>
      </c>
      <c r="E9" s="27">
        <v>514970000000</v>
      </c>
      <c r="F9" s="28">
        <v>427309000000</v>
      </c>
      <c r="G9" s="20"/>
      <c r="H9" s="20"/>
      <c r="I9" s="20"/>
      <c r="J9" s="20"/>
      <c r="K9" s="20"/>
      <c r="L9" s="20"/>
      <c r="M9" s="20"/>
      <c r="N9" s="20"/>
      <c r="O9" s="20"/>
      <c r="P9" s="20"/>
      <c r="Q9" s="20"/>
      <c r="R9" s="20"/>
      <c r="S9" s="20"/>
      <c r="T9" s="20"/>
      <c r="U9" s="20"/>
      <c r="V9" s="20"/>
    </row>
    <row r="10" spans="1:22" ht="19" x14ac:dyDescent="0.25">
      <c r="A10" s="20"/>
      <c r="B10" s="29" t="s">
        <v>144</v>
      </c>
      <c r="C10" s="27">
        <v>0</v>
      </c>
      <c r="D10" s="27">
        <v>0</v>
      </c>
      <c r="E10" s="27">
        <v>0</v>
      </c>
      <c r="F10" s="28">
        <v>0</v>
      </c>
      <c r="G10" s="20"/>
      <c r="H10" s="20"/>
      <c r="I10" s="20"/>
      <c r="J10" s="20"/>
      <c r="K10" s="20"/>
      <c r="L10" s="20"/>
      <c r="M10" s="20"/>
      <c r="N10" s="20"/>
      <c r="O10" s="20"/>
      <c r="P10" s="20"/>
      <c r="Q10" s="20"/>
      <c r="R10" s="20"/>
      <c r="S10" s="20"/>
      <c r="T10" s="20"/>
      <c r="U10" s="20"/>
      <c r="V10" s="20"/>
    </row>
    <row r="11" spans="1:22" ht="19" x14ac:dyDescent="0.25">
      <c r="A11" s="20"/>
      <c r="B11" s="29" t="s">
        <v>145</v>
      </c>
      <c r="C11" s="27">
        <v>0</v>
      </c>
      <c r="D11" s="27">
        <v>0</v>
      </c>
      <c r="E11" s="27">
        <v>0</v>
      </c>
      <c r="F11" s="28">
        <v>0</v>
      </c>
      <c r="G11" s="20"/>
      <c r="H11" s="20"/>
      <c r="I11" s="20"/>
      <c r="J11" s="20"/>
      <c r="K11" s="20"/>
      <c r="L11" s="20"/>
      <c r="M11" s="20"/>
      <c r="N11" s="20"/>
      <c r="O11" s="20"/>
      <c r="P11" s="20"/>
      <c r="Q11" s="20"/>
      <c r="R11" s="20"/>
      <c r="S11" s="20"/>
      <c r="T11" s="20"/>
      <c r="U11" s="20"/>
      <c r="V11" s="20"/>
    </row>
    <row r="12" spans="1:22" ht="19" x14ac:dyDescent="0.25">
      <c r="A12" s="20"/>
      <c r="B12" s="29" t="s">
        <v>146</v>
      </c>
      <c r="C12" s="27">
        <v>-56433000000</v>
      </c>
      <c r="D12" s="27">
        <v>-53610000000</v>
      </c>
      <c r="E12" s="27">
        <v>-38420000000</v>
      </c>
      <c r="F12" s="28">
        <v>-6489000000</v>
      </c>
      <c r="G12" s="20"/>
      <c r="H12" s="20"/>
      <c r="I12" s="20"/>
      <c r="J12" s="20"/>
      <c r="K12" s="20"/>
      <c r="L12" s="20"/>
      <c r="M12" s="20"/>
      <c r="N12" s="20"/>
      <c r="O12" s="20"/>
      <c r="P12" s="20"/>
      <c r="Q12" s="20"/>
      <c r="R12" s="20"/>
      <c r="S12" s="20"/>
      <c r="T12" s="20"/>
      <c r="U12" s="20"/>
      <c r="V12" s="20"/>
    </row>
    <row r="13" spans="1:22" ht="19" x14ac:dyDescent="0.25">
      <c r="A13" s="20"/>
      <c r="B13" s="29" t="s">
        <v>147</v>
      </c>
      <c r="C13" s="27">
        <v>121697000000</v>
      </c>
      <c r="D13" s="27">
        <v>118400000000</v>
      </c>
      <c r="E13" s="27">
        <v>126373000000</v>
      </c>
      <c r="F13" s="28">
        <v>64745000000</v>
      </c>
      <c r="G13" s="20"/>
      <c r="H13" s="20"/>
      <c r="I13" s="20"/>
      <c r="J13" s="20"/>
      <c r="K13" s="20"/>
      <c r="L13" s="20"/>
      <c r="M13" s="20"/>
      <c r="N13" s="20"/>
      <c r="O13" s="20"/>
      <c r="P13" s="20"/>
      <c r="Q13" s="20"/>
      <c r="R13" s="20"/>
      <c r="S13" s="20"/>
      <c r="T13" s="20"/>
      <c r="U13" s="20"/>
      <c r="V13" s="20"/>
    </row>
    <row r="14" spans="1:22" ht="19" x14ac:dyDescent="0.25">
      <c r="A14" s="20"/>
      <c r="B14" s="30" t="s">
        <v>148</v>
      </c>
      <c r="C14" s="31"/>
      <c r="D14" s="31"/>
      <c r="E14" s="31"/>
      <c r="F14" s="32"/>
      <c r="G14" s="20"/>
      <c r="H14" s="20"/>
      <c r="I14" s="20"/>
      <c r="J14" s="20"/>
      <c r="K14" s="20"/>
      <c r="L14" s="20"/>
      <c r="M14" s="20"/>
      <c r="N14" s="20"/>
      <c r="O14" s="20"/>
      <c r="P14" s="20"/>
      <c r="Q14" s="20"/>
      <c r="R14" s="20"/>
      <c r="S14" s="20"/>
      <c r="T14" s="20"/>
      <c r="U14" s="20"/>
      <c r="V14" s="20"/>
    </row>
    <row r="15" spans="1:22" ht="19" x14ac:dyDescent="0.25">
      <c r="A15" s="20"/>
      <c r="B15" s="26" t="s">
        <v>149</v>
      </c>
      <c r="C15" s="27">
        <v>0</v>
      </c>
      <c r="D15" s="27">
        <v>0</v>
      </c>
      <c r="E15" s="27">
        <v>0</v>
      </c>
      <c r="F15" s="28">
        <v>0</v>
      </c>
      <c r="G15" s="20"/>
      <c r="H15" s="20"/>
      <c r="I15" s="20"/>
      <c r="J15" s="20"/>
      <c r="K15" s="20"/>
      <c r="L15" s="20"/>
      <c r="M15" s="20"/>
      <c r="N15" s="20"/>
      <c r="O15" s="20"/>
      <c r="P15" s="20"/>
      <c r="Q15" s="20"/>
      <c r="R15" s="20"/>
      <c r="S15" s="20"/>
      <c r="T15" s="20"/>
      <c r="U15" s="20"/>
      <c r="V15" s="20"/>
    </row>
    <row r="16" spans="1:22" ht="19" x14ac:dyDescent="0.25">
      <c r="A16" s="20"/>
      <c r="B16" s="30" t="s">
        <v>150</v>
      </c>
      <c r="C16" s="31"/>
      <c r="D16" s="31"/>
      <c r="E16" s="31"/>
      <c r="F16" s="32"/>
      <c r="G16" s="20"/>
      <c r="H16" s="20"/>
      <c r="I16" s="20"/>
      <c r="J16" s="20"/>
      <c r="K16" s="20"/>
      <c r="L16" s="20"/>
      <c r="M16" s="20"/>
      <c r="N16" s="20"/>
      <c r="O16" s="20"/>
      <c r="P16" s="20"/>
      <c r="Q16" s="20"/>
      <c r="R16" s="20"/>
      <c r="S16" s="20"/>
      <c r="T16" s="20"/>
      <c r="U16" s="20"/>
      <c r="V16" s="20"/>
    </row>
    <row r="17" spans="1:22" ht="19" x14ac:dyDescent="0.25">
      <c r="A17" s="20"/>
      <c r="B17" s="33" t="s">
        <v>151</v>
      </c>
      <c r="C17" s="34">
        <v>68931000000</v>
      </c>
      <c r="D17" s="34">
        <v>65572000000</v>
      </c>
      <c r="E17" s="34">
        <v>42390000000</v>
      </c>
      <c r="F17" s="35">
        <v>32081000000</v>
      </c>
      <c r="G17" s="20"/>
      <c r="H17" s="20"/>
      <c r="I17" s="20"/>
      <c r="J17" s="20"/>
      <c r="K17" s="20"/>
      <c r="L17" s="20"/>
      <c r="M17" s="20"/>
      <c r="N17" s="20"/>
      <c r="O17" s="20"/>
      <c r="P17" s="20"/>
      <c r="Q17" s="20"/>
      <c r="R17" s="20"/>
      <c r="S17" s="20"/>
      <c r="T17" s="20"/>
      <c r="U17" s="20"/>
      <c r="V17" s="20"/>
    </row>
    <row r="19" spans="1:22" x14ac:dyDescent="0.2">
      <c r="A19" s="20"/>
      <c r="B19" s="36" t="s">
        <v>70</v>
      </c>
      <c r="C19" s="37" t="s">
        <v>152</v>
      </c>
      <c r="D19" s="37" t="s">
        <v>153</v>
      </c>
      <c r="E19" s="37" t="s">
        <v>154</v>
      </c>
      <c r="F19" s="37" t="s">
        <v>155</v>
      </c>
      <c r="G19" s="38" t="s">
        <v>156</v>
      </c>
      <c r="H19" s="20"/>
      <c r="I19" s="20"/>
      <c r="J19" s="20"/>
      <c r="K19" s="20"/>
      <c r="L19" s="20"/>
      <c r="M19" s="20"/>
      <c r="N19" s="20"/>
      <c r="O19" s="20"/>
      <c r="P19" s="20"/>
      <c r="Q19" s="20"/>
      <c r="R19" s="20"/>
      <c r="S19" s="20"/>
      <c r="T19" s="20"/>
      <c r="U19" s="20"/>
      <c r="V19" s="20"/>
    </row>
    <row r="20" spans="1:22" x14ac:dyDescent="0.2">
      <c r="A20" s="20"/>
      <c r="B20" s="39" t="s">
        <v>85</v>
      </c>
      <c r="C20" s="40"/>
      <c r="D20" s="40"/>
      <c r="E20" s="40"/>
      <c r="F20" s="40"/>
      <c r="G20" s="41"/>
      <c r="H20" s="42" t="s">
        <v>157</v>
      </c>
      <c r="I20" s="20"/>
      <c r="J20" s="20"/>
      <c r="K20" s="20"/>
      <c r="L20" s="20"/>
      <c r="M20" s="20"/>
      <c r="N20" s="20"/>
      <c r="O20" s="20"/>
      <c r="P20" s="20"/>
      <c r="Q20" s="20"/>
      <c r="R20" s="20"/>
      <c r="S20" s="20"/>
      <c r="T20" s="20"/>
      <c r="U20" s="20"/>
      <c r="V20" s="20"/>
    </row>
    <row r="21" spans="1:22" x14ac:dyDescent="0.2">
      <c r="A21" s="20"/>
      <c r="B21" s="43" t="s">
        <v>158</v>
      </c>
      <c r="C21" s="44" t="str">
        <f>IF(C3&gt;D3, "Pass", "Fail")</f>
        <v>Pass</v>
      </c>
      <c r="D21" s="44" t="str">
        <f>IF(D3&gt;E3, "Pass", "Fail")</f>
        <v>Pass</v>
      </c>
      <c r="E21" s="44" t="str">
        <f>IF(E3&gt;F3, "Pass", "Fail")</f>
        <v>Fail</v>
      </c>
      <c r="F21" s="45"/>
      <c r="G21" s="46">
        <f>(((COUNTIF(C21:E21, "Pass") * 100) + (COUNTIF(C21:E21, "Fail") * 0)) * (400/300)) / 2</f>
        <v>133.33333333333331</v>
      </c>
      <c r="H21" s="47" t="s">
        <v>159</v>
      </c>
      <c r="I21" s="48"/>
      <c r="J21" s="20"/>
      <c r="K21" s="20"/>
      <c r="L21" s="20"/>
      <c r="M21" s="20"/>
      <c r="N21" s="20"/>
      <c r="O21" s="20"/>
      <c r="P21" s="20"/>
      <c r="Q21" s="20"/>
      <c r="R21" s="20"/>
      <c r="S21" s="20"/>
      <c r="T21" s="20"/>
      <c r="U21" s="20"/>
      <c r="V21" s="20"/>
    </row>
    <row r="22" spans="1:22" x14ac:dyDescent="0.2">
      <c r="A22" s="20"/>
      <c r="B22" s="43" t="s">
        <v>160</v>
      </c>
      <c r="C22" s="44" t="str">
        <f>IF(C17&gt;D17, "Pass", "Fail")</f>
        <v>Pass</v>
      </c>
      <c r="D22" s="44" t="str">
        <f>IF(D17&gt;E17, "Pass", "Fail")</f>
        <v>Pass</v>
      </c>
      <c r="E22" s="44" t="str">
        <f>IF(E17&gt;F17, "Pass", "Fail")</f>
        <v>Pass</v>
      </c>
      <c r="F22" s="40"/>
      <c r="G22" s="46">
        <f>(((COUNTIF(C22:F22, "Pass") * 100) + (COUNTIF(C22:F22, "Fail") * 0)) * (400/300)) / 2</f>
        <v>200</v>
      </c>
      <c r="H22" s="47" t="s">
        <v>161</v>
      </c>
      <c r="I22" s="20"/>
      <c r="J22" s="20"/>
      <c r="K22" s="20"/>
      <c r="L22" s="20"/>
      <c r="M22" s="20"/>
      <c r="N22" s="20"/>
      <c r="O22" s="20"/>
      <c r="P22" s="20"/>
      <c r="Q22" s="20"/>
      <c r="R22" s="20"/>
      <c r="S22" s="20"/>
      <c r="T22" s="20"/>
      <c r="U22" s="20"/>
      <c r="V22" s="20"/>
    </row>
    <row r="23" spans="1:22" x14ac:dyDescent="0.2">
      <c r="A23" s="20"/>
      <c r="B23" s="39" t="s">
        <v>73</v>
      </c>
      <c r="C23" s="44" t="str">
        <f>IF(C17&gt;C7, "Pass", "Fail")</f>
        <v>Fail</v>
      </c>
      <c r="D23" s="44" t="str">
        <f>IF(D17&gt;D7, "Pass", "Fail")</f>
        <v>Fail</v>
      </c>
      <c r="E23" s="44" t="str">
        <f>IF(E17&gt;E7, "Pass", "Fail")</f>
        <v>Fail</v>
      </c>
      <c r="F23" s="49" t="str">
        <f>IF(F17&gt;F7, "Pass", "Fail")</f>
        <v>Fail</v>
      </c>
      <c r="G23" s="46">
        <f>(COUNTIF(C23:F23, "Pass") * 100) + (COUNTIF(C23:F23, "Fail") * 0)</f>
        <v>0</v>
      </c>
      <c r="H23" s="47" t="s">
        <v>162</v>
      </c>
      <c r="I23" s="20"/>
      <c r="J23" s="20"/>
      <c r="K23" s="20"/>
      <c r="L23" s="20"/>
      <c r="M23" s="20"/>
      <c r="N23" s="20"/>
      <c r="O23" s="20"/>
      <c r="P23" s="20"/>
      <c r="Q23" s="20"/>
      <c r="R23" s="20"/>
      <c r="S23" s="20"/>
      <c r="T23" s="20"/>
      <c r="U23" s="20"/>
      <c r="V23" s="20"/>
    </row>
    <row r="24" spans="1:22" x14ac:dyDescent="0.2">
      <c r="A24" s="20"/>
      <c r="B24" s="39" t="s">
        <v>91</v>
      </c>
      <c r="C24" s="50">
        <f>C17/(C4)</f>
        <v>9.8954056583730021E-2</v>
      </c>
      <c r="D24" s="50">
        <f>D17/(D4)</f>
        <v>0.11710059414639896</v>
      </c>
      <c r="E24" s="50">
        <f>E17/(E4)</f>
        <v>9.3152756016252836E-2</v>
      </c>
      <c r="F24" s="51">
        <f>F17/(F4)</f>
        <v>9.0676291771835255E-2</v>
      </c>
      <c r="G24" s="46">
        <f>(IF(C24 &gt; 0.5, 100, IF(C24 &gt;= 0.2, 50, 0))) +
  (IF(D24 &gt; 0.5, 100, IF(D24 &gt;= 0.2, 50, 0))) +
  (IF(E24 &gt; 0.5, 100, IF(E24 &gt;= 0.2, 50, 0))) +
  (IF(F24 &gt; 0.5, 100, IF(F24 &gt;= 0.2, 50, 0)))</f>
        <v>0</v>
      </c>
      <c r="H24" s="47" t="s">
        <v>163</v>
      </c>
      <c r="I24" s="20"/>
      <c r="J24" s="20"/>
      <c r="K24" s="20"/>
      <c r="L24" s="20"/>
      <c r="M24" s="20"/>
      <c r="N24" s="20"/>
      <c r="O24" s="20"/>
      <c r="P24" s="20"/>
      <c r="Q24" s="20"/>
      <c r="R24" s="20"/>
      <c r="S24" s="20"/>
      <c r="T24" s="20"/>
      <c r="U24" s="20"/>
      <c r="V24" s="20"/>
    </row>
    <row r="25" spans="1:22" x14ac:dyDescent="0.2">
      <c r="A25" s="20"/>
      <c r="B25" s="39" t="s">
        <v>79</v>
      </c>
      <c r="C25" s="50">
        <f>C17/C6</f>
        <v>7.8874286989306985E-2</v>
      </c>
      <c r="D25" s="50">
        <f>D17/D6</f>
        <v>8.7839955846932466E-2</v>
      </c>
      <c r="E25" s="50">
        <f>E17/E6</f>
        <v>6.6095677352056542E-2</v>
      </c>
      <c r="F25" s="51">
        <f>F17/F6</f>
        <v>6.5198128660675453E-2</v>
      </c>
      <c r="G25" s="46">
        <f>(IF(C25 &gt; 0.17, 100, IF(C25 &gt;= 0.1, 50, 0))) +
  (IF(D25 &gt; 0.17, 100, IF(D25 &gt;= 0.1, 50, 0))) +
  (IF(E25 &gt; 0.17, 100, IF(E25 &gt;= 0.1, 50, 0))) +
  (IF(F25 &gt; 0.17, 100, IF(F25 &gt;= 0.1, 50, 0)))</f>
        <v>0</v>
      </c>
      <c r="H25" s="47" t="s">
        <v>164</v>
      </c>
      <c r="I25" s="20"/>
      <c r="J25" s="20"/>
      <c r="K25" s="20"/>
      <c r="L25" s="20"/>
      <c r="M25" s="20"/>
      <c r="N25" s="20"/>
      <c r="O25" s="20"/>
      <c r="P25" s="20"/>
      <c r="Q25" s="20"/>
      <c r="R25" s="20"/>
      <c r="S25" s="20"/>
      <c r="T25" s="20"/>
      <c r="U25" s="20"/>
      <c r="V25" s="20"/>
    </row>
    <row r="26" spans="1:22" x14ac:dyDescent="0.2">
      <c r="A26" s="20"/>
      <c r="B26" s="39" t="s">
        <v>81</v>
      </c>
      <c r="C26" s="50">
        <f>C8/C6</f>
        <v>0.69821439809596819</v>
      </c>
      <c r="D26" s="50">
        <f>D8/D6</f>
        <v>0.68609794586426687</v>
      </c>
      <c r="E26" s="50">
        <f>E8/E6</f>
        <v>0.64503861428284082</v>
      </c>
      <c r="F26" s="51">
        <f>F8/F6</f>
        <v>0.74487149784373263</v>
      </c>
      <c r="G26" s="46">
        <f>(IF(C26 &lt; 0.5, 100, 0)) +
  (IF(D26 &lt; 0.5, 100, 0)) +
  (IF(E26 &lt; 0.5, 100, 0)) +
  (IF(F26 &lt; 0.5, 100, 0))</f>
        <v>0</v>
      </c>
      <c r="H26" s="47" t="s">
        <v>165</v>
      </c>
      <c r="I26" s="20"/>
      <c r="J26" s="20"/>
      <c r="K26" s="20"/>
      <c r="L26" s="20"/>
      <c r="M26" s="20"/>
      <c r="N26" s="20"/>
      <c r="O26" s="20"/>
      <c r="P26" s="20"/>
      <c r="Q26" s="20"/>
      <c r="R26" s="20"/>
      <c r="S26" s="20"/>
      <c r="T26" s="20"/>
      <c r="U26" s="20"/>
      <c r="V26" s="20"/>
    </row>
    <row r="27" spans="1:22" x14ac:dyDescent="0.2">
      <c r="A27" s="20"/>
      <c r="B27" s="39" t="s">
        <v>166</v>
      </c>
      <c r="C27" s="50">
        <f>C9/(C13+C10)</f>
        <v>6.1812370066640918</v>
      </c>
      <c r="D27" s="50">
        <f>D9/(D13+D10)</f>
        <v>5.3048479729729729</v>
      </c>
      <c r="E27" s="50">
        <f>E9/(E13+E10)</f>
        <v>4.0750001978270678</v>
      </c>
      <c r="F27" s="51">
        <f>F9/(F13+F10)</f>
        <v>6.5998764383350066</v>
      </c>
      <c r="G27" s="46">
        <f>(IF(C27 &lt; 0.8, 100, IF(C27 &lt; 1, 50, 0))) +
  (IF(D27 &lt; 0.8, 100, IF(D27 &lt; 1, 50, 0))) +
  (IF(E27 &lt; 0.8, 100, IF(E27 &lt; 1, 50, 0))) +
  (IF(F27 &lt; 0.8, 100, IF(F27 &lt; 1, 50, 0)))</f>
        <v>0</v>
      </c>
      <c r="H27" s="47" t="s">
        <v>167</v>
      </c>
      <c r="I27" s="20"/>
      <c r="J27" s="20"/>
      <c r="K27" s="20"/>
      <c r="L27" s="20"/>
      <c r="M27" s="20"/>
      <c r="N27" s="20"/>
      <c r="O27" s="20"/>
      <c r="P27" s="20"/>
      <c r="Q27" s="20"/>
      <c r="R27" s="20"/>
      <c r="S27" s="20"/>
      <c r="T27" s="20"/>
      <c r="U27" s="20"/>
      <c r="V27" s="20"/>
    </row>
    <row r="28" spans="1:22" x14ac:dyDescent="0.2">
      <c r="A28" s="20"/>
      <c r="B28" s="39" t="s">
        <v>168</v>
      </c>
      <c r="C28" s="44" t="str">
        <f>IF(C11=0, "Pass", "Fail")</f>
        <v>Pass</v>
      </c>
      <c r="D28" s="52" t="str">
        <f>IF(D11=0, "Pass", "Fail")</f>
        <v>Pass</v>
      </c>
      <c r="E28" s="52" t="str">
        <f>IF(E11=0, "Pass", "Fail")</f>
        <v>Pass</v>
      </c>
      <c r="F28" s="53" t="str">
        <f>IF(F11=0, "Pass", "Fail")</f>
        <v>Pass</v>
      </c>
      <c r="G28" s="46">
        <f>(COUNTIF(C28:F28, "Pass") * 100) + (COUNTIF(C28:F28, "Fail") * 0)</f>
        <v>400</v>
      </c>
      <c r="H28" s="47" t="s">
        <v>169</v>
      </c>
      <c r="I28" s="20"/>
      <c r="J28" s="20"/>
      <c r="K28" s="20"/>
      <c r="L28" s="20"/>
      <c r="M28" s="20"/>
      <c r="N28" s="20"/>
      <c r="O28" s="20"/>
      <c r="P28" s="20"/>
      <c r="Q28" s="20"/>
      <c r="R28" s="20"/>
      <c r="S28" s="20"/>
      <c r="T28" s="20"/>
      <c r="U28" s="20"/>
      <c r="V28" s="20"/>
    </row>
    <row r="29" spans="1:22" x14ac:dyDescent="0.2">
      <c r="A29" s="20"/>
      <c r="B29" s="39" t="s">
        <v>83</v>
      </c>
      <c r="C29" s="51">
        <f>(((C12-D12)/D12)+((D12-E12)/E12)+((E12-F12)/F12))/3</f>
        <v>1.7896047033730536</v>
      </c>
      <c r="D29" s="54"/>
      <c r="E29" s="55"/>
      <c r="F29" s="56"/>
      <c r="G29" s="46">
        <f>(IF(C29 &gt;= 0.17, 100, IF(C29 &gt;= 0, 50, 0))) * (400/100)</f>
        <v>400</v>
      </c>
      <c r="H29" s="47" t="s">
        <v>170</v>
      </c>
      <c r="I29" s="20"/>
      <c r="J29" s="20"/>
      <c r="K29" s="20"/>
      <c r="L29" s="20"/>
      <c r="M29" s="20"/>
      <c r="N29" s="20"/>
      <c r="O29" s="20"/>
      <c r="P29" s="20"/>
      <c r="Q29" s="20"/>
      <c r="R29" s="20"/>
      <c r="S29" s="20"/>
      <c r="T29" s="20"/>
      <c r="U29" s="20"/>
      <c r="V29" s="20"/>
    </row>
    <row r="30" spans="1:22" x14ac:dyDescent="0.2">
      <c r="A30" s="20"/>
      <c r="B30" s="39" t="s">
        <v>87</v>
      </c>
      <c r="C30" s="44" t="str">
        <f>IF(C10&lt;&gt;0,"Pass","Fail")</f>
        <v>Fail</v>
      </c>
      <c r="D30" s="57" t="str">
        <f>IF(D10&lt;&gt;0,"Pass","Fail")</f>
        <v>Fail</v>
      </c>
      <c r="E30" s="57" t="str">
        <f>IF(E10&lt;&gt;0,"Pass","Fail")</f>
        <v>Fail</v>
      </c>
      <c r="F30" s="58" t="str">
        <f>IF(F10&lt;&gt;0,"Pass","Fail")</f>
        <v>Fail</v>
      </c>
      <c r="G30" s="46">
        <f>(COUNTIF(C30:F30, "Pass") * 100) + (COUNTIF(C30:F30, "Fail") * 0)</f>
        <v>0</v>
      </c>
      <c r="H30" s="47" t="s">
        <v>171</v>
      </c>
      <c r="I30" s="20"/>
      <c r="J30" s="20"/>
      <c r="K30" s="20"/>
      <c r="L30" s="20"/>
      <c r="M30" s="20"/>
      <c r="N30" s="20"/>
      <c r="O30" s="20"/>
      <c r="P30" s="20"/>
      <c r="Q30" s="20"/>
      <c r="R30" s="20"/>
      <c r="S30" s="20"/>
      <c r="T30" s="20"/>
      <c r="U30" s="20"/>
      <c r="V30" s="20"/>
    </row>
    <row r="31" spans="1:22" x14ac:dyDescent="0.2">
      <c r="A31" s="20"/>
      <c r="B31" s="39" t="s">
        <v>172</v>
      </c>
      <c r="C31" s="50">
        <f>C17/(C13+C10)</f>
        <v>0.56641494860185537</v>
      </c>
      <c r="D31" s="50">
        <f>D17/(D13+D10)</f>
        <v>0.55381756756756761</v>
      </c>
      <c r="E31" s="50">
        <f>E17/(E13+E10)</f>
        <v>0.335435575637201</v>
      </c>
      <c r="F31" s="51">
        <f>F17/(F13+F10)</f>
        <v>0.49549772183180169</v>
      </c>
      <c r="G31" s="46">
        <f>(IF(C31 &gt; 0.23, 100, 0)) +
  (IF(D31 &gt; 0.23, 100, 0)) +
  (IF(E31 &gt; 0.23, 100, 0)) +
  (IF(F31 &gt; 0.23, 100, 0))</f>
        <v>400</v>
      </c>
      <c r="H31" s="47" t="s">
        <v>173</v>
      </c>
      <c r="I31" s="20"/>
      <c r="J31" s="20"/>
      <c r="K31" s="20"/>
      <c r="L31" s="20"/>
      <c r="M31" s="20"/>
      <c r="N31" s="20"/>
      <c r="O31" s="20"/>
      <c r="P31" s="20"/>
      <c r="Q31" s="20"/>
      <c r="R31" s="20"/>
      <c r="S31" s="20"/>
      <c r="T31" s="20"/>
      <c r="U31" s="20"/>
      <c r="V31" s="20"/>
    </row>
    <row r="32" spans="1:22" x14ac:dyDescent="0.2">
      <c r="A32" s="20"/>
      <c r="B32" s="59" t="s">
        <v>93</v>
      </c>
      <c r="C32" s="60" t="str">
        <f>IF(C5&gt;F5, "Pass", "Fail")</f>
        <v>Fail</v>
      </c>
      <c r="D32" s="61"/>
      <c r="E32" s="62"/>
      <c r="F32" s="62"/>
      <c r="G32" s="63">
        <f>((COUNTIF(C32, "Pass") * 100) + (COUNTIF(C32, "Fail") * 0)) * (400/100)</f>
        <v>0</v>
      </c>
      <c r="H32" s="64" t="s">
        <v>174</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tabColor rgb="FF00FF00"/>
  </sheetPr>
  <dimension ref="A1:V32"/>
  <sheetViews>
    <sheetView zoomScale="200" workbookViewId="0"/>
  </sheetViews>
  <sheetFormatPr baseColWidth="10" defaultColWidth="8.83203125" defaultRowHeight="15" x14ac:dyDescent="0.2"/>
  <cols>
    <col min="1" max="1" width="19" customWidth="1"/>
    <col min="2" max="2" width="42" customWidth="1"/>
    <col min="3" max="7" width="20" customWidth="1"/>
    <col min="8" max="8" width="177" customWidth="1"/>
    <col min="9" max="9" width="20" customWidth="1"/>
    <col min="10" max="22" width="19" customWidth="1"/>
  </cols>
  <sheetData>
    <row r="1" spans="1:22" x14ac:dyDescent="0.2">
      <c r="A1" s="20"/>
      <c r="B1" s="21" t="s">
        <v>130</v>
      </c>
      <c r="C1" s="20"/>
      <c r="D1" s="20"/>
      <c r="E1" s="20"/>
      <c r="F1" s="20"/>
      <c r="G1" s="20"/>
      <c r="H1" s="20"/>
      <c r="I1" s="20"/>
      <c r="J1" s="20"/>
      <c r="K1" s="20"/>
      <c r="L1" s="20"/>
      <c r="M1" s="20"/>
      <c r="N1" s="20"/>
      <c r="O1" s="20"/>
      <c r="P1" s="20"/>
      <c r="Q1" s="20"/>
      <c r="R1" s="20"/>
      <c r="S1" s="20"/>
      <c r="T1" s="20"/>
      <c r="U1" s="20"/>
      <c r="V1" s="20"/>
    </row>
    <row r="2" spans="1:22" x14ac:dyDescent="0.2">
      <c r="A2" s="20"/>
      <c r="B2" s="22" t="s">
        <v>131</v>
      </c>
      <c r="C2" s="23" t="s">
        <v>175</v>
      </c>
      <c r="D2" s="23" t="s">
        <v>176</v>
      </c>
      <c r="E2" s="23" t="s">
        <v>177</v>
      </c>
      <c r="F2" s="23" t="s">
        <v>178</v>
      </c>
      <c r="G2" s="20"/>
      <c r="H2" s="24" t="s">
        <v>136</v>
      </c>
      <c r="I2" s="25">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0.14499999999999999</v>
      </c>
      <c r="J2" s="20"/>
      <c r="K2" s="20"/>
      <c r="L2" s="20"/>
      <c r="M2" s="20"/>
      <c r="N2" s="20"/>
      <c r="O2" s="20"/>
      <c r="P2" s="20"/>
      <c r="Q2" s="20"/>
      <c r="R2" s="20"/>
      <c r="S2" s="20"/>
      <c r="T2" s="20"/>
      <c r="U2" s="20"/>
      <c r="V2" s="20"/>
    </row>
    <row r="3" spans="1:22" ht="19" x14ac:dyDescent="0.25">
      <c r="A3" s="20"/>
      <c r="B3" s="26" t="s">
        <v>137</v>
      </c>
      <c r="C3" s="27">
        <v>0</v>
      </c>
      <c r="D3" s="27">
        <v>0</v>
      </c>
      <c r="E3" s="27">
        <v>0</v>
      </c>
      <c r="F3" s="28">
        <v>0</v>
      </c>
      <c r="G3" s="20"/>
      <c r="H3" s="20"/>
      <c r="I3" s="20"/>
      <c r="J3" s="20"/>
      <c r="K3" s="20"/>
      <c r="L3" s="20"/>
      <c r="M3" s="20"/>
      <c r="N3" s="20"/>
      <c r="O3" s="20"/>
      <c r="P3" s="20"/>
      <c r="Q3" s="20"/>
      <c r="R3" s="20"/>
      <c r="S3" s="20"/>
      <c r="T3" s="20"/>
      <c r="U3" s="20"/>
      <c r="V3" s="20"/>
    </row>
    <row r="4" spans="1:22" ht="19" x14ac:dyDescent="0.25">
      <c r="A4" s="20"/>
      <c r="B4" s="29" t="s">
        <v>138</v>
      </c>
      <c r="C4" s="27">
        <v>3134708000</v>
      </c>
      <c r="D4" s="27">
        <v>2594358000</v>
      </c>
      <c r="E4" s="27">
        <v>2476849000</v>
      </c>
      <c r="F4" s="28">
        <v>2299745000</v>
      </c>
      <c r="G4" s="20"/>
      <c r="H4" s="20"/>
      <c r="I4" s="20"/>
      <c r="J4" s="20"/>
      <c r="K4" s="20"/>
      <c r="L4" s="20"/>
      <c r="M4" s="20"/>
      <c r="N4" s="20"/>
      <c r="O4" s="20"/>
      <c r="P4" s="20"/>
      <c r="Q4" s="20"/>
      <c r="R4" s="20"/>
      <c r="S4" s="20"/>
      <c r="T4" s="20"/>
      <c r="U4" s="20"/>
      <c r="V4" s="20"/>
    </row>
    <row r="5" spans="1:22" ht="19" x14ac:dyDescent="0.25">
      <c r="A5" s="20"/>
      <c r="B5" s="29" t="s">
        <v>139</v>
      </c>
      <c r="C5" s="27">
        <v>640311000</v>
      </c>
      <c r="D5" s="27">
        <v>640311000</v>
      </c>
      <c r="E5" s="27">
        <v>640471000</v>
      </c>
      <c r="F5" s="28">
        <v>628144000</v>
      </c>
      <c r="G5" s="20"/>
      <c r="H5" s="20"/>
      <c r="I5" s="20"/>
      <c r="J5" s="20"/>
      <c r="K5" s="20"/>
      <c r="L5" s="20"/>
      <c r="M5" s="20"/>
      <c r="N5" s="20"/>
      <c r="O5" s="20"/>
      <c r="P5" s="20"/>
      <c r="Q5" s="20"/>
      <c r="R5" s="20"/>
      <c r="S5" s="20"/>
      <c r="T5" s="20"/>
      <c r="U5" s="20"/>
      <c r="V5" s="20"/>
    </row>
    <row r="6" spans="1:22" ht="19" x14ac:dyDescent="0.25">
      <c r="A6" s="20"/>
      <c r="B6" s="29" t="s">
        <v>140</v>
      </c>
      <c r="C6" s="27">
        <v>4345067000</v>
      </c>
      <c r="D6" s="27">
        <v>3755056000</v>
      </c>
      <c r="E6" s="27">
        <v>3492395000</v>
      </c>
      <c r="F6" s="28">
        <v>3311465000</v>
      </c>
      <c r="G6" s="20"/>
      <c r="H6" s="20"/>
      <c r="I6" s="20"/>
      <c r="J6" s="20"/>
      <c r="K6" s="20"/>
      <c r="L6" s="20"/>
      <c r="M6" s="20"/>
      <c r="N6" s="20"/>
      <c r="O6" s="20"/>
      <c r="P6" s="20"/>
      <c r="Q6" s="20"/>
      <c r="R6" s="20"/>
      <c r="S6" s="20"/>
      <c r="T6" s="20"/>
      <c r="U6" s="20"/>
      <c r="V6" s="20"/>
    </row>
    <row r="7" spans="1:22" ht="19" x14ac:dyDescent="0.25">
      <c r="A7" s="20"/>
      <c r="B7" s="29" t="s">
        <v>141</v>
      </c>
      <c r="C7" s="27">
        <v>342974000</v>
      </c>
      <c r="D7" s="27">
        <v>268322000</v>
      </c>
      <c r="E7" s="27">
        <v>203271000</v>
      </c>
      <c r="F7" s="28">
        <v>350795000</v>
      </c>
      <c r="G7" s="20"/>
      <c r="H7" s="20"/>
      <c r="I7" s="20"/>
      <c r="J7" s="20"/>
      <c r="K7" s="20"/>
      <c r="L7" s="20"/>
      <c r="M7" s="20"/>
      <c r="N7" s="20"/>
      <c r="O7" s="20"/>
      <c r="P7" s="20"/>
      <c r="Q7" s="20"/>
      <c r="R7" s="20"/>
      <c r="S7" s="20"/>
      <c r="T7" s="20"/>
      <c r="U7" s="20"/>
      <c r="V7" s="20"/>
    </row>
    <row r="8" spans="1:22" ht="19" x14ac:dyDescent="0.25">
      <c r="A8" s="20"/>
      <c r="B8" s="29" t="s">
        <v>142</v>
      </c>
      <c r="C8" s="27">
        <v>2768696000</v>
      </c>
      <c r="D8" s="27">
        <v>2375866000</v>
      </c>
      <c r="E8" s="27">
        <v>2254605000</v>
      </c>
      <c r="F8" s="28">
        <v>2043510000</v>
      </c>
      <c r="G8" s="20"/>
      <c r="H8" s="20"/>
      <c r="I8" s="20"/>
      <c r="J8" s="20"/>
      <c r="K8" s="20"/>
      <c r="L8" s="20"/>
      <c r="M8" s="20"/>
      <c r="N8" s="20"/>
      <c r="O8" s="20"/>
      <c r="P8" s="20"/>
      <c r="Q8" s="20"/>
      <c r="R8" s="20"/>
      <c r="S8" s="20"/>
      <c r="T8" s="20"/>
      <c r="U8" s="20"/>
      <c r="V8" s="20"/>
    </row>
    <row r="9" spans="1:22" ht="19" x14ac:dyDescent="0.25">
      <c r="A9" s="20"/>
      <c r="B9" s="29" t="s">
        <v>143</v>
      </c>
      <c r="C9" s="27">
        <v>3111670000</v>
      </c>
      <c r="D9" s="27">
        <v>2644188000</v>
      </c>
      <c r="E9" s="27">
        <v>2457876000</v>
      </c>
      <c r="F9" s="28">
        <v>2394305000</v>
      </c>
      <c r="G9" s="20"/>
      <c r="H9" s="20"/>
      <c r="I9" s="20"/>
      <c r="J9" s="20"/>
      <c r="K9" s="20"/>
      <c r="L9" s="20"/>
      <c r="M9" s="20"/>
      <c r="N9" s="20"/>
      <c r="O9" s="20"/>
      <c r="P9" s="20"/>
      <c r="Q9" s="20"/>
      <c r="R9" s="20"/>
      <c r="S9" s="20"/>
      <c r="T9" s="20"/>
      <c r="U9" s="20"/>
      <c r="V9" s="20"/>
    </row>
    <row r="10" spans="1:22" ht="19" x14ac:dyDescent="0.25">
      <c r="A10" s="20"/>
      <c r="B10" s="29" t="s">
        <v>144</v>
      </c>
      <c r="C10" s="27">
        <v>0</v>
      </c>
      <c r="D10" s="27">
        <v>0</v>
      </c>
      <c r="E10" s="27">
        <v>0</v>
      </c>
      <c r="F10" s="28">
        <v>0</v>
      </c>
      <c r="G10" s="20"/>
      <c r="H10" s="20"/>
      <c r="I10" s="20"/>
      <c r="J10" s="20"/>
      <c r="K10" s="20"/>
      <c r="L10" s="20"/>
      <c r="M10" s="20"/>
      <c r="N10" s="20"/>
      <c r="O10" s="20"/>
      <c r="P10" s="20"/>
      <c r="Q10" s="20"/>
      <c r="R10" s="20"/>
      <c r="S10" s="20"/>
      <c r="T10" s="20"/>
      <c r="U10" s="20"/>
      <c r="V10" s="20"/>
    </row>
    <row r="11" spans="1:22" ht="19" x14ac:dyDescent="0.25">
      <c r="A11" s="20"/>
      <c r="B11" s="29" t="s">
        <v>145</v>
      </c>
      <c r="C11" s="27">
        <v>0</v>
      </c>
      <c r="D11" s="27">
        <v>0</v>
      </c>
      <c r="E11" s="27">
        <v>0</v>
      </c>
      <c r="F11" s="28">
        <v>0</v>
      </c>
      <c r="G11" s="20"/>
      <c r="H11" s="20"/>
      <c r="I11" s="20"/>
      <c r="J11" s="20"/>
      <c r="K11" s="20"/>
      <c r="L11" s="20"/>
      <c r="M11" s="20"/>
      <c r="N11" s="20"/>
      <c r="O11" s="20"/>
      <c r="P11" s="20"/>
      <c r="Q11" s="20"/>
      <c r="R11" s="20"/>
      <c r="S11" s="20"/>
      <c r="T11" s="20"/>
      <c r="U11" s="20"/>
      <c r="V11" s="20"/>
    </row>
    <row r="12" spans="1:22" ht="19" x14ac:dyDescent="0.25">
      <c r="A12" s="20"/>
      <c r="B12" s="29" t="s">
        <v>146</v>
      </c>
      <c r="C12" s="27">
        <v>495383000</v>
      </c>
      <c r="D12" s="27">
        <v>458356000</v>
      </c>
      <c r="E12" s="27">
        <v>428260000</v>
      </c>
      <c r="F12" s="28">
        <v>408037000</v>
      </c>
      <c r="G12" s="20"/>
      <c r="H12" s="20"/>
      <c r="I12" s="20"/>
      <c r="J12" s="20"/>
      <c r="K12" s="20"/>
      <c r="L12" s="20"/>
      <c r="M12" s="20"/>
      <c r="N12" s="20"/>
      <c r="O12" s="20"/>
      <c r="P12" s="20"/>
      <c r="Q12" s="20"/>
      <c r="R12" s="20"/>
      <c r="S12" s="20"/>
      <c r="T12" s="20"/>
      <c r="U12" s="20"/>
      <c r="V12" s="20"/>
    </row>
    <row r="13" spans="1:22" ht="19" x14ac:dyDescent="0.25">
      <c r="A13" s="20"/>
      <c r="B13" s="29" t="s">
        <v>147</v>
      </c>
      <c r="C13" s="27">
        <v>1233397000</v>
      </c>
      <c r="D13" s="27">
        <v>1110868000</v>
      </c>
      <c r="E13" s="27">
        <v>1034519000</v>
      </c>
      <c r="F13" s="28">
        <v>917160000</v>
      </c>
      <c r="G13" s="20"/>
      <c r="H13" s="20"/>
      <c r="I13" s="20"/>
      <c r="J13" s="20"/>
      <c r="K13" s="20"/>
      <c r="L13" s="20"/>
      <c r="M13" s="20"/>
      <c r="N13" s="20"/>
      <c r="O13" s="20"/>
      <c r="P13" s="20"/>
      <c r="Q13" s="20"/>
      <c r="R13" s="20"/>
      <c r="S13" s="20"/>
      <c r="T13" s="20"/>
      <c r="U13" s="20"/>
      <c r="V13" s="20"/>
    </row>
    <row r="14" spans="1:22" ht="19" x14ac:dyDescent="0.25">
      <c r="A14" s="20"/>
      <c r="B14" s="30" t="s">
        <v>148</v>
      </c>
      <c r="C14" s="31"/>
      <c r="D14" s="31"/>
      <c r="E14" s="31"/>
      <c r="F14" s="32"/>
      <c r="G14" s="20"/>
      <c r="H14" s="20"/>
      <c r="I14" s="20"/>
      <c r="J14" s="20"/>
      <c r="K14" s="20"/>
      <c r="L14" s="20"/>
      <c r="M14" s="20"/>
      <c r="N14" s="20"/>
      <c r="O14" s="20"/>
      <c r="P14" s="20"/>
      <c r="Q14" s="20"/>
      <c r="R14" s="20"/>
      <c r="S14" s="20"/>
      <c r="T14" s="20"/>
      <c r="U14" s="20"/>
      <c r="V14" s="20"/>
    </row>
    <row r="15" spans="1:22" ht="19" x14ac:dyDescent="0.25">
      <c r="A15" s="20"/>
      <c r="B15" s="26" t="s">
        <v>149</v>
      </c>
      <c r="C15" s="27">
        <v>0</v>
      </c>
      <c r="D15" s="27">
        <v>0</v>
      </c>
      <c r="E15" s="27">
        <v>0</v>
      </c>
      <c r="F15" s="28">
        <v>0</v>
      </c>
      <c r="G15" s="20"/>
      <c r="H15" s="20"/>
      <c r="I15" s="20"/>
      <c r="J15" s="20"/>
      <c r="K15" s="20"/>
      <c r="L15" s="20"/>
      <c r="M15" s="20"/>
      <c r="N15" s="20"/>
      <c r="O15" s="20"/>
      <c r="P15" s="20"/>
      <c r="Q15" s="20"/>
      <c r="R15" s="20"/>
      <c r="S15" s="20"/>
      <c r="T15" s="20"/>
      <c r="U15" s="20"/>
      <c r="V15" s="20"/>
    </row>
    <row r="16" spans="1:22" ht="19" x14ac:dyDescent="0.25">
      <c r="A16" s="20"/>
      <c r="B16" s="30" t="s">
        <v>150</v>
      </c>
      <c r="C16" s="31"/>
      <c r="D16" s="31"/>
      <c r="E16" s="31"/>
      <c r="F16" s="32"/>
      <c r="G16" s="20"/>
      <c r="H16" s="20"/>
      <c r="I16" s="20"/>
      <c r="J16" s="20"/>
      <c r="K16" s="20"/>
      <c r="L16" s="20"/>
      <c r="M16" s="20"/>
      <c r="N16" s="20"/>
      <c r="O16" s="20"/>
      <c r="P16" s="20"/>
      <c r="Q16" s="20"/>
      <c r="R16" s="20"/>
      <c r="S16" s="20"/>
      <c r="T16" s="20"/>
      <c r="U16" s="20"/>
      <c r="V16" s="20"/>
    </row>
    <row r="17" spans="1:22" ht="19" x14ac:dyDescent="0.25">
      <c r="A17" s="20"/>
      <c r="B17" s="33" t="s">
        <v>151</v>
      </c>
      <c r="C17" s="34">
        <v>190831000</v>
      </c>
      <c r="D17" s="34">
        <v>166199000</v>
      </c>
      <c r="E17" s="34">
        <v>130040000</v>
      </c>
      <c r="F17" s="35">
        <v>104051000</v>
      </c>
      <c r="G17" s="20"/>
      <c r="H17" s="20"/>
      <c r="I17" s="20"/>
      <c r="J17" s="20"/>
      <c r="K17" s="20"/>
      <c r="L17" s="20"/>
      <c r="M17" s="20"/>
      <c r="N17" s="20"/>
      <c r="O17" s="20"/>
      <c r="P17" s="20"/>
      <c r="Q17" s="20"/>
      <c r="R17" s="20"/>
      <c r="S17" s="20"/>
      <c r="T17" s="20"/>
      <c r="U17" s="20"/>
      <c r="V17" s="20"/>
    </row>
    <row r="19" spans="1:22" x14ac:dyDescent="0.2">
      <c r="A19" s="20"/>
      <c r="B19" s="36" t="s">
        <v>70</v>
      </c>
      <c r="C19" s="37" t="s">
        <v>152</v>
      </c>
      <c r="D19" s="37" t="s">
        <v>153</v>
      </c>
      <c r="E19" s="37" t="s">
        <v>154</v>
      </c>
      <c r="F19" s="37" t="s">
        <v>155</v>
      </c>
      <c r="G19" s="38" t="s">
        <v>156</v>
      </c>
      <c r="H19" s="20"/>
      <c r="I19" s="20"/>
      <c r="J19" s="20"/>
      <c r="K19" s="20"/>
      <c r="L19" s="20"/>
      <c r="M19" s="20"/>
      <c r="N19" s="20"/>
      <c r="O19" s="20"/>
      <c r="P19" s="20"/>
      <c r="Q19" s="20"/>
      <c r="R19" s="20"/>
      <c r="S19" s="20"/>
      <c r="T19" s="20"/>
      <c r="U19" s="20"/>
      <c r="V19" s="20"/>
    </row>
    <row r="20" spans="1:22" x14ac:dyDescent="0.2">
      <c r="A20" s="20"/>
      <c r="B20" s="39" t="s">
        <v>85</v>
      </c>
      <c r="C20" s="40"/>
      <c r="D20" s="40"/>
      <c r="E20" s="40"/>
      <c r="F20" s="40"/>
      <c r="G20" s="41"/>
      <c r="H20" s="42" t="s">
        <v>157</v>
      </c>
      <c r="I20" s="20"/>
      <c r="J20" s="20"/>
      <c r="K20" s="20"/>
      <c r="L20" s="20"/>
      <c r="M20" s="20"/>
      <c r="N20" s="20"/>
      <c r="O20" s="20"/>
      <c r="P20" s="20"/>
      <c r="Q20" s="20"/>
      <c r="R20" s="20"/>
      <c r="S20" s="20"/>
      <c r="T20" s="20"/>
      <c r="U20" s="20"/>
      <c r="V20" s="20"/>
    </row>
    <row r="21" spans="1:22" x14ac:dyDescent="0.2">
      <c r="A21" s="20"/>
      <c r="B21" s="43" t="s">
        <v>158</v>
      </c>
      <c r="C21" s="44" t="str">
        <f>IF(C3&gt;D3, "Pass", "Fail")</f>
        <v>Fail</v>
      </c>
      <c r="D21" s="44" t="str">
        <f>IF(D3&gt;E3, "Pass", "Fail")</f>
        <v>Fail</v>
      </c>
      <c r="E21" s="44" t="str">
        <f>IF(E3&gt;F3, "Pass", "Fail")</f>
        <v>Fail</v>
      </c>
      <c r="F21" s="45"/>
      <c r="G21" s="46">
        <f>(((COUNTIF(C21:E21, "Pass") * 100) + (COUNTIF(C21:E21, "Fail") * 0)) * (400/300)) / 2</f>
        <v>0</v>
      </c>
      <c r="H21" s="47" t="s">
        <v>159</v>
      </c>
      <c r="I21" s="48"/>
      <c r="J21" s="20"/>
      <c r="K21" s="20"/>
      <c r="L21" s="20"/>
      <c r="M21" s="20"/>
      <c r="N21" s="20"/>
      <c r="O21" s="20"/>
      <c r="P21" s="20"/>
      <c r="Q21" s="20"/>
      <c r="R21" s="20"/>
      <c r="S21" s="20"/>
      <c r="T21" s="20"/>
      <c r="U21" s="20"/>
      <c r="V21" s="20"/>
    </row>
    <row r="22" spans="1:22" x14ac:dyDescent="0.2">
      <c r="A22" s="20"/>
      <c r="B22" s="43" t="s">
        <v>160</v>
      </c>
      <c r="C22" s="44" t="str">
        <f>IF(C17&gt;D17, "Pass", "Fail")</f>
        <v>Pass</v>
      </c>
      <c r="D22" s="44" t="str">
        <f>IF(D17&gt;E17, "Pass", "Fail")</f>
        <v>Pass</v>
      </c>
      <c r="E22" s="44" t="str">
        <f>IF(E17&gt;F17, "Pass", "Fail")</f>
        <v>Pass</v>
      </c>
      <c r="F22" s="40"/>
      <c r="G22" s="46">
        <f>(((COUNTIF(C22:F22, "Pass") * 100) + (COUNTIF(C22:F22, "Fail") * 0)) * (400/300)) / 2</f>
        <v>200</v>
      </c>
      <c r="H22" s="47" t="s">
        <v>161</v>
      </c>
      <c r="I22" s="20"/>
      <c r="J22" s="20"/>
      <c r="K22" s="20"/>
      <c r="L22" s="20"/>
      <c r="M22" s="20"/>
      <c r="N22" s="20"/>
      <c r="O22" s="20"/>
      <c r="P22" s="20"/>
      <c r="Q22" s="20"/>
      <c r="R22" s="20"/>
      <c r="S22" s="20"/>
      <c r="T22" s="20"/>
      <c r="U22" s="20"/>
      <c r="V22" s="20"/>
    </row>
    <row r="23" spans="1:22" x14ac:dyDescent="0.2">
      <c r="A23" s="20"/>
      <c r="B23" s="39" t="s">
        <v>73</v>
      </c>
      <c r="C23" s="44" t="str">
        <f>IF(C17&gt;C7, "Pass", "Fail")</f>
        <v>Fail</v>
      </c>
      <c r="D23" s="44" t="str">
        <f>IF(D17&gt;D7, "Pass", "Fail")</f>
        <v>Fail</v>
      </c>
      <c r="E23" s="44" t="str">
        <f>IF(E17&gt;E7, "Pass", "Fail")</f>
        <v>Fail</v>
      </c>
      <c r="F23" s="49" t="str">
        <f>IF(F17&gt;F7, "Pass", "Fail")</f>
        <v>Fail</v>
      </c>
      <c r="G23" s="46">
        <f>(COUNTIF(C23:F23, "Pass") * 100) + (COUNTIF(C23:F23, "Fail") * 0)</f>
        <v>0</v>
      </c>
      <c r="H23" s="47" t="s">
        <v>162</v>
      </c>
      <c r="I23" s="20"/>
      <c r="J23" s="20"/>
      <c r="K23" s="20"/>
      <c r="L23" s="20"/>
      <c r="M23" s="20"/>
      <c r="N23" s="20"/>
      <c r="O23" s="20"/>
      <c r="P23" s="20"/>
      <c r="Q23" s="20"/>
      <c r="R23" s="20"/>
      <c r="S23" s="20"/>
      <c r="T23" s="20"/>
      <c r="U23" s="20"/>
      <c r="V23" s="20"/>
    </row>
    <row r="24" spans="1:22" x14ac:dyDescent="0.2">
      <c r="A24" s="20"/>
      <c r="B24" s="39" t="s">
        <v>91</v>
      </c>
      <c r="C24" s="50">
        <f>C17/(C4)</f>
        <v>6.0876802560238467E-2</v>
      </c>
      <c r="D24" s="50">
        <f>D17/(D4)</f>
        <v>6.4061706210168379E-2</v>
      </c>
      <c r="E24" s="50">
        <f>E17/(E4)</f>
        <v>5.2502191292242685E-2</v>
      </c>
      <c r="F24" s="51">
        <f>F17/(F4)</f>
        <v>4.5244581464466714E-2</v>
      </c>
      <c r="G24" s="46">
        <f>(IF(C24 &gt; 0.5, 100, IF(C24 &gt;= 0.2, 50, 0))) +
  (IF(D24 &gt; 0.5, 100, IF(D24 &gt;= 0.2, 50, 0))) +
  (IF(E24 &gt; 0.5, 100, IF(E24 &gt;= 0.2, 50, 0))) +
  (IF(F24 &gt; 0.5, 100, IF(F24 &gt;= 0.2, 50, 0)))</f>
        <v>0</v>
      </c>
      <c r="H24" s="47" t="s">
        <v>163</v>
      </c>
      <c r="I24" s="20"/>
      <c r="J24" s="20"/>
      <c r="K24" s="20"/>
      <c r="L24" s="20"/>
      <c r="M24" s="20"/>
      <c r="N24" s="20"/>
      <c r="O24" s="20"/>
      <c r="P24" s="20"/>
      <c r="Q24" s="20"/>
      <c r="R24" s="20"/>
      <c r="S24" s="20"/>
      <c r="T24" s="20"/>
      <c r="U24" s="20"/>
      <c r="V24" s="20"/>
    </row>
    <row r="25" spans="1:22" x14ac:dyDescent="0.2">
      <c r="A25" s="20"/>
      <c r="B25" s="39" t="s">
        <v>79</v>
      </c>
      <c r="C25" s="50">
        <f>C17/C6</f>
        <v>4.3919000558564458E-2</v>
      </c>
      <c r="D25" s="50">
        <f>D17/D6</f>
        <v>4.4260058971157819E-2</v>
      </c>
      <c r="E25" s="50">
        <f>E17/E6</f>
        <v>3.7235192468205919E-2</v>
      </c>
      <c r="F25" s="51">
        <f>F17/F6</f>
        <v>3.1421440359478359E-2</v>
      </c>
      <c r="G25" s="46">
        <f>(IF(C25 &gt; 0.17, 100, IF(C25 &gt;= 0.1, 50, 0))) +
  (IF(D25 &gt; 0.17, 100, IF(D25 &gt;= 0.1, 50, 0))) +
  (IF(E25 &gt; 0.17, 100, IF(E25 &gt;= 0.1, 50, 0))) +
  (IF(F25 &gt; 0.17, 100, IF(F25 &gt;= 0.1, 50, 0)))</f>
        <v>0</v>
      </c>
      <c r="H25" s="47" t="s">
        <v>164</v>
      </c>
      <c r="I25" s="20"/>
      <c r="J25" s="20"/>
      <c r="K25" s="20"/>
      <c r="L25" s="20"/>
      <c r="M25" s="20"/>
      <c r="N25" s="20"/>
      <c r="O25" s="20"/>
      <c r="P25" s="20"/>
      <c r="Q25" s="20"/>
      <c r="R25" s="20"/>
      <c r="S25" s="20"/>
      <c r="T25" s="20"/>
      <c r="U25" s="20"/>
      <c r="V25" s="20"/>
    </row>
    <row r="26" spans="1:22" x14ac:dyDescent="0.2">
      <c r="A26" s="20"/>
      <c r="B26" s="39" t="s">
        <v>81</v>
      </c>
      <c r="C26" s="50">
        <f>C8/C6</f>
        <v>0.63720444356784367</v>
      </c>
      <c r="D26" s="50">
        <f>D8/D6</f>
        <v>0.63271120324170926</v>
      </c>
      <c r="E26" s="50">
        <f>E8/E6</f>
        <v>0.64557560069808828</v>
      </c>
      <c r="F26" s="51">
        <f>F8/F6</f>
        <v>0.61710149435370754</v>
      </c>
      <c r="G26" s="46">
        <f>(IF(C26 &lt; 0.5, 100, 0)) +
  (IF(D26 &lt; 0.5, 100, 0)) +
  (IF(E26 &lt; 0.5, 100, 0)) +
  (IF(F26 &lt; 0.5, 100, 0))</f>
        <v>0</v>
      </c>
      <c r="H26" s="47" t="s">
        <v>165</v>
      </c>
      <c r="I26" s="20"/>
      <c r="J26" s="20"/>
      <c r="K26" s="20"/>
      <c r="L26" s="20"/>
      <c r="M26" s="20"/>
      <c r="N26" s="20"/>
      <c r="O26" s="20"/>
      <c r="P26" s="20"/>
      <c r="Q26" s="20"/>
      <c r="R26" s="20"/>
      <c r="S26" s="20"/>
      <c r="T26" s="20"/>
      <c r="U26" s="20"/>
      <c r="V26" s="20"/>
    </row>
    <row r="27" spans="1:22" x14ac:dyDescent="0.2">
      <c r="A27" s="20"/>
      <c r="B27" s="39" t="s">
        <v>166</v>
      </c>
      <c r="C27" s="50">
        <f>C9/(C13+C10)</f>
        <v>2.5228454423028435</v>
      </c>
      <c r="D27" s="50">
        <f>D9/(D13+D10)</f>
        <v>2.3802900074536311</v>
      </c>
      <c r="E27" s="50">
        <f>E9/(E13+E10)</f>
        <v>2.3758635655797526</v>
      </c>
      <c r="F27" s="51">
        <f>F9/(F13+F10)</f>
        <v>2.6105641327576432</v>
      </c>
      <c r="G27" s="46">
        <f>(IF(C27 &lt; 0.8, 100, IF(C27 &lt; 1, 50, 0))) +
  (IF(D27 &lt; 0.8, 100, IF(D27 &lt; 1, 50, 0))) +
  (IF(E27 &lt; 0.8, 100, IF(E27 &lt; 1, 50, 0))) +
  (IF(F27 &lt; 0.8, 100, IF(F27 &lt; 1, 50, 0)))</f>
        <v>0</v>
      </c>
      <c r="H27" s="47" t="s">
        <v>167</v>
      </c>
      <c r="I27" s="20"/>
      <c r="J27" s="20"/>
      <c r="K27" s="20"/>
      <c r="L27" s="20"/>
      <c r="M27" s="20"/>
      <c r="N27" s="20"/>
      <c r="O27" s="20"/>
      <c r="P27" s="20"/>
      <c r="Q27" s="20"/>
      <c r="R27" s="20"/>
      <c r="S27" s="20"/>
      <c r="T27" s="20"/>
      <c r="U27" s="20"/>
      <c r="V27" s="20"/>
    </row>
    <row r="28" spans="1:22" x14ac:dyDescent="0.2">
      <c r="A28" s="20"/>
      <c r="B28" s="39" t="s">
        <v>168</v>
      </c>
      <c r="C28" s="44" t="str">
        <f>IF(C11=0, "Pass", "Fail")</f>
        <v>Pass</v>
      </c>
      <c r="D28" s="52" t="str">
        <f>IF(D11=0, "Pass", "Fail")</f>
        <v>Pass</v>
      </c>
      <c r="E28" s="52" t="str">
        <f>IF(E11=0, "Pass", "Fail")</f>
        <v>Pass</v>
      </c>
      <c r="F28" s="53" t="str">
        <f>IF(F11=0, "Pass", "Fail")</f>
        <v>Pass</v>
      </c>
      <c r="G28" s="46">
        <f>(COUNTIF(C28:F28, "Pass") * 100) + (COUNTIF(C28:F28, "Fail") * 0)</f>
        <v>400</v>
      </c>
      <c r="H28" s="47" t="s">
        <v>169</v>
      </c>
      <c r="I28" s="20"/>
      <c r="J28" s="20"/>
      <c r="K28" s="20"/>
      <c r="L28" s="20"/>
      <c r="M28" s="20"/>
      <c r="N28" s="20"/>
      <c r="O28" s="20"/>
      <c r="P28" s="20"/>
      <c r="Q28" s="20"/>
      <c r="R28" s="20"/>
      <c r="S28" s="20"/>
      <c r="T28" s="20"/>
      <c r="U28" s="20"/>
      <c r="V28" s="20"/>
    </row>
    <row r="29" spans="1:22" x14ac:dyDescent="0.2">
      <c r="A29" s="20"/>
      <c r="B29" s="39" t="s">
        <v>83</v>
      </c>
      <c r="C29" s="51">
        <f>(((C12-D12)/D12)+((D12-E12)/E12)+((E12-F12)/F12))/3</f>
        <v>6.6872978408836783E-2</v>
      </c>
      <c r="D29" s="54"/>
      <c r="E29" s="55"/>
      <c r="F29" s="56"/>
      <c r="G29" s="46">
        <f>(IF(C29 &gt;= 0.17, 100, IF(C29 &gt;= 0, 50, 0))) * (400/100)</f>
        <v>200</v>
      </c>
      <c r="H29" s="47" t="s">
        <v>170</v>
      </c>
      <c r="I29" s="20"/>
      <c r="J29" s="20"/>
      <c r="K29" s="20"/>
      <c r="L29" s="20"/>
      <c r="M29" s="20"/>
      <c r="N29" s="20"/>
      <c r="O29" s="20"/>
      <c r="P29" s="20"/>
      <c r="Q29" s="20"/>
      <c r="R29" s="20"/>
      <c r="S29" s="20"/>
      <c r="T29" s="20"/>
      <c r="U29" s="20"/>
      <c r="V29" s="20"/>
    </row>
    <row r="30" spans="1:22" x14ac:dyDescent="0.2">
      <c r="A30" s="20"/>
      <c r="B30" s="39" t="s">
        <v>87</v>
      </c>
      <c r="C30" s="44" t="str">
        <f>IF(C10&lt;&gt;0,"Pass","Fail")</f>
        <v>Fail</v>
      </c>
      <c r="D30" s="57" t="str">
        <f>IF(D10&lt;&gt;0,"Pass","Fail")</f>
        <v>Fail</v>
      </c>
      <c r="E30" s="57" t="str">
        <f>IF(E10&lt;&gt;0,"Pass","Fail")</f>
        <v>Fail</v>
      </c>
      <c r="F30" s="58" t="str">
        <f>IF(F10&lt;&gt;0,"Pass","Fail")</f>
        <v>Fail</v>
      </c>
      <c r="G30" s="46">
        <f>(COUNTIF(C30:F30, "Pass") * 100) + (COUNTIF(C30:F30, "Fail") * 0)</f>
        <v>0</v>
      </c>
      <c r="H30" s="47" t="s">
        <v>171</v>
      </c>
      <c r="I30" s="20"/>
      <c r="J30" s="20"/>
      <c r="K30" s="20"/>
      <c r="L30" s="20"/>
      <c r="M30" s="20"/>
      <c r="N30" s="20"/>
      <c r="O30" s="20"/>
      <c r="P30" s="20"/>
      <c r="Q30" s="20"/>
      <c r="R30" s="20"/>
      <c r="S30" s="20"/>
      <c r="T30" s="20"/>
      <c r="U30" s="20"/>
      <c r="V30" s="20"/>
    </row>
    <row r="31" spans="1:22" x14ac:dyDescent="0.2">
      <c r="A31" s="20"/>
      <c r="B31" s="39" t="s">
        <v>172</v>
      </c>
      <c r="C31" s="50">
        <f>C17/(C13+C10)</f>
        <v>0.15471985094823484</v>
      </c>
      <c r="D31" s="50">
        <f>D17/(D13+D10)</f>
        <v>0.1496118350695132</v>
      </c>
      <c r="E31" s="50">
        <f>E17/(E13+E10)</f>
        <v>0.12570092961076598</v>
      </c>
      <c r="F31" s="51">
        <f>F17/(F13+F10)</f>
        <v>0.11344912556151598</v>
      </c>
      <c r="G31" s="46">
        <f>(IF(C31 &gt; 0.23, 100, 0)) +
  (IF(D31 &gt; 0.23, 100, 0)) +
  (IF(E31 &gt; 0.23, 100, 0)) +
  (IF(F31 &gt; 0.23, 100, 0))</f>
        <v>0</v>
      </c>
      <c r="H31" s="47" t="s">
        <v>173</v>
      </c>
      <c r="I31" s="20"/>
      <c r="J31" s="20"/>
      <c r="K31" s="20"/>
      <c r="L31" s="20"/>
      <c r="M31" s="20"/>
      <c r="N31" s="20"/>
      <c r="O31" s="20"/>
      <c r="P31" s="20"/>
      <c r="Q31" s="20"/>
      <c r="R31" s="20"/>
      <c r="S31" s="20"/>
      <c r="T31" s="20"/>
      <c r="U31" s="20"/>
      <c r="V31" s="20"/>
    </row>
    <row r="32" spans="1:22" x14ac:dyDescent="0.2">
      <c r="A32" s="20"/>
      <c r="B32" s="59" t="s">
        <v>93</v>
      </c>
      <c r="C32" s="60" t="str">
        <f>IF(C5&gt;F5, "Pass", "Fail")</f>
        <v>Pass</v>
      </c>
      <c r="D32" s="61"/>
      <c r="E32" s="62"/>
      <c r="F32" s="62"/>
      <c r="G32" s="63">
        <f>((COUNTIF(C32, "Pass") * 100) + (COUNTIF(C32, "Fail") * 0)) * (400/100)</f>
        <v>400</v>
      </c>
      <c r="H32" s="64" t="s">
        <v>174</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tabColor rgb="FF00FF00"/>
  </sheetPr>
  <dimension ref="A1:V32"/>
  <sheetViews>
    <sheetView zoomScale="200" workbookViewId="0"/>
  </sheetViews>
  <sheetFormatPr baseColWidth="10" defaultColWidth="8.83203125" defaultRowHeight="15" x14ac:dyDescent="0.2"/>
  <cols>
    <col min="1" max="1" width="19" customWidth="1"/>
    <col min="2" max="2" width="42" customWidth="1"/>
    <col min="3" max="7" width="20" customWidth="1"/>
    <col min="8" max="8" width="177" customWidth="1"/>
    <col min="9" max="9" width="20" customWidth="1"/>
    <col min="10" max="22" width="19" customWidth="1"/>
  </cols>
  <sheetData>
    <row r="1" spans="1:22" x14ac:dyDescent="0.2">
      <c r="A1" s="20"/>
      <c r="B1" s="21" t="s">
        <v>130</v>
      </c>
      <c r="C1" s="20"/>
      <c r="D1" s="20"/>
      <c r="E1" s="20"/>
      <c r="F1" s="20"/>
      <c r="G1" s="20"/>
      <c r="H1" s="20"/>
      <c r="I1" s="20"/>
      <c r="J1" s="20"/>
      <c r="K1" s="20"/>
      <c r="L1" s="20"/>
      <c r="M1" s="20"/>
      <c r="N1" s="20"/>
      <c r="O1" s="20"/>
      <c r="P1" s="20"/>
      <c r="Q1" s="20"/>
      <c r="R1" s="20"/>
      <c r="S1" s="20"/>
      <c r="T1" s="20"/>
      <c r="U1" s="20"/>
      <c r="V1" s="20"/>
    </row>
    <row r="2" spans="1:22" x14ac:dyDescent="0.2">
      <c r="A2" s="20"/>
      <c r="B2" s="22" t="s">
        <v>131</v>
      </c>
      <c r="C2" s="23" t="s">
        <v>175</v>
      </c>
      <c r="D2" s="23" t="s">
        <v>176</v>
      </c>
      <c r="E2" s="23" t="s">
        <v>177</v>
      </c>
      <c r="F2" s="23" t="s">
        <v>178</v>
      </c>
      <c r="G2" s="20"/>
      <c r="H2" s="24" t="s">
        <v>136</v>
      </c>
      <c r="I2" s="25">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0.16833333333333336</v>
      </c>
      <c r="J2" s="20"/>
      <c r="K2" s="20"/>
      <c r="L2" s="20"/>
      <c r="M2" s="20"/>
      <c r="N2" s="20"/>
      <c r="O2" s="20"/>
      <c r="P2" s="20"/>
      <c r="Q2" s="20"/>
      <c r="R2" s="20"/>
      <c r="S2" s="20"/>
      <c r="T2" s="20"/>
      <c r="U2" s="20"/>
      <c r="V2" s="20"/>
    </row>
    <row r="3" spans="1:22" ht="19" x14ac:dyDescent="0.25">
      <c r="A3" s="20"/>
      <c r="B3" s="26" t="s">
        <v>137</v>
      </c>
      <c r="C3" s="27">
        <v>112571000</v>
      </c>
      <c r="D3" s="27">
        <v>87096000</v>
      </c>
      <c r="E3" s="27">
        <v>57262000</v>
      </c>
      <c r="F3" s="28">
        <v>42691000</v>
      </c>
      <c r="G3" s="20"/>
      <c r="H3" s="20"/>
      <c r="I3" s="20"/>
      <c r="J3" s="20"/>
      <c r="K3" s="20"/>
      <c r="L3" s="20"/>
      <c r="M3" s="20"/>
      <c r="N3" s="20"/>
      <c r="O3" s="20"/>
      <c r="P3" s="20"/>
      <c r="Q3" s="20"/>
      <c r="R3" s="20"/>
      <c r="S3" s="20"/>
      <c r="T3" s="20"/>
      <c r="U3" s="20"/>
      <c r="V3" s="20"/>
    </row>
    <row r="4" spans="1:22" ht="19" x14ac:dyDescent="0.25">
      <c r="A4" s="20"/>
      <c r="B4" s="29" t="s">
        <v>138</v>
      </c>
      <c r="C4" s="27">
        <v>3559244000</v>
      </c>
      <c r="D4" s="27">
        <v>3322131000</v>
      </c>
      <c r="E4" s="27">
        <v>3085414000</v>
      </c>
      <c r="F4" s="28">
        <v>2875975000</v>
      </c>
      <c r="G4" s="20"/>
      <c r="H4" s="20"/>
      <c r="I4" s="20"/>
      <c r="J4" s="20"/>
      <c r="K4" s="20"/>
      <c r="L4" s="20"/>
      <c r="M4" s="20"/>
      <c r="N4" s="20"/>
      <c r="O4" s="20"/>
      <c r="P4" s="20"/>
      <c r="Q4" s="20"/>
      <c r="R4" s="20"/>
      <c r="S4" s="20"/>
      <c r="T4" s="20"/>
      <c r="U4" s="20"/>
      <c r="V4" s="20"/>
    </row>
    <row r="5" spans="1:22" ht="19" x14ac:dyDescent="0.25">
      <c r="A5" s="20"/>
      <c r="B5" s="29" t="s">
        <v>139</v>
      </c>
      <c r="C5" s="27">
        <v>163344000</v>
      </c>
      <c r="D5" s="27">
        <v>149283000</v>
      </c>
      <c r="E5" s="27">
        <v>70570000</v>
      </c>
      <c r="F5" s="28">
        <v>69225000</v>
      </c>
      <c r="G5" s="20"/>
      <c r="H5" s="20"/>
      <c r="I5" s="20"/>
      <c r="J5" s="20"/>
      <c r="K5" s="20"/>
      <c r="L5" s="20"/>
      <c r="M5" s="20"/>
      <c r="N5" s="20"/>
      <c r="O5" s="20"/>
      <c r="P5" s="20"/>
      <c r="Q5" s="20"/>
      <c r="R5" s="20"/>
      <c r="S5" s="20"/>
      <c r="T5" s="20"/>
      <c r="U5" s="20"/>
      <c r="V5" s="20"/>
    </row>
    <row r="6" spans="1:22" ht="19" x14ac:dyDescent="0.25">
      <c r="A6" s="20"/>
      <c r="B6" s="29" t="s">
        <v>140</v>
      </c>
      <c r="C6" s="27">
        <v>4867092000</v>
      </c>
      <c r="D6" s="27">
        <v>4748326000</v>
      </c>
      <c r="E6" s="27">
        <v>4064604000</v>
      </c>
      <c r="F6" s="28">
        <v>3756379000</v>
      </c>
      <c r="G6" s="20"/>
      <c r="H6" s="20"/>
      <c r="I6" s="20"/>
      <c r="J6" s="20"/>
      <c r="K6" s="20"/>
      <c r="L6" s="20"/>
      <c r="M6" s="20"/>
      <c r="N6" s="20"/>
      <c r="O6" s="20"/>
      <c r="P6" s="20"/>
      <c r="Q6" s="20"/>
      <c r="R6" s="20"/>
      <c r="S6" s="20"/>
      <c r="T6" s="20"/>
      <c r="U6" s="20"/>
      <c r="V6" s="20"/>
    </row>
    <row r="7" spans="1:22" ht="19" x14ac:dyDescent="0.25">
      <c r="A7" s="20"/>
      <c r="B7" s="29" t="s">
        <v>141</v>
      </c>
      <c r="C7" s="27">
        <v>696878000</v>
      </c>
      <c r="D7" s="27">
        <v>898734000</v>
      </c>
      <c r="E7" s="27">
        <v>724765000</v>
      </c>
      <c r="F7" s="28">
        <v>627083000</v>
      </c>
      <c r="G7" s="20"/>
      <c r="H7" s="20"/>
      <c r="I7" s="20"/>
      <c r="J7" s="20"/>
      <c r="K7" s="20"/>
      <c r="L7" s="20"/>
      <c r="M7" s="20"/>
      <c r="N7" s="20"/>
      <c r="O7" s="20"/>
      <c r="P7" s="20"/>
      <c r="Q7" s="20"/>
      <c r="R7" s="20"/>
      <c r="S7" s="20"/>
      <c r="T7" s="20"/>
      <c r="U7" s="20"/>
      <c r="V7" s="20"/>
    </row>
    <row r="8" spans="1:22" ht="19" x14ac:dyDescent="0.25">
      <c r="A8" s="20"/>
      <c r="B8" s="29" t="s">
        <v>142</v>
      </c>
      <c r="C8" s="27">
        <v>2886376000</v>
      </c>
      <c r="D8" s="27">
        <v>2674151000</v>
      </c>
      <c r="E8" s="27">
        <v>2404693000</v>
      </c>
      <c r="F8" s="28">
        <v>2240563000</v>
      </c>
      <c r="G8" s="20"/>
      <c r="H8" s="20"/>
      <c r="I8" s="20"/>
      <c r="J8" s="20"/>
      <c r="K8" s="20"/>
      <c r="L8" s="20"/>
      <c r="M8" s="20"/>
      <c r="N8" s="20"/>
      <c r="O8" s="20"/>
      <c r="P8" s="20"/>
      <c r="Q8" s="20"/>
      <c r="R8" s="20"/>
      <c r="S8" s="20"/>
      <c r="T8" s="20"/>
      <c r="U8" s="20"/>
      <c r="V8" s="20"/>
    </row>
    <row r="9" spans="1:22" ht="19" x14ac:dyDescent="0.25">
      <c r="A9" s="20"/>
      <c r="B9" s="29" t="s">
        <v>143</v>
      </c>
      <c r="C9" s="27">
        <v>3583254000</v>
      </c>
      <c r="D9" s="27">
        <v>3572885000</v>
      </c>
      <c r="E9" s="27">
        <v>3129458000</v>
      </c>
      <c r="F9" s="28">
        <v>2867646000</v>
      </c>
      <c r="G9" s="20"/>
      <c r="H9" s="20"/>
      <c r="I9" s="20"/>
      <c r="J9" s="20"/>
      <c r="K9" s="20"/>
      <c r="L9" s="20"/>
      <c r="M9" s="20"/>
      <c r="N9" s="20"/>
      <c r="O9" s="20"/>
      <c r="P9" s="20"/>
      <c r="Q9" s="20"/>
      <c r="R9" s="20"/>
      <c r="S9" s="20"/>
      <c r="T9" s="20"/>
      <c r="U9" s="20"/>
      <c r="V9" s="20"/>
    </row>
    <row r="10" spans="1:22" ht="19" x14ac:dyDescent="0.25">
      <c r="A10" s="20"/>
      <c r="B10" s="29" t="s">
        <v>144</v>
      </c>
      <c r="C10" s="27">
        <v>0</v>
      </c>
      <c r="D10" s="27">
        <v>0</v>
      </c>
      <c r="E10" s="27">
        <v>0</v>
      </c>
      <c r="F10" s="28">
        <v>0</v>
      </c>
      <c r="G10" s="20"/>
      <c r="H10" s="20"/>
      <c r="I10" s="20"/>
      <c r="J10" s="20"/>
      <c r="K10" s="20"/>
      <c r="L10" s="20"/>
      <c r="M10" s="20"/>
      <c r="N10" s="20"/>
      <c r="O10" s="20"/>
      <c r="P10" s="20"/>
      <c r="Q10" s="20"/>
      <c r="R10" s="20"/>
      <c r="S10" s="20"/>
      <c r="T10" s="20"/>
      <c r="U10" s="20"/>
      <c r="V10" s="20"/>
    </row>
    <row r="11" spans="1:22" ht="19" x14ac:dyDescent="0.25">
      <c r="A11" s="20"/>
      <c r="B11" s="29" t="s">
        <v>145</v>
      </c>
      <c r="C11" s="27">
        <v>0</v>
      </c>
      <c r="D11" s="27">
        <v>0</v>
      </c>
      <c r="E11" s="27">
        <v>0</v>
      </c>
      <c r="F11" s="28">
        <v>0</v>
      </c>
      <c r="G11" s="20"/>
      <c r="H11" s="20"/>
      <c r="I11" s="20"/>
      <c r="J11" s="20"/>
      <c r="K11" s="20"/>
      <c r="L11" s="20"/>
      <c r="M11" s="20"/>
      <c r="N11" s="20"/>
      <c r="O11" s="20"/>
      <c r="P11" s="20"/>
      <c r="Q11" s="20"/>
      <c r="R11" s="20"/>
      <c r="S11" s="20"/>
      <c r="T11" s="20"/>
      <c r="U11" s="20"/>
      <c r="V11" s="20"/>
    </row>
    <row r="12" spans="1:22" ht="19" x14ac:dyDescent="0.25">
      <c r="A12" s="20"/>
      <c r="B12" s="29" t="s">
        <v>146</v>
      </c>
      <c r="C12" s="27">
        <v>399911000</v>
      </c>
      <c r="D12" s="27">
        <v>376473000</v>
      </c>
      <c r="E12" s="27">
        <v>355779000</v>
      </c>
      <c r="F12" s="28">
        <v>336523000</v>
      </c>
      <c r="G12" s="20"/>
      <c r="H12" s="20"/>
      <c r="I12" s="20"/>
      <c r="J12" s="20"/>
      <c r="K12" s="20"/>
      <c r="L12" s="20"/>
      <c r="M12" s="20"/>
      <c r="N12" s="20"/>
      <c r="O12" s="20"/>
      <c r="P12" s="20"/>
      <c r="Q12" s="20"/>
      <c r="R12" s="20"/>
      <c r="S12" s="20"/>
      <c r="T12" s="20"/>
      <c r="U12" s="20"/>
      <c r="V12" s="20"/>
    </row>
    <row r="13" spans="1:22" ht="19" x14ac:dyDescent="0.25">
      <c r="A13" s="20"/>
      <c r="B13" s="29" t="s">
        <v>147</v>
      </c>
      <c r="C13" s="27">
        <v>1283838000</v>
      </c>
      <c r="D13" s="27">
        <v>1175441000</v>
      </c>
      <c r="E13" s="27">
        <v>935146000</v>
      </c>
      <c r="F13" s="28">
        <v>888733000</v>
      </c>
      <c r="G13" s="20"/>
      <c r="H13" s="20"/>
      <c r="I13" s="20"/>
      <c r="J13" s="20"/>
      <c r="K13" s="20"/>
      <c r="L13" s="20"/>
      <c r="M13" s="20"/>
      <c r="N13" s="20"/>
      <c r="O13" s="20"/>
      <c r="P13" s="20"/>
      <c r="Q13" s="20"/>
      <c r="R13" s="20"/>
      <c r="S13" s="20"/>
      <c r="T13" s="20"/>
      <c r="U13" s="20"/>
      <c r="V13" s="20"/>
    </row>
    <row r="14" spans="1:22" ht="19" x14ac:dyDescent="0.25">
      <c r="A14" s="20"/>
      <c r="B14" s="30" t="s">
        <v>148</v>
      </c>
      <c r="C14" s="31"/>
      <c r="D14" s="31"/>
      <c r="E14" s="31"/>
      <c r="F14" s="32"/>
      <c r="G14" s="20"/>
      <c r="H14" s="20"/>
      <c r="I14" s="20"/>
      <c r="J14" s="20"/>
      <c r="K14" s="20"/>
      <c r="L14" s="20"/>
      <c r="M14" s="20"/>
      <c r="N14" s="20"/>
      <c r="O14" s="20"/>
      <c r="P14" s="20"/>
      <c r="Q14" s="20"/>
      <c r="R14" s="20"/>
      <c r="S14" s="20"/>
      <c r="T14" s="20"/>
      <c r="U14" s="20"/>
      <c r="V14" s="20"/>
    </row>
    <row r="15" spans="1:22" ht="19" x14ac:dyDescent="0.25">
      <c r="A15" s="20"/>
      <c r="B15" s="26" t="s">
        <v>149</v>
      </c>
      <c r="C15" s="27">
        <v>0</v>
      </c>
      <c r="D15" s="27">
        <v>0</v>
      </c>
      <c r="E15" s="27">
        <v>0</v>
      </c>
      <c r="F15" s="28">
        <v>0</v>
      </c>
      <c r="G15" s="20"/>
      <c r="H15" s="20"/>
      <c r="I15" s="20"/>
      <c r="J15" s="20"/>
      <c r="K15" s="20"/>
      <c r="L15" s="20"/>
      <c r="M15" s="20"/>
      <c r="N15" s="20"/>
      <c r="O15" s="20"/>
      <c r="P15" s="20"/>
      <c r="Q15" s="20"/>
      <c r="R15" s="20"/>
      <c r="S15" s="20"/>
      <c r="T15" s="20"/>
      <c r="U15" s="20"/>
      <c r="V15" s="20"/>
    </row>
    <row r="16" spans="1:22" ht="19" x14ac:dyDescent="0.25">
      <c r="A16" s="20"/>
      <c r="B16" s="30" t="s">
        <v>150</v>
      </c>
      <c r="C16" s="31"/>
      <c r="D16" s="31"/>
      <c r="E16" s="31"/>
      <c r="F16" s="32"/>
      <c r="G16" s="20"/>
      <c r="H16" s="20"/>
      <c r="I16" s="20"/>
      <c r="J16" s="20"/>
      <c r="K16" s="20"/>
      <c r="L16" s="20"/>
      <c r="M16" s="20"/>
      <c r="N16" s="20"/>
      <c r="O16" s="20"/>
      <c r="P16" s="20"/>
      <c r="Q16" s="20"/>
      <c r="R16" s="20"/>
      <c r="S16" s="20"/>
      <c r="T16" s="20"/>
      <c r="U16" s="20"/>
      <c r="V16" s="20"/>
    </row>
    <row r="17" spans="1:22" ht="19" x14ac:dyDescent="0.25">
      <c r="A17" s="20"/>
      <c r="B17" s="33" t="s">
        <v>151</v>
      </c>
      <c r="C17" s="34">
        <v>279949000</v>
      </c>
      <c r="D17" s="34">
        <v>147672000</v>
      </c>
      <c r="E17" s="34">
        <v>160353000</v>
      </c>
      <c r="F17" s="35">
        <v>145318000</v>
      </c>
      <c r="G17" s="20"/>
      <c r="H17" s="20"/>
      <c r="I17" s="20"/>
      <c r="J17" s="20"/>
      <c r="K17" s="20"/>
      <c r="L17" s="20"/>
      <c r="M17" s="20"/>
      <c r="N17" s="20"/>
      <c r="O17" s="20"/>
      <c r="P17" s="20"/>
      <c r="Q17" s="20"/>
      <c r="R17" s="20"/>
      <c r="S17" s="20"/>
      <c r="T17" s="20"/>
      <c r="U17" s="20"/>
      <c r="V17" s="20"/>
    </row>
    <row r="19" spans="1:22" x14ac:dyDescent="0.2">
      <c r="A19" s="20"/>
      <c r="B19" s="36" t="s">
        <v>70</v>
      </c>
      <c r="C19" s="37" t="s">
        <v>152</v>
      </c>
      <c r="D19" s="37" t="s">
        <v>153</v>
      </c>
      <c r="E19" s="37" t="s">
        <v>154</v>
      </c>
      <c r="F19" s="37" t="s">
        <v>155</v>
      </c>
      <c r="G19" s="38" t="s">
        <v>156</v>
      </c>
      <c r="H19" s="20"/>
      <c r="I19" s="20"/>
      <c r="J19" s="20"/>
      <c r="K19" s="20"/>
      <c r="L19" s="20"/>
      <c r="M19" s="20"/>
      <c r="N19" s="20"/>
      <c r="O19" s="20"/>
      <c r="P19" s="20"/>
      <c r="Q19" s="20"/>
      <c r="R19" s="20"/>
      <c r="S19" s="20"/>
      <c r="T19" s="20"/>
      <c r="U19" s="20"/>
      <c r="V19" s="20"/>
    </row>
    <row r="20" spans="1:22" x14ac:dyDescent="0.2">
      <c r="A20" s="20"/>
      <c r="B20" s="39" t="s">
        <v>85</v>
      </c>
      <c r="C20" s="40"/>
      <c r="D20" s="40"/>
      <c r="E20" s="40"/>
      <c r="F20" s="40"/>
      <c r="G20" s="41"/>
      <c r="H20" s="42" t="s">
        <v>157</v>
      </c>
      <c r="I20" s="20"/>
      <c r="J20" s="20"/>
      <c r="K20" s="20"/>
      <c r="L20" s="20"/>
      <c r="M20" s="20"/>
      <c r="N20" s="20"/>
      <c r="O20" s="20"/>
      <c r="P20" s="20"/>
      <c r="Q20" s="20"/>
      <c r="R20" s="20"/>
      <c r="S20" s="20"/>
      <c r="T20" s="20"/>
      <c r="U20" s="20"/>
      <c r="V20" s="20"/>
    </row>
    <row r="21" spans="1:22" x14ac:dyDescent="0.2">
      <c r="A21" s="20"/>
      <c r="B21" s="43" t="s">
        <v>158</v>
      </c>
      <c r="C21" s="44" t="str">
        <f>IF(C3&gt;D3, "Pass", "Fail")</f>
        <v>Pass</v>
      </c>
      <c r="D21" s="44" t="str">
        <f>IF(D3&gt;E3, "Pass", "Fail")</f>
        <v>Pass</v>
      </c>
      <c r="E21" s="44" t="str">
        <f>IF(E3&gt;F3, "Pass", "Fail")</f>
        <v>Pass</v>
      </c>
      <c r="F21" s="45"/>
      <c r="G21" s="46">
        <f>(((COUNTIF(C21:E21, "Pass") * 100) + (COUNTIF(C21:E21, "Fail") * 0)) * (400/300)) / 2</f>
        <v>200</v>
      </c>
      <c r="H21" s="47" t="s">
        <v>159</v>
      </c>
      <c r="I21" s="48"/>
      <c r="J21" s="20"/>
      <c r="K21" s="20"/>
      <c r="L21" s="20"/>
      <c r="M21" s="20"/>
      <c r="N21" s="20"/>
      <c r="O21" s="20"/>
      <c r="P21" s="20"/>
      <c r="Q21" s="20"/>
      <c r="R21" s="20"/>
      <c r="S21" s="20"/>
      <c r="T21" s="20"/>
      <c r="U21" s="20"/>
      <c r="V21" s="20"/>
    </row>
    <row r="22" spans="1:22" x14ac:dyDescent="0.2">
      <c r="A22" s="20"/>
      <c r="B22" s="43" t="s">
        <v>160</v>
      </c>
      <c r="C22" s="44" t="str">
        <f>IF(C17&gt;D17, "Pass", "Fail")</f>
        <v>Pass</v>
      </c>
      <c r="D22" s="44" t="str">
        <f>IF(D17&gt;E17, "Pass", "Fail")</f>
        <v>Fail</v>
      </c>
      <c r="E22" s="44" t="str">
        <f>IF(E17&gt;F17, "Pass", "Fail")</f>
        <v>Pass</v>
      </c>
      <c r="F22" s="40"/>
      <c r="G22" s="46">
        <f>(((COUNTIF(C22:F22, "Pass") * 100) + (COUNTIF(C22:F22, "Fail") * 0)) * (400/300)) / 2</f>
        <v>133.33333333333331</v>
      </c>
      <c r="H22" s="47" t="s">
        <v>161</v>
      </c>
      <c r="I22" s="20"/>
      <c r="J22" s="20"/>
      <c r="K22" s="20"/>
      <c r="L22" s="20"/>
      <c r="M22" s="20"/>
      <c r="N22" s="20"/>
      <c r="O22" s="20"/>
      <c r="P22" s="20"/>
      <c r="Q22" s="20"/>
      <c r="R22" s="20"/>
      <c r="S22" s="20"/>
      <c r="T22" s="20"/>
      <c r="U22" s="20"/>
      <c r="V22" s="20"/>
    </row>
    <row r="23" spans="1:22" x14ac:dyDescent="0.2">
      <c r="A23" s="20"/>
      <c r="B23" s="39" t="s">
        <v>73</v>
      </c>
      <c r="C23" s="44" t="str">
        <f>IF(C17&gt;C7, "Pass", "Fail")</f>
        <v>Fail</v>
      </c>
      <c r="D23" s="44" t="str">
        <f>IF(D17&gt;D7, "Pass", "Fail")</f>
        <v>Fail</v>
      </c>
      <c r="E23" s="44" t="str">
        <f>IF(E17&gt;E7, "Pass", "Fail")</f>
        <v>Fail</v>
      </c>
      <c r="F23" s="49" t="str">
        <f>IF(F17&gt;F7, "Pass", "Fail")</f>
        <v>Fail</v>
      </c>
      <c r="G23" s="46">
        <f>(COUNTIF(C23:F23, "Pass") * 100) + (COUNTIF(C23:F23, "Fail") * 0)</f>
        <v>0</v>
      </c>
      <c r="H23" s="47" t="s">
        <v>162</v>
      </c>
      <c r="I23" s="20"/>
      <c r="J23" s="20"/>
      <c r="K23" s="20"/>
      <c r="L23" s="20"/>
      <c r="M23" s="20"/>
      <c r="N23" s="20"/>
      <c r="O23" s="20"/>
      <c r="P23" s="20"/>
      <c r="Q23" s="20"/>
      <c r="R23" s="20"/>
      <c r="S23" s="20"/>
      <c r="T23" s="20"/>
      <c r="U23" s="20"/>
      <c r="V23" s="20"/>
    </row>
    <row r="24" spans="1:22" x14ac:dyDescent="0.2">
      <c r="A24" s="20"/>
      <c r="B24" s="39" t="s">
        <v>91</v>
      </c>
      <c r="C24" s="50">
        <f>C17/(C4)</f>
        <v>7.8654062491922444E-2</v>
      </c>
      <c r="D24" s="50">
        <f>D17/(D4)</f>
        <v>4.4450986430095624E-2</v>
      </c>
      <c r="E24" s="50">
        <f>E17/(E4)</f>
        <v>5.1971307578172657E-2</v>
      </c>
      <c r="F24" s="51">
        <f>F17/(F4)</f>
        <v>5.0528255635045503E-2</v>
      </c>
      <c r="G24" s="46">
        <f>(IF(C24 &gt; 0.5, 100, IF(C24 &gt;= 0.2, 50, 0))) +
  (IF(D24 &gt; 0.5, 100, IF(D24 &gt;= 0.2, 50, 0))) +
  (IF(E24 &gt; 0.5, 100, IF(E24 &gt;= 0.2, 50, 0))) +
  (IF(F24 &gt; 0.5, 100, IF(F24 &gt;= 0.2, 50, 0)))</f>
        <v>0</v>
      </c>
      <c r="H24" s="47" t="s">
        <v>163</v>
      </c>
      <c r="I24" s="20"/>
      <c r="J24" s="20"/>
      <c r="K24" s="20"/>
      <c r="L24" s="20"/>
      <c r="M24" s="20"/>
      <c r="N24" s="20"/>
      <c r="O24" s="20"/>
      <c r="P24" s="20"/>
      <c r="Q24" s="20"/>
      <c r="R24" s="20"/>
      <c r="S24" s="20"/>
      <c r="T24" s="20"/>
      <c r="U24" s="20"/>
      <c r="V24" s="20"/>
    </row>
    <row r="25" spans="1:22" x14ac:dyDescent="0.2">
      <c r="A25" s="20"/>
      <c r="B25" s="39" t="s">
        <v>79</v>
      </c>
      <c r="C25" s="50">
        <f>C17/C6</f>
        <v>5.7518740142984762E-2</v>
      </c>
      <c r="D25" s="50">
        <f>D17/D6</f>
        <v>3.1099802330337049E-2</v>
      </c>
      <c r="E25" s="50">
        <f>E17/E6</f>
        <v>3.9451075676744891E-2</v>
      </c>
      <c r="F25" s="51">
        <f>F17/F6</f>
        <v>3.8685659780336328E-2</v>
      </c>
      <c r="G25" s="46">
        <f>(IF(C25 &gt; 0.17, 100, IF(C25 &gt;= 0.1, 50, 0))) +
  (IF(D25 &gt; 0.17, 100, IF(D25 &gt;= 0.1, 50, 0))) +
  (IF(E25 &gt; 0.17, 100, IF(E25 &gt;= 0.1, 50, 0))) +
  (IF(F25 &gt; 0.17, 100, IF(F25 &gt;= 0.1, 50, 0)))</f>
        <v>0</v>
      </c>
      <c r="H25" s="47" t="s">
        <v>164</v>
      </c>
      <c r="I25" s="20"/>
      <c r="J25" s="20"/>
      <c r="K25" s="20"/>
      <c r="L25" s="20"/>
      <c r="M25" s="20"/>
      <c r="N25" s="20"/>
      <c r="O25" s="20"/>
      <c r="P25" s="20"/>
      <c r="Q25" s="20"/>
      <c r="R25" s="20"/>
      <c r="S25" s="20"/>
      <c r="T25" s="20"/>
      <c r="U25" s="20"/>
      <c r="V25" s="20"/>
    </row>
    <row r="26" spans="1:22" x14ac:dyDescent="0.2">
      <c r="A26" s="20"/>
      <c r="B26" s="39" t="s">
        <v>81</v>
      </c>
      <c r="C26" s="50">
        <f>C8/C6</f>
        <v>0.59303912890900767</v>
      </c>
      <c r="D26" s="50">
        <f>D8/D6</f>
        <v>0.56317763354917083</v>
      </c>
      <c r="E26" s="50">
        <f>E8/E6</f>
        <v>0.59161802724201418</v>
      </c>
      <c r="F26" s="51">
        <f>F8/F6</f>
        <v>0.59646883341643642</v>
      </c>
      <c r="G26" s="46">
        <f>(IF(C26 &lt; 0.5, 100, 0)) +
  (IF(D26 &lt; 0.5, 100, 0)) +
  (IF(E26 &lt; 0.5, 100, 0)) +
  (IF(F26 &lt; 0.5, 100, 0))</f>
        <v>0</v>
      </c>
      <c r="H26" s="47" t="s">
        <v>165</v>
      </c>
      <c r="I26" s="20"/>
      <c r="J26" s="20"/>
      <c r="K26" s="20"/>
      <c r="L26" s="20"/>
      <c r="M26" s="20"/>
      <c r="N26" s="20"/>
      <c r="O26" s="20"/>
      <c r="P26" s="20"/>
      <c r="Q26" s="20"/>
      <c r="R26" s="20"/>
      <c r="S26" s="20"/>
      <c r="T26" s="20"/>
      <c r="U26" s="20"/>
      <c r="V26" s="20"/>
    </row>
    <row r="27" spans="1:22" x14ac:dyDescent="0.2">
      <c r="A27" s="20"/>
      <c r="B27" s="39" t="s">
        <v>166</v>
      </c>
      <c r="C27" s="50">
        <f>C9/(C13+C10)</f>
        <v>2.7910484033032206</v>
      </c>
      <c r="D27" s="50">
        <f>D9/(D13+D10)</f>
        <v>3.0396123667627726</v>
      </c>
      <c r="E27" s="50">
        <f>E9/(E13+E10)</f>
        <v>3.3464913500137947</v>
      </c>
      <c r="F27" s="51">
        <f>F9/(F13+F10)</f>
        <v>3.2266676268350563</v>
      </c>
      <c r="G27" s="46">
        <f>(IF(C27 &lt; 0.8, 100, IF(C27 &lt; 1, 50, 0))) +
  (IF(D27 &lt; 0.8, 100, IF(D27 &lt; 1, 50, 0))) +
  (IF(E27 &lt; 0.8, 100, IF(E27 &lt; 1, 50, 0))) +
  (IF(F27 &lt; 0.8, 100, IF(F27 &lt; 1, 50, 0)))</f>
        <v>0</v>
      </c>
      <c r="H27" s="47" t="s">
        <v>167</v>
      </c>
      <c r="I27" s="20"/>
      <c r="J27" s="20"/>
      <c r="K27" s="20"/>
      <c r="L27" s="20"/>
      <c r="M27" s="20"/>
      <c r="N27" s="20"/>
      <c r="O27" s="20"/>
      <c r="P27" s="20"/>
      <c r="Q27" s="20"/>
      <c r="R27" s="20"/>
      <c r="S27" s="20"/>
      <c r="T27" s="20"/>
      <c r="U27" s="20"/>
      <c r="V27" s="20"/>
    </row>
    <row r="28" spans="1:22" x14ac:dyDescent="0.2">
      <c r="A28" s="20"/>
      <c r="B28" s="39" t="s">
        <v>168</v>
      </c>
      <c r="C28" s="44" t="str">
        <f>IF(C11=0, "Pass", "Fail")</f>
        <v>Pass</v>
      </c>
      <c r="D28" s="52" t="str">
        <f>IF(D11=0, "Pass", "Fail")</f>
        <v>Pass</v>
      </c>
      <c r="E28" s="52" t="str">
        <f>IF(E11=0, "Pass", "Fail")</f>
        <v>Pass</v>
      </c>
      <c r="F28" s="53" t="str">
        <f>IF(F11=0, "Pass", "Fail")</f>
        <v>Pass</v>
      </c>
      <c r="G28" s="46">
        <f>(COUNTIF(C28:F28, "Pass") * 100) + (COUNTIF(C28:F28, "Fail") * 0)</f>
        <v>400</v>
      </c>
      <c r="H28" s="47" t="s">
        <v>169</v>
      </c>
      <c r="I28" s="20"/>
      <c r="J28" s="20"/>
      <c r="K28" s="20"/>
      <c r="L28" s="20"/>
      <c r="M28" s="20"/>
      <c r="N28" s="20"/>
      <c r="O28" s="20"/>
      <c r="P28" s="20"/>
      <c r="Q28" s="20"/>
      <c r="R28" s="20"/>
      <c r="S28" s="20"/>
      <c r="T28" s="20"/>
      <c r="U28" s="20"/>
      <c r="V28" s="20"/>
    </row>
    <row r="29" spans="1:22" x14ac:dyDescent="0.2">
      <c r="A29" s="20"/>
      <c r="B29" s="39" t="s">
        <v>83</v>
      </c>
      <c r="C29" s="51">
        <f>(((C12-D12)/D12)+((D12-E12)/E12)+((E12-F12)/F12))/3</f>
        <v>5.9214189280267678E-2</v>
      </c>
      <c r="D29" s="54"/>
      <c r="E29" s="55"/>
      <c r="F29" s="56"/>
      <c r="G29" s="46">
        <f>(IF(C29 &gt;= 0.17, 100, IF(C29 &gt;= 0, 50, 0))) * (400/100)</f>
        <v>200</v>
      </c>
      <c r="H29" s="47" t="s">
        <v>170</v>
      </c>
      <c r="I29" s="20"/>
      <c r="J29" s="20"/>
      <c r="K29" s="20"/>
      <c r="L29" s="20"/>
      <c r="M29" s="20"/>
      <c r="N29" s="20"/>
      <c r="O29" s="20"/>
      <c r="P29" s="20"/>
      <c r="Q29" s="20"/>
      <c r="R29" s="20"/>
      <c r="S29" s="20"/>
      <c r="T29" s="20"/>
      <c r="U29" s="20"/>
      <c r="V29" s="20"/>
    </row>
    <row r="30" spans="1:22" x14ac:dyDescent="0.2">
      <c r="A30" s="20"/>
      <c r="B30" s="39" t="s">
        <v>87</v>
      </c>
      <c r="C30" s="44" t="str">
        <f>IF(C10&lt;&gt;0,"Pass","Fail")</f>
        <v>Fail</v>
      </c>
      <c r="D30" s="57" t="str">
        <f>IF(D10&lt;&gt;0,"Pass","Fail")</f>
        <v>Fail</v>
      </c>
      <c r="E30" s="57" t="str">
        <f>IF(E10&lt;&gt;0,"Pass","Fail")</f>
        <v>Fail</v>
      </c>
      <c r="F30" s="58" t="str">
        <f>IF(F10&lt;&gt;0,"Pass","Fail")</f>
        <v>Fail</v>
      </c>
      <c r="G30" s="46">
        <f>(COUNTIF(C30:F30, "Pass") * 100) + (COUNTIF(C30:F30, "Fail") * 0)</f>
        <v>0</v>
      </c>
      <c r="H30" s="47" t="s">
        <v>171</v>
      </c>
      <c r="I30" s="20"/>
      <c r="J30" s="20"/>
      <c r="K30" s="20"/>
      <c r="L30" s="20"/>
      <c r="M30" s="20"/>
      <c r="N30" s="20"/>
      <c r="O30" s="20"/>
      <c r="P30" s="20"/>
      <c r="Q30" s="20"/>
      <c r="R30" s="20"/>
      <c r="S30" s="20"/>
      <c r="T30" s="20"/>
      <c r="U30" s="20"/>
      <c r="V30" s="20"/>
    </row>
    <row r="31" spans="1:22" x14ac:dyDescent="0.2">
      <c r="A31" s="20"/>
      <c r="B31" s="39" t="s">
        <v>172</v>
      </c>
      <c r="C31" s="50">
        <f>C17/(C13+C10)</f>
        <v>0.21805632797907523</v>
      </c>
      <c r="D31" s="50">
        <f>D17/(D13+D10)</f>
        <v>0.12563114609750722</v>
      </c>
      <c r="E31" s="50">
        <f>E17/(E13+E10)</f>
        <v>0.17147375917771129</v>
      </c>
      <c r="F31" s="51">
        <f>F17/(F13+F10)</f>
        <v>0.16351142581630254</v>
      </c>
      <c r="G31" s="46">
        <f>(IF(C31 &gt; 0.23, 100, 0)) +
  (IF(D31 &gt; 0.23, 100, 0)) +
  (IF(E31 &gt; 0.23, 100, 0)) +
  (IF(F31 &gt; 0.23, 100, 0))</f>
        <v>0</v>
      </c>
      <c r="H31" s="47" t="s">
        <v>173</v>
      </c>
      <c r="I31" s="20"/>
      <c r="J31" s="20"/>
      <c r="K31" s="20"/>
      <c r="L31" s="20"/>
      <c r="M31" s="20"/>
      <c r="N31" s="20"/>
      <c r="O31" s="20"/>
      <c r="P31" s="20"/>
      <c r="Q31" s="20"/>
      <c r="R31" s="20"/>
      <c r="S31" s="20"/>
      <c r="T31" s="20"/>
      <c r="U31" s="20"/>
      <c r="V31" s="20"/>
    </row>
    <row r="32" spans="1:22" x14ac:dyDescent="0.2">
      <c r="A32" s="20"/>
      <c r="B32" s="59" t="s">
        <v>93</v>
      </c>
      <c r="C32" s="60" t="str">
        <f>IF(C5&gt;F5, "Pass", "Fail")</f>
        <v>Pass</v>
      </c>
      <c r="D32" s="61"/>
      <c r="E32" s="62"/>
      <c r="F32" s="62"/>
      <c r="G32" s="63">
        <f>((COUNTIF(C32, "Pass") * 100) + (COUNTIF(C32, "Fail") * 0)) * (400/100)</f>
        <v>400</v>
      </c>
      <c r="H32" s="64" t="s">
        <v>174</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tabColor rgb="FF00FF00"/>
  </sheetPr>
  <dimension ref="A1:V32"/>
  <sheetViews>
    <sheetView zoomScale="200" workbookViewId="0"/>
  </sheetViews>
  <sheetFormatPr baseColWidth="10" defaultColWidth="8.83203125" defaultRowHeight="15" x14ac:dyDescent="0.2"/>
  <cols>
    <col min="1" max="1" width="19" customWidth="1"/>
    <col min="2" max="2" width="42" customWidth="1"/>
    <col min="3" max="7" width="20" customWidth="1"/>
    <col min="8" max="8" width="177" customWidth="1"/>
    <col min="9" max="9" width="20" customWidth="1"/>
    <col min="10" max="22" width="19" customWidth="1"/>
  </cols>
  <sheetData>
    <row r="1" spans="1:22" x14ac:dyDescent="0.2">
      <c r="A1" s="20"/>
      <c r="B1" s="21" t="s">
        <v>130</v>
      </c>
      <c r="C1" s="20"/>
      <c r="D1" s="20"/>
      <c r="E1" s="20"/>
      <c r="F1" s="20"/>
      <c r="G1" s="20"/>
      <c r="H1" s="20"/>
      <c r="I1" s="20"/>
      <c r="J1" s="20"/>
      <c r="K1" s="20"/>
      <c r="L1" s="20"/>
      <c r="M1" s="20"/>
      <c r="N1" s="20"/>
      <c r="O1" s="20"/>
      <c r="P1" s="20"/>
      <c r="Q1" s="20"/>
      <c r="R1" s="20"/>
      <c r="S1" s="20"/>
      <c r="T1" s="20"/>
      <c r="U1" s="20"/>
      <c r="V1" s="20"/>
    </row>
    <row r="2" spans="1:22" x14ac:dyDescent="0.2">
      <c r="A2" s="20"/>
      <c r="B2" s="22" t="s">
        <v>131</v>
      </c>
      <c r="C2" s="23" t="s">
        <v>175</v>
      </c>
      <c r="D2" s="23" t="s">
        <v>176</v>
      </c>
      <c r="E2" s="23" t="s">
        <v>177</v>
      </c>
      <c r="F2" s="23"/>
      <c r="G2" s="20"/>
      <c r="H2" s="24" t="s">
        <v>136</v>
      </c>
      <c r="I2" s="25" t="e">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#DIV/0!</v>
      </c>
      <c r="J2" s="20"/>
      <c r="K2" s="20"/>
      <c r="L2" s="20"/>
      <c r="M2" s="20"/>
      <c r="N2" s="20"/>
      <c r="O2" s="20"/>
      <c r="P2" s="20"/>
      <c r="Q2" s="20"/>
      <c r="R2" s="20"/>
      <c r="S2" s="20"/>
      <c r="T2" s="20"/>
      <c r="U2" s="20"/>
      <c r="V2" s="20"/>
    </row>
    <row r="3" spans="1:22" ht="19" x14ac:dyDescent="0.25">
      <c r="A3" s="20"/>
      <c r="B3" s="26" t="s">
        <v>137</v>
      </c>
      <c r="C3" s="27">
        <v>0</v>
      </c>
      <c r="D3" s="27">
        <v>0</v>
      </c>
      <c r="E3" s="27">
        <v>0</v>
      </c>
      <c r="F3" s="28">
        <v>0</v>
      </c>
      <c r="G3" s="20"/>
      <c r="H3" s="20"/>
      <c r="I3" s="20"/>
      <c r="J3" s="20"/>
      <c r="K3" s="20"/>
      <c r="L3" s="20"/>
      <c r="M3" s="20"/>
      <c r="N3" s="20"/>
      <c r="O3" s="20"/>
      <c r="P3" s="20"/>
      <c r="Q3" s="20"/>
      <c r="R3" s="20"/>
      <c r="S3" s="20"/>
      <c r="T3" s="20"/>
      <c r="U3" s="20"/>
      <c r="V3" s="20"/>
    </row>
    <row r="4" spans="1:22" ht="19" x14ac:dyDescent="0.25">
      <c r="A4" s="20"/>
      <c r="B4" s="29" t="s">
        <v>138</v>
      </c>
      <c r="C4" s="27">
        <v>707415000</v>
      </c>
      <c r="D4" s="27">
        <v>685454000</v>
      </c>
      <c r="E4" s="27">
        <v>651867000</v>
      </c>
      <c r="F4" s="28">
        <v>0</v>
      </c>
      <c r="G4" s="20"/>
      <c r="H4" s="20"/>
      <c r="I4" s="20"/>
      <c r="J4" s="20"/>
      <c r="K4" s="20"/>
      <c r="L4" s="20"/>
      <c r="M4" s="20"/>
      <c r="N4" s="20"/>
      <c r="O4" s="20"/>
      <c r="P4" s="20"/>
      <c r="Q4" s="20"/>
      <c r="R4" s="20"/>
      <c r="S4" s="20"/>
      <c r="T4" s="20"/>
      <c r="U4" s="20"/>
      <c r="V4" s="20"/>
    </row>
    <row r="5" spans="1:22" ht="19" x14ac:dyDescent="0.25">
      <c r="A5" s="20"/>
      <c r="B5" s="29" t="s">
        <v>139</v>
      </c>
      <c r="C5" s="27">
        <v>375892000</v>
      </c>
      <c r="D5" s="27">
        <v>587678000</v>
      </c>
      <c r="E5" s="27">
        <v>772952000</v>
      </c>
      <c r="F5" s="28">
        <v>0</v>
      </c>
      <c r="G5" s="20"/>
      <c r="H5" s="20"/>
      <c r="I5" s="20"/>
      <c r="J5" s="20"/>
      <c r="K5" s="20"/>
      <c r="L5" s="20"/>
      <c r="M5" s="20"/>
      <c r="N5" s="20"/>
      <c r="O5" s="20"/>
      <c r="P5" s="20"/>
      <c r="Q5" s="20"/>
      <c r="R5" s="20"/>
      <c r="S5" s="20"/>
      <c r="T5" s="20"/>
      <c r="U5" s="20"/>
      <c r="V5" s="20"/>
    </row>
    <row r="6" spans="1:22" ht="19" x14ac:dyDescent="0.25">
      <c r="A6" s="20"/>
      <c r="B6" s="29" t="s">
        <v>140</v>
      </c>
      <c r="C6" s="27">
        <v>2198923000</v>
      </c>
      <c r="D6" s="27">
        <v>2453856000</v>
      </c>
      <c r="E6" s="27">
        <v>2567643000</v>
      </c>
      <c r="F6" s="28">
        <v>0</v>
      </c>
      <c r="G6" s="20"/>
      <c r="H6" s="20"/>
      <c r="I6" s="20"/>
      <c r="J6" s="20"/>
      <c r="K6" s="20"/>
      <c r="L6" s="20"/>
      <c r="M6" s="20"/>
      <c r="N6" s="20"/>
      <c r="O6" s="20"/>
      <c r="P6" s="20"/>
      <c r="Q6" s="20"/>
      <c r="R6" s="20"/>
      <c r="S6" s="20"/>
      <c r="T6" s="20"/>
      <c r="U6" s="20"/>
      <c r="V6" s="20"/>
    </row>
    <row r="7" spans="1:22" ht="19" x14ac:dyDescent="0.25">
      <c r="A7" s="20"/>
      <c r="B7" s="29" t="s">
        <v>141</v>
      </c>
      <c r="C7" s="27">
        <v>419627000</v>
      </c>
      <c r="D7" s="27">
        <v>425525000</v>
      </c>
      <c r="E7" s="27">
        <v>343516000</v>
      </c>
      <c r="F7" s="28">
        <v>0</v>
      </c>
      <c r="G7" s="20"/>
      <c r="H7" s="20"/>
      <c r="I7" s="20"/>
      <c r="J7" s="20"/>
      <c r="K7" s="20"/>
      <c r="L7" s="20"/>
      <c r="M7" s="20"/>
      <c r="N7" s="20"/>
      <c r="O7" s="20"/>
      <c r="P7" s="20"/>
      <c r="Q7" s="20"/>
      <c r="R7" s="20"/>
      <c r="S7" s="20"/>
      <c r="T7" s="20"/>
      <c r="U7" s="20"/>
      <c r="V7" s="20"/>
    </row>
    <row r="8" spans="1:22" ht="19" x14ac:dyDescent="0.25">
      <c r="A8" s="20"/>
      <c r="B8" s="29" t="s">
        <v>142</v>
      </c>
      <c r="C8" s="27">
        <v>1163769000</v>
      </c>
      <c r="D8" s="27">
        <v>1484676000</v>
      </c>
      <c r="E8" s="27">
        <v>1547799000</v>
      </c>
      <c r="F8" s="28">
        <v>0</v>
      </c>
      <c r="G8" s="20"/>
      <c r="H8" s="20"/>
      <c r="I8" s="20"/>
      <c r="J8" s="20"/>
      <c r="K8" s="20"/>
      <c r="L8" s="20"/>
      <c r="M8" s="20"/>
      <c r="N8" s="20"/>
      <c r="O8" s="20"/>
      <c r="P8" s="20"/>
      <c r="Q8" s="20"/>
      <c r="R8" s="20"/>
      <c r="S8" s="20"/>
      <c r="T8" s="20"/>
      <c r="U8" s="20"/>
      <c r="V8" s="20"/>
    </row>
    <row r="9" spans="1:22" ht="19" x14ac:dyDescent="0.25">
      <c r="A9" s="20"/>
      <c r="B9" s="29" t="s">
        <v>143</v>
      </c>
      <c r="C9" s="27">
        <v>1583396000</v>
      </c>
      <c r="D9" s="27">
        <v>1910201000</v>
      </c>
      <c r="E9" s="27">
        <v>1891315000</v>
      </c>
      <c r="F9" s="28">
        <v>0</v>
      </c>
      <c r="G9" s="20"/>
      <c r="H9" s="20"/>
      <c r="I9" s="20"/>
      <c r="J9" s="20"/>
      <c r="K9" s="20"/>
      <c r="L9" s="20"/>
      <c r="M9" s="20"/>
      <c r="N9" s="20"/>
      <c r="O9" s="20"/>
      <c r="P9" s="20"/>
      <c r="Q9" s="20"/>
      <c r="R9" s="20"/>
      <c r="S9" s="20"/>
      <c r="T9" s="20"/>
      <c r="U9" s="20"/>
      <c r="V9" s="20"/>
    </row>
    <row r="10" spans="1:22" ht="19" x14ac:dyDescent="0.25">
      <c r="A10" s="20"/>
      <c r="B10" s="29" t="s">
        <v>144</v>
      </c>
      <c r="C10" s="27">
        <v>0</v>
      </c>
      <c r="D10" s="27">
        <v>0</v>
      </c>
      <c r="E10" s="27">
        <v>0</v>
      </c>
      <c r="F10" s="28">
        <v>0</v>
      </c>
      <c r="G10" s="20"/>
      <c r="H10" s="20"/>
      <c r="I10" s="20"/>
      <c r="J10" s="20"/>
      <c r="K10" s="20"/>
      <c r="L10" s="20"/>
      <c r="M10" s="20"/>
      <c r="N10" s="20"/>
      <c r="O10" s="20"/>
      <c r="P10" s="20"/>
      <c r="Q10" s="20"/>
      <c r="R10" s="20"/>
      <c r="S10" s="20"/>
      <c r="T10" s="20"/>
      <c r="U10" s="20"/>
      <c r="V10" s="20"/>
    </row>
    <row r="11" spans="1:22" ht="19" x14ac:dyDescent="0.25">
      <c r="A11" s="20"/>
      <c r="B11" s="29" t="s">
        <v>145</v>
      </c>
      <c r="C11" s="27">
        <v>0</v>
      </c>
      <c r="D11" s="27">
        <v>0</v>
      </c>
      <c r="E11" s="27">
        <v>0</v>
      </c>
      <c r="F11" s="28">
        <v>0</v>
      </c>
      <c r="G11" s="20"/>
      <c r="H11" s="20"/>
      <c r="I11" s="20"/>
      <c r="J11" s="20"/>
      <c r="K11" s="20"/>
      <c r="L11" s="20"/>
      <c r="M11" s="20"/>
      <c r="N11" s="20"/>
      <c r="O11" s="20"/>
      <c r="P11" s="20"/>
      <c r="Q11" s="20"/>
      <c r="R11" s="20"/>
      <c r="S11" s="20"/>
      <c r="T11" s="20"/>
      <c r="U11" s="20"/>
      <c r="V11" s="20"/>
    </row>
    <row r="12" spans="1:22" ht="19" x14ac:dyDescent="0.25">
      <c r="A12" s="20"/>
      <c r="B12" s="29" t="s">
        <v>146</v>
      </c>
      <c r="C12" s="27">
        <v>-144108000</v>
      </c>
      <c r="D12" s="27">
        <v>23113000</v>
      </c>
      <c r="E12" s="27">
        <v>203135000</v>
      </c>
      <c r="F12" s="28">
        <v>0</v>
      </c>
      <c r="G12" s="20"/>
      <c r="H12" s="20"/>
      <c r="I12" s="20"/>
      <c r="J12" s="20"/>
      <c r="K12" s="20"/>
      <c r="L12" s="20"/>
      <c r="M12" s="20"/>
      <c r="N12" s="20"/>
      <c r="O12" s="20"/>
      <c r="P12" s="20"/>
      <c r="Q12" s="20"/>
      <c r="R12" s="20"/>
      <c r="S12" s="20"/>
      <c r="T12" s="20"/>
      <c r="U12" s="20"/>
      <c r="V12" s="20"/>
    </row>
    <row r="13" spans="1:22" ht="19" x14ac:dyDescent="0.25">
      <c r="A13" s="20"/>
      <c r="B13" s="29" t="s">
        <v>147</v>
      </c>
      <c r="C13" s="27">
        <v>615527000</v>
      </c>
      <c r="D13" s="27">
        <v>543655000</v>
      </c>
      <c r="E13" s="27">
        <v>676328000</v>
      </c>
      <c r="F13" s="28">
        <v>0</v>
      </c>
      <c r="G13" s="20"/>
      <c r="H13" s="20"/>
      <c r="I13" s="20"/>
      <c r="J13" s="20"/>
      <c r="K13" s="20"/>
      <c r="L13" s="20"/>
      <c r="M13" s="20"/>
      <c r="N13" s="20"/>
      <c r="O13" s="20"/>
      <c r="P13" s="20"/>
      <c r="Q13" s="20"/>
      <c r="R13" s="20"/>
      <c r="S13" s="20"/>
      <c r="T13" s="20"/>
      <c r="U13" s="20"/>
      <c r="V13" s="20"/>
    </row>
    <row r="14" spans="1:22" ht="19" x14ac:dyDescent="0.25">
      <c r="A14" s="20"/>
      <c r="B14" s="30" t="s">
        <v>148</v>
      </c>
      <c r="C14" s="31"/>
      <c r="D14" s="31"/>
      <c r="E14" s="31"/>
      <c r="F14" s="32"/>
      <c r="G14" s="20"/>
      <c r="H14" s="20"/>
      <c r="I14" s="20"/>
      <c r="J14" s="20"/>
      <c r="K14" s="20"/>
      <c r="L14" s="20"/>
      <c r="M14" s="20"/>
      <c r="N14" s="20"/>
      <c r="O14" s="20"/>
      <c r="P14" s="20"/>
      <c r="Q14" s="20"/>
      <c r="R14" s="20"/>
      <c r="S14" s="20"/>
      <c r="T14" s="20"/>
      <c r="U14" s="20"/>
      <c r="V14" s="20"/>
    </row>
    <row r="15" spans="1:22" ht="19" x14ac:dyDescent="0.25">
      <c r="A15" s="20"/>
      <c r="B15" s="26" t="s">
        <v>149</v>
      </c>
      <c r="C15" s="27">
        <v>0</v>
      </c>
      <c r="D15" s="27">
        <v>0</v>
      </c>
      <c r="E15" s="27">
        <v>0</v>
      </c>
      <c r="F15" s="28">
        <v>0</v>
      </c>
      <c r="G15" s="20"/>
      <c r="H15" s="20"/>
      <c r="I15" s="20"/>
      <c r="J15" s="20"/>
      <c r="K15" s="20"/>
      <c r="L15" s="20"/>
      <c r="M15" s="20"/>
      <c r="N15" s="20"/>
      <c r="O15" s="20"/>
      <c r="P15" s="20"/>
      <c r="Q15" s="20"/>
      <c r="R15" s="20"/>
      <c r="S15" s="20"/>
      <c r="T15" s="20"/>
      <c r="U15" s="20"/>
      <c r="V15" s="20"/>
    </row>
    <row r="16" spans="1:22" ht="19" x14ac:dyDescent="0.25">
      <c r="A16" s="20"/>
      <c r="B16" s="30" t="s">
        <v>150</v>
      </c>
      <c r="C16" s="31"/>
      <c r="D16" s="31"/>
      <c r="E16" s="31"/>
      <c r="F16" s="32"/>
      <c r="G16" s="20"/>
      <c r="H16" s="20"/>
      <c r="I16" s="20"/>
      <c r="J16" s="20"/>
      <c r="K16" s="20"/>
      <c r="L16" s="20"/>
      <c r="M16" s="20"/>
      <c r="N16" s="20"/>
      <c r="O16" s="20"/>
      <c r="P16" s="20"/>
      <c r="Q16" s="20"/>
      <c r="R16" s="20"/>
      <c r="S16" s="20"/>
      <c r="T16" s="20"/>
      <c r="U16" s="20"/>
      <c r="V16" s="20"/>
    </row>
    <row r="17" spans="1:22" ht="19" x14ac:dyDescent="0.25">
      <c r="A17" s="20"/>
      <c r="B17" s="33" t="s">
        <v>151</v>
      </c>
      <c r="C17" s="34">
        <v>167465000</v>
      </c>
      <c r="D17" s="34">
        <v>94626000</v>
      </c>
      <c r="E17" s="34">
        <v>109480000</v>
      </c>
      <c r="F17" s="35">
        <v>0</v>
      </c>
      <c r="G17" s="20"/>
      <c r="H17" s="20"/>
      <c r="I17" s="20"/>
      <c r="J17" s="20"/>
      <c r="K17" s="20"/>
      <c r="L17" s="20"/>
      <c r="M17" s="20"/>
      <c r="N17" s="20"/>
      <c r="O17" s="20"/>
      <c r="P17" s="20"/>
      <c r="Q17" s="20"/>
      <c r="R17" s="20"/>
      <c r="S17" s="20"/>
      <c r="T17" s="20"/>
      <c r="U17" s="20"/>
      <c r="V17" s="20"/>
    </row>
    <row r="19" spans="1:22" x14ac:dyDescent="0.2">
      <c r="A19" s="20"/>
      <c r="B19" s="36" t="s">
        <v>70</v>
      </c>
      <c r="C19" s="37" t="s">
        <v>152</v>
      </c>
      <c r="D19" s="37" t="s">
        <v>153</v>
      </c>
      <c r="E19" s="37" t="s">
        <v>154</v>
      </c>
      <c r="F19" s="37" t="s">
        <v>155</v>
      </c>
      <c r="G19" s="38" t="s">
        <v>156</v>
      </c>
      <c r="H19" s="20"/>
      <c r="I19" s="20"/>
      <c r="J19" s="20"/>
      <c r="K19" s="20"/>
      <c r="L19" s="20"/>
      <c r="M19" s="20"/>
      <c r="N19" s="20"/>
      <c r="O19" s="20"/>
      <c r="P19" s="20"/>
      <c r="Q19" s="20"/>
      <c r="R19" s="20"/>
      <c r="S19" s="20"/>
      <c r="T19" s="20"/>
      <c r="U19" s="20"/>
      <c r="V19" s="20"/>
    </row>
    <row r="20" spans="1:22" x14ac:dyDescent="0.2">
      <c r="A20" s="20"/>
      <c r="B20" s="39" t="s">
        <v>85</v>
      </c>
      <c r="C20" s="40"/>
      <c r="D20" s="40"/>
      <c r="E20" s="40"/>
      <c r="F20" s="40"/>
      <c r="G20" s="41"/>
      <c r="H20" s="42" t="s">
        <v>157</v>
      </c>
      <c r="I20" s="20"/>
      <c r="J20" s="20"/>
      <c r="K20" s="20"/>
      <c r="L20" s="20"/>
      <c r="M20" s="20"/>
      <c r="N20" s="20"/>
      <c r="O20" s="20"/>
      <c r="P20" s="20"/>
      <c r="Q20" s="20"/>
      <c r="R20" s="20"/>
      <c r="S20" s="20"/>
      <c r="T20" s="20"/>
      <c r="U20" s="20"/>
      <c r="V20" s="20"/>
    </row>
    <row r="21" spans="1:22" x14ac:dyDescent="0.2">
      <c r="A21" s="20"/>
      <c r="B21" s="43" t="s">
        <v>158</v>
      </c>
      <c r="C21" s="44" t="str">
        <f>IF(C3&gt;D3, "Pass", "Fail")</f>
        <v>Fail</v>
      </c>
      <c r="D21" s="44" t="str">
        <f>IF(D3&gt;E3, "Pass", "Fail")</f>
        <v>Fail</v>
      </c>
      <c r="E21" s="44" t="str">
        <f>IF(E3&gt;F3, "Pass", "Fail")</f>
        <v>Fail</v>
      </c>
      <c r="F21" s="45"/>
      <c r="G21" s="46">
        <f>(((COUNTIF(C21:E21, "Pass") * 100) + (COUNTIF(C21:E21, "Fail") * 0)) * (400/300)) / 2</f>
        <v>0</v>
      </c>
      <c r="H21" s="47" t="s">
        <v>159</v>
      </c>
      <c r="I21" s="48"/>
      <c r="J21" s="20"/>
      <c r="K21" s="20"/>
      <c r="L21" s="20"/>
      <c r="M21" s="20"/>
      <c r="N21" s="20"/>
      <c r="O21" s="20"/>
      <c r="P21" s="20"/>
      <c r="Q21" s="20"/>
      <c r="R21" s="20"/>
      <c r="S21" s="20"/>
      <c r="T21" s="20"/>
      <c r="U21" s="20"/>
      <c r="V21" s="20"/>
    </row>
    <row r="22" spans="1:22" x14ac:dyDescent="0.2">
      <c r="A22" s="20"/>
      <c r="B22" s="43" t="s">
        <v>160</v>
      </c>
      <c r="C22" s="44" t="str">
        <f>IF(C17&gt;D17, "Pass", "Fail")</f>
        <v>Pass</v>
      </c>
      <c r="D22" s="44" t="str">
        <f>IF(D17&gt;E17, "Pass", "Fail")</f>
        <v>Fail</v>
      </c>
      <c r="E22" s="44" t="str">
        <f>IF(E17&gt;F17, "Pass", "Fail")</f>
        <v>Pass</v>
      </c>
      <c r="F22" s="40"/>
      <c r="G22" s="46">
        <f>(((COUNTIF(C22:F22, "Pass") * 100) + (COUNTIF(C22:F22, "Fail") * 0)) * (400/300)) / 2</f>
        <v>133.33333333333331</v>
      </c>
      <c r="H22" s="47" t="s">
        <v>161</v>
      </c>
      <c r="I22" s="20"/>
      <c r="J22" s="20"/>
      <c r="K22" s="20"/>
      <c r="L22" s="20"/>
      <c r="M22" s="20"/>
      <c r="N22" s="20"/>
      <c r="O22" s="20"/>
      <c r="P22" s="20"/>
      <c r="Q22" s="20"/>
      <c r="R22" s="20"/>
      <c r="S22" s="20"/>
      <c r="T22" s="20"/>
      <c r="U22" s="20"/>
      <c r="V22" s="20"/>
    </row>
    <row r="23" spans="1:22" x14ac:dyDescent="0.2">
      <c r="A23" s="20"/>
      <c r="B23" s="39" t="s">
        <v>73</v>
      </c>
      <c r="C23" s="44" t="str">
        <f>IF(C17&gt;C7, "Pass", "Fail")</f>
        <v>Fail</v>
      </c>
      <c r="D23" s="44" t="str">
        <f>IF(D17&gt;D7, "Pass", "Fail")</f>
        <v>Fail</v>
      </c>
      <c r="E23" s="44" t="str">
        <f>IF(E17&gt;E7, "Pass", "Fail")</f>
        <v>Fail</v>
      </c>
      <c r="F23" s="49" t="str">
        <f>IF(F17&gt;F7, "Pass", "Fail")</f>
        <v>Fail</v>
      </c>
      <c r="G23" s="46">
        <f>(COUNTIF(C23:F23, "Pass") * 100) + (COUNTIF(C23:F23, "Fail") * 0)</f>
        <v>0</v>
      </c>
      <c r="H23" s="47" t="s">
        <v>162</v>
      </c>
      <c r="I23" s="20"/>
      <c r="J23" s="20"/>
      <c r="K23" s="20"/>
      <c r="L23" s="20"/>
      <c r="M23" s="20"/>
      <c r="N23" s="20"/>
      <c r="O23" s="20"/>
      <c r="P23" s="20"/>
      <c r="Q23" s="20"/>
      <c r="R23" s="20"/>
      <c r="S23" s="20"/>
      <c r="T23" s="20"/>
      <c r="U23" s="20"/>
      <c r="V23" s="20"/>
    </row>
    <row r="24" spans="1:22" x14ac:dyDescent="0.2">
      <c r="A24" s="20"/>
      <c r="B24" s="39" t="s">
        <v>91</v>
      </c>
      <c r="C24" s="50">
        <f>C17/(C4)</f>
        <v>0.23672808747340671</v>
      </c>
      <c r="D24" s="50">
        <f>D17/(D4)</f>
        <v>0.13804865096709626</v>
      </c>
      <c r="E24" s="50">
        <f>E17/(E4)</f>
        <v>0.16794836983617825</v>
      </c>
      <c r="F24" s="51" t="e">
        <f>F17/(F4)</f>
        <v>#DIV/0!</v>
      </c>
      <c r="G24" s="46" t="e">
        <f>(IF(C24 &gt; 0.5, 100, IF(C24 &gt;= 0.2, 50, 0))) +
  (IF(D24 &gt; 0.5, 100, IF(D24 &gt;= 0.2, 50, 0))) +
  (IF(E24 &gt; 0.5, 100, IF(E24 &gt;= 0.2, 50, 0))) +
  (IF(F24 &gt; 0.5, 100, IF(F24 &gt;= 0.2, 50, 0)))</f>
        <v>#DIV/0!</v>
      </c>
      <c r="H24" s="47" t="s">
        <v>163</v>
      </c>
      <c r="I24" s="20"/>
      <c r="J24" s="20"/>
      <c r="K24" s="20"/>
      <c r="L24" s="20"/>
      <c r="M24" s="20"/>
      <c r="N24" s="20"/>
      <c r="O24" s="20"/>
      <c r="P24" s="20"/>
      <c r="Q24" s="20"/>
      <c r="R24" s="20"/>
      <c r="S24" s="20"/>
      <c r="T24" s="20"/>
      <c r="U24" s="20"/>
      <c r="V24" s="20"/>
    </row>
    <row r="25" spans="1:22" x14ac:dyDescent="0.2">
      <c r="A25" s="20"/>
      <c r="B25" s="39" t="s">
        <v>79</v>
      </c>
      <c r="C25" s="50">
        <f>C17/C6</f>
        <v>7.6157737219538835E-2</v>
      </c>
      <c r="D25" s="50">
        <f>D17/D6</f>
        <v>3.8562165017018112E-2</v>
      </c>
      <c r="E25" s="50">
        <f>E17/E6</f>
        <v>4.2638326278224815E-2</v>
      </c>
      <c r="F25" s="51" t="e">
        <f>F17/F6</f>
        <v>#DIV/0!</v>
      </c>
      <c r="G25" s="46" t="e">
        <f>(IF(C25 &gt; 0.17, 100, IF(C25 &gt;= 0.1, 50, 0))) +
  (IF(D25 &gt; 0.17, 100, IF(D25 &gt;= 0.1, 50, 0))) +
  (IF(E25 &gt; 0.17, 100, IF(E25 &gt;= 0.1, 50, 0))) +
  (IF(F25 &gt; 0.17, 100, IF(F25 &gt;= 0.1, 50, 0)))</f>
        <v>#DIV/0!</v>
      </c>
      <c r="H25" s="47" t="s">
        <v>164</v>
      </c>
      <c r="I25" s="20"/>
      <c r="J25" s="20"/>
      <c r="K25" s="20"/>
      <c r="L25" s="20"/>
      <c r="M25" s="20"/>
      <c r="N25" s="20"/>
      <c r="O25" s="20"/>
      <c r="P25" s="20"/>
      <c r="Q25" s="20"/>
      <c r="R25" s="20"/>
      <c r="S25" s="20"/>
      <c r="T25" s="20"/>
      <c r="U25" s="20"/>
      <c r="V25" s="20"/>
    </row>
    <row r="26" spans="1:22" x14ac:dyDescent="0.2">
      <c r="A26" s="20"/>
      <c r="B26" s="39" t="s">
        <v>81</v>
      </c>
      <c r="C26" s="50">
        <f>C8/C6</f>
        <v>0.52924499857430207</v>
      </c>
      <c r="D26" s="50">
        <f>D8/D6</f>
        <v>0.60503794843707215</v>
      </c>
      <c r="E26" s="50">
        <f>E8/E6</f>
        <v>0.60280926904557997</v>
      </c>
      <c r="F26" s="51" t="e">
        <f>F8/F6</f>
        <v>#DIV/0!</v>
      </c>
      <c r="G26" s="46" t="e">
        <f>(IF(C26 &lt; 0.5, 100, 0)) +
  (IF(D26 &lt; 0.5, 100, 0)) +
  (IF(E26 &lt; 0.5, 100, 0)) +
  (IF(F26 &lt; 0.5, 100, 0))</f>
        <v>#DIV/0!</v>
      </c>
      <c r="H26" s="47" t="s">
        <v>165</v>
      </c>
      <c r="I26" s="20"/>
      <c r="J26" s="20"/>
      <c r="K26" s="20"/>
      <c r="L26" s="20"/>
      <c r="M26" s="20"/>
      <c r="N26" s="20"/>
      <c r="O26" s="20"/>
      <c r="P26" s="20"/>
      <c r="Q26" s="20"/>
      <c r="R26" s="20"/>
      <c r="S26" s="20"/>
      <c r="T26" s="20"/>
      <c r="U26" s="20"/>
      <c r="V26" s="20"/>
    </row>
    <row r="27" spans="1:22" x14ac:dyDescent="0.2">
      <c r="A27" s="20"/>
      <c r="B27" s="39" t="s">
        <v>166</v>
      </c>
      <c r="C27" s="50">
        <f>C9/(C13+C10)</f>
        <v>2.5724233055576766</v>
      </c>
      <c r="D27" s="50">
        <f>D9/(D13+D10)</f>
        <v>3.5136272084318181</v>
      </c>
      <c r="E27" s="50">
        <f>E9/(E13+E10)</f>
        <v>2.7964463987887536</v>
      </c>
      <c r="F27" s="51" t="e">
        <f>F9/(F13+F10)</f>
        <v>#DIV/0!</v>
      </c>
      <c r="G27" s="46" t="e">
        <f>(IF(C27 &lt; 0.8, 100, IF(C27 &lt; 1, 50, 0))) +
  (IF(D27 &lt; 0.8, 100, IF(D27 &lt; 1, 50, 0))) +
  (IF(E27 &lt; 0.8, 100, IF(E27 &lt; 1, 50, 0))) +
  (IF(F27 &lt; 0.8, 100, IF(F27 &lt; 1, 50, 0)))</f>
        <v>#DIV/0!</v>
      </c>
      <c r="H27" s="47" t="s">
        <v>167</v>
      </c>
      <c r="I27" s="20"/>
      <c r="J27" s="20"/>
      <c r="K27" s="20"/>
      <c r="L27" s="20"/>
      <c r="M27" s="20"/>
      <c r="N27" s="20"/>
      <c r="O27" s="20"/>
      <c r="P27" s="20"/>
      <c r="Q27" s="20"/>
      <c r="R27" s="20"/>
      <c r="S27" s="20"/>
      <c r="T27" s="20"/>
      <c r="U27" s="20"/>
      <c r="V27" s="20"/>
    </row>
    <row r="28" spans="1:22" x14ac:dyDescent="0.2">
      <c r="A28" s="20"/>
      <c r="B28" s="39" t="s">
        <v>168</v>
      </c>
      <c r="C28" s="44" t="str">
        <f>IF(C11=0, "Pass", "Fail")</f>
        <v>Pass</v>
      </c>
      <c r="D28" s="52" t="str">
        <f>IF(D11=0, "Pass", "Fail")</f>
        <v>Pass</v>
      </c>
      <c r="E28" s="52" t="str">
        <f>IF(E11=0, "Pass", "Fail")</f>
        <v>Pass</v>
      </c>
      <c r="F28" s="53" t="str">
        <f>IF(F11=0, "Pass", "Fail")</f>
        <v>Pass</v>
      </c>
      <c r="G28" s="46">
        <f>(COUNTIF(C28:F28, "Pass") * 100) + (COUNTIF(C28:F28, "Fail") * 0)</f>
        <v>400</v>
      </c>
      <c r="H28" s="47" t="s">
        <v>169</v>
      </c>
      <c r="I28" s="20"/>
      <c r="J28" s="20"/>
      <c r="K28" s="20"/>
      <c r="L28" s="20"/>
      <c r="M28" s="20"/>
      <c r="N28" s="20"/>
      <c r="O28" s="20"/>
      <c r="P28" s="20"/>
      <c r="Q28" s="20"/>
      <c r="R28" s="20"/>
      <c r="S28" s="20"/>
      <c r="T28" s="20"/>
      <c r="U28" s="20"/>
      <c r="V28" s="20"/>
    </row>
    <row r="29" spans="1:22" x14ac:dyDescent="0.2">
      <c r="A29" s="20"/>
      <c r="B29" s="39" t="s">
        <v>83</v>
      </c>
      <c r="C29" s="51" t="e">
        <f>(((C12-D12)/D12)+((D12-E12)/E12)+((E12-F12)/F12))/3</f>
        <v>#DIV/0!</v>
      </c>
      <c r="D29" s="54"/>
      <c r="E29" s="55"/>
      <c r="F29" s="56"/>
      <c r="G29" s="46" t="e">
        <f>(IF(C29 &gt;= 0.17, 100, IF(C29 &gt;= 0, 50, 0))) * (400/100)</f>
        <v>#DIV/0!</v>
      </c>
      <c r="H29" s="47" t="s">
        <v>170</v>
      </c>
      <c r="I29" s="20"/>
      <c r="J29" s="20"/>
      <c r="K29" s="20"/>
      <c r="L29" s="20"/>
      <c r="M29" s="20"/>
      <c r="N29" s="20"/>
      <c r="O29" s="20"/>
      <c r="P29" s="20"/>
      <c r="Q29" s="20"/>
      <c r="R29" s="20"/>
      <c r="S29" s="20"/>
      <c r="T29" s="20"/>
      <c r="U29" s="20"/>
      <c r="V29" s="20"/>
    </row>
    <row r="30" spans="1:22" x14ac:dyDescent="0.2">
      <c r="A30" s="20"/>
      <c r="B30" s="39" t="s">
        <v>87</v>
      </c>
      <c r="C30" s="44" t="str">
        <f>IF(C10&lt;&gt;0,"Pass","Fail")</f>
        <v>Fail</v>
      </c>
      <c r="D30" s="57" t="str">
        <f>IF(D10&lt;&gt;0,"Pass","Fail")</f>
        <v>Fail</v>
      </c>
      <c r="E30" s="57" t="str">
        <f>IF(E10&lt;&gt;0,"Pass","Fail")</f>
        <v>Fail</v>
      </c>
      <c r="F30" s="58" t="str">
        <f>IF(F10&lt;&gt;0,"Pass","Fail")</f>
        <v>Fail</v>
      </c>
      <c r="G30" s="46">
        <f>(COUNTIF(C30:F30, "Pass") * 100) + (COUNTIF(C30:F30, "Fail") * 0)</f>
        <v>0</v>
      </c>
      <c r="H30" s="47" t="s">
        <v>171</v>
      </c>
      <c r="I30" s="20"/>
      <c r="J30" s="20"/>
      <c r="K30" s="20"/>
      <c r="L30" s="20"/>
      <c r="M30" s="20"/>
      <c r="N30" s="20"/>
      <c r="O30" s="20"/>
      <c r="P30" s="20"/>
      <c r="Q30" s="20"/>
      <c r="R30" s="20"/>
      <c r="S30" s="20"/>
      <c r="T30" s="20"/>
      <c r="U30" s="20"/>
      <c r="V30" s="20"/>
    </row>
    <row r="31" spans="1:22" x14ac:dyDescent="0.2">
      <c r="A31" s="20"/>
      <c r="B31" s="39" t="s">
        <v>172</v>
      </c>
      <c r="C31" s="50">
        <f>C17/(C13+C10)</f>
        <v>0.27206767534161785</v>
      </c>
      <c r="D31" s="50">
        <f>D17/(D13+D10)</f>
        <v>0.17405523723685057</v>
      </c>
      <c r="E31" s="50">
        <f>E17/(E13+E10)</f>
        <v>0.16187412024934647</v>
      </c>
      <c r="F31" s="51" t="e">
        <f>F17/(F13+F10)</f>
        <v>#DIV/0!</v>
      </c>
      <c r="G31" s="46" t="e">
        <f>(IF(C31 &gt; 0.23, 100, 0)) +
  (IF(D31 &gt; 0.23, 100, 0)) +
  (IF(E31 &gt; 0.23, 100, 0)) +
  (IF(F31 &gt; 0.23, 100, 0))</f>
        <v>#DIV/0!</v>
      </c>
      <c r="H31" s="47" t="s">
        <v>173</v>
      </c>
      <c r="I31" s="20"/>
      <c r="J31" s="20"/>
      <c r="K31" s="20"/>
      <c r="L31" s="20"/>
      <c r="M31" s="20"/>
      <c r="N31" s="20"/>
      <c r="O31" s="20"/>
      <c r="P31" s="20"/>
      <c r="Q31" s="20"/>
      <c r="R31" s="20"/>
      <c r="S31" s="20"/>
      <c r="T31" s="20"/>
      <c r="U31" s="20"/>
      <c r="V31" s="20"/>
    </row>
    <row r="32" spans="1:22" x14ac:dyDescent="0.2">
      <c r="A32" s="20"/>
      <c r="B32" s="59" t="s">
        <v>93</v>
      </c>
      <c r="C32" s="60" t="str">
        <f>IF(C5&gt;F5, "Pass", "Fail")</f>
        <v>Pass</v>
      </c>
      <c r="D32" s="61"/>
      <c r="E32" s="62"/>
      <c r="F32" s="62"/>
      <c r="G32" s="63">
        <f>((COUNTIF(C32, "Pass") * 100) + (COUNTIF(C32, "Fail") * 0)) * (400/100)</f>
        <v>400</v>
      </c>
      <c r="H32" s="64" t="s">
        <v>174</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tabColor rgb="FF00FF00"/>
  </sheetPr>
  <dimension ref="A1:V32"/>
  <sheetViews>
    <sheetView zoomScale="200" workbookViewId="0"/>
  </sheetViews>
  <sheetFormatPr baseColWidth="10" defaultColWidth="8.83203125" defaultRowHeight="15" x14ac:dyDescent="0.2"/>
  <cols>
    <col min="1" max="1" width="19" customWidth="1"/>
    <col min="2" max="2" width="42" customWidth="1"/>
    <col min="3" max="7" width="20" customWidth="1"/>
    <col min="8" max="8" width="177" customWidth="1"/>
    <col min="9" max="9" width="20" customWidth="1"/>
    <col min="10" max="22" width="19" customWidth="1"/>
  </cols>
  <sheetData>
    <row r="1" spans="1:22" x14ac:dyDescent="0.2">
      <c r="A1" s="20"/>
      <c r="B1" s="21" t="s">
        <v>130</v>
      </c>
      <c r="C1" s="20"/>
      <c r="D1" s="20"/>
      <c r="E1" s="20"/>
      <c r="F1" s="20"/>
      <c r="G1" s="20"/>
      <c r="H1" s="20"/>
      <c r="I1" s="20"/>
      <c r="J1" s="20"/>
      <c r="K1" s="20"/>
      <c r="L1" s="20"/>
      <c r="M1" s="20"/>
      <c r="N1" s="20"/>
      <c r="O1" s="20"/>
      <c r="P1" s="20"/>
      <c r="Q1" s="20"/>
      <c r="R1" s="20"/>
      <c r="S1" s="20"/>
      <c r="T1" s="20"/>
      <c r="U1" s="20"/>
      <c r="V1" s="20"/>
    </row>
    <row r="2" spans="1:22" x14ac:dyDescent="0.2">
      <c r="A2" s="20"/>
      <c r="B2" s="22" t="s">
        <v>131</v>
      </c>
      <c r="C2" s="23" t="s">
        <v>175</v>
      </c>
      <c r="D2" s="23" t="s">
        <v>176</v>
      </c>
      <c r="E2" s="23" t="s">
        <v>177</v>
      </c>
      <c r="F2" s="23" t="s">
        <v>178</v>
      </c>
      <c r="G2" s="20"/>
      <c r="H2" s="24" t="s">
        <v>136</v>
      </c>
      <c r="I2" s="25">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0.52916666666666667</v>
      </c>
      <c r="J2" s="20"/>
      <c r="K2" s="20"/>
      <c r="L2" s="20"/>
      <c r="M2" s="20"/>
      <c r="N2" s="20"/>
      <c r="O2" s="20"/>
      <c r="P2" s="20"/>
      <c r="Q2" s="20"/>
      <c r="R2" s="20"/>
      <c r="S2" s="20"/>
      <c r="T2" s="20"/>
      <c r="U2" s="20"/>
      <c r="V2" s="20"/>
    </row>
    <row r="3" spans="1:22" ht="19" x14ac:dyDescent="0.25">
      <c r="A3" s="20"/>
      <c r="B3" s="26" t="s">
        <v>137</v>
      </c>
      <c r="C3" s="27">
        <v>0</v>
      </c>
      <c r="D3" s="27">
        <v>1928000</v>
      </c>
      <c r="E3" s="27">
        <v>1706000</v>
      </c>
      <c r="F3" s="28">
        <v>0</v>
      </c>
      <c r="G3" s="20"/>
      <c r="H3" s="20"/>
      <c r="I3" s="20"/>
      <c r="J3" s="20"/>
      <c r="K3" s="20"/>
      <c r="L3" s="20"/>
      <c r="M3" s="20"/>
      <c r="N3" s="20"/>
      <c r="O3" s="20"/>
      <c r="P3" s="20"/>
      <c r="Q3" s="20"/>
      <c r="R3" s="20"/>
      <c r="S3" s="20"/>
      <c r="T3" s="20"/>
      <c r="U3" s="20"/>
      <c r="V3" s="20"/>
    </row>
    <row r="4" spans="1:22" ht="19" x14ac:dyDescent="0.25">
      <c r="A4" s="20"/>
      <c r="B4" s="29" t="s">
        <v>138</v>
      </c>
      <c r="C4" s="27">
        <v>1889340000</v>
      </c>
      <c r="D4" s="27">
        <v>1349205000</v>
      </c>
      <c r="E4" s="27">
        <v>1223703000</v>
      </c>
      <c r="F4" s="28">
        <v>904585000</v>
      </c>
      <c r="G4" s="20"/>
      <c r="H4" s="20"/>
      <c r="I4" s="20"/>
      <c r="J4" s="20"/>
      <c r="K4" s="20"/>
      <c r="L4" s="20"/>
      <c r="M4" s="20"/>
      <c r="N4" s="20"/>
      <c r="O4" s="20"/>
      <c r="P4" s="20"/>
      <c r="Q4" s="20"/>
      <c r="R4" s="20"/>
      <c r="S4" s="20"/>
      <c r="T4" s="20"/>
      <c r="U4" s="20"/>
      <c r="V4" s="20"/>
    </row>
    <row r="5" spans="1:22" ht="19" x14ac:dyDescent="0.25">
      <c r="A5" s="20"/>
      <c r="B5" s="29" t="s">
        <v>139</v>
      </c>
      <c r="C5" s="27">
        <v>192282000</v>
      </c>
      <c r="D5" s="27">
        <v>117158000</v>
      </c>
      <c r="E5" s="27">
        <v>118757000</v>
      </c>
      <c r="F5" s="28">
        <v>141000</v>
      </c>
      <c r="G5" s="20"/>
      <c r="H5" s="20"/>
      <c r="I5" s="20"/>
      <c r="J5" s="20"/>
      <c r="K5" s="20"/>
      <c r="L5" s="20"/>
      <c r="M5" s="20"/>
      <c r="N5" s="20"/>
      <c r="O5" s="20"/>
      <c r="P5" s="20"/>
      <c r="Q5" s="20"/>
      <c r="R5" s="20"/>
      <c r="S5" s="20"/>
      <c r="T5" s="20"/>
      <c r="U5" s="20"/>
      <c r="V5" s="20"/>
    </row>
    <row r="6" spans="1:22" ht="19" x14ac:dyDescent="0.25">
      <c r="A6" s="20"/>
      <c r="B6" s="29" t="s">
        <v>140</v>
      </c>
      <c r="C6" s="27">
        <v>4108440000</v>
      </c>
      <c r="D6" s="27">
        <v>3772060000</v>
      </c>
      <c r="E6" s="27">
        <v>4038414000</v>
      </c>
      <c r="F6" s="28">
        <v>2482333000</v>
      </c>
      <c r="G6" s="20"/>
      <c r="H6" s="20"/>
      <c r="I6" s="20"/>
      <c r="J6" s="20"/>
      <c r="K6" s="20"/>
      <c r="L6" s="20"/>
      <c r="M6" s="20"/>
      <c r="N6" s="20"/>
      <c r="O6" s="20"/>
      <c r="P6" s="20"/>
      <c r="Q6" s="20"/>
      <c r="R6" s="20"/>
      <c r="S6" s="20"/>
      <c r="T6" s="20"/>
      <c r="U6" s="20"/>
      <c r="V6" s="20"/>
    </row>
    <row r="7" spans="1:22" ht="19" x14ac:dyDescent="0.25">
      <c r="A7" s="20"/>
      <c r="B7" s="29" t="s">
        <v>141</v>
      </c>
      <c r="C7" s="27">
        <v>358799000</v>
      </c>
      <c r="D7" s="27">
        <v>192978000</v>
      </c>
      <c r="E7" s="27">
        <v>447285000</v>
      </c>
      <c r="F7" s="28">
        <v>227937000</v>
      </c>
      <c r="G7" s="20"/>
      <c r="H7" s="20"/>
      <c r="I7" s="20"/>
      <c r="J7" s="20"/>
      <c r="K7" s="20"/>
      <c r="L7" s="20"/>
      <c r="M7" s="20"/>
      <c r="N7" s="20"/>
      <c r="O7" s="20"/>
      <c r="P7" s="20"/>
      <c r="Q7" s="20"/>
      <c r="R7" s="20"/>
      <c r="S7" s="20"/>
      <c r="T7" s="20"/>
      <c r="U7" s="20"/>
      <c r="V7" s="20"/>
    </row>
    <row r="8" spans="1:22" ht="19" x14ac:dyDescent="0.25">
      <c r="A8" s="20"/>
      <c r="B8" s="29" t="s">
        <v>142</v>
      </c>
      <c r="C8" s="27">
        <v>1679417000</v>
      </c>
      <c r="D8" s="27">
        <v>1283164000</v>
      </c>
      <c r="E8" s="27">
        <v>1310843000</v>
      </c>
      <c r="F8" s="28">
        <v>978388000</v>
      </c>
      <c r="G8" s="20"/>
      <c r="H8" s="20"/>
      <c r="I8" s="20"/>
      <c r="J8" s="20"/>
      <c r="K8" s="20"/>
      <c r="L8" s="20"/>
      <c r="M8" s="20"/>
      <c r="N8" s="20"/>
      <c r="O8" s="20"/>
      <c r="P8" s="20"/>
      <c r="Q8" s="20"/>
      <c r="R8" s="20"/>
      <c r="S8" s="20"/>
      <c r="T8" s="20"/>
      <c r="U8" s="20"/>
      <c r="V8" s="20"/>
    </row>
    <row r="9" spans="1:22" ht="19" x14ac:dyDescent="0.25">
      <c r="A9" s="20"/>
      <c r="B9" s="29" t="s">
        <v>143</v>
      </c>
      <c r="C9" s="27">
        <v>2038216000</v>
      </c>
      <c r="D9" s="27">
        <v>1476142000</v>
      </c>
      <c r="E9" s="27">
        <v>1758128000</v>
      </c>
      <c r="F9" s="28">
        <v>1206325000</v>
      </c>
      <c r="G9" s="20"/>
      <c r="H9" s="20"/>
      <c r="I9" s="20"/>
      <c r="J9" s="20"/>
      <c r="K9" s="20"/>
      <c r="L9" s="20"/>
      <c r="M9" s="20"/>
      <c r="N9" s="20"/>
      <c r="O9" s="20"/>
      <c r="P9" s="20"/>
      <c r="Q9" s="20"/>
      <c r="R9" s="20"/>
      <c r="S9" s="20"/>
      <c r="T9" s="20"/>
      <c r="U9" s="20"/>
      <c r="V9" s="20"/>
    </row>
    <row r="10" spans="1:22" ht="19" x14ac:dyDescent="0.25">
      <c r="A10" s="20"/>
      <c r="B10" s="29" t="s">
        <v>144</v>
      </c>
      <c r="C10" s="27">
        <v>0</v>
      </c>
      <c r="D10" s="27">
        <v>0</v>
      </c>
      <c r="E10" s="27">
        <v>0</v>
      </c>
      <c r="F10" s="28">
        <v>0</v>
      </c>
      <c r="G10" s="20"/>
      <c r="H10" s="20"/>
      <c r="I10" s="20"/>
      <c r="J10" s="20"/>
      <c r="K10" s="20"/>
      <c r="L10" s="20"/>
      <c r="M10" s="20"/>
      <c r="N10" s="20"/>
      <c r="O10" s="20"/>
      <c r="P10" s="20"/>
      <c r="Q10" s="20"/>
      <c r="R10" s="20"/>
      <c r="S10" s="20"/>
      <c r="T10" s="20"/>
      <c r="U10" s="20"/>
      <c r="V10" s="20"/>
    </row>
    <row r="11" spans="1:22" ht="19" x14ac:dyDescent="0.25">
      <c r="A11" s="20"/>
      <c r="B11" s="29" t="s">
        <v>145</v>
      </c>
      <c r="C11" s="27">
        <v>0</v>
      </c>
      <c r="D11" s="27">
        <v>0</v>
      </c>
      <c r="E11" s="27">
        <v>0</v>
      </c>
      <c r="F11" s="28">
        <v>0</v>
      </c>
      <c r="G11" s="20"/>
      <c r="H11" s="20"/>
      <c r="I11" s="20"/>
      <c r="J11" s="20"/>
      <c r="K11" s="20"/>
      <c r="L11" s="20"/>
      <c r="M11" s="20"/>
      <c r="N11" s="20"/>
      <c r="O11" s="20"/>
      <c r="P11" s="20"/>
      <c r="Q11" s="20"/>
      <c r="R11" s="20"/>
      <c r="S11" s="20"/>
      <c r="T11" s="20"/>
      <c r="U11" s="20"/>
      <c r="V11" s="20"/>
    </row>
    <row r="12" spans="1:22" ht="19" x14ac:dyDescent="0.25">
      <c r="A12" s="20"/>
      <c r="B12" s="29" t="s">
        <v>146</v>
      </c>
      <c r="C12" s="27">
        <v>1087041000</v>
      </c>
      <c r="D12" s="27">
        <v>1504592000</v>
      </c>
      <c r="E12" s="27">
        <v>1139775000</v>
      </c>
      <c r="F12" s="28">
        <v>459820000</v>
      </c>
      <c r="G12" s="20"/>
      <c r="H12" s="20"/>
      <c r="I12" s="20"/>
      <c r="J12" s="20"/>
      <c r="K12" s="20"/>
      <c r="L12" s="20"/>
      <c r="M12" s="20"/>
      <c r="N12" s="20"/>
      <c r="O12" s="20"/>
      <c r="P12" s="20"/>
      <c r="Q12" s="20"/>
      <c r="R12" s="20"/>
      <c r="S12" s="20"/>
      <c r="T12" s="20"/>
      <c r="U12" s="20"/>
      <c r="V12" s="20"/>
    </row>
    <row r="13" spans="1:22" ht="19" x14ac:dyDescent="0.25">
      <c r="A13" s="20"/>
      <c r="B13" s="29" t="s">
        <v>147</v>
      </c>
      <c r="C13" s="27">
        <v>2070224000</v>
      </c>
      <c r="D13" s="27">
        <v>2295918000</v>
      </c>
      <c r="E13" s="27">
        <v>2280286000</v>
      </c>
      <c r="F13" s="28">
        <v>1276008000</v>
      </c>
      <c r="G13" s="20"/>
      <c r="H13" s="20"/>
      <c r="I13" s="20"/>
      <c r="J13" s="20"/>
      <c r="K13" s="20"/>
      <c r="L13" s="20"/>
      <c r="M13" s="20"/>
      <c r="N13" s="20"/>
      <c r="O13" s="20"/>
      <c r="P13" s="20"/>
      <c r="Q13" s="20"/>
      <c r="R13" s="20"/>
      <c r="S13" s="20"/>
      <c r="T13" s="20"/>
      <c r="U13" s="20"/>
      <c r="V13" s="20"/>
    </row>
    <row r="14" spans="1:22" ht="19" x14ac:dyDescent="0.25">
      <c r="A14" s="20"/>
      <c r="B14" s="30" t="s">
        <v>148</v>
      </c>
      <c r="C14" s="31"/>
      <c r="D14" s="31"/>
      <c r="E14" s="31"/>
      <c r="F14" s="32"/>
      <c r="G14" s="20"/>
      <c r="H14" s="20"/>
      <c r="I14" s="20"/>
      <c r="J14" s="20"/>
      <c r="K14" s="20"/>
      <c r="L14" s="20"/>
      <c r="M14" s="20"/>
      <c r="N14" s="20"/>
      <c r="O14" s="20"/>
      <c r="P14" s="20"/>
      <c r="Q14" s="20"/>
      <c r="R14" s="20"/>
      <c r="S14" s="20"/>
      <c r="T14" s="20"/>
      <c r="U14" s="20"/>
      <c r="V14" s="20"/>
    </row>
    <row r="15" spans="1:22" ht="19" x14ac:dyDescent="0.25">
      <c r="A15" s="20"/>
      <c r="B15" s="26" t="s">
        <v>149</v>
      </c>
      <c r="C15" s="27">
        <v>15607000</v>
      </c>
      <c r="D15" s="27">
        <v>15186000</v>
      </c>
      <c r="E15" s="27">
        <v>1566000</v>
      </c>
      <c r="F15" s="28">
        <v>1998000</v>
      </c>
      <c r="G15" s="20"/>
      <c r="H15" s="20"/>
      <c r="I15" s="20"/>
      <c r="J15" s="20"/>
      <c r="K15" s="20"/>
      <c r="L15" s="20"/>
      <c r="M15" s="20"/>
      <c r="N15" s="20"/>
      <c r="O15" s="20"/>
      <c r="P15" s="20"/>
      <c r="Q15" s="20"/>
      <c r="R15" s="20"/>
      <c r="S15" s="20"/>
      <c r="T15" s="20"/>
      <c r="U15" s="20"/>
      <c r="V15" s="20"/>
    </row>
    <row r="16" spans="1:22" ht="19" x14ac:dyDescent="0.25">
      <c r="A16" s="20"/>
      <c r="B16" s="30" t="s">
        <v>150</v>
      </c>
      <c r="C16" s="31"/>
      <c r="D16" s="31"/>
      <c r="E16" s="31"/>
      <c r="F16" s="32"/>
      <c r="G16" s="20"/>
      <c r="H16" s="20"/>
      <c r="I16" s="20"/>
      <c r="J16" s="20"/>
      <c r="K16" s="20"/>
      <c r="L16" s="20"/>
      <c r="M16" s="20"/>
      <c r="N16" s="20"/>
      <c r="O16" s="20"/>
      <c r="P16" s="20"/>
      <c r="Q16" s="20"/>
      <c r="R16" s="20"/>
      <c r="S16" s="20"/>
      <c r="T16" s="20"/>
      <c r="U16" s="20"/>
      <c r="V16" s="20"/>
    </row>
    <row r="17" spans="1:22" ht="19" x14ac:dyDescent="0.25">
      <c r="A17" s="20"/>
      <c r="B17" s="33" t="s">
        <v>151</v>
      </c>
      <c r="C17" s="34">
        <v>276788000</v>
      </c>
      <c r="D17" s="34">
        <v>771381000</v>
      </c>
      <c r="E17" s="34">
        <v>240529000</v>
      </c>
      <c r="F17" s="35">
        <v>92196000</v>
      </c>
      <c r="G17" s="20"/>
      <c r="H17" s="20"/>
      <c r="I17" s="20"/>
      <c r="J17" s="20"/>
      <c r="K17" s="20"/>
      <c r="L17" s="20"/>
      <c r="M17" s="20"/>
      <c r="N17" s="20"/>
      <c r="O17" s="20"/>
      <c r="P17" s="20"/>
      <c r="Q17" s="20"/>
      <c r="R17" s="20"/>
      <c r="S17" s="20"/>
      <c r="T17" s="20"/>
      <c r="U17" s="20"/>
      <c r="V17" s="20"/>
    </row>
    <row r="19" spans="1:22" x14ac:dyDescent="0.2">
      <c r="A19" s="20"/>
      <c r="B19" s="36" t="s">
        <v>70</v>
      </c>
      <c r="C19" s="37" t="s">
        <v>152</v>
      </c>
      <c r="D19" s="37" t="s">
        <v>153</v>
      </c>
      <c r="E19" s="37" t="s">
        <v>154</v>
      </c>
      <c r="F19" s="37" t="s">
        <v>155</v>
      </c>
      <c r="G19" s="38" t="s">
        <v>156</v>
      </c>
      <c r="H19" s="20"/>
      <c r="I19" s="20"/>
      <c r="J19" s="20"/>
      <c r="K19" s="20"/>
      <c r="L19" s="20"/>
      <c r="M19" s="20"/>
      <c r="N19" s="20"/>
      <c r="O19" s="20"/>
      <c r="P19" s="20"/>
      <c r="Q19" s="20"/>
      <c r="R19" s="20"/>
      <c r="S19" s="20"/>
      <c r="T19" s="20"/>
      <c r="U19" s="20"/>
      <c r="V19" s="20"/>
    </row>
    <row r="20" spans="1:22" x14ac:dyDescent="0.2">
      <c r="A20" s="20"/>
      <c r="B20" s="39" t="s">
        <v>85</v>
      </c>
      <c r="C20" s="40"/>
      <c r="D20" s="40"/>
      <c r="E20" s="40"/>
      <c r="F20" s="40"/>
      <c r="G20" s="41"/>
      <c r="H20" s="42" t="s">
        <v>157</v>
      </c>
      <c r="I20" s="20"/>
      <c r="J20" s="20"/>
      <c r="K20" s="20"/>
      <c r="L20" s="20"/>
      <c r="M20" s="20"/>
      <c r="N20" s="20"/>
      <c r="O20" s="20"/>
      <c r="P20" s="20"/>
      <c r="Q20" s="20"/>
      <c r="R20" s="20"/>
      <c r="S20" s="20"/>
      <c r="T20" s="20"/>
      <c r="U20" s="20"/>
      <c r="V20" s="20"/>
    </row>
    <row r="21" spans="1:22" x14ac:dyDescent="0.2">
      <c r="A21" s="20"/>
      <c r="B21" s="43" t="s">
        <v>158</v>
      </c>
      <c r="C21" s="44" t="str">
        <f>IF(C3&gt;D3, "Pass", "Fail")</f>
        <v>Fail</v>
      </c>
      <c r="D21" s="44" t="str">
        <f>IF(D3&gt;E3, "Pass", "Fail")</f>
        <v>Pass</v>
      </c>
      <c r="E21" s="44" t="str">
        <f>IF(E3&gt;F3, "Pass", "Fail")</f>
        <v>Pass</v>
      </c>
      <c r="F21" s="45"/>
      <c r="G21" s="46">
        <f>(((COUNTIF(C21:E21, "Pass") * 100) + (COUNTIF(C21:E21, "Fail") * 0)) * (400/300)) / 2</f>
        <v>133.33333333333331</v>
      </c>
      <c r="H21" s="47" t="s">
        <v>159</v>
      </c>
      <c r="I21" s="48"/>
      <c r="J21" s="20"/>
      <c r="K21" s="20"/>
      <c r="L21" s="20"/>
      <c r="M21" s="20"/>
      <c r="N21" s="20"/>
      <c r="O21" s="20"/>
      <c r="P21" s="20"/>
      <c r="Q21" s="20"/>
      <c r="R21" s="20"/>
      <c r="S21" s="20"/>
      <c r="T21" s="20"/>
      <c r="U21" s="20"/>
      <c r="V21" s="20"/>
    </row>
    <row r="22" spans="1:22" x14ac:dyDescent="0.2">
      <c r="A22" s="20"/>
      <c r="B22" s="43" t="s">
        <v>160</v>
      </c>
      <c r="C22" s="44" t="str">
        <f>IF(C17&gt;D17, "Pass", "Fail")</f>
        <v>Fail</v>
      </c>
      <c r="D22" s="44" t="str">
        <f>IF(D17&gt;E17, "Pass", "Fail")</f>
        <v>Pass</v>
      </c>
      <c r="E22" s="44" t="str">
        <f>IF(E17&gt;F17, "Pass", "Fail")</f>
        <v>Pass</v>
      </c>
      <c r="F22" s="40"/>
      <c r="G22" s="46">
        <f>(((COUNTIF(C22:F22, "Pass") * 100) + (COUNTIF(C22:F22, "Fail") * 0)) * (400/300)) / 2</f>
        <v>133.33333333333331</v>
      </c>
      <c r="H22" s="47" t="s">
        <v>161</v>
      </c>
      <c r="I22" s="20"/>
      <c r="J22" s="20"/>
      <c r="K22" s="20"/>
      <c r="L22" s="20"/>
      <c r="M22" s="20"/>
      <c r="N22" s="20"/>
      <c r="O22" s="20"/>
      <c r="P22" s="20"/>
      <c r="Q22" s="20"/>
      <c r="R22" s="20"/>
      <c r="S22" s="20"/>
      <c r="T22" s="20"/>
      <c r="U22" s="20"/>
      <c r="V22" s="20"/>
    </row>
    <row r="23" spans="1:22" x14ac:dyDescent="0.2">
      <c r="A23" s="20"/>
      <c r="B23" s="39" t="s">
        <v>73</v>
      </c>
      <c r="C23" s="44" t="str">
        <f>IF(C17&gt;C7, "Pass", "Fail")</f>
        <v>Fail</v>
      </c>
      <c r="D23" s="44" t="str">
        <f>IF(D17&gt;D7, "Pass", "Fail")</f>
        <v>Pass</v>
      </c>
      <c r="E23" s="44" t="str">
        <f>IF(E17&gt;E7, "Pass", "Fail")</f>
        <v>Fail</v>
      </c>
      <c r="F23" s="49" t="str">
        <f>IF(F17&gt;F7, "Pass", "Fail")</f>
        <v>Fail</v>
      </c>
      <c r="G23" s="46">
        <f>(COUNTIF(C23:F23, "Pass") * 100) + (COUNTIF(C23:F23, "Fail") * 0)</f>
        <v>100</v>
      </c>
      <c r="H23" s="47" t="s">
        <v>162</v>
      </c>
      <c r="I23" s="20"/>
      <c r="J23" s="20"/>
      <c r="K23" s="20"/>
      <c r="L23" s="20"/>
      <c r="M23" s="20"/>
      <c r="N23" s="20"/>
      <c r="O23" s="20"/>
      <c r="P23" s="20"/>
      <c r="Q23" s="20"/>
      <c r="R23" s="20"/>
      <c r="S23" s="20"/>
      <c r="T23" s="20"/>
      <c r="U23" s="20"/>
      <c r="V23" s="20"/>
    </row>
    <row r="24" spans="1:22" x14ac:dyDescent="0.2">
      <c r="A24" s="20"/>
      <c r="B24" s="39" t="s">
        <v>91</v>
      </c>
      <c r="C24" s="50">
        <f>C17/(C4)</f>
        <v>0.14649983592153873</v>
      </c>
      <c r="D24" s="50">
        <f>D17/(D4)</f>
        <v>0.57173001878884233</v>
      </c>
      <c r="E24" s="50">
        <f>E17/(E4)</f>
        <v>0.1965583152121062</v>
      </c>
      <c r="F24" s="51">
        <f>F17/(F4)</f>
        <v>0.10192077029798195</v>
      </c>
      <c r="G24" s="46">
        <f>(IF(C24 &gt; 0.5, 100, IF(C24 &gt;= 0.2, 50, 0))) +
  (IF(D24 &gt; 0.5, 100, IF(D24 &gt;= 0.2, 50, 0))) +
  (IF(E24 &gt; 0.5, 100, IF(E24 &gt;= 0.2, 50, 0))) +
  (IF(F24 &gt; 0.5, 100, IF(F24 &gt;= 0.2, 50, 0)))</f>
        <v>100</v>
      </c>
      <c r="H24" s="47" t="s">
        <v>163</v>
      </c>
      <c r="I24" s="20"/>
      <c r="J24" s="20"/>
      <c r="K24" s="20"/>
      <c r="L24" s="20"/>
      <c r="M24" s="20"/>
      <c r="N24" s="20"/>
      <c r="O24" s="20"/>
      <c r="P24" s="20"/>
      <c r="Q24" s="20"/>
      <c r="R24" s="20"/>
      <c r="S24" s="20"/>
      <c r="T24" s="20"/>
      <c r="U24" s="20"/>
      <c r="V24" s="20"/>
    </row>
    <row r="25" spans="1:22" x14ac:dyDescent="0.2">
      <c r="A25" s="20"/>
      <c r="B25" s="39" t="s">
        <v>79</v>
      </c>
      <c r="C25" s="50">
        <f>C17/C6</f>
        <v>6.7370583481808174E-2</v>
      </c>
      <c r="D25" s="50">
        <f>D17/D6</f>
        <v>0.20449860288542601</v>
      </c>
      <c r="E25" s="50">
        <f>E17/E6</f>
        <v>5.9560263014143675E-2</v>
      </c>
      <c r="F25" s="51">
        <f>F17/F6</f>
        <v>3.7140867079477252E-2</v>
      </c>
      <c r="G25" s="46">
        <f>(IF(C25 &gt; 0.17, 100, IF(C25 &gt;= 0.1, 50, 0))) +
  (IF(D25 &gt; 0.17, 100, IF(D25 &gt;= 0.1, 50, 0))) +
  (IF(E25 &gt; 0.17, 100, IF(E25 &gt;= 0.1, 50, 0))) +
  (IF(F25 &gt; 0.17, 100, IF(F25 &gt;= 0.1, 50, 0)))</f>
        <v>100</v>
      </c>
      <c r="H25" s="47" t="s">
        <v>164</v>
      </c>
      <c r="I25" s="20"/>
      <c r="J25" s="20"/>
      <c r="K25" s="20"/>
      <c r="L25" s="20"/>
      <c r="M25" s="20"/>
      <c r="N25" s="20"/>
      <c r="O25" s="20"/>
      <c r="P25" s="20"/>
      <c r="Q25" s="20"/>
      <c r="R25" s="20"/>
      <c r="S25" s="20"/>
      <c r="T25" s="20"/>
      <c r="U25" s="20"/>
      <c r="V25" s="20"/>
    </row>
    <row r="26" spans="1:22" x14ac:dyDescent="0.2">
      <c r="A26" s="20"/>
      <c r="B26" s="39" t="s">
        <v>81</v>
      </c>
      <c r="C26" s="50">
        <f>C8/C6</f>
        <v>0.40877242943793751</v>
      </c>
      <c r="D26" s="50">
        <f>D8/D6</f>
        <v>0.34017592509132938</v>
      </c>
      <c r="E26" s="50">
        <f>E8/E6</f>
        <v>0.32459351616748555</v>
      </c>
      <c r="F26" s="51">
        <f>F8/F6</f>
        <v>0.39414051217141294</v>
      </c>
      <c r="G26" s="46">
        <f>(IF(C26 &lt; 0.5, 100, 0)) +
  (IF(D26 &lt; 0.5, 100, 0)) +
  (IF(E26 &lt; 0.5, 100, 0)) +
  (IF(F26 &lt; 0.5, 100, 0))</f>
        <v>400</v>
      </c>
      <c r="H26" s="47" t="s">
        <v>165</v>
      </c>
      <c r="I26" s="20"/>
      <c r="J26" s="20"/>
      <c r="K26" s="20"/>
      <c r="L26" s="20"/>
      <c r="M26" s="20"/>
      <c r="N26" s="20"/>
      <c r="O26" s="20"/>
      <c r="P26" s="20"/>
      <c r="Q26" s="20"/>
      <c r="R26" s="20"/>
      <c r="S26" s="20"/>
      <c r="T26" s="20"/>
      <c r="U26" s="20"/>
      <c r="V26" s="20"/>
    </row>
    <row r="27" spans="1:22" x14ac:dyDescent="0.2">
      <c r="A27" s="20"/>
      <c r="B27" s="39" t="s">
        <v>166</v>
      </c>
      <c r="C27" s="50">
        <f>C9/(C13+C10)</f>
        <v>0.9845388711559715</v>
      </c>
      <c r="D27" s="50">
        <f>D9/(D13+D10)</f>
        <v>0.64294195175960112</v>
      </c>
      <c r="E27" s="50">
        <f>E9/(E13+E10)</f>
        <v>0.77101205725948407</v>
      </c>
      <c r="F27" s="51">
        <f>F9/(F13+F10)</f>
        <v>0.94538984081604505</v>
      </c>
      <c r="G27" s="46">
        <f>(IF(C27 &lt; 0.8, 100, IF(C27 &lt; 1, 50, 0))) +
  (IF(D27 &lt; 0.8, 100, IF(D27 &lt; 1, 50, 0))) +
  (IF(E27 &lt; 0.8, 100, IF(E27 &lt; 1, 50, 0))) +
  (IF(F27 &lt; 0.8, 100, IF(F27 &lt; 1, 50, 0)))</f>
        <v>300</v>
      </c>
      <c r="H27" s="47" t="s">
        <v>167</v>
      </c>
      <c r="I27" s="20"/>
      <c r="J27" s="20"/>
      <c r="K27" s="20"/>
      <c r="L27" s="20"/>
      <c r="M27" s="20"/>
      <c r="N27" s="20"/>
      <c r="O27" s="20"/>
      <c r="P27" s="20"/>
      <c r="Q27" s="20"/>
      <c r="R27" s="20"/>
      <c r="S27" s="20"/>
      <c r="T27" s="20"/>
      <c r="U27" s="20"/>
      <c r="V27" s="20"/>
    </row>
    <row r="28" spans="1:22" x14ac:dyDescent="0.2">
      <c r="A28" s="20"/>
      <c r="B28" s="39" t="s">
        <v>168</v>
      </c>
      <c r="C28" s="44" t="str">
        <f>IF(C11=0, "Pass", "Fail")</f>
        <v>Pass</v>
      </c>
      <c r="D28" s="52" t="str">
        <f>IF(D11=0, "Pass", "Fail")</f>
        <v>Pass</v>
      </c>
      <c r="E28" s="52" t="str">
        <f>IF(E11=0, "Pass", "Fail")</f>
        <v>Pass</v>
      </c>
      <c r="F28" s="53" t="str">
        <f>IF(F11=0, "Pass", "Fail")</f>
        <v>Pass</v>
      </c>
      <c r="G28" s="46">
        <f>(COUNTIF(C28:F28, "Pass") * 100) + (COUNTIF(C28:F28, "Fail") * 0)</f>
        <v>400</v>
      </c>
      <c r="H28" s="47" t="s">
        <v>169</v>
      </c>
      <c r="I28" s="20"/>
      <c r="J28" s="20"/>
      <c r="K28" s="20"/>
      <c r="L28" s="20"/>
      <c r="M28" s="20"/>
      <c r="N28" s="20"/>
      <c r="O28" s="20"/>
      <c r="P28" s="20"/>
      <c r="Q28" s="20"/>
      <c r="R28" s="20"/>
      <c r="S28" s="20"/>
      <c r="T28" s="20"/>
      <c r="U28" s="20"/>
      <c r="V28" s="20"/>
    </row>
    <row r="29" spans="1:22" x14ac:dyDescent="0.2">
      <c r="A29" s="20"/>
      <c r="B29" s="39" t="s">
        <v>83</v>
      </c>
      <c r="C29" s="51">
        <f>(((C12-D12)/D12)+((D12-E12)/E12)+((E12-F12)/F12))/3</f>
        <v>0.507100669382469</v>
      </c>
      <c r="D29" s="54"/>
      <c r="E29" s="55"/>
      <c r="F29" s="56"/>
      <c r="G29" s="46">
        <f>(IF(C29 &gt;= 0.17, 100, IF(C29 &gt;= 0, 50, 0))) * (400/100)</f>
        <v>400</v>
      </c>
      <c r="H29" s="47" t="s">
        <v>170</v>
      </c>
      <c r="I29" s="20"/>
      <c r="J29" s="20"/>
      <c r="K29" s="20"/>
      <c r="L29" s="20"/>
      <c r="M29" s="20"/>
      <c r="N29" s="20"/>
      <c r="O29" s="20"/>
      <c r="P29" s="20"/>
      <c r="Q29" s="20"/>
      <c r="R29" s="20"/>
      <c r="S29" s="20"/>
      <c r="T29" s="20"/>
      <c r="U29" s="20"/>
      <c r="V29" s="20"/>
    </row>
    <row r="30" spans="1:22" x14ac:dyDescent="0.2">
      <c r="A30" s="20"/>
      <c r="B30" s="39" t="s">
        <v>87</v>
      </c>
      <c r="C30" s="44" t="str">
        <f>IF(C10&lt;&gt;0,"Pass","Fail")</f>
        <v>Fail</v>
      </c>
      <c r="D30" s="57" t="str">
        <f>IF(D10&lt;&gt;0,"Pass","Fail")</f>
        <v>Fail</v>
      </c>
      <c r="E30" s="57" t="str">
        <f>IF(E10&lt;&gt;0,"Pass","Fail")</f>
        <v>Fail</v>
      </c>
      <c r="F30" s="58" t="str">
        <f>IF(F10&lt;&gt;0,"Pass","Fail")</f>
        <v>Fail</v>
      </c>
      <c r="G30" s="46">
        <f>(COUNTIF(C30:F30, "Pass") * 100) + (COUNTIF(C30:F30, "Fail") * 0)</f>
        <v>0</v>
      </c>
      <c r="H30" s="47" t="s">
        <v>171</v>
      </c>
      <c r="I30" s="20"/>
      <c r="J30" s="20"/>
      <c r="K30" s="20"/>
      <c r="L30" s="20"/>
      <c r="M30" s="20"/>
      <c r="N30" s="20"/>
      <c r="O30" s="20"/>
      <c r="P30" s="20"/>
      <c r="Q30" s="20"/>
      <c r="R30" s="20"/>
      <c r="S30" s="20"/>
      <c r="T30" s="20"/>
      <c r="U30" s="20"/>
      <c r="V30" s="20"/>
    </row>
    <row r="31" spans="1:22" x14ac:dyDescent="0.2">
      <c r="A31" s="20"/>
      <c r="B31" s="39" t="s">
        <v>172</v>
      </c>
      <c r="C31" s="50">
        <f>C17/(C13+C10)</f>
        <v>0.13369954169210674</v>
      </c>
      <c r="D31" s="50">
        <f>D17/(D13+D10)</f>
        <v>0.33597933375669342</v>
      </c>
      <c r="E31" s="50">
        <f>E17/(E13+E10)</f>
        <v>0.10548194393159455</v>
      </c>
      <c r="F31" s="51">
        <f>F17/(F13+F10)</f>
        <v>7.2253465495514133E-2</v>
      </c>
      <c r="G31" s="46">
        <f>(IF(C31 &gt; 0.23, 100, 0)) +
  (IF(D31 &gt; 0.23, 100, 0)) +
  (IF(E31 &gt; 0.23, 100, 0)) +
  (IF(F31 &gt; 0.23, 100, 0))</f>
        <v>100</v>
      </c>
      <c r="H31" s="47" t="s">
        <v>173</v>
      </c>
      <c r="I31" s="20"/>
      <c r="J31" s="20"/>
      <c r="K31" s="20"/>
      <c r="L31" s="20"/>
      <c r="M31" s="20"/>
      <c r="N31" s="20"/>
      <c r="O31" s="20"/>
      <c r="P31" s="20"/>
      <c r="Q31" s="20"/>
      <c r="R31" s="20"/>
      <c r="S31" s="20"/>
      <c r="T31" s="20"/>
      <c r="U31" s="20"/>
      <c r="V31" s="20"/>
    </row>
    <row r="32" spans="1:22" x14ac:dyDescent="0.2">
      <c r="A32" s="20"/>
      <c r="B32" s="59" t="s">
        <v>93</v>
      </c>
      <c r="C32" s="60" t="str">
        <f>IF(C5&gt;F5, "Pass", "Fail")</f>
        <v>Pass</v>
      </c>
      <c r="D32" s="61"/>
      <c r="E32" s="62"/>
      <c r="F32" s="62"/>
      <c r="G32" s="63">
        <f>((COUNTIF(C32, "Pass") * 100) + (COUNTIF(C32, "Fail") * 0)) * (400/100)</f>
        <v>400</v>
      </c>
      <c r="H32" s="64" t="s">
        <v>174</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tabColor rgb="FF00FF00"/>
  </sheetPr>
  <dimension ref="A1:V32"/>
  <sheetViews>
    <sheetView zoomScale="200" workbookViewId="0"/>
  </sheetViews>
  <sheetFormatPr baseColWidth="10" defaultColWidth="8.83203125" defaultRowHeight="15" x14ac:dyDescent="0.2"/>
  <cols>
    <col min="1" max="1" width="19" customWidth="1"/>
    <col min="2" max="2" width="42" customWidth="1"/>
    <col min="3" max="7" width="20" customWidth="1"/>
    <col min="8" max="8" width="177" customWidth="1"/>
    <col min="9" max="9" width="20" customWidth="1"/>
    <col min="10" max="22" width="19" customWidth="1"/>
  </cols>
  <sheetData>
    <row r="1" spans="1:22" x14ac:dyDescent="0.2">
      <c r="A1" s="20"/>
      <c r="B1" s="21" t="s">
        <v>130</v>
      </c>
      <c r="C1" s="20"/>
      <c r="D1" s="20"/>
      <c r="E1" s="20"/>
      <c r="F1" s="20"/>
      <c r="G1" s="20"/>
      <c r="H1" s="20"/>
      <c r="I1" s="20"/>
      <c r="J1" s="20"/>
      <c r="K1" s="20"/>
      <c r="L1" s="20"/>
      <c r="M1" s="20"/>
      <c r="N1" s="20"/>
      <c r="O1" s="20"/>
      <c r="P1" s="20"/>
      <c r="Q1" s="20"/>
      <c r="R1" s="20"/>
      <c r="S1" s="20"/>
      <c r="T1" s="20"/>
      <c r="U1" s="20"/>
      <c r="V1" s="20"/>
    </row>
    <row r="2" spans="1:22" x14ac:dyDescent="0.2">
      <c r="A2" s="20"/>
      <c r="B2" s="22" t="s">
        <v>131</v>
      </c>
      <c r="C2" s="23" t="s">
        <v>175</v>
      </c>
      <c r="D2" s="23" t="s">
        <v>176</v>
      </c>
      <c r="E2" s="23" t="s">
        <v>177</v>
      </c>
      <c r="F2" s="23" t="s">
        <v>178</v>
      </c>
      <c r="G2" s="20"/>
      <c r="H2" s="24" t="s">
        <v>136</v>
      </c>
      <c r="I2" s="25">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0.21333333333333332</v>
      </c>
      <c r="J2" s="20"/>
      <c r="K2" s="20"/>
      <c r="L2" s="20"/>
      <c r="M2" s="20"/>
      <c r="N2" s="20"/>
      <c r="O2" s="20"/>
      <c r="P2" s="20"/>
      <c r="Q2" s="20"/>
      <c r="R2" s="20"/>
      <c r="S2" s="20"/>
      <c r="T2" s="20"/>
      <c r="U2" s="20"/>
      <c r="V2" s="20"/>
    </row>
    <row r="3" spans="1:22" ht="19" x14ac:dyDescent="0.25">
      <c r="A3" s="20"/>
      <c r="B3" s="26" t="s">
        <v>137</v>
      </c>
      <c r="C3" s="27">
        <v>0</v>
      </c>
      <c r="D3" s="27">
        <v>0</v>
      </c>
      <c r="E3" s="27">
        <v>0</v>
      </c>
      <c r="F3" s="28">
        <v>0</v>
      </c>
      <c r="G3" s="20"/>
      <c r="H3" s="20"/>
      <c r="I3" s="20"/>
      <c r="J3" s="20"/>
      <c r="K3" s="20"/>
      <c r="L3" s="20"/>
      <c r="M3" s="20"/>
      <c r="N3" s="20"/>
      <c r="O3" s="20"/>
      <c r="P3" s="20"/>
      <c r="Q3" s="20"/>
      <c r="R3" s="20"/>
      <c r="S3" s="20"/>
      <c r="T3" s="20"/>
      <c r="U3" s="20"/>
      <c r="V3" s="20"/>
    </row>
    <row r="4" spans="1:22" ht="19" x14ac:dyDescent="0.25">
      <c r="A4" s="20"/>
      <c r="B4" s="29" t="s">
        <v>138</v>
      </c>
      <c r="C4" s="27">
        <v>6245031000</v>
      </c>
      <c r="D4" s="27">
        <v>5802687000</v>
      </c>
      <c r="E4" s="27">
        <v>5514484000</v>
      </c>
      <c r="F4" s="28">
        <v>5418804000</v>
      </c>
      <c r="G4" s="20"/>
      <c r="H4" s="20"/>
      <c r="I4" s="20"/>
      <c r="J4" s="20"/>
      <c r="K4" s="20"/>
      <c r="L4" s="20"/>
      <c r="M4" s="20"/>
      <c r="N4" s="20"/>
      <c r="O4" s="20"/>
      <c r="P4" s="20"/>
      <c r="Q4" s="20"/>
      <c r="R4" s="20"/>
      <c r="S4" s="20"/>
      <c r="T4" s="20"/>
      <c r="U4" s="20"/>
      <c r="V4" s="20"/>
    </row>
    <row r="5" spans="1:22" ht="19" x14ac:dyDescent="0.25">
      <c r="A5" s="20"/>
      <c r="B5" s="29" t="s">
        <v>139</v>
      </c>
      <c r="C5" s="27">
        <v>82190000</v>
      </c>
      <c r="D5" s="27">
        <v>82190000</v>
      </c>
      <c r="E5" s="27">
        <v>82190000</v>
      </c>
      <c r="F5" s="28">
        <v>82190000</v>
      </c>
      <c r="G5" s="20"/>
      <c r="H5" s="20"/>
      <c r="I5" s="20"/>
      <c r="J5" s="20"/>
      <c r="K5" s="20"/>
      <c r="L5" s="20"/>
      <c r="M5" s="20"/>
      <c r="N5" s="20"/>
      <c r="O5" s="20"/>
      <c r="P5" s="20"/>
      <c r="Q5" s="20"/>
      <c r="R5" s="20"/>
      <c r="S5" s="20"/>
      <c r="T5" s="20"/>
      <c r="U5" s="20"/>
      <c r="V5" s="20"/>
    </row>
    <row r="6" spans="1:22" ht="19" x14ac:dyDescent="0.25">
      <c r="A6" s="20"/>
      <c r="B6" s="29" t="s">
        <v>140</v>
      </c>
      <c r="C6" s="27">
        <v>17243821000</v>
      </c>
      <c r="D6" s="27">
        <v>16284244000</v>
      </c>
      <c r="E6" s="27">
        <v>15822637000</v>
      </c>
      <c r="F6" s="28">
        <v>15004007000</v>
      </c>
      <c r="G6" s="20"/>
      <c r="H6" s="20"/>
      <c r="I6" s="20"/>
      <c r="J6" s="20"/>
      <c r="K6" s="20"/>
      <c r="L6" s="20"/>
      <c r="M6" s="20"/>
      <c r="N6" s="20"/>
      <c r="O6" s="20"/>
      <c r="P6" s="20"/>
      <c r="Q6" s="20"/>
      <c r="R6" s="20"/>
      <c r="S6" s="20"/>
      <c r="T6" s="20"/>
      <c r="U6" s="20"/>
      <c r="V6" s="20"/>
    </row>
    <row r="7" spans="1:22" ht="19" x14ac:dyDescent="0.25">
      <c r="A7" s="20"/>
      <c r="B7" s="29" t="s">
        <v>141</v>
      </c>
      <c r="C7" s="27">
        <v>298668000</v>
      </c>
      <c r="D7" s="27">
        <v>445361000</v>
      </c>
      <c r="E7" s="27">
        <v>279431000</v>
      </c>
      <c r="F7" s="28">
        <v>335273000</v>
      </c>
      <c r="G7" s="20"/>
      <c r="H7" s="20"/>
      <c r="I7" s="20"/>
      <c r="J7" s="20"/>
      <c r="K7" s="20"/>
      <c r="L7" s="20"/>
      <c r="M7" s="20"/>
      <c r="N7" s="20"/>
      <c r="O7" s="20"/>
      <c r="P7" s="20"/>
      <c r="Q7" s="20"/>
      <c r="R7" s="20"/>
      <c r="S7" s="20"/>
      <c r="T7" s="20"/>
      <c r="U7" s="20"/>
      <c r="V7" s="20"/>
    </row>
    <row r="8" spans="1:22" ht="19" x14ac:dyDescent="0.25">
      <c r="A8" s="20"/>
      <c r="B8" s="29" t="s">
        <v>142</v>
      </c>
      <c r="C8" s="27">
        <v>14600312000</v>
      </c>
      <c r="D8" s="27">
        <v>13636384000</v>
      </c>
      <c r="E8" s="27">
        <v>13152322000</v>
      </c>
      <c r="F8" s="28">
        <v>12331232000</v>
      </c>
      <c r="G8" s="20"/>
      <c r="H8" s="20"/>
      <c r="I8" s="20"/>
      <c r="J8" s="20"/>
      <c r="K8" s="20"/>
      <c r="L8" s="20"/>
      <c r="M8" s="20"/>
      <c r="N8" s="20"/>
      <c r="O8" s="20"/>
      <c r="P8" s="20"/>
      <c r="Q8" s="20"/>
      <c r="R8" s="20"/>
      <c r="S8" s="20"/>
      <c r="T8" s="20"/>
      <c r="U8" s="20"/>
      <c r="V8" s="20"/>
    </row>
    <row r="9" spans="1:22" ht="19" x14ac:dyDescent="0.25">
      <c r="A9" s="20"/>
      <c r="B9" s="29" t="s">
        <v>143</v>
      </c>
      <c r="C9" s="27">
        <v>14898980000</v>
      </c>
      <c r="D9" s="27">
        <v>14081745000</v>
      </c>
      <c r="E9" s="27">
        <v>13431753000</v>
      </c>
      <c r="F9" s="28">
        <v>12666505000</v>
      </c>
      <c r="G9" s="20"/>
      <c r="H9" s="20"/>
      <c r="I9" s="20"/>
      <c r="J9" s="20"/>
      <c r="K9" s="20"/>
      <c r="L9" s="20"/>
      <c r="M9" s="20"/>
      <c r="N9" s="20"/>
      <c r="O9" s="20"/>
      <c r="P9" s="20"/>
      <c r="Q9" s="20"/>
      <c r="R9" s="20"/>
      <c r="S9" s="20"/>
      <c r="T9" s="20"/>
      <c r="U9" s="20"/>
      <c r="V9" s="20"/>
    </row>
    <row r="10" spans="1:22" ht="19" x14ac:dyDescent="0.25">
      <c r="A10" s="20"/>
      <c r="B10" s="29" t="s">
        <v>144</v>
      </c>
      <c r="C10" s="27">
        <v>0</v>
      </c>
      <c r="D10" s="27">
        <v>0</v>
      </c>
      <c r="E10" s="27">
        <v>0</v>
      </c>
      <c r="F10" s="28">
        <v>0</v>
      </c>
      <c r="G10" s="20"/>
      <c r="H10" s="20"/>
      <c r="I10" s="20"/>
      <c r="J10" s="20"/>
      <c r="K10" s="20"/>
      <c r="L10" s="20"/>
      <c r="M10" s="20"/>
      <c r="N10" s="20"/>
      <c r="O10" s="20"/>
      <c r="P10" s="20"/>
      <c r="Q10" s="20"/>
      <c r="R10" s="20"/>
      <c r="S10" s="20"/>
      <c r="T10" s="20"/>
      <c r="U10" s="20"/>
      <c r="V10" s="20"/>
    </row>
    <row r="11" spans="1:22" ht="19" x14ac:dyDescent="0.25">
      <c r="A11" s="20"/>
      <c r="B11" s="29" t="s">
        <v>145</v>
      </c>
      <c r="C11" s="27">
        <v>0</v>
      </c>
      <c r="D11" s="27">
        <v>0</v>
      </c>
      <c r="E11" s="27">
        <v>0</v>
      </c>
      <c r="F11" s="28">
        <v>0</v>
      </c>
      <c r="G11" s="20"/>
      <c r="H11" s="20"/>
      <c r="I11" s="20"/>
      <c r="J11" s="20"/>
      <c r="K11" s="20"/>
      <c r="L11" s="20"/>
      <c r="M11" s="20"/>
      <c r="N11" s="20"/>
      <c r="O11" s="20"/>
      <c r="P11" s="20"/>
      <c r="Q11" s="20"/>
      <c r="R11" s="20"/>
      <c r="S11" s="20"/>
      <c r="T11" s="20"/>
      <c r="U11" s="20"/>
      <c r="V11" s="20"/>
    </row>
    <row r="12" spans="1:22" ht="19" x14ac:dyDescent="0.25">
      <c r="A12" s="20"/>
      <c r="B12" s="29" t="s">
        <v>146</v>
      </c>
      <c r="C12" s="27">
        <v>926720000</v>
      </c>
      <c r="D12" s="27">
        <v>845830000</v>
      </c>
      <c r="E12" s="27">
        <v>757921000</v>
      </c>
      <c r="F12" s="28">
        <v>660398000</v>
      </c>
      <c r="G12" s="20"/>
      <c r="H12" s="20"/>
      <c r="I12" s="20"/>
      <c r="J12" s="20"/>
      <c r="K12" s="20"/>
      <c r="L12" s="20"/>
      <c r="M12" s="20"/>
      <c r="N12" s="20"/>
      <c r="O12" s="20"/>
      <c r="P12" s="20"/>
      <c r="Q12" s="20"/>
      <c r="R12" s="20"/>
      <c r="S12" s="20"/>
      <c r="T12" s="20"/>
      <c r="U12" s="20"/>
      <c r="V12" s="20"/>
    </row>
    <row r="13" spans="1:22" ht="19" x14ac:dyDescent="0.25">
      <c r="A13" s="20"/>
      <c r="B13" s="29" t="s">
        <v>147</v>
      </c>
      <c r="C13" s="27">
        <v>2344841000</v>
      </c>
      <c r="D13" s="27">
        <v>2202499000</v>
      </c>
      <c r="E13" s="27">
        <v>2390884000</v>
      </c>
      <c r="F13" s="28">
        <v>2337502000</v>
      </c>
      <c r="G13" s="20"/>
      <c r="H13" s="20"/>
      <c r="I13" s="20"/>
      <c r="J13" s="20"/>
      <c r="K13" s="20"/>
      <c r="L13" s="20"/>
      <c r="M13" s="20"/>
      <c r="N13" s="20"/>
      <c r="O13" s="20"/>
      <c r="P13" s="20"/>
      <c r="Q13" s="20"/>
      <c r="R13" s="20"/>
      <c r="S13" s="20"/>
      <c r="T13" s="20"/>
      <c r="U13" s="20"/>
      <c r="V13" s="20"/>
    </row>
    <row r="14" spans="1:22" ht="19" x14ac:dyDescent="0.25">
      <c r="A14" s="20"/>
      <c r="B14" s="30" t="s">
        <v>148</v>
      </c>
      <c r="C14" s="31"/>
      <c r="D14" s="31"/>
      <c r="E14" s="31"/>
      <c r="F14" s="32"/>
      <c r="G14" s="20"/>
      <c r="H14" s="20"/>
      <c r="I14" s="20"/>
      <c r="J14" s="20"/>
      <c r="K14" s="20"/>
      <c r="L14" s="20"/>
      <c r="M14" s="20"/>
      <c r="N14" s="20"/>
      <c r="O14" s="20"/>
      <c r="P14" s="20"/>
      <c r="Q14" s="20"/>
      <c r="R14" s="20"/>
      <c r="S14" s="20"/>
      <c r="T14" s="20"/>
      <c r="U14" s="20"/>
      <c r="V14" s="20"/>
    </row>
    <row r="15" spans="1:22" ht="19" x14ac:dyDescent="0.25">
      <c r="A15" s="20"/>
      <c r="B15" s="26" t="s">
        <v>149</v>
      </c>
      <c r="C15" s="27">
        <v>0</v>
      </c>
      <c r="D15" s="27">
        <v>0</v>
      </c>
      <c r="E15" s="27">
        <v>0</v>
      </c>
      <c r="F15" s="28">
        <v>0</v>
      </c>
      <c r="G15" s="20"/>
      <c r="H15" s="20"/>
      <c r="I15" s="20"/>
      <c r="J15" s="20"/>
      <c r="K15" s="20"/>
      <c r="L15" s="20"/>
      <c r="M15" s="20"/>
      <c r="N15" s="20"/>
      <c r="O15" s="20"/>
      <c r="P15" s="20"/>
      <c r="Q15" s="20"/>
      <c r="R15" s="20"/>
      <c r="S15" s="20"/>
      <c r="T15" s="20"/>
      <c r="U15" s="20"/>
      <c r="V15" s="20"/>
    </row>
    <row r="16" spans="1:22" ht="19" x14ac:dyDescent="0.25">
      <c r="A16" s="20"/>
      <c r="B16" s="30" t="s">
        <v>150</v>
      </c>
      <c r="C16" s="31"/>
      <c r="D16" s="31"/>
      <c r="E16" s="31"/>
      <c r="F16" s="32"/>
      <c r="G16" s="20"/>
      <c r="H16" s="20"/>
      <c r="I16" s="20"/>
      <c r="J16" s="20"/>
      <c r="K16" s="20"/>
      <c r="L16" s="20"/>
      <c r="M16" s="20"/>
      <c r="N16" s="20"/>
      <c r="O16" s="20"/>
      <c r="P16" s="20"/>
      <c r="Q16" s="20"/>
      <c r="R16" s="20"/>
      <c r="S16" s="20"/>
      <c r="T16" s="20"/>
      <c r="U16" s="20"/>
      <c r="V16" s="20"/>
    </row>
    <row r="17" spans="1:22" ht="19" x14ac:dyDescent="0.25">
      <c r="A17" s="20"/>
      <c r="B17" s="33" t="s">
        <v>151</v>
      </c>
      <c r="C17" s="34">
        <v>474367000</v>
      </c>
      <c r="D17" s="34">
        <v>327930000</v>
      </c>
      <c r="E17" s="34">
        <v>273133000</v>
      </c>
      <c r="F17" s="35">
        <v>429407000</v>
      </c>
      <c r="G17" s="20"/>
      <c r="H17" s="20"/>
      <c r="I17" s="20"/>
      <c r="J17" s="20"/>
      <c r="K17" s="20"/>
      <c r="L17" s="20"/>
      <c r="M17" s="20"/>
      <c r="N17" s="20"/>
      <c r="O17" s="20"/>
      <c r="P17" s="20"/>
      <c r="Q17" s="20"/>
      <c r="R17" s="20"/>
      <c r="S17" s="20"/>
      <c r="T17" s="20"/>
      <c r="U17" s="20"/>
      <c r="V17" s="20"/>
    </row>
    <row r="19" spans="1:22" x14ac:dyDescent="0.2">
      <c r="A19" s="20"/>
      <c r="B19" s="36" t="s">
        <v>70</v>
      </c>
      <c r="C19" s="37" t="s">
        <v>152</v>
      </c>
      <c r="D19" s="37" t="s">
        <v>153</v>
      </c>
      <c r="E19" s="37" t="s">
        <v>154</v>
      </c>
      <c r="F19" s="37" t="s">
        <v>155</v>
      </c>
      <c r="G19" s="38" t="s">
        <v>156</v>
      </c>
      <c r="H19" s="20"/>
      <c r="I19" s="20"/>
      <c r="J19" s="20"/>
      <c r="K19" s="20"/>
      <c r="L19" s="20"/>
      <c r="M19" s="20"/>
      <c r="N19" s="20"/>
      <c r="O19" s="20"/>
      <c r="P19" s="20"/>
      <c r="Q19" s="20"/>
      <c r="R19" s="20"/>
      <c r="S19" s="20"/>
      <c r="T19" s="20"/>
      <c r="U19" s="20"/>
      <c r="V19" s="20"/>
    </row>
    <row r="20" spans="1:22" x14ac:dyDescent="0.2">
      <c r="A20" s="20"/>
      <c r="B20" s="39" t="s">
        <v>85</v>
      </c>
      <c r="C20" s="40"/>
      <c r="D20" s="40"/>
      <c r="E20" s="40"/>
      <c r="F20" s="40"/>
      <c r="G20" s="41"/>
      <c r="H20" s="42" t="s">
        <v>157</v>
      </c>
      <c r="I20" s="20"/>
      <c r="J20" s="20"/>
      <c r="K20" s="20"/>
      <c r="L20" s="20"/>
      <c r="M20" s="20"/>
      <c r="N20" s="20"/>
      <c r="O20" s="20"/>
      <c r="P20" s="20"/>
      <c r="Q20" s="20"/>
      <c r="R20" s="20"/>
      <c r="S20" s="20"/>
      <c r="T20" s="20"/>
      <c r="U20" s="20"/>
      <c r="V20" s="20"/>
    </row>
    <row r="21" spans="1:22" x14ac:dyDescent="0.2">
      <c r="A21" s="20"/>
      <c r="B21" s="43" t="s">
        <v>158</v>
      </c>
      <c r="C21" s="44" t="str">
        <f>IF(C3&gt;D3, "Pass", "Fail")</f>
        <v>Fail</v>
      </c>
      <c r="D21" s="44" t="str">
        <f>IF(D3&gt;E3, "Pass", "Fail")</f>
        <v>Fail</v>
      </c>
      <c r="E21" s="44" t="str">
        <f>IF(E3&gt;F3, "Pass", "Fail")</f>
        <v>Fail</v>
      </c>
      <c r="F21" s="45"/>
      <c r="G21" s="46">
        <f>(((COUNTIF(C21:E21, "Pass") * 100) + (COUNTIF(C21:E21, "Fail") * 0)) * (400/300)) / 2</f>
        <v>0</v>
      </c>
      <c r="H21" s="47" t="s">
        <v>159</v>
      </c>
      <c r="I21" s="48"/>
      <c r="J21" s="20"/>
      <c r="K21" s="20"/>
      <c r="L21" s="20"/>
      <c r="M21" s="20"/>
      <c r="N21" s="20"/>
      <c r="O21" s="20"/>
      <c r="P21" s="20"/>
      <c r="Q21" s="20"/>
      <c r="R21" s="20"/>
      <c r="S21" s="20"/>
      <c r="T21" s="20"/>
      <c r="U21" s="20"/>
      <c r="V21" s="20"/>
    </row>
    <row r="22" spans="1:22" x14ac:dyDescent="0.2">
      <c r="A22" s="20"/>
      <c r="B22" s="43" t="s">
        <v>160</v>
      </c>
      <c r="C22" s="44" t="str">
        <f>IF(C17&gt;D17, "Pass", "Fail")</f>
        <v>Pass</v>
      </c>
      <c r="D22" s="44" t="str">
        <f>IF(D17&gt;E17, "Pass", "Fail")</f>
        <v>Pass</v>
      </c>
      <c r="E22" s="44" t="str">
        <f>IF(E17&gt;F17, "Pass", "Fail")</f>
        <v>Fail</v>
      </c>
      <c r="F22" s="40"/>
      <c r="G22" s="46">
        <f>(((COUNTIF(C22:F22, "Pass") * 100) + (COUNTIF(C22:F22, "Fail") * 0)) * (400/300)) / 2</f>
        <v>133.33333333333331</v>
      </c>
      <c r="H22" s="47" t="s">
        <v>161</v>
      </c>
      <c r="I22" s="20"/>
      <c r="J22" s="20"/>
      <c r="K22" s="20"/>
      <c r="L22" s="20"/>
      <c r="M22" s="20"/>
      <c r="N22" s="20"/>
      <c r="O22" s="20"/>
      <c r="P22" s="20"/>
      <c r="Q22" s="20"/>
      <c r="R22" s="20"/>
      <c r="S22" s="20"/>
      <c r="T22" s="20"/>
      <c r="U22" s="20"/>
      <c r="V22" s="20"/>
    </row>
    <row r="23" spans="1:22" x14ac:dyDescent="0.2">
      <c r="A23" s="20"/>
      <c r="B23" s="39" t="s">
        <v>73</v>
      </c>
      <c r="C23" s="44" t="str">
        <f>IF(C17&gt;C7, "Pass", "Fail")</f>
        <v>Pass</v>
      </c>
      <c r="D23" s="44" t="str">
        <f>IF(D17&gt;D7, "Pass", "Fail")</f>
        <v>Fail</v>
      </c>
      <c r="E23" s="44" t="str">
        <f>IF(E17&gt;E7, "Pass", "Fail")</f>
        <v>Fail</v>
      </c>
      <c r="F23" s="49" t="str">
        <f>IF(F17&gt;F7, "Pass", "Fail")</f>
        <v>Pass</v>
      </c>
      <c r="G23" s="46">
        <f>(COUNTIF(C23:F23, "Pass") * 100) + (COUNTIF(C23:F23, "Fail") * 0)</f>
        <v>200</v>
      </c>
      <c r="H23" s="47" t="s">
        <v>162</v>
      </c>
      <c r="I23" s="20"/>
      <c r="J23" s="20"/>
      <c r="K23" s="20"/>
      <c r="L23" s="20"/>
      <c r="M23" s="20"/>
      <c r="N23" s="20"/>
      <c r="O23" s="20"/>
      <c r="P23" s="20"/>
      <c r="Q23" s="20"/>
      <c r="R23" s="20"/>
      <c r="S23" s="20"/>
      <c r="T23" s="20"/>
      <c r="U23" s="20"/>
      <c r="V23" s="20"/>
    </row>
    <row r="24" spans="1:22" x14ac:dyDescent="0.2">
      <c r="A24" s="20"/>
      <c r="B24" s="39" t="s">
        <v>91</v>
      </c>
      <c r="C24" s="50">
        <f>C17/(C4)</f>
        <v>7.5959110531236759E-2</v>
      </c>
      <c r="D24" s="50">
        <f>D17/(D4)</f>
        <v>5.6513473844100152E-2</v>
      </c>
      <c r="E24" s="50">
        <f>E17/(E4)</f>
        <v>4.9530110160805614E-2</v>
      </c>
      <c r="F24" s="51">
        <f>F17/(F4)</f>
        <v>7.9243870049553369E-2</v>
      </c>
      <c r="G24" s="46">
        <f>(IF(C24 &gt; 0.5, 100, IF(C24 &gt;= 0.2, 50, 0))) +
  (IF(D24 &gt; 0.5, 100, IF(D24 &gt;= 0.2, 50, 0))) +
  (IF(E24 &gt; 0.5, 100, IF(E24 &gt;= 0.2, 50, 0))) +
  (IF(F24 &gt; 0.5, 100, IF(F24 &gt;= 0.2, 50, 0)))</f>
        <v>0</v>
      </c>
      <c r="H24" s="47" t="s">
        <v>163</v>
      </c>
      <c r="I24" s="20"/>
      <c r="J24" s="20"/>
      <c r="K24" s="20"/>
      <c r="L24" s="20"/>
      <c r="M24" s="20"/>
      <c r="N24" s="20"/>
      <c r="O24" s="20"/>
      <c r="P24" s="20"/>
      <c r="Q24" s="20"/>
      <c r="R24" s="20"/>
      <c r="S24" s="20"/>
      <c r="T24" s="20"/>
      <c r="U24" s="20"/>
      <c r="V24" s="20"/>
    </row>
    <row r="25" spans="1:22" x14ac:dyDescent="0.2">
      <c r="A25" s="20"/>
      <c r="B25" s="39" t="s">
        <v>79</v>
      </c>
      <c r="C25" s="50">
        <f>C17/C6</f>
        <v>2.7509390175182172E-2</v>
      </c>
      <c r="D25" s="50">
        <f>D17/D6</f>
        <v>2.0137870692676921E-2</v>
      </c>
      <c r="E25" s="50">
        <f>E17/E6</f>
        <v>1.7262166856257904E-2</v>
      </c>
      <c r="F25" s="51">
        <f>F17/F6</f>
        <v>2.8619488114075126E-2</v>
      </c>
      <c r="G25" s="46">
        <f>(IF(C25 &gt; 0.17, 100, IF(C25 &gt;= 0.1, 50, 0))) +
  (IF(D25 &gt; 0.17, 100, IF(D25 &gt;= 0.1, 50, 0))) +
  (IF(E25 &gt; 0.17, 100, IF(E25 &gt;= 0.1, 50, 0))) +
  (IF(F25 &gt; 0.17, 100, IF(F25 &gt;= 0.1, 50, 0)))</f>
        <v>0</v>
      </c>
      <c r="H25" s="47" t="s">
        <v>164</v>
      </c>
      <c r="I25" s="20"/>
      <c r="J25" s="20"/>
      <c r="K25" s="20"/>
      <c r="L25" s="20"/>
      <c r="M25" s="20"/>
      <c r="N25" s="20"/>
      <c r="O25" s="20"/>
      <c r="P25" s="20"/>
      <c r="Q25" s="20"/>
      <c r="R25" s="20"/>
      <c r="S25" s="20"/>
      <c r="T25" s="20"/>
      <c r="U25" s="20"/>
      <c r="V25" s="20"/>
    </row>
    <row r="26" spans="1:22" x14ac:dyDescent="0.2">
      <c r="A26" s="20"/>
      <c r="B26" s="39" t="s">
        <v>81</v>
      </c>
      <c r="C26" s="50">
        <f>C8/C6</f>
        <v>0.84669818829596988</v>
      </c>
      <c r="D26" s="50">
        <f>D8/D6</f>
        <v>0.83739742538861495</v>
      </c>
      <c r="E26" s="50">
        <f>E8/E6</f>
        <v>0.83123451546034965</v>
      </c>
      <c r="F26" s="51">
        <f>F8/F6</f>
        <v>0.82186258644107535</v>
      </c>
      <c r="G26" s="46">
        <f>(IF(C26 &lt; 0.5, 100, 0)) +
  (IF(D26 &lt; 0.5, 100, 0)) +
  (IF(E26 &lt; 0.5, 100, 0)) +
  (IF(F26 &lt; 0.5, 100, 0))</f>
        <v>0</v>
      </c>
      <c r="H26" s="47" t="s">
        <v>165</v>
      </c>
      <c r="I26" s="20"/>
      <c r="J26" s="20"/>
      <c r="K26" s="20"/>
      <c r="L26" s="20"/>
      <c r="M26" s="20"/>
      <c r="N26" s="20"/>
      <c r="O26" s="20"/>
      <c r="P26" s="20"/>
      <c r="Q26" s="20"/>
      <c r="R26" s="20"/>
      <c r="S26" s="20"/>
      <c r="T26" s="20"/>
      <c r="U26" s="20"/>
      <c r="V26" s="20"/>
    </row>
    <row r="27" spans="1:22" x14ac:dyDescent="0.2">
      <c r="A27" s="20"/>
      <c r="B27" s="39" t="s">
        <v>166</v>
      </c>
      <c r="C27" s="50">
        <f>C9/(C13+C10)</f>
        <v>6.3539404164290882</v>
      </c>
      <c r="D27" s="50">
        <f>D9/(D13+D10)</f>
        <v>6.393530712159234</v>
      </c>
      <c r="E27" s="50">
        <f>E9/(E13+E10)</f>
        <v>5.6179024160101454</v>
      </c>
      <c r="F27" s="51">
        <f>F9/(F13+F10)</f>
        <v>5.4188210320247858</v>
      </c>
      <c r="G27" s="46">
        <f>(IF(C27 &lt; 0.8, 100, IF(C27 &lt; 1, 50, 0))) +
  (IF(D27 &lt; 0.8, 100, IF(D27 &lt; 1, 50, 0))) +
  (IF(E27 &lt; 0.8, 100, IF(E27 &lt; 1, 50, 0))) +
  (IF(F27 &lt; 0.8, 100, IF(F27 &lt; 1, 50, 0)))</f>
        <v>0</v>
      </c>
      <c r="H27" s="47" t="s">
        <v>167</v>
      </c>
      <c r="I27" s="20"/>
      <c r="J27" s="20"/>
      <c r="K27" s="20"/>
      <c r="L27" s="20"/>
      <c r="M27" s="20"/>
      <c r="N27" s="20"/>
      <c r="O27" s="20"/>
      <c r="P27" s="20"/>
      <c r="Q27" s="20"/>
      <c r="R27" s="20"/>
      <c r="S27" s="20"/>
      <c r="T27" s="20"/>
      <c r="U27" s="20"/>
      <c r="V27" s="20"/>
    </row>
    <row r="28" spans="1:22" x14ac:dyDescent="0.2">
      <c r="A28" s="20"/>
      <c r="B28" s="39" t="s">
        <v>168</v>
      </c>
      <c r="C28" s="44" t="str">
        <f>IF(C11=0, "Pass", "Fail")</f>
        <v>Pass</v>
      </c>
      <c r="D28" s="52" t="str">
        <f>IF(D11=0, "Pass", "Fail")</f>
        <v>Pass</v>
      </c>
      <c r="E28" s="52" t="str">
        <f>IF(E11=0, "Pass", "Fail")</f>
        <v>Pass</v>
      </c>
      <c r="F28" s="53" t="str">
        <f>IF(F11=0, "Pass", "Fail")</f>
        <v>Pass</v>
      </c>
      <c r="G28" s="46">
        <f>(COUNTIF(C28:F28, "Pass") * 100) + (COUNTIF(C28:F28, "Fail") * 0)</f>
        <v>400</v>
      </c>
      <c r="H28" s="47" t="s">
        <v>169</v>
      </c>
      <c r="I28" s="20"/>
      <c r="J28" s="20"/>
      <c r="K28" s="20"/>
      <c r="L28" s="20"/>
      <c r="M28" s="20"/>
      <c r="N28" s="20"/>
      <c r="O28" s="20"/>
      <c r="P28" s="20"/>
      <c r="Q28" s="20"/>
      <c r="R28" s="20"/>
      <c r="S28" s="20"/>
      <c r="T28" s="20"/>
      <c r="U28" s="20"/>
      <c r="V28" s="20"/>
    </row>
    <row r="29" spans="1:22" x14ac:dyDescent="0.2">
      <c r="A29" s="20"/>
      <c r="B29" s="39" t="s">
        <v>83</v>
      </c>
      <c r="C29" s="51">
        <f>(((C12-D12)/D12)+((D12-E12)/E12)+((E12-F12)/F12))/3</f>
        <v>0.11976465556313616</v>
      </c>
      <c r="D29" s="54"/>
      <c r="E29" s="55"/>
      <c r="F29" s="56"/>
      <c r="G29" s="46">
        <f>(IF(C29 &gt;= 0.17, 100, IF(C29 &gt;= 0, 50, 0))) * (400/100)</f>
        <v>200</v>
      </c>
      <c r="H29" s="47" t="s">
        <v>170</v>
      </c>
      <c r="I29" s="20"/>
      <c r="J29" s="20"/>
      <c r="K29" s="20"/>
      <c r="L29" s="20"/>
      <c r="M29" s="20"/>
      <c r="N29" s="20"/>
      <c r="O29" s="20"/>
      <c r="P29" s="20"/>
      <c r="Q29" s="20"/>
      <c r="R29" s="20"/>
      <c r="S29" s="20"/>
      <c r="T29" s="20"/>
      <c r="U29" s="20"/>
      <c r="V29" s="20"/>
    </row>
    <row r="30" spans="1:22" x14ac:dyDescent="0.2">
      <c r="A30" s="20"/>
      <c r="B30" s="39" t="s">
        <v>87</v>
      </c>
      <c r="C30" s="44" t="str">
        <f>IF(C10&lt;&gt;0,"Pass","Fail")</f>
        <v>Fail</v>
      </c>
      <c r="D30" s="57" t="str">
        <f>IF(D10&lt;&gt;0,"Pass","Fail")</f>
        <v>Fail</v>
      </c>
      <c r="E30" s="57" t="str">
        <f>IF(E10&lt;&gt;0,"Pass","Fail")</f>
        <v>Fail</v>
      </c>
      <c r="F30" s="58" t="str">
        <f>IF(F10&lt;&gt;0,"Pass","Fail")</f>
        <v>Fail</v>
      </c>
      <c r="G30" s="46">
        <f>(COUNTIF(C30:F30, "Pass") * 100) + (COUNTIF(C30:F30, "Fail") * 0)</f>
        <v>0</v>
      </c>
      <c r="H30" s="47" t="s">
        <v>171</v>
      </c>
      <c r="I30" s="20"/>
      <c r="J30" s="20"/>
      <c r="K30" s="20"/>
      <c r="L30" s="20"/>
      <c r="M30" s="20"/>
      <c r="N30" s="20"/>
      <c r="O30" s="20"/>
      <c r="P30" s="20"/>
      <c r="Q30" s="20"/>
      <c r="R30" s="20"/>
      <c r="S30" s="20"/>
      <c r="T30" s="20"/>
      <c r="U30" s="20"/>
      <c r="V30" s="20"/>
    </row>
    <row r="31" spans="1:22" x14ac:dyDescent="0.2">
      <c r="A31" s="20"/>
      <c r="B31" s="39" t="s">
        <v>172</v>
      </c>
      <c r="C31" s="50">
        <f>C17/(C13+C10)</f>
        <v>0.20230241624058945</v>
      </c>
      <c r="D31" s="50">
        <f>D17/(D13+D10)</f>
        <v>0.14888996544379815</v>
      </c>
      <c r="E31" s="50">
        <f>E17/(E13+E10)</f>
        <v>0.11423933574359944</v>
      </c>
      <c r="F31" s="51">
        <f>F17/(F13+F10)</f>
        <v>0.18370337223240879</v>
      </c>
      <c r="G31" s="46">
        <f>(IF(C31 &gt; 0.23, 100, 0)) +
  (IF(D31 &gt; 0.23, 100, 0)) +
  (IF(E31 &gt; 0.23, 100, 0)) +
  (IF(F31 &gt; 0.23, 100, 0))</f>
        <v>0</v>
      </c>
      <c r="H31" s="47" t="s">
        <v>173</v>
      </c>
      <c r="I31" s="20"/>
      <c r="J31" s="20"/>
      <c r="K31" s="20"/>
      <c r="L31" s="20"/>
      <c r="M31" s="20"/>
      <c r="N31" s="20"/>
      <c r="O31" s="20"/>
      <c r="P31" s="20"/>
      <c r="Q31" s="20"/>
      <c r="R31" s="20"/>
      <c r="S31" s="20"/>
      <c r="T31" s="20"/>
      <c r="U31" s="20"/>
      <c r="V31" s="20"/>
    </row>
    <row r="32" spans="1:22" x14ac:dyDescent="0.2">
      <c r="A32" s="20"/>
      <c r="B32" s="59" t="s">
        <v>93</v>
      </c>
      <c r="C32" s="60" t="str">
        <f>IF(C5&gt;F5, "Pass", "Fail")</f>
        <v>Fail</v>
      </c>
      <c r="D32" s="61"/>
      <c r="E32" s="62"/>
      <c r="F32" s="62"/>
      <c r="G32" s="63">
        <f>((COUNTIF(C32, "Pass") * 100) + (COUNTIF(C32, "Fail") * 0)) * (400/100)</f>
        <v>0</v>
      </c>
      <c r="H32" s="64" t="s">
        <v>174</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tabColor rgb="FF00FF00"/>
  </sheetPr>
  <dimension ref="A1:V32"/>
  <sheetViews>
    <sheetView zoomScale="200" workbookViewId="0"/>
  </sheetViews>
  <sheetFormatPr baseColWidth="10" defaultColWidth="8.83203125" defaultRowHeight="15" x14ac:dyDescent="0.2"/>
  <cols>
    <col min="1" max="1" width="19" customWidth="1"/>
    <col min="2" max="2" width="42" customWidth="1"/>
    <col min="3" max="7" width="20" customWidth="1"/>
    <col min="8" max="8" width="177" customWidth="1"/>
    <col min="9" max="9" width="20" customWidth="1"/>
    <col min="10" max="22" width="19" customWidth="1"/>
  </cols>
  <sheetData>
    <row r="1" spans="1:22" x14ac:dyDescent="0.2">
      <c r="A1" s="20"/>
      <c r="B1" s="21" t="s">
        <v>130</v>
      </c>
      <c r="C1" s="20"/>
      <c r="D1" s="20"/>
      <c r="E1" s="20"/>
      <c r="F1" s="20"/>
      <c r="G1" s="20"/>
      <c r="H1" s="20"/>
      <c r="I1" s="20"/>
      <c r="J1" s="20"/>
      <c r="K1" s="20"/>
      <c r="L1" s="20"/>
      <c r="M1" s="20"/>
      <c r="N1" s="20"/>
      <c r="O1" s="20"/>
      <c r="P1" s="20"/>
      <c r="Q1" s="20"/>
      <c r="R1" s="20"/>
      <c r="S1" s="20"/>
      <c r="T1" s="20"/>
      <c r="U1" s="20"/>
      <c r="V1" s="20"/>
    </row>
    <row r="2" spans="1:22" x14ac:dyDescent="0.2">
      <c r="A2" s="20"/>
      <c r="B2" s="22" t="s">
        <v>131</v>
      </c>
      <c r="C2" s="23" t="s">
        <v>179</v>
      </c>
      <c r="D2" s="23" t="s">
        <v>180</v>
      </c>
      <c r="E2" s="23" t="s">
        <v>181</v>
      </c>
      <c r="F2" s="23" t="s">
        <v>182</v>
      </c>
      <c r="G2" s="20"/>
      <c r="H2" s="24" t="s">
        <v>136</v>
      </c>
      <c r="I2" s="25" t="e">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#DIV/0!</v>
      </c>
      <c r="J2" s="20"/>
      <c r="K2" s="20"/>
      <c r="L2" s="20"/>
      <c r="M2" s="20"/>
      <c r="N2" s="20"/>
      <c r="O2" s="20"/>
      <c r="P2" s="20"/>
      <c r="Q2" s="20"/>
      <c r="R2" s="20"/>
      <c r="S2" s="20"/>
      <c r="T2" s="20"/>
      <c r="U2" s="20"/>
      <c r="V2" s="20"/>
    </row>
    <row r="3" spans="1:22" ht="19" x14ac:dyDescent="0.25">
      <c r="A3" s="20"/>
      <c r="B3" s="26" t="s">
        <v>137</v>
      </c>
      <c r="C3" s="27">
        <v>61828000</v>
      </c>
      <c r="D3" s="27">
        <v>66921000</v>
      </c>
      <c r="E3" s="27">
        <v>61802000</v>
      </c>
      <c r="F3" s="28">
        <v>46869000</v>
      </c>
      <c r="G3" s="20"/>
      <c r="H3" s="20"/>
      <c r="I3" s="20"/>
      <c r="J3" s="20"/>
      <c r="K3" s="20"/>
      <c r="L3" s="20"/>
      <c r="M3" s="20"/>
      <c r="N3" s="20"/>
      <c r="O3" s="20"/>
      <c r="P3" s="20"/>
      <c r="Q3" s="20"/>
      <c r="R3" s="20"/>
      <c r="S3" s="20"/>
      <c r="T3" s="20"/>
      <c r="U3" s="20"/>
      <c r="V3" s="20"/>
    </row>
    <row r="4" spans="1:22" ht="19" x14ac:dyDescent="0.25">
      <c r="A4" s="20"/>
      <c r="B4" s="29" t="s">
        <v>138</v>
      </c>
      <c r="C4" s="27">
        <v>788994000</v>
      </c>
      <c r="D4" s="27">
        <v>700362000</v>
      </c>
      <c r="E4" s="27">
        <v>699129000</v>
      </c>
      <c r="F4" s="28">
        <v>717048000</v>
      </c>
      <c r="G4" s="20"/>
      <c r="H4" s="20"/>
      <c r="I4" s="20"/>
      <c r="J4" s="20"/>
      <c r="K4" s="20"/>
      <c r="L4" s="20"/>
      <c r="M4" s="20"/>
      <c r="N4" s="20"/>
      <c r="O4" s="20"/>
      <c r="P4" s="20"/>
      <c r="Q4" s="20"/>
      <c r="R4" s="20"/>
      <c r="S4" s="20"/>
      <c r="T4" s="20"/>
      <c r="U4" s="20"/>
      <c r="V4" s="20"/>
    </row>
    <row r="5" spans="1:22" ht="19" x14ac:dyDescent="0.25">
      <c r="A5" s="20"/>
      <c r="B5" s="29" t="s">
        <v>139</v>
      </c>
      <c r="C5" s="27">
        <v>1148776000</v>
      </c>
      <c r="D5" s="27">
        <v>1113423000</v>
      </c>
      <c r="E5" s="27">
        <v>1107026000</v>
      </c>
      <c r="F5" s="28">
        <v>1103781000</v>
      </c>
      <c r="G5" s="20"/>
      <c r="H5" s="20"/>
      <c r="I5" s="20"/>
      <c r="J5" s="20"/>
      <c r="K5" s="20"/>
      <c r="L5" s="20"/>
      <c r="M5" s="20"/>
      <c r="N5" s="20"/>
      <c r="O5" s="20"/>
      <c r="P5" s="20"/>
      <c r="Q5" s="20"/>
      <c r="R5" s="20"/>
      <c r="S5" s="20"/>
      <c r="T5" s="20"/>
      <c r="U5" s="20"/>
      <c r="V5" s="20"/>
    </row>
    <row r="6" spans="1:22" ht="19" x14ac:dyDescent="0.25">
      <c r="A6" s="20"/>
      <c r="B6" s="29" t="s">
        <v>140</v>
      </c>
      <c r="C6" s="27">
        <v>2270475000</v>
      </c>
      <c r="D6" s="27">
        <v>2103726000</v>
      </c>
      <c r="E6" s="27">
        <v>2051730000</v>
      </c>
      <c r="F6" s="28">
        <v>2047253000</v>
      </c>
      <c r="G6" s="20"/>
      <c r="H6" s="20"/>
      <c r="I6" s="20"/>
      <c r="J6" s="20"/>
      <c r="K6" s="20"/>
      <c r="L6" s="20"/>
      <c r="M6" s="20"/>
      <c r="N6" s="20"/>
      <c r="O6" s="20"/>
      <c r="P6" s="20"/>
      <c r="Q6" s="20"/>
      <c r="R6" s="20"/>
      <c r="S6" s="20"/>
      <c r="T6" s="20"/>
      <c r="U6" s="20"/>
      <c r="V6" s="20"/>
    </row>
    <row r="7" spans="1:22" ht="19" x14ac:dyDescent="0.25">
      <c r="A7" s="20"/>
      <c r="B7" s="29" t="s">
        <v>141</v>
      </c>
      <c r="C7" s="27">
        <v>307818000</v>
      </c>
      <c r="D7" s="27">
        <v>306622000</v>
      </c>
      <c r="E7" s="27">
        <v>287146000</v>
      </c>
      <c r="F7" s="28">
        <v>244516000</v>
      </c>
      <c r="G7" s="20"/>
      <c r="H7" s="20"/>
      <c r="I7" s="20"/>
      <c r="J7" s="20"/>
      <c r="K7" s="20"/>
      <c r="L7" s="20"/>
      <c r="M7" s="20"/>
      <c r="N7" s="20"/>
      <c r="O7" s="20"/>
      <c r="P7" s="20"/>
      <c r="Q7" s="20"/>
      <c r="R7" s="20"/>
      <c r="S7" s="20"/>
      <c r="T7" s="20"/>
      <c r="U7" s="20"/>
      <c r="V7" s="20"/>
    </row>
    <row r="8" spans="1:22" ht="19" x14ac:dyDescent="0.25">
      <c r="A8" s="20"/>
      <c r="B8" s="29" t="s">
        <v>142</v>
      </c>
      <c r="C8" s="27">
        <v>1416301000</v>
      </c>
      <c r="D8" s="27">
        <v>1299574000</v>
      </c>
      <c r="E8" s="27">
        <v>1339163000</v>
      </c>
      <c r="F8" s="28">
        <v>1440356000</v>
      </c>
      <c r="G8" s="20"/>
      <c r="H8" s="20"/>
      <c r="I8" s="20"/>
      <c r="J8" s="20"/>
      <c r="K8" s="20"/>
      <c r="L8" s="20"/>
      <c r="M8" s="20"/>
      <c r="N8" s="20"/>
      <c r="O8" s="20"/>
      <c r="P8" s="20"/>
      <c r="Q8" s="20"/>
      <c r="R8" s="20"/>
      <c r="S8" s="20"/>
      <c r="T8" s="20"/>
      <c r="U8" s="20"/>
      <c r="V8" s="20"/>
    </row>
    <row r="9" spans="1:22" ht="19" x14ac:dyDescent="0.25">
      <c r="A9" s="20"/>
      <c r="B9" s="29" t="s">
        <v>143</v>
      </c>
      <c r="C9" s="27">
        <v>1724119000</v>
      </c>
      <c r="D9" s="27">
        <v>1606196000</v>
      </c>
      <c r="E9" s="27">
        <v>1626309000</v>
      </c>
      <c r="F9" s="28">
        <v>1684872000</v>
      </c>
      <c r="G9" s="20"/>
      <c r="H9" s="20"/>
      <c r="I9" s="20"/>
      <c r="J9" s="20"/>
      <c r="K9" s="20"/>
      <c r="L9" s="20"/>
      <c r="M9" s="20"/>
      <c r="N9" s="20"/>
      <c r="O9" s="20"/>
      <c r="P9" s="20"/>
      <c r="Q9" s="20"/>
      <c r="R9" s="20"/>
      <c r="S9" s="20"/>
      <c r="T9" s="20"/>
      <c r="U9" s="20"/>
      <c r="V9" s="20"/>
    </row>
    <row r="10" spans="1:22" ht="19" x14ac:dyDescent="0.25">
      <c r="A10" s="20"/>
      <c r="B10" s="29" t="s">
        <v>144</v>
      </c>
      <c r="C10" s="27">
        <v>0</v>
      </c>
      <c r="D10" s="27">
        <v>0</v>
      </c>
      <c r="E10" s="27">
        <v>0</v>
      </c>
      <c r="F10" s="28">
        <v>0</v>
      </c>
      <c r="G10" s="20"/>
      <c r="H10" s="20"/>
      <c r="I10" s="20"/>
      <c r="J10" s="20"/>
      <c r="K10" s="20"/>
      <c r="L10" s="20"/>
      <c r="M10" s="20"/>
      <c r="N10" s="20"/>
      <c r="O10" s="20"/>
      <c r="P10" s="20"/>
      <c r="Q10" s="20"/>
      <c r="R10" s="20"/>
      <c r="S10" s="20"/>
      <c r="T10" s="20"/>
      <c r="U10" s="20"/>
      <c r="V10" s="20"/>
    </row>
    <row r="11" spans="1:22" ht="19" x14ac:dyDescent="0.25">
      <c r="A11" s="20"/>
      <c r="B11" s="29" t="s">
        <v>145</v>
      </c>
      <c r="C11" s="27">
        <v>0</v>
      </c>
      <c r="D11" s="27">
        <v>0</v>
      </c>
      <c r="E11" s="27">
        <v>0</v>
      </c>
      <c r="F11" s="28">
        <v>0</v>
      </c>
      <c r="G11" s="20"/>
      <c r="H11" s="20"/>
      <c r="I11" s="20"/>
      <c r="J11" s="20"/>
      <c r="K11" s="20"/>
      <c r="L11" s="20"/>
      <c r="M11" s="20"/>
      <c r="N11" s="20"/>
      <c r="O11" s="20"/>
      <c r="P11" s="20"/>
      <c r="Q11" s="20"/>
      <c r="R11" s="20"/>
      <c r="S11" s="20"/>
      <c r="T11" s="20"/>
      <c r="U11" s="20"/>
      <c r="V11" s="20"/>
    </row>
    <row r="12" spans="1:22" ht="19" x14ac:dyDescent="0.25">
      <c r="A12" s="20"/>
      <c r="B12" s="29" t="s">
        <v>146</v>
      </c>
      <c r="C12" s="27">
        <v>0</v>
      </c>
      <c r="D12" s="27">
        <v>0</v>
      </c>
      <c r="E12" s="27">
        <v>0</v>
      </c>
      <c r="F12" s="28">
        <v>0</v>
      </c>
      <c r="G12" s="20"/>
      <c r="H12" s="20"/>
      <c r="I12" s="20"/>
      <c r="J12" s="20"/>
      <c r="K12" s="20"/>
      <c r="L12" s="20"/>
      <c r="M12" s="20"/>
      <c r="N12" s="20"/>
      <c r="O12" s="20"/>
      <c r="P12" s="20"/>
      <c r="Q12" s="20"/>
      <c r="R12" s="20"/>
      <c r="S12" s="20"/>
      <c r="T12" s="20"/>
      <c r="U12" s="20"/>
      <c r="V12" s="20"/>
    </row>
    <row r="13" spans="1:22" ht="19" x14ac:dyDescent="0.25">
      <c r="A13" s="20"/>
      <c r="B13" s="29" t="s">
        <v>147</v>
      </c>
      <c r="C13" s="27">
        <v>546356000</v>
      </c>
      <c r="D13" s="27">
        <v>497530000</v>
      </c>
      <c r="E13" s="27">
        <v>425421000</v>
      </c>
      <c r="F13" s="28">
        <v>362381000</v>
      </c>
      <c r="G13" s="20"/>
      <c r="H13" s="20"/>
      <c r="I13" s="20"/>
      <c r="J13" s="20"/>
      <c r="K13" s="20"/>
      <c r="L13" s="20"/>
      <c r="M13" s="20"/>
      <c r="N13" s="20"/>
      <c r="O13" s="20"/>
      <c r="P13" s="20"/>
      <c r="Q13" s="20"/>
      <c r="R13" s="20"/>
      <c r="S13" s="20"/>
      <c r="T13" s="20"/>
      <c r="U13" s="20"/>
      <c r="V13" s="20"/>
    </row>
    <row r="14" spans="1:22" ht="19" x14ac:dyDescent="0.25">
      <c r="A14" s="20"/>
      <c r="B14" s="30" t="s">
        <v>148</v>
      </c>
      <c r="C14" s="31"/>
      <c r="D14" s="31"/>
      <c r="E14" s="31"/>
      <c r="F14" s="32"/>
      <c r="G14" s="20"/>
      <c r="H14" s="20"/>
      <c r="I14" s="20"/>
      <c r="J14" s="20"/>
      <c r="K14" s="20"/>
      <c r="L14" s="20"/>
      <c r="M14" s="20"/>
      <c r="N14" s="20"/>
      <c r="O14" s="20"/>
      <c r="P14" s="20"/>
      <c r="Q14" s="20"/>
      <c r="R14" s="20"/>
      <c r="S14" s="20"/>
      <c r="T14" s="20"/>
      <c r="U14" s="20"/>
      <c r="V14" s="20"/>
    </row>
    <row r="15" spans="1:22" ht="19" x14ac:dyDescent="0.25">
      <c r="A15" s="20"/>
      <c r="B15" s="26" t="s">
        <v>149</v>
      </c>
      <c r="C15" s="27">
        <v>0</v>
      </c>
      <c r="D15" s="27">
        <v>0</v>
      </c>
      <c r="E15" s="27">
        <v>0</v>
      </c>
      <c r="F15" s="28">
        <v>0</v>
      </c>
      <c r="G15" s="20"/>
      <c r="H15" s="20"/>
      <c r="I15" s="20"/>
      <c r="J15" s="20"/>
      <c r="K15" s="20"/>
      <c r="L15" s="20"/>
      <c r="M15" s="20"/>
      <c r="N15" s="20"/>
      <c r="O15" s="20"/>
      <c r="P15" s="20"/>
      <c r="Q15" s="20"/>
      <c r="R15" s="20"/>
      <c r="S15" s="20"/>
      <c r="T15" s="20"/>
      <c r="U15" s="20"/>
      <c r="V15" s="20"/>
    </row>
    <row r="16" spans="1:22" ht="19" x14ac:dyDescent="0.25">
      <c r="A16" s="20"/>
      <c r="B16" s="30" t="s">
        <v>150</v>
      </c>
      <c r="C16" s="31"/>
      <c r="D16" s="31"/>
      <c r="E16" s="31"/>
      <c r="F16" s="32"/>
      <c r="G16" s="20"/>
      <c r="H16" s="20"/>
      <c r="I16" s="20"/>
      <c r="J16" s="20"/>
      <c r="K16" s="20"/>
      <c r="L16" s="20"/>
      <c r="M16" s="20"/>
      <c r="N16" s="20"/>
      <c r="O16" s="20"/>
      <c r="P16" s="20"/>
      <c r="Q16" s="20"/>
      <c r="R16" s="20"/>
      <c r="S16" s="20"/>
      <c r="T16" s="20"/>
      <c r="U16" s="20"/>
      <c r="V16" s="20"/>
    </row>
    <row r="17" spans="1:22" ht="19" x14ac:dyDescent="0.25">
      <c r="A17" s="20"/>
      <c r="B17" s="33" t="s">
        <v>151</v>
      </c>
      <c r="C17" s="34">
        <v>225239000</v>
      </c>
      <c r="D17" s="34">
        <v>220547000</v>
      </c>
      <c r="E17" s="34">
        <v>226552000</v>
      </c>
      <c r="F17" s="35">
        <v>209354000</v>
      </c>
      <c r="G17" s="20"/>
      <c r="H17" s="20"/>
      <c r="I17" s="20"/>
      <c r="J17" s="20"/>
      <c r="K17" s="20"/>
      <c r="L17" s="20"/>
      <c r="M17" s="20"/>
      <c r="N17" s="20"/>
      <c r="O17" s="20"/>
      <c r="P17" s="20"/>
      <c r="Q17" s="20"/>
      <c r="R17" s="20"/>
      <c r="S17" s="20"/>
      <c r="T17" s="20"/>
      <c r="U17" s="20"/>
      <c r="V17" s="20"/>
    </row>
    <row r="19" spans="1:22" x14ac:dyDescent="0.2">
      <c r="A19" s="20"/>
      <c r="B19" s="36" t="s">
        <v>70</v>
      </c>
      <c r="C19" s="37" t="s">
        <v>152</v>
      </c>
      <c r="D19" s="37" t="s">
        <v>153</v>
      </c>
      <c r="E19" s="37" t="s">
        <v>154</v>
      </c>
      <c r="F19" s="37" t="s">
        <v>155</v>
      </c>
      <c r="G19" s="38" t="s">
        <v>156</v>
      </c>
      <c r="H19" s="20"/>
      <c r="I19" s="20"/>
      <c r="J19" s="20"/>
      <c r="K19" s="20"/>
      <c r="L19" s="20"/>
      <c r="M19" s="20"/>
      <c r="N19" s="20"/>
      <c r="O19" s="20"/>
      <c r="P19" s="20"/>
      <c r="Q19" s="20"/>
      <c r="R19" s="20"/>
      <c r="S19" s="20"/>
      <c r="T19" s="20"/>
      <c r="U19" s="20"/>
      <c r="V19" s="20"/>
    </row>
    <row r="20" spans="1:22" x14ac:dyDescent="0.2">
      <c r="A20" s="20"/>
      <c r="B20" s="39" t="s">
        <v>85</v>
      </c>
      <c r="C20" s="40"/>
      <c r="D20" s="40"/>
      <c r="E20" s="40"/>
      <c r="F20" s="40"/>
      <c r="G20" s="41"/>
      <c r="H20" s="42" t="s">
        <v>157</v>
      </c>
      <c r="I20" s="20"/>
      <c r="J20" s="20"/>
      <c r="K20" s="20"/>
      <c r="L20" s="20"/>
      <c r="M20" s="20"/>
      <c r="N20" s="20"/>
      <c r="O20" s="20"/>
      <c r="P20" s="20"/>
      <c r="Q20" s="20"/>
      <c r="R20" s="20"/>
      <c r="S20" s="20"/>
      <c r="T20" s="20"/>
      <c r="U20" s="20"/>
      <c r="V20" s="20"/>
    </row>
    <row r="21" spans="1:22" x14ac:dyDescent="0.2">
      <c r="A21" s="20"/>
      <c r="B21" s="43" t="s">
        <v>158</v>
      </c>
      <c r="C21" s="44" t="str">
        <f>IF(C3&gt;D3, "Pass", "Fail")</f>
        <v>Fail</v>
      </c>
      <c r="D21" s="44" t="str">
        <f>IF(D3&gt;E3, "Pass", "Fail")</f>
        <v>Pass</v>
      </c>
      <c r="E21" s="44" t="str">
        <f>IF(E3&gt;F3, "Pass", "Fail")</f>
        <v>Pass</v>
      </c>
      <c r="F21" s="45"/>
      <c r="G21" s="46">
        <f>(((COUNTIF(C21:E21, "Pass") * 100) + (COUNTIF(C21:E21, "Fail") * 0)) * (400/300)) / 2</f>
        <v>133.33333333333331</v>
      </c>
      <c r="H21" s="47" t="s">
        <v>159</v>
      </c>
      <c r="I21" s="48"/>
      <c r="J21" s="20"/>
      <c r="K21" s="20"/>
      <c r="L21" s="20"/>
      <c r="M21" s="20"/>
      <c r="N21" s="20"/>
      <c r="O21" s="20"/>
      <c r="P21" s="20"/>
      <c r="Q21" s="20"/>
      <c r="R21" s="20"/>
      <c r="S21" s="20"/>
      <c r="T21" s="20"/>
      <c r="U21" s="20"/>
      <c r="V21" s="20"/>
    </row>
    <row r="22" spans="1:22" x14ac:dyDescent="0.2">
      <c r="A22" s="20"/>
      <c r="B22" s="43" t="s">
        <v>160</v>
      </c>
      <c r="C22" s="44" t="str">
        <f>IF(C17&gt;D17, "Pass", "Fail")</f>
        <v>Pass</v>
      </c>
      <c r="D22" s="44" t="str">
        <f>IF(D17&gt;E17, "Pass", "Fail")</f>
        <v>Fail</v>
      </c>
      <c r="E22" s="44" t="str">
        <f>IF(E17&gt;F17, "Pass", "Fail")</f>
        <v>Pass</v>
      </c>
      <c r="F22" s="40"/>
      <c r="G22" s="46">
        <f>(((COUNTIF(C22:F22, "Pass") * 100) + (COUNTIF(C22:F22, "Fail") * 0)) * (400/300)) / 2</f>
        <v>133.33333333333331</v>
      </c>
      <c r="H22" s="47" t="s">
        <v>161</v>
      </c>
      <c r="I22" s="20"/>
      <c r="J22" s="20"/>
      <c r="K22" s="20"/>
      <c r="L22" s="20"/>
      <c r="M22" s="20"/>
      <c r="N22" s="20"/>
      <c r="O22" s="20"/>
      <c r="P22" s="20"/>
      <c r="Q22" s="20"/>
      <c r="R22" s="20"/>
      <c r="S22" s="20"/>
      <c r="T22" s="20"/>
      <c r="U22" s="20"/>
      <c r="V22" s="20"/>
    </row>
    <row r="23" spans="1:22" x14ac:dyDescent="0.2">
      <c r="A23" s="20"/>
      <c r="B23" s="39" t="s">
        <v>73</v>
      </c>
      <c r="C23" s="44" t="str">
        <f>IF(C17&gt;C7, "Pass", "Fail")</f>
        <v>Fail</v>
      </c>
      <c r="D23" s="44" t="str">
        <f>IF(D17&gt;D7, "Pass", "Fail")</f>
        <v>Fail</v>
      </c>
      <c r="E23" s="44" t="str">
        <f>IF(E17&gt;E7, "Pass", "Fail")</f>
        <v>Fail</v>
      </c>
      <c r="F23" s="49" t="str">
        <f>IF(F17&gt;F7, "Pass", "Fail")</f>
        <v>Fail</v>
      </c>
      <c r="G23" s="46">
        <f>(COUNTIF(C23:F23, "Pass") * 100) + (COUNTIF(C23:F23, "Fail") * 0)</f>
        <v>0</v>
      </c>
      <c r="H23" s="47" t="s">
        <v>162</v>
      </c>
      <c r="I23" s="20"/>
      <c r="J23" s="20"/>
      <c r="K23" s="20"/>
      <c r="L23" s="20"/>
      <c r="M23" s="20"/>
      <c r="N23" s="20"/>
      <c r="O23" s="20"/>
      <c r="P23" s="20"/>
      <c r="Q23" s="20"/>
      <c r="R23" s="20"/>
      <c r="S23" s="20"/>
      <c r="T23" s="20"/>
      <c r="U23" s="20"/>
      <c r="V23" s="20"/>
    </row>
    <row r="24" spans="1:22" x14ac:dyDescent="0.2">
      <c r="A24" s="20"/>
      <c r="B24" s="39" t="s">
        <v>91</v>
      </c>
      <c r="C24" s="50">
        <f>C17/(C4)</f>
        <v>0.28547618866556651</v>
      </c>
      <c r="D24" s="50">
        <f>D17/(D4)</f>
        <v>0.31490429235166956</v>
      </c>
      <c r="E24" s="50">
        <f>E17/(E4)</f>
        <v>0.32404892373224398</v>
      </c>
      <c r="F24" s="51">
        <f>F17/(F4)</f>
        <v>0.29196650712365141</v>
      </c>
      <c r="G24" s="46">
        <f>(IF(C24 &gt; 0.5, 100, IF(C24 &gt;= 0.2, 50, 0))) +
  (IF(D24 &gt; 0.5, 100, IF(D24 &gt;= 0.2, 50, 0))) +
  (IF(E24 &gt; 0.5, 100, IF(E24 &gt;= 0.2, 50, 0))) +
  (IF(F24 &gt; 0.5, 100, IF(F24 &gt;= 0.2, 50, 0)))</f>
        <v>200</v>
      </c>
      <c r="H24" s="47" t="s">
        <v>163</v>
      </c>
      <c r="I24" s="20"/>
      <c r="J24" s="20"/>
      <c r="K24" s="20"/>
      <c r="L24" s="20"/>
      <c r="M24" s="20"/>
      <c r="N24" s="20"/>
      <c r="O24" s="20"/>
      <c r="P24" s="20"/>
      <c r="Q24" s="20"/>
      <c r="R24" s="20"/>
      <c r="S24" s="20"/>
      <c r="T24" s="20"/>
      <c r="U24" s="20"/>
      <c r="V24" s="20"/>
    </row>
    <row r="25" spans="1:22" x14ac:dyDescent="0.2">
      <c r="A25" s="20"/>
      <c r="B25" s="39" t="s">
        <v>79</v>
      </c>
      <c r="C25" s="50">
        <f>C17/C6</f>
        <v>9.9203470639403643E-2</v>
      </c>
      <c r="D25" s="50">
        <f>D17/D6</f>
        <v>0.10483637127648752</v>
      </c>
      <c r="E25" s="50">
        <f>E17/E6</f>
        <v>0.11041998703533117</v>
      </c>
      <c r="F25" s="51">
        <f>F17/F6</f>
        <v>0.10226093208802234</v>
      </c>
      <c r="G25" s="46">
        <f>(IF(C25 &gt; 0.17, 100, IF(C25 &gt;= 0.1, 50, 0))) +
  (IF(D25 &gt; 0.17, 100, IF(D25 &gt;= 0.1, 50, 0))) +
  (IF(E25 &gt; 0.17, 100, IF(E25 &gt;= 0.1, 50, 0))) +
  (IF(F25 &gt; 0.17, 100, IF(F25 &gt;= 0.1, 50, 0)))</f>
        <v>150</v>
      </c>
      <c r="H25" s="47" t="s">
        <v>164</v>
      </c>
      <c r="I25" s="20"/>
      <c r="J25" s="20"/>
      <c r="K25" s="20"/>
      <c r="L25" s="20"/>
      <c r="M25" s="20"/>
      <c r="N25" s="20"/>
      <c r="O25" s="20"/>
      <c r="P25" s="20"/>
      <c r="Q25" s="20"/>
      <c r="R25" s="20"/>
      <c r="S25" s="20"/>
      <c r="T25" s="20"/>
      <c r="U25" s="20"/>
      <c r="V25" s="20"/>
    </row>
    <row r="26" spans="1:22" x14ac:dyDescent="0.2">
      <c r="A26" s="20"/>
      <c r="B26" s="39" t="s">
        <v>81</v>
      </c>
      <c r="C26" s="50">
        <f>C8/C6</f>
        <v>0.62379061650095247</v>
      </c>
      <c r="D26" s="50">
        <f>D8/D6</f>
        <v>0.61774869921273012</v>
      </c>
      <c r="E26" s="50">
        <f>E8/E6</f>
        <v>0.65269942926213487</v>
      </c>
      <c r="F26" s="51">
        <f>F8/F6</f>
        <v>0.7035554472261123</v>
      </c>
      <c r="G26" s="46">
        <f>(IF(C26 &lt; 0.5, 100, 0)) +
  (IF(D26 &lt; 0.5, 100, 0)) +
  (IF(E26 &lt; 0.5, 100, 0)) +
  (IF(F26 &lt; 0.5, 100, 0))</f>
        <v>0</v>
      </c>
      <c r="H26" s="47" t="s">
        <v>165</v>
      </c>
      <c r="I26" s="20"/>
      <c r="J26" s="20"/>
      <c r="K26" s="20"/>
      <c r="L26" s="20"/>
      <c r="M26" s="20"/>
      <c r="N26" s="20"/>
      <c r="O26" s="20"/>
      <c r="P26" s="20"/>
      <c r="Q26" s="20"/>
      <c r="R26" s="20"/>
      <c r="S26" s="20"/>
      <c r="T26" s="20"/>
      <c r="U26" s="20"/>
      <c r="V26" s="20"/>
    </row>
    <row r="27" spans="1:22" x14ac:dyDescent="0.2">
      <c r="A27" s="20"/>
      <c r="B27" s="39" t="s">
        <v>166</v>
      </c>
      <c r="C27" s="50">
        <f>C9/(C13+C10)</f>
        <v>3.15566956343483</v>
      </c>
      <c r="D27" s="50">
        <f>D9/(D13+D10)</f>
        <v>3.2283399995980142</v>
      </c>
      <c r="E27" s="50">
        <f>E9/(E13+E10)</f>
        <v>3.8228225687025321</v>
      </c>
      <c r="F27" s="51">
        <f>F9/(F13+F10)</f>
        <v>4.6494490605191769</v>
      </c>
      <c r="G27" s="46">
        <f>(IF(C27 &lt; 0.8, 100, IF(C27 &lt; 1, 50, 0))) +
  (IF(D27 &lt; 0.8, 100, IF(D27 &lt; 1, 50, 0))) +
  (IF(E27 &lt; 0.8, 100, IF(E27 &lt; 1, 50, 0))) +
  (IF(F27 &lt; 0.8, 100, IF(F27 &lt; 1, 50, 0)))</f>
        <v>0</v>
      </c>
      <c r="H27" s="47" t="s">
        <v>167</v>
      </c>
      <c r="I27" s="20"/>
      <c r="J27" s="20"/>
      <c r="K27" s="20"/>
      <c r="L27" s="20"/>
      <c r="M27" s="20"/>
      <c r="N27" s="20"/>
      <c r="O27" s="20"/>
      <c r="P27" s="20"/>
      <c r="Q27" s="20"/>
      <c r="R27" s="20"/>
      <c r="S27" s="20"/>
      <c r="T27" s="20"/>
      <c r="U27" s="20"/>
      <c r="V27" s="20"/>
    </row>
    <row r="28" spans="1:22" x14ac:dyDescent="0.2">
      <c r="A28" s="20"/>
      <c r="B28" s="39" t="s">
        <v>168</v>
      </c>
      <c r="C28" s="44" t="str">
        <f>IF(C11=0, "Pass", "Fail")</f>
        <v>Pass</v>
      </c>
      <c r="D28" s="52" t="str">
        <f>IF(D11=0, "Pass", "Fail")</f>
        <v>Pass</v>
      </c>
      <c r="E28" s="52" t="str">
        <f>IF(E11=0, "Pass", "Fail")</f>
        <v>Pass</v>
      </c>
      <c r="F28" s="53" t="str">
        <f>IF(F11=0, "Pass", "Fail")</f>
        <v>Pass</v>
      </c>
      <c r="G28" s="46">
        <f>(COUNTIF(C28:F28, "Pass") * 100) + (COUNTIF(C28:F28, "Fail") * 0)</f>
        <v>400</v>
      </c>
      <c r="H28" s="47" t="s">
        <v>169</v>
      </c>
      <c r="I28" s="20"/>
      <c r="J28" s="20"/>
      <c r="K28" s="20"/>
      <c r="L28" s="20"/>
      <c r="M28" s="20"/>
      <c r="N28" s="20"/>
      <c r="O28" s="20"/>
      <c r="P28" s="20"/>
      <c r="Q28" s="20"/>
      <c r="R28" s="20"/>
      <c r="S28" s="20"/>
      <c r="T28" s="20"/>
      <c r="U28" s="20"/>
      <c r="V28" s="20"/>
    </row>
    <row r="29" spans="1:22" x14ac:dyDescent="0.2">
      <c r="A29" s="20"/>
      <c r="B29" s="39" t="s">
        <v>83</v>
      </c>
      <c r="C29" s="51" t="e">
        <f>(((C12-D12)/D12)+((D12-E12)/E12)+((E12-F12)/F12))/3</f>
        <v>#DIV/0!</v>
      </c>
      <c r="D29" s="54"/>
      <c r="E29" s="55"/>
      <c r="F29" s="56"/>
      <c r="G29" s="46" t="e">
        <f>(IF(C29 &gt;= 0.17, 100, IF(C29 &gt;= 0, 50, 0))) * (400/100)</f>
        <v>#DIV/0!</v>
      </c>
      <c r="H29" s="47" t="s">
        <v>170</v>
      </c>
      <c r="I29" s="20"/>
      <c r="J29" s="20"/>
      <c r="K29" s="20"/>
      <c r="L29" s="20"/>
      <c r="M29" s="20"/>
      <c r="N29" s="20"/>
      <c r="O29" s="20"/>
      <c r="P29" s="20"/>
      <c r="Q29" s="20"/>
      <c r="R29" s="20"/>
      <c r="S29" s="20"/>
      <c r="T29" s="20"/>
      <c r="U29" s="20"/>
      <c r="V29" s="20"/>
    </row>
    <row r="30" spans="1:22" x14ac:dyDescent="0.2">
      <c r="A30" s="20"/>
      <c r="B30" s="39" t="s">
        <v>87</v>
      </c>
      <c r="C30" s="44" t="str">
        <f>IF(C10&lt;&gt;0,"Pass","Fail")</f>
        <v>Fail</v>
      </c>
      <c r="D30" s="57" t="str">
        <f>IF(D10&lt;&gt;0,"Pass","Fail")</f>
        <v>Fail</v>
      </c>
      <c r="E30" s="57" t="str">
        <f>IF(E10&lt;&gt;0,"Pass","Fail")</f>
        <v>Fail</v>
      </c>
      <c r="F30" s="58" t="str">
        <f>IF(F10&lt;&gt;0,"Pass","Fail")</f>
        <v>Fail</v>
      </c>
      <c r="G30" s="46">
        <f>(COUNTIF(C30:F30, "Pass") * 100) + (COUNTIF(C30:F30, "Fail") * 0)</f>
        <v>0</v>
      </c>
      <c r="H30" s="47" t="s">
        <v>171</v>
      </c>
      <c r="I30" s="20"/>
      <c r="J30" s="20"/>
      <c r="K30" s="20"/>
      <c r="L30" s="20"/>
      <c r="M30" s="20"/>
      <c r="N30" s="20"/>
      <c r="O30" s="20"/>
      <c r="P30" s="20"/>
      <c r="Q30" s="20"/>
      <c r="R30" s="20"/>
      <c r="S30" s="20"/>
      <c r="T30" s="20"/>
      <c r="U30" s="20"/>
      <c r="V30" s="20"/>
    </row>
    <row r="31" spans="1:22" x14ac:dyDescent="0.2">
      <c r="A31" s="20"/>
      <c r="B31" s="39" t="s">
        <v>172</v>
      </c>
      <c r="C31" s="50">
        <f>C17/(C13+C10)</f>
        <v>0.41225684352327052</v>
      </c>
      <c r="D31" s="50">
        <f>D17/(D13+D10)</f>
        <v>0.44328382208108053</v>
      </c>
      <c r="E31" s="50">
        <f>E17/(E13+E10)</f>
        <v>0.53253600550983615</v>
      </c>
      <c r="F31" s="51">
        <f>F17/(F13+F10)</f>
        <v>0.57771792671249322</v>
      </c>
      <c r="G31" s="46">
        <f>(IF(C31 &gt; 0.23, 100, 0)) +
  (IF(D31 &gt; 0.23, 100, 0)) +
  (IF(E31 &gt; 0.23, 100, 0)) +
  (IF(F31 &gt; 0.23, 100, 0))</f>
        <v>400</v>
      </c>
      <c r="H31" s="47" t="s">
        <v>173</v>
      </c>
      <c r="I31" s="20"/>
      <c r="J31" s="20"/>
      <c r="K31" s="20"/>
      <c r="L31" s="20"/>
      <c r="M31" s="20"/>
      <c r="N31" s="20"/>
      <c r="O31" s="20"/>
      <c r="P31" s="20"/>
      <c r="Q31" s="20"/>
      <c r="R31" s="20"/>
      <c r="S31" s="20"/>
      <c r="T31" s="20"/>
      <c r="U31" s="20"/>
      <c r="V31" s="20"/>
    </row>
    <row r="32" spans="1:22" x14ac:dyDescent="0.2">
      <c r="A32" s="20"/>
      <c r="B32" s="59" t="s">
        <v>93</v>
      </c>
      <c r="C32" s="60" t="str">
        <f>IF(C5&gt;F5, "Pass", "Fail")</f>
        <v>Pass</v>
      </c>
      <c r="D32" s="61"/>
      <c r="E32" s="62"/>
      <c r="F32" s="62"/>
      <c r="G32" s="63">
        <f>((COUNTIF(C32, "Pass") * 100) + (COUNTIF(C32, "Fail") * 0)) * (400/100)</f>
        <v>400</v>
      </c>
      <c r="H32" s="64" t="s">
        <v>174</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00FF00"/>
  </sheetPr>
  <dimension ref="A1:V32"/>
  <sheetViews>
    <sheetView zoomScale="200" workbookViewId="0"/>
  </sheetViews>
  <sheetFormatPr baseColWidth="10" defaultColWidth="8.83203125" defaultRowHeight="15" x14ac:dyDescent="0.2"/>
  <cols>
    <col min="1" max="1" width="19" customWidth="1"/>
    <col min="2" max="2" width="42" customWidth="1"/>
    <col min="3" max="7" width="20" customWidth="1"/>
    <col min="8" max="8" width="177" customWidth="1"/>
    <col min="9" max="9" width="20" customWidth="1"/>
    <col min="10" max="22" width="19" customWidth="1"/>
  </cols>
  <sheetData>
    <row r="1" spans="1:22" x14ac:dyDescent="0.2">
      <c r="A1" s="20"/>
      <c r="B1" s="21" t="s">
        <v>130</v>
      </c>
      <c r="C1" s="20"/>
      <c r="D1" s="20"/>
      <c r="E1" s="20"/>
      <c r="F1" s="20"/>
      <c r="G1" s="20"/>
      <c r="H1" s="20"/>
      <c r="I1" s="20"/>
      <c r="J1" s="20"/>
      <c r="K1" s="20"/>
      <c r="L1" s="20"/>
      <c r="M1" s="20"/>
      <c r="N1" s="20"/>
      <c r="O1" s="20"/>
      <c r="P1" s="20"/>
      <c r="Q1" s="20"/>
      <c r="R1" s="20"/>
      <c r="S1" s="20"/>
      <c r="T1" s="20"/>
      <c r="U1" s="20"/>
      <c r="V1" s="20"/>
    </row>
    <row r="2" spans="1:22" x14ac:dyDescent="0.2">
      <c r="A2" s="20"/>
      <c r="B2" s="22" t="s">
        <v>131</v>
      </c>
      <c r="C2" s="23" t="s">
        <v>175</v>
      </c>
      <c r="D2" s="23" t="s">
        <v>176</v>
      </c>
      <c r="E2" s="23"/>
      <c r="F2" s="23"/>
      <c r="G2" s="20"/>
      <c r="H2" s="24" t="s">
        <v>136</v>
      </c>
      <c r="I2" s="25" t="e">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#DIV/0!</v>
      </c>
      <c r="J2" s="20"/>
      <c r="K2" s="20"/>
      <c r="L2" s="20"/>
      <c r="M2" s="20"/>
      <c r="N2" s="20"/>
      <c r="O2" s="20"/>
      <c r="P2" s="20"/>
      <c r="Q2" s="20"/>
      <c r="R2" s="20"/>
      <c r="S2" s="20"/>
      <c r="T2" s="20"/>
      <c r="U2" s="20"/>
      <c r="V2" s="20"/>
    </row>
    <row r="3" spans="1:22" ht="19" x14ac:dyDescent="0.25">
      <c r="A3" s="20"/>
      <c r="B3" s="26" t="s">
        <v>137</v>
      </c>
      <c r="C3" s="27">
        <v>8253000000</v>
      </c>
      <c r="D3" s="27">
        <v>7893000000</v>
      </c>
      <c r="E3" s="27">
        <v>0</v>
      </c>
      <c r="F3" s="28">
        <v>0</v>
      </c>
      <c r="G3" s="20"/>
      <c r="H3" s="20"/>
      <c r="I3" s="20"/>
      <c r="J3" s="20"/>
      <c r="K3" s="20"/>
      <c r="L3" s="20"/>
      <c r="M3" s="20"/>
      <c r="N3" s="20"/>
      <c r="O3" s="20"/>
      <c r="P3" s="20"/>
      <c r="Q3" s="20"/>
      <c r="R3" s="20"/>
      <c r="S3" s="20"/>
      <c r="T3" s="20"/>
      <c r="U3" s="20"/>
      <c r="V3" s="20"/>
    </row>
    <row r="4" spans="1:22" ht="19" x14ac:dyDescent="0.25">
      <c r="A4" s="20"/>
      <c r="B4" s="29" t="s">
        <v>138</v>
      </c>
      <c r="C4" s="27">
        <v>5251000000</v>
      </c>
      <c r="D4" s="27">
        <v>5105000000</v>
      </c>
      <c r="E4" s="27">
        <v>0</v>
      </c>
      <c r="F4" s="28">
        <v>0</v>
      </c>
      <c r="G4" s="20"/>
      <c r="H4" s="20"/>
      <c r="I4" s="20"/>
      <c r="J4" s="20"/>
      <c r="K4" s="20"/>
      <c r="L4" s="20"/>
      <c r="M4" s="20"/>
      <c r="N4" s="20"/>
      <c r="O4" s="20"/>
      <c r="P4" s="20"/>
      <c r="Q4" s="20"/>
      <c r="R4" s="20"/>
      <c r="S4" s="20"/>
      <c r="T4" s="20"/>
      <c r="U4" s="20"/>
      <c r="V4" s="20"/>
    </row>
    <row r="5" spans="1:22" ht="19" x14ac:dyDescent="0.25">
      <c r="A5" s="20"/>
      <c r="B5" s="29" t="s">
        <v>139</v>
      </c>
      <c r="C5" s="27">
        <v>4437000000</v>
      </c>
      <c r="D5" s="27">
        <v>4164000000</v>
      </c>
      <c r="E5" s="27">
        <v>0</v>
      </c>
      <c r="F5" s="28">
        <v>0</v>
      </c>
      <c r="G5" s="20"/>
      <c r="H5" s="20"/>
      <c r="I5" s="20"/>
      <c r="J5" s="20"/>
      <c r="K5" s="20"/>
      <c r="L5" s="20"/>
      <c r="M5" s="20"/>
      <c r="N5" s="20"/>
      <c r="O5" s="20"/>
      <c r="P5" s="20"/>
      <c r="Q5" s="20"/>
      <c r="R5" s="20"/>
      <c r="S5" s="20"/>
      <c r="T5" s="20"/>
      <c r="U5" s="20"/>
      <c r="V5" s="20"/>
    </row>
    <row r="6" spans="1:22" ht="19" x14ac:dyDescent="0.25">
      <c r="A6" s="20"/>
      <c r="B6" s="29" t="s">
        <v>140</v>
      </c>
      <c r="C6" s="27">
        <v>47194000000</v>
      </c>
      <c r="D6" s="27">
        <v>44471000000</v>
      </c>
      <c r="E6" s="27">
        <v>0</v>
      </c>
      <c r="F6" s="28">
        <v>0</v>
      </c>
      <c r="G6" s="20"/>
      <c r="H6" s="20"/>
      <c r="I6" s="20"/>
      <c r="J6" s="20"/>
      <c r="K6" s="20"/>
      <c r="L6" s="20"/>
      <c r="M6" s="20"/>
      <c r="N6" s="20"/>
      <c r="O6" s="20"/>
      <c r="P6" s="20"/>
      <c r="Q6" s="20"/>
      <c r="R6" s="20"/>
      <c r="S6" s="20"/>
      <c r="T6" s="20"/>
      <c r="U6" s="20"/>
      <c r="V6" s="20"/>
    </row>
    <row r="7" spans="1:22" ht="19" x14ac:dyDescent="0.25">
      <c r="A7" s="20"/>
      <c r="B7" s="29" t="s">
        <v>141</v>
      </c>
      <c r="C7" s="27">
        <v>29430000000</v>
      </c>
      <c r="D7" s="27">
        <v>26042000000</v>
      </c>
      <c r="E7" s="27">
        <v>0</v>
      </c>
      <c r="F7" s="28">
        <v>0</v>
      </c>
      <c r="G7" s="20"/>
      <c r="H7" s="20"/>
      <c r="I7" s="20"/>
      <c r="J7" s="20"/>
      <c r="K7" s="20"/>
      <c r="L7" s="20"/>
      <c r="M7" s="20"/>
      <c r="N7" s="20"/>
      <c r="O7" s="20"/>
      <c r="P7" s="20"/>
      <c r="Q7" s="20"/>
      <c r="R7" s="20"/>
      <c r="S7" s="20"/>
      <c r="T7" s="20"/>
      <c r="U7" s="20"/>
      <c r="V7" s="20"/>
    </row>
    <row r="8" spans="1:22" ht="19" x14ac:dyDescent="0.25">
      <c r="A8" s="20"/>
      <c r="B8" s="29" t="s">
        <v>142</v>
      </c>
      <c r="C8" s="27">
        <v>8796000000</v>
      </c>
      <c r="D8" s="27">
        <v>6822000000</v>
      </c>
      <c r="E8" s="27">
        <v>0</v>
      </c>
      <c r="F8" s="28">
        <v>0</v>
      </c>
      <c r="G8" s="20"/>
      <c r="H8" s="20"/>
      <c r="I8" s="20"/>
      <c r="J8" s="20"/>
      <c r="K8" s="20"/>
      <c r="L8" s="20"/>
      <c r="M8" s="20"/>
      <c r="N8" s="20"/>
      <c r="O8" s="20"/>
      <c r="P8" s="20"/>
      <c r="Q8" s="20"/>
      <c r="R8" s="20"/>
      <c r="S8" s="20"/>
      <c r="T8" s="20"/>
      <c r="U8" s="20"/>
      <c r="V8" s="20"/>
    </row>
    <row r="9" spans="1:22" ht="19" x14ac:dyDescent="0.25">
      <c r="A9" s="20"/>
      <c r="B9" s="29" t="s">
        <v>143</v>
      </c>
      <c r="C9" s="27">
        <v>38226000000</v>
      </c>
      <c r="D9" s="27">
        <v>32864000000</v>
      </c>
      <c r="E9" s="27">
        <v>0</v>
      </c>
      <c r="F9" s="28">
        <v>0</v>
      </c>
      <c r="G9" s="20"/>
      <c r="H9" s="20"/>
      <c r="I9" s="20"/>
      <c r="J9" s="20"/>
      <c r="K9" s="20"/>
      <c r="L9" s="20"/>
      <c r="M9" s="20"/>
      <c r="N9" s="20"/>
      <c r="O9" s="20"/>
      <c r="P9" s="20"/>
      <c r="Q9" s="20"/>
      <c r="R9" s="20"/>
      <c r="S9" s="20"/>
      <c r="T9" s="20"/>
      <c r="U9" s="20"/>
      <c r="V9" s="20"/>
    </row>
    <row r="10" spans="1:22" ht="19" x14ac:dyDescent="0.25">
      <c r="A10" s="20"/>
      <c r="B10" s="29" t="s">
        <v>144</v>
      </c>
      <c r="C10" s="27">
        <v>0</v>
      </c>
      <c r="D10" s="27">
        <v>0</v>
      </c>
      <c r="E10" s="27">
        <v>0</v>
      </c>
      <c r="F10" s="28">
        <v>0</v>
      </c>
      <c r="G10" s="20"/>
      <c r="H10" s="20"/>
      <c r="I10" s="20"/>
      <c r="J10" s="20"/>
      <c r="K10" s="20"/>
      <c r="L10" s="20"/>
      <c r="M10" s="20"/>
      <c r="N10" s="20"/>
      <c r="O10" s="20"/>
      <c r="P10" s="20"/>
      <c r="Q10" s="20"/>
      <c r="R10" s="20"/>
      <c r="S10" s="20"/>
      <c r="T10" s="20"/>
      <c r="U10" s="20"/>
      <c r="V10" s="20"/>
    </row>
    <row r="11" spans="1:22" ht="19" x14ac:dyDescent="0.25">
      <c r="A11" s="20"/>
      <c r="B11" s="29" t="s">
        <v>145</v>
      </c>
      <c r="C11" s="27">
        <v>0</v>
      </c>
      <c r="D11" s="27">
        <v>0</v>
      </c>
      <c r="E11" s="27">
        <v>0</v>
      </c>
      <c r="F11" s="28">
        <v>0</v>
      </c>
      <c r="G11" s="20"/>
      <c r="H11" s="20"/>
      <c r="I11" s="20"/>
      <c r="J11" s="20"/>
      <c r="K11" s="20"/>
      <c r="L11" s="20"/>
      <c r="M11" s="20"/>
      <c r="N11" s="20"/>
      <c r="O11" s="20"/>
      <c r="P11" s="20"/>
      <c r="Q11" s="20"/>
      <c r="R11" s="20"/>
      <c r="S11" s="20"/>
      <c r="T11" s="20"/>
      <c r="U11" s="20"/>
      <c r="V11" s="20"/>
    </row>
    <row r="12" spans="1:22" ht="19" x14ac:dyDescent="0.25">
      <c r="A12" s="20"/>
      <c r="B12" s="29" t="s">
        <v>146</v>
      </c>
      <c r="C12" s="27">
        <v>0</v>
      </c>
      <c r="D12" s="27">
        <v>0</v>
      </c>
      <c r="E12" s="27">
        <v>0</v>
      </c>
      <c r="F12" s="28">
        <v>0</v>
      </c>
      <c r="G12" s="20"/>
      <c r="H12" s="20"/>
      <c r="I12" s="20"/>
      <c r="J12" s="20"/>
      <c r="K12" s="20"/>
      <c r="L12" s="20"/>
      <c r="M12" s="20"/>
      <c r="N12" s="20"/>
      <c r="O12" s="20"/>
      <c r="P12" s="20"/>
      <c r="Q12" s="20"/>
      <c r="R12" s="20"/>
      <c r="S12" s="20"/>
      <c r="T12" s="20"/>
      <c r="U12" s="20"/>
      <c r="V12" s="20"/>
    </row>
    <row r="13" spans="1:22" ht="19" x14ac:dyDescent="0.25">
      <c r="A13" s="20"/>
      <c r="B13" s="29" t="s">
        <v>147</v>
      </c>
      <c r="C13" s="27">
        <v>8968000000</v>
      </c>
      <c r="D13" s="27">
        <v>11607000000</v>
      </c>
      <c r="E13" s="27">
        <v>0</v>
      </c>
      <c r="F13" s="28">
        <v>0</v>
      </c>
      <c r="G13" s="20"/>
      <c r="H13" s="20"/>
      <c r="I13" s="20"/>
      <c r="J13" s="20"/>
      <c r="K13" s="20"/>
      <c r="L13" s="20"/>
      <c r="M13" s="20"/>
      <c r="N13" s="20"/>
      <c r="O13" s="20"/>
      <c r="P13" s="20"/>
      <c r="Q13" s="20"/>
      <c r="R13" s="20"/>
      <c r="S13" s="20"/>
      <c r="T13" s="20"/>
      <c r="U13" s="20"/>
      <c r="V13" s="20"/>
    </row>
    <row r="14" spans="1:22" ht="19" x14ac:dyDescent="0.25">
      <c r="A14" s="20"/>
      <c r="B14" s="30" t="s">
        <v>148</v>
      </c>
      <c r="C14" s="31"/>
      <c r="D14" s="31"/>
      <c r="E14" s="31"/>
      <c r="F14" s="32"/>
      <c r="G14" s="20"/>
      <c r="H14" s="20"/>
      <c r="I14" s="20"/>
      <c r="J14" s="20"/>
      <c r="K14" s="20"/>
      <c r="L14" s="20"/>
      <c r="M14" s="20"/>
      <c r="N14" s="20"/>
      <c r="O14" s="20"/>
      <c r="P14" s="20"/>
      <c r="Q14" s="20"/>
      <c r="R14" s="20"/>
      <c r="S14" s="20"/>
      <c r="T14" s="20"/>
      <c r="U14" s="20"/>
      <c r="V14" s="20"/>
    </row>
    <row r="15" spans="1:22" ht="19" x14ac:dyDescent="0.25">
      <c r="A15" s="20"/>
      <c r="B15" s="26" t="s">
        <v>149</v>
      </c>
      <c r="C15" s="27">
        <v>896000000</v>
      </c>
      <c r="D15" s="27">
        <v>979000000</v>
      </c>
      <c r="E15" s="27">
        <v>0</v>
      </c>
      <c r="F15" s="28">
        <v>0</v>
      </c>
      <c r="G15" s="20"/>
      <c r="H15" s="20"/>
      <c r="I15" s="20"/>
      <c r="J15" s="20"/>
      <c r="K15" s="20"/>
      <c r="L15" s="20"/>
      <c r="M15" s="20"/>
      <c r="N15" s="20"/>
      <c r="O15" s="20"/>
      <c r="P15" s="20"/>
      <c r="Q15" s="20"/>
      <c r="R15" s="20"/>
      <c r="S15" s="20"/>
      <c r="T15" s="20"/>
      <c r="U15" s="20"/>
      <c r="V15" s="20"/>
    </row>
    <row r="16" spans="1:22" ht="19" x14ac:dyDescent="0.25">
      <c r="A16" s="20"/>
      <c r="B16" s="30" t="s">
        <v>150</v>
      </c>
      <c r="C16" s="31"/>
      <c r="D16" s="31"/>
      <c r="E16" s="31"/>
      <c r="F16" s="32"/>
      <c r="G16" s="20"/>
      <c r="H16" s="20"/>
      <c r="I16" s="20"/>
      <c r="J16" s="20"/>
      <c r="K16" s="20"/>
      <c r="L16" s="20"/>
      <c r="M16" s="20"/>
      <c r="N16" s="20"/>
      <c r="O16" s="20"/>
      <c r="P16" s="20"/>
      <c r="Q16" s="20"/>
      <c r="R16" s="20"/>
      <c r="S16" s="20"/>
      <c r="T16" s="20"/>
      <c r="U16" s="20"/>
      <c r="V16" s="20"/>
    </row>
    <row r="17" spans="1:22" ht="19" x14ac:dyDescent="0.25">
      <c r="A17" s="20"/>
      <c r="B17" s="33" t="s">
        <v>151</v>
      </c>
      <c r="C17" s="34">
        <v>1186000000</v>
      </c>
      <c r="D17" s="34">
        <v>-114000000</v>
      </c>
      <c r="E17" s="34">
        <v>0</v>
      </c>
      <c r="F17" s="35">
        <v>0</v>
      </c>
      <c r="G17" s="20"/>
      <c r="H17" s="20"/>
      <c r="I17" s="20"/>
      <c r="J17" s="20"/>
      <c r="K17" s="20"/>
      <c r="L17" s="20"/>
      <c r="M17" s="20"/>
      <c r="N17" s="20"/>
      <c r="O17" s="20"/>
      <c r="P17" s="20"/>
      <c r="Q17" s="20"/>
      <c r="R17" s="20"/>
      <c r="S17" s="20"/>
      <c r="T17" s="20"/>
      <c r="U17" s="20"/>
      <c r="V17" s="20"/>
    </row>
    <row r="19" spans="1:22" x14ac:dyDescent="0.2">
      <c r="A19" s="20"/>
      <c r="B19" s="36" t="s">
        <v>70</v>
      </c>
      <c r="C19" s="37" t="s">
        <v>152</v>
      </c>
      <c r="D19" s="37" t="s">
        <v>153</v>
      </c>
      <c r="E19" s="37" t="s">
        <v>154</v>
      </c>
      <c r="F19" s="37" t="s">
        <v>155</v>
      </c>
      <c r="G19" s="38" t="s">
        <v>156</v>
      </c>
      <c r="H19" s="20"/>
      <c r="I19" s="20"/>
      <c r="J19" s="20"/>
      <c r="K19" s="20"/>
      <c r="L19" s="20"/>
      <c r="M19" s="20"/>
      <c r="N19" s="20"/>
      <c r="O19" s="20"/>
      <c r="P19" s="20"/>
      <c r="Q19" s="20"/>
      <c r="R19" s="20"/>
      <c r="S19" s="20"/>
      <c r="T19" s="20"/>
      <c r="U19" s="20"/>
      <c r="V19" s="20"/>
    </row>
    <row r="20" spans="1:22" x14ac:dyDescent="0.2">
      <c r="A20" s="20"/>
      <c r="B20" s="39" t="s">
        <v>85</v>
      </c>
      <c r="C20" s="40"/>
      <c r="D20" s="40"/>
      <c r="E20" s="40"/>
      <c r="F20" s="40"/>
      <c r="G20" s="41"/>
      <c r="H20" s="42" t="s">
        <v>157</v>
      </c>
      <c r="I20" s="20"/>
      <c r="J20" s="20"/>
      <c r="K20" s="20"/>
      <c r="L20" s="20"/>
      <c r="M20" s="20"/>
      <c r="N20" s="20"/>
      <c r="O20" s="20"/>
      <c r="P20" s="20"/>
      <c r="Q20" s="20"/>
      <c r="R20" s="20"/>
      <c r="S20" s="20"/>
      <c r="T20" s="20"/>
      <c r="U20" s="20"/>
      <c r="V20" s="20"/>
    </row>
    <row r="21" spans="1:22" x14ac:dyDescent="0.2">
      <c r="A21" s="20"/>
      <c r="B21" s="43" t="s">
        <v>158</v>
      </c>
      <c r="C21" s="44" t="str">
        <f>IF(C3&gt;D3, "Pass", "Fail")</f>
        <v>Pass</v>
      </c>
      <c r="D21" s="44" t="str">
        <f>IF(D3&gt;E3, "Pass", "Fail")</f>
        <v>Pass</v>
      </c>
      <c r="E21" s="44" t="str">
        <f>IF(E3&gt;F3, "Pass", "Fail")</f>
        <v>Fail</v>
      </c>
      <c r="F21" s="45"/>
      <c r="G21" s="46">
        <f>(((COUNTIF(C21:E21, "Pass") * 100) + (COUNTIF(C21:E21, "Fail") * 0)) * (400/300)) / 2</f>
        <v>133.33333333333331</v>
      </c>
      <c r="H21" s="47" t="s">
        <v>159</v>
      </c>
      <c r="I21" s="48"/>
      <c r="J21" s="20"/>
      <c r="K21" s="20"/>
      <c r="L21" s="20"/>
      <c r="M21" s="20"/>
      <c r="N21" s="20"/>
      <c r="O21" s="20"/>
      <c r="P21" s="20"/>
      <c r="Q21" s="20"/>
      <c r="R21" s="20"/>
      <c r="S21" s="20"/>
      <c r="T21" s="20"/>
      <c r="U21" s="20"/>
      <c r="V21" s="20"/>
    </row>
    <row r="22" spans="1:22" x14ac:dyDescent="0.2">
      <c r="A22" s="20"/>
      <c r="B22" s="43" t="s">
        <v>160</v>
      </c>
      <c r="C22" s="44" t="str">
        <f>IF(C17&gt;D17, "Pass", "Fail")</f>
        <v>Pass</v>
      </c>
      <c r="D22" s="44" t="str">
        <f>IF(D17&gt;E17, "Pass", "Fail")</f>
        <v>Fail</v>
      </c>
      <c r="E22" s="44" t="str">
        <f>IF(E17&gt;F17, "Pass", "Fail")</f>
        <v>Fail</v>
      </c>
      <c r="F22" s="40"/>
      <c r="G22" s="46">
        <f>(((COUNTIF(C22:F22, "Pass") * 100) + (COUNTIF(C22:F22, "Fail") * 0)) * (400/300)) / 2</f>
        <v>66.666666666666657</v>
      </c>
      <c r="H22" s="47" t="s">
        <v>161</v>
      </c>
      <c r="I22" s="20"/>
      <c r="J22" s="20"/>
      <c r="K22" s="20"/>
      <c r="L22" s="20"/>
      <c r="M22" s="20"/>
      <c r="N22" s="20"/>
      <c r="O22" s="20"/>
      <c r="P22" s="20"/>
      <c r="Q22" s="20"/>
      <c r="R22" s="20"/>
      <c r="S22" s="20"/>
      <c r="T22" s="20"/>
      <c r="U22" s="20"/>
      <c r="V22" s="20"/>
    </row>
    <row r="23" spans="1:22" x14ac:dyDescent="0.2">
      <c r="A23" s="20"/>
      <c r="B23" s="39" t="s">
        <v>73</v>
      </c>
      <c r="C23" s="44" t="str">
        <f>IF(C17&gt;C7, "Pass", "Fail")</f>
        <v>Fail</v>
      </c>
      <c r="D23" s="44" t="str">
        <f>IF(D17&gt;D7, "Pass", "Fail")</f>
        <v>Fail</v>
      </c>
      <c r="E23" s="44" t="str">
        <f>IF(E17&gt;E7, "Pass", "Fail")</f>
        <v>Fail</v>
      </c>
      <c r="F23" s="49" t="str">
        <f>IF(F17&gt;F7, "Pass", "Fail")</f>
        <v>Fail</v>
      </c>
      <c r="G23" s="46">
        <f>(COUNTIF(C23:F23, "Pass") * 100) + (COUNTIF(C23:F23, "Fail") * 0)</f>
        <v>0</v>
      </c>
      <c r="H23" s="47" t="s">
        <v>162</v>
      </c>
      <c r="I23" s="20"/>
      <c r="J23" s="20"/>
      <c r="K23" s="20"/>
      <c r="L23" s="20"/>
      <c r="M23" s="20"/>
      <c r="N23" s="20"/>
      <c r="O23" s="20"/>
      <c r="P23" s="20"/>
      <c r="Q23" s="20"/>
      <c r="R23" s="20"/>
      <c r="S23" s="20"/>
      <c r="T23" s="20"/>
      <c r="U23" s="20"/>
      <c r="V23" s="20"/>
    </row>
    <row r="24" spans="1:22" x14ac:dyDescent="0.2">
      <c r="A24" s="20"/>
      <c r="B24" s="39" t="s">
        <v>91</v>
      </c>
      <c r="C24" s="50">
        <f>C17/(C4)</f>
        <v>0.22586174062083414</v>
      </c>
      <c r="D24" s="50">
        <f>D17/(D4)</f>
        <v>-2.2331047992164545E-2</v>
      </c>
      <c r="E24" s="50" t="e">
        <f>E17/(E4)</f>
        <v>#DIV/0!</v>
      </c>
      <c r="F24" s="51" t="e">
        <f>F17/(F4)</f>
        <v>#DIV/0!</v>
      </c>
      <c r="G24" s="46" t="e">
        <f>(IF(C24 &gt; 0.5, 100, IF(C24 &gt;= 0.2, 50, 0))) +
  (IF(D24 &gt; 0.5, 100, IF(D24 &gt;= 0.2, 50, 0))) +
  (IF(E24 &gt; 0.5, 100, IF(E24 &gt;= 0.2, 50, 0))) +
  (IF(F24 &gt; 0.5, 100, IF(F24 &gt;= 0.2, 50, 0)))</f>
        <v>#DIV/0!</v>
      </c>
      <c r="H24" s="47" t="s">
        <v>163</v>
      </c>
      <c r="I24" s="20"/>
      <c r="J24" s="20"/>
      <c r="K24" s="20"/>
      <c r="L24" s="20"/>
      <c r="M24" s="20"/>
      <c r="N24" s="20"/>
      <c r="O24" s="20"/>
      <c r="P24" s="20"/>
      <c r="Q24" s="20"/>
      <c r="R24" s="20"/>
      <c r="S24" s="20"/>
      <c r="T24" s="20"/>
      <c r="U24" s="20"/>
      <c r="V24" s="20"/>
    </row>
    <row r="25" spans="1:22" x14ac:dyDescent="0.2">
      <c r="A25" s="20"/>
      <c r="B25" s="39" t="s">
        <v>79</v>
      </c>
      <c r="C25" s="50">
        <f>C17/C6</f>
        <v>2.5130313175403651E-2</v>
      </c>
      <c r="D25" s="50">
        <f>D17/D6</f>
        <v>-2.5634683276742148E-3</v>
      </c>
      <c r="E25" s="50" t="e">
        <f>E17/E6</f>
        <v>#DIV/0!</v>
      </c>
      <c r="F25" s="51" t="e">
        <f>F17/F6</f>
        <v>#DIV/0!</v>
      </c>
      <c r="G25" s="46" t="e">
        <f>(IF(C25 &gt; 0.17, 100, IF(C25 &gt;= 0.1, 50, 0))) +
  (IF(D25 &gt; 0.17, 100, IF(D25 &gt;= 0.1, 50, 0))) +
  (IF(E25 &gt; 0.17, 100, IF(E25 &gt;= 0.1, 50, 0))) +
  (IF(F25 &gt; 0.17, 100, IF(F25 &gt;= 0.1, 50, 0)))</f>
        <v>#DIV/0!</v>
      </c>
      <c r="H25" s="47" t="s">
        <v>164</v>
      </c>
      <c r="I25" s="20"/>
      <c r="J25" s="20"/>
      <c r="K25" s="20"/>
      <c r="L25" s="20"/>
      <c r="M25" s="20"/>
      <c r="N25" s="20"/>
      <c r="O25" s="20"/>
      <c r="P25" s="20"/>
      <c r="Q25" s="20"/>
      <c r="R25" s="20"/>
      <c r="S25" s="20"/>
      <c r="T25" s="20"/>
      <c r="U25" s="20"/>
      <c r="V25" s="20"/>
    </row>
    <row r="26" spans="1:22" x14ac:dyDescent="0.2">
      <c r="A26" s="20"/>
      <c r="B26" s="39" t="s">
        <v>81</v>
      </c>
      <c r="C26" s="50">
        <f>C8/C6</f>
        <v>0.18637962452854176</v>
      </c>
      <c r="D26" s="50">
        <f>D8/D6</f>
        <v>0.1534033415034517</v>
      </c>
      <c r="E26" s="50" t="e">
        <f>E8/E6</f>
        <v>#DIV/0!</v>
      </c>
      <c r="F26" s="51" t="e">
        <f>F8/F6</f>
        <v>#DIV/0!</v>
      </c>
      <c r="G26" s="46" t="e">
        <f>(IF(C26 &lt; 0.5, 100, 0)) +
  (IF(D26 &lt; 0.5, 100, 0)) +
  (IF(E26 &lt; 0.5, 100, 0)) +
  (IF(F26 &lt; 0.5, 100, 0))</f>
        <v>#DIV/0!</v>
      </c>
      <c r="H26" s="47" t="s">
        <v>165</v>
      </c>
      <c r="I26" s="20"/>
      <c r="J26" s="20"/>
      <c r="K26" s="20"/>
      <c r="L26" s="20"/>
      <c r="M26" s="20"/>
      <c r="N26" s="20"/>
      <c r="O26" s="20"/>
      <c r="P26" s="20"/>
      <c r="Q26" s="20"/>
      <c r="R26" s="20"/>
      <c r="S26" s="20"/>
      <c r="T26" s="20"/>
      <c r="U26" s="20"/>
      <c r="V26" s="20"/>
    </row>
    <row r="27" spans="1:22" x14ac:dyDescent="0.2">
      <c r="A27" s="20"/>
      <c r="B27" s="39" t="s">
        <v>166</v>
      </c>
      <c r="C27" s="50">
        <f>C9/(C13+C10)</f>
        <v>4.2624888492417483</v>
      </c>
      <c r="D27" s="50">
        <f>D9/(D13+D10)</f>
        <v>2.8313948479365898</v>
      </c>
      <c r="E27" s="50" t="e">
        <f>E9/(E13+E10)</f>
        <v>#DIV/0!</v>
      </c>
      <c r="F27" s="51" t="e">
        <f>F9/(F13+F10)</f>
        <v>#DIV/0!</v>
      </c>
      <c r="G27" s="46" t="e">
        <f>(IF(C27 &lt; 0.8, 100, IF(C27 &lt; 1, 50, 0))) +
  (IF(D27 &lt; 0.8, 100, IF(D27 &lt; 1, 50, 0))) +
  (IF(E27 &lt; 0.8, 100, IF(E27 &lt; 1, 50, 0))) +
  (IF(F27 &lt; 0.8, 100, IF(F27 &lt; 1, 50, 0)))</f>
        <v>#DIV/0!</v>
      </c>
      <c r="H27" s="47" t="s">
        <v>167</v>
      </c>
      <c r="I27" s="20"/>
      <c r="J27" s="20"/>
      <c r="K27" s="20"/>
      <c r="L27" s="20"/>
      <c r="M27" s="20"/>
      <c r="N27" s="20"/>
      <c r="O27" s="20"/>
      <c r="P27" s="20"/>
      <c r="Q27" s="20"/>
      <c r="R27" s="20"/>
      <c r="S27" s="20"/>
      <c r="T27" s="20"/>
      <c r="U27" s="20"/>
      <c r="V27" s="20"/>
    </row>
    <row r="28" spans="1:22" x14ac:dyDescent="0.2">
      <c r="A28" s="20"/>
      <c r="B28" s="39" t="s">
        <v>168</v>
      </c>
      <c r="C28" s="44" t="str">
        <f>IF(C11=0, "Pass", "Fail")</f>
        <v>Pass</v>
      </c>
      <c r="D28" s="52" t="str">
        <f>IF(D11=0, "Pass", "Fail")</f>
        <v>Pass</v>
      </c>
      <c r="E28" s="52" t="str">
        <f>IF(E11=0, "Pass", "Fail")</f>
        <v>Pass</v>
      </c>
      <c r="F28" s="53" t="str">
        <f>IF(F11=0, "Pass", "Fail")</f>
        <v>Pass</v>
      </c>
      <c r="G28" s="46">
        <f>(COUNTIF(C28:F28, "Pass") * 100) + (COUNTIF(C28:F28, "Fail") * 0)</f>
        <v>400</v>
      </c>
      <c r="H28" s="47" t="s">
        <v>169</v>
      </c>
      <c r="I28" s="20"/>
      <c r="J28" s="20"/>
      <c r="K28" s="20"/>
      <c r="L28" s="20"/>
      <c r="M28" s="20"/>
      <c r="N28" s="20"/>
      <c r="O28" s="20"/>
      <c r="P28" s="20"/>
      <c r="Q28" s="20"/>
      <c r="R28" s="20"/>
      <c r="S28" s="20"/>
      <c r="T28" s="20"/>
      <c r="U28" s="20"/>
      <c r="V28" s="20"/>
    </row>
    <row r="29" spans="1:22" x14ac:dyDescent="0.2">
      <c r="A29" s="20"/>
      <c r="B29" s="39" t="s">
        <v>83</v>
      </c>
      <c r="C29" s="51" t="e">
        <f>(((C12-D12)/D12)+((D12-E12)/E12)+((E12-F12)/F12))/3</f>
        <v>#DIV/0!</v>
      </c>
      <c r="D29" s="54"/>
      <c r="E29" s="55"/>
      <c r="F29" s="56"/>
      <c r="G29" s="46" t="e">
        <f>(IF(C29 &gt;= 0.17, 100, IF(C29 &gt;= 0, 50, 0))) * (400/100)</f>
        <v>#DIV/0!</v>
      </c>
      <c r="H29" s="47" t="s">
        <v>170</v>
      </c>
      <c r="I29" s="20"/>
      <c r="J29" s="20"/>
      <c r="K29" s="20"/>
      <c r="L29" s="20"/>
      <c r="M29" s="20"/>
      <c r="N29" s="20"/>
      <c r="O29" s="20"/>
      <c r="P29" s="20"/>
      <c r="Q29" s="20"/>
      <c r="R29" s="20"/>
      <c r="S29" s="20"/>
      <c r="T29" s="20"/>
      <c r="U29" s="20"/>
      <c r="V29" s="20"/>
    </row>
    <row r="30" spans="1:22" x14ac:dyDescent="0.2">
      <c r="A30" s="20"/>
      <c r="B30" s="39" t="s">
        <v>87</v>
      </c>
      <c r="C30" s="44" t="str">
        <f>IF(C10&lt;&gt;0,"Pass","Fail")</f>
        <v>Fail</v>
      </c>
      <c r="D30" s="57" t="str">
        <f>IF(D10&lt;&gt;0,"Pass","Fail")</f>
        <v>Fail</v>
      </c>
      <c r="E30" s="57" t="str">
        <f>IF(E10&lt;&gt;0,"Pass","Fail")</f>
        <v>Fail</v>
      </c>
      <c r="F30" s="58" t="str">
        <f>IF(F10&lt;&gt;0,"Pass","Fail")</f>
        <v>Fail</v>
      </c>
      <c r="G30" s="46">
        <f>(COUNTIF(C30:F30, "Pass") * 100) + (COUNTIF(C30:F30, "Fail") * 0)</f>
        <v>0</v>
      </c>
      <c r="H30" s="47" t="s">
        <v>171</v>
      </c>
      <c r="I30" s="20"/>
      <c r="J30" s="20"/>
      <c r="K30" s="20"/>
      <c r="L30" s="20"/>
      <c r="M30" s="20"/>
      <c r="N30" s="20"/>
      <c r="O30" s="20"/>
      <c r="P30" s="20"/>
      <c r="Q30" s="20"/>
      <c r="R30" s="20"/>
      <c r="S30" s="20"/>
      <c r="T30" s="20"/>
      <c r="U30" s="20"/>
      <c r="V30" s="20"/>
    </row>
    <row r="31" spans="1:22" x14ac:dyDescent="0.2">
      <c r="A31" s="20"/>
      <c r="B31" s="39" t="s">
        <v>172</v>
      </c>
      <c r="C31" s="50">
        <f>C17/(C13+C10)</f>
        <v>0.13224799286351471</v>
      </c>
      <c r="D31" s="50">
        <f>D17/(D13+D10)</f>
        <v>-9.8216593434996124E-3</v>
      </c>
      <c r="E31" s="50" t="e">
        <f>E17/(E13+E10)</f>
        <v>#DIV/0!</v>
      </c>
      <c r="F31" s="51" t="e">
        <f>F17/(F13+F10)</f>
        <v>#DIV/0!</v>
      </c>
      <c r="G31" s="46" t="e">
        <f>(IF(C31 &gt; 0.23, 100, 0)) +
  (IF(D31 &gt; 0.23, 100, 0)) +
  (IF(E31 &gt; 0.23, 100, 0)) +
  (IF(F31 &gt; 0.23, 100, 0))</f>
        <v>#DIV/0!</v>
      </c>
      <c r="H31" s="47" t="s">
        <v>173</v>
      </c>
      <c r="I31" s="20"/>
      <c r="J31" s="20"/>
      <c r="K31" s="20"/>
      <c r="L31" s="20"/>
      <c r="M31" s="20"/>
      <c r="N31" s="20"/>
      <c r="O31" s="20"/>
      <c r="P31" s="20"/>
      <c r="Q31" s="20"/>
      <c r="R31" s="20"/>
      <c r="S31" s="20"/>
      <c r="T31" s="20"/>
      <c r="U31" s="20"/>
      <c r="V31" s="20"/>
    </row>
    <row r="32" spans="1:22" x14ac:dyDescent="0.2">
      <c r="A32" s="20"/>
      <c r="B32" s="59" t="s">
        <v>93</v>
      </c>
      <c r="C32" s="60" t="str">
        <f>IF(C5&gt;F5, "Pass", "Fail")</f>
        <v>Pass</v>
      </c>
      <c r="D32" s="61"/>
      <c r="E32" s="62"/>
      <c r="F32" s="62"/>
      <c r="G32" s="63">
        <f>((COUNTIF(C32, "Pass") * 100) + (COUNTIF(C32, "Fail") * 0)) * (400/100)</f>
        <v>400</v>
      </c>
      <c r="H32" s="64" t="s">
        <v>174</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tabColor rgb="FF00FF00"/>
  </sheetPr>
  <dimension ref="A1:V32"/>
  <sheetViews>
    <sheetView zoomScale="200" workbookViewId="0"/>
  </sheetViews>
  <sheetFormatPr baseColWidth="10" defaultColWidth="8.83203125" defaultRowHeight="15" x14ac:dyDescent="0.2"/>
  <cols>
    <col min="1" max="1" width="19" customWidth="1"/>
    <col min="2" max="2" width="42" customWidth="1"/>
    <col min="3" max="7" width="20" customWidth="1"/>
    <col min="8" max="8" width="177" customWidth="1"/>
    <col min="9" max="9" width="20" customWidth="1"/>
    <col min="10" max="22" width="19" customWidth="1"/>
  </cols>
  <sheetData>
    <row r="1" spans="1:22" x14ac:dyDescent="0.2">
      <c r="A1" s="20"/>
      <c r="B1" s="21" t="s">
        <v>130</v>
      </c>
      <c r="C1" s="20"/>
      <c r="D1" s="20"/>
      <c r="E1" s="20"/>
      <c r="F1" s="20"/>
      <c r="G1" s="20"/>
      <c r="H1" s="20"/>
      <c r="I1" s="20"/>
      <c r="J1" s="20"/>
      <c r="K1" s="20"/>
      <c r="L1" s="20"/>
      <c r="M1" s="20"/>
      <c r="N1" s="20"/>
      <c r="O1" s="20"/>
      <c r="P1" s="20"/>
      <c r="Q1" s="20"/>
      <c r="R1" s="20"/>
      <c r="S1" s="20"/>
      <c r="T1" s="20"/>
      <c r="U1" s="20"/>
      <c r="V1" s="20"/>
    </row>
    <row r="2" spans="1:22" x14ac:dyDescent="0.2">
      <c r="A2" s="20"/>
      <c r="B2" s="22" t="s">
        <v>131</v>
      </c>
      <c r="C2" s="23" t="s">
        <v>175</v>
      </c>
      <c r="D2" s="23" t="s">
        <v>176</v>
      </c>
      <c r="E2" s="23" t="s">
        <v>177</v>
      </c>
      <c r="F2" s="23" t="s">
        <v>178</v>
      </c>
      <c r="G2" s="20"/>
      <c r="H2" s="24" t="s">
        <v>136</v>
      </c>
      <c r="I2" s="25">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8.6666666666666684E-2</v>
      </c>
      <c r="J2" s="20"/>
      <c r="K2" s="20"/>
      <c r="L2" s="20"/>
      <c r="M2" s="20"/>
      <c r="N2" s="20"/>
      <c r="O2" s="20"/>
      <c r="P2" s="20"/>
      <c r="Q2" s="20"/>
      <c r="R2" s="20"/>
      <c r="S2" s="20"/>
      <c r="T2" s="20"/>
      <c r="U2" s="20"/>
      <c r="V2" s="20"/>
    </row>
    <row r="3" spans="1:22" ht="19" x14ac:dyDescent="0.25">
      <c r="A3" s="20"/>
      <c r="B3" s="26" t="s">
        <v>137</v>
      </c>
      <c r="C3" s="27">
        <v>6972000</v>
      </c>
      <c r="D3" s="27">
        <v>6177000</v>
      </c>
      <c r="E3" s="27">
        <v>5358000</v>
      </c>
      <c r="F3" s="28">
        <v>5112000</v>
      </c>
      <c r="G3" s="20"/>
      <c r="H3" s="20"/>
      <c r="I3" s="20"/>
      <c r="J3" s="20"/>
      <c r="K3" s="20"/>
      <c r="L3" s="20"/>
      <c r="M3" s="20"/>
      <c r="N3" s="20"/>
      <c r="O3" s="20"/>
      <c r="P3" s="20"/>
      <c r="Q3" s="20"/>
      <c r="R3" s="20"/>
      <c r="S3" s="20"/>
      <c r="T3" s="20"/>
      <c r="U3" s="20"/>
      <c r="V3" s="20"/>
    </row>
    <row r="4" spans="1:22" ht="19" x14ac:dyDescent="0.25">
      <c r="A4" s="20"/>
      <c r="B4" s="29" t="s">
        <v>138</v>
      </c>
      <c r="C4" s="27">
        <v>1001542000</v>
      </c>
      <c r="D4" s="27">
        <v>924351000</v>
      </c>
      <c r="E4" s="27">
        <v>869868000</v>
      </c>
      <c r="F4" s="28">
        <v>801807000</v>
      </c>
      <c r="G4" s="20"/>
      <c r="H4" s="20"/>
      <c r="I4" s="20"/>
      <c r="J4" s="20"/>
      <c r="K4" s="20"/>
      <c r="L4" s="20"/>
      <c r="M4" s="20"/>
      <c r="N4" s="20"/>
      <c r="O4" s="20"/>
      <c r="P4" s="20"/>
      <c r="Q4" s="20"/>
      <c r="R4" s="20"/>
      <c r="S4" s="20"/>
      <c r="T4" s="20"/>
      <c r="U4" s="20"/>
      <c r="V4" s="20"/>
    </row>
    <row r="5" spans="1:22" ht="19" x14ac:dyDescent="0.25">
      <c r="A5" s="20"/>
      <c r="B5" s="29" t="s">
        <v>139</v>
      </c>
      <c r="C5" s="27">
        <v>0</v>
      </c>
      <c r="D5" s="27">
        <v>0</v>
      </c>
      <c r="E5" s="27">
        <v>0</v>
      </c>
      <c r="F5" s="28">
        <v>0</v>
      </c>
      <c r="G5" s="20"/>
      <c r="H5" s="20"/>
      <c r="I5" s="20"/>
      <c r="J5" s="20"/>
      <c r="K5" s="20"/>
      <c r="L5" s="20"/>
      <c r="M5" s="20"/>
      <c r="N5" s="20"/>
      <c r="O5" s="20"/>
      <c r="P5" s="20"/>
      <c r="Q5" s="20"/>
      <c r="R5" s="20"/>
      <c r="S5" s="20"/>
      <c r="T5" s="20"/>
      <c r="U5" s="20"/>
      <c r="V5" s="20"/>
    </row>
    <row r="6" spans="1:22" ht="19" x14ac:dyDescent="0.25">
      <c r="A6" s="20"/>
      <c r="B6" s="29" t="s">
        <v>140</v>
      </c>
      <c r="C6" s="27">
        <v>1236052000</v>
      </c>
      <c r="D6" s="27">
        <v>1074450000</v>
      </c>
      <c r="E6" s="27">
        <v>1020015000</v>
      </c>
      <c r="F6" s="28">
        <v>976470000</v>
      </c>
      <c r="G6" s="20"/>
      <c r="H6" s="20"/>
      <c r="I6" s="20"/>
      <c r="J6" s="20"/>
      <c r="K6" s="20"/>
      <c r="L6" s="20"/>
      <c r="M6" s="20"/>
      <c r="N6" s="20"/>
      <c r="O6" s="20"/>
      <c r="P6" s="20"/>
      <c r="Q6" s="20"/>
      <c r="R6" s="20"/>
      <c r="S6" s="20"/>
      <c r="T6" s="20"/>
      <c r="U6" s="20"/>
      <c r="V6" s="20"/>
    </row>
    <row r="7" spans="1:22" ht="19" x14ac:dyDescent="0.25">
      <c r="A7" s="20"/>
      <c r="B7" s="29" t="s">
        <v>141</v>
      </c>
      <c r="C7" s="27">
        <v>103829000</v>
      </c>
      <c r="D7" s="27">
        <v>117859000</v>
      </c>
      <c r="E7" s="27">
        <v>56619000</v>
      </c>
      <c r="F7" s="28">
        <v>56848000</v>
      </c>
      <c r="G7" s="20"/>
      <c r="H7" s="20"/>
      <c r="I7" s="20"/>
      <c r="J7" s="20"/>
      <c r="K7" s="20"/>
      <c r="L7" s="20"/>
      <c r="M7" s="20"/>
      <c r="N7" s="20"/>
      <c r="O7" s="20"/>
      <c r="P7" s="20"/>
      <c r="Q7" s="20"/>
      <c r="R7" s="20"/>
      <c r="S7" s="20"/>
      <c r="T7" s="20"/>
      <c r="U7" s="20"/>
      <c r="V7" s="20"/>
    </row>
    <row r="8" spans="1:22" ht="19" x14ac:dyDescent="0.25">
      <c r="A8" s="20"/>
      <c r="B8" s="29" t="s">
        <v>142</v>
      </c>
      <c r="C8" s="27">
        <v>707148000</v>
      </c>
      <c r="D8" s="27">
        <v>554179000</v>
      </c>
      <c r="E8" s="27">
        <v>593586000</v>
      </c>
      <c r="F8" s="28">
        <v>571330000</v>
      </c>
      <c r="G8" s="20"/>
      <c r="H8" s="20"/>
      <c r="I8" s="20"/>
      <c r="J8" s="20"/>
      <c r="K8" s="20"/>
      <c r="L8" s="20"/>
      <c r="M8" s="20"/>
      <c r="N8" s="20"/>
      <c r="O8" s="20"/>
      <c r="P8" s="20"/>
      <c r="Q8" s="20"/>
      <c r="R8" s="20"/>
      <c r="S8" s="20"/>
      <c r="T8" s="20"/>
      <c r="U8" s="20"/>
      <c r="V8" s="20"/>
    </row>
    <row r="9" spans="1:22" ht="19" x14ac:dyDescent="0.25">
      <c r="A9" s="20"/>
      <c r="B9" s="29" t="s">
        <v>143</v>
      </c>
      <c r="C9" s="27">
        <v>810977000</v>
      </c>
      <c r="D9" s="27">
        <v>672038000</v>
      </c>
      <c r="E9" s="27">
        <v>650205000</v>
      </c>
      <c r="F9" s="28">
        <v>628178000</v>
      </c>
      <c r="G9" s="20"/>
      <c r="H9" s="20"/>
      <c r="I9" s="20"/>
      <c r="J9" s="20"/>
      <c r="K9" s="20"/>
      <c r="L9" s="20"/>
      <c r="M9" s="20"/>
      <c r="N9" s="20"/>
      <c r="O9" s="20"/>
      <c r="P9" s="20"/>
      <c r="Q9" s="20"/>
      <c r="R9" s="20"/>
      <c r="S9" s="20"/>
      <c r="T9" s="20"/>
      <c r="U9" s="20"/>
      <c r="V9" s="20"/>
    </row>
    <row r="10" spans="1:22" ht="19" x14ac:dyDescent="0.25">
      <c r="A10" s="20"/>
      <c r="B10" s="29" t="s">
        <v>144</v>
      </c>
      <c r="C10" s="27">
        <v>0</v>
      </c>
      <c r="D10" s="27">
        <v>0</v>
      </c>
      <c r="E10" s="27">
        <v>0</v>
      </c>
      <c r="F10" s="28">
        <v>0</v>
      </c>
      <c r="G10" s="20"/>
      <c r="H10" s="20"/>
      <c r="I10" s="20"/>
      <c r="J10" s="20"/>
      <c r="K10" s="20"/>
      <c r="L10" s="20"/>
      <c r="M10" s="20"/>
      <c r="N10" s="20"/>
      <c r="O10" s="20"/>
      <c r="P10" s="20"/>
      <c r="Q10" s="20"/>
      <c r="R10" s="20"/>
      <c r="S10" s="20"/>
      <c r="T10" s="20"/>
      <c r="U10" s="20"/>
      <c r="V10" s="20"/>
    </row>
    <row r="11" spans="1:22" ht="19" x14ac:dyDescent="0.25">
      <c r="A11" s="20"/>
      <c r="B11" s="29" t="s">
        <v>145</v>
      </c>
      <c r="C11" s="27">
        <v>2084000</v>
      </c>
      <c r="D11" s="27">
        <v>2084000</v>
      </c>
      <c r="E11" s="27">
        <v>2084000</v>
      </c>
      <c r="F11" s="28">
        <v>2084000</v>
      </c>
      <c r="G11" s="20"/>
      <c r="H11" s="20"/>
      <c r="I11" s="20"/>
      <c r="J11" s="20"/>
      <c r="K11" s="20"/>
      <c r="L11" s="20"/>
      <c r="M11" s="20"/>
      <c r="N11" s="20"/>
      <c r="O11" s="20"/>
      <c r="P11" s="20"/>
      <c r="Q11" s="20"/>
      <c r="R11" s="20"/>
      <c r="S11" s="20"/>
      <c r="T11" s="20"/>
      <c r="U11" s="20"/>
      <c r="V11" s="20"/>
    </row>
    <row r="12" spans="1:22" ht="19" x14ac:dyDescent="0.25">
      <c r="A12" s="20"/>
      <c r="B12" s="29" t="s">
        <v>146</v>
      </c>
      <c r="C12" s="27">
        <v>176227000</v>
      </c>
      <c r="D12" s="27">
        <v>167274000</v>
      </c>
      <c r="E12" s="27">
        <v>145807000</v>
      </c>
      <c r="F12" s="28">
        <v>128757000</v>
      </c>
      <c r="G12" s="20"/>
      <c r="H12" s="20"/>
      <c r="I12" s="20"/>
      <c r="J12" s="20"/>
      <c r="K12" s="20"/>
      <c r="L12" s="20"/>
      <c r="M12" s="20"/>
      <c r="N12" s="20"/>
      <c r="O12" s="20"/>
      <c r="P12" s="20"/>
      <c r="Q12" s="20"/>
      <c r="R12" s="20"/>
      <c r="S12" s="20"/>
      <c r="T12" s="20"/>
      <c r="U12" s="20"/>
      <c r="V12" s="20"/>
    </row>
    <row r="13" spans="1:22" ht="19" x14ac:dyDescent="0.25">
      <c r="A13" s="20"/>
      <c r="B13" s="29" t="s">
        <v>147</v>
      </c>
      <c r="C13" s="27">
        <v>425075000</v>
      </c>
      <c r="D13" s="27">
        <v>402412000</v>
      </c>
      <c r="E13" s="27">
        <v>369810000</v>
      </c>
      <c r="F13" s="28">
        <v>348292000</v>
      </c>
      <c r="G13" s="20"/>
      <c r="H13" s="20"/>
      <c r="I13" s="20"/>
      <c r="J13" s="20"/>
      <c r="K13" s="20"/>
      <c r="L13" s="20"/>
      <c r="M13" s="20"/>
      <c r="N13" s="20"/>
      <c r="O13" s="20"/>
      <c r="P13" s="20"/>
      <c r="Q13" s="20"/>
      <c r="R13" s="20"/>
      <c r="S13" s="20"/>
      <c r="T13" s="20"/>
      <c r="U13" s="20"/>
      <c r="V13" s="20"/>
    </row>
    <row r="14" spans="1:22" ht="19" x14ac:dyDescent="0.25">
      <c r="A14" s="20"/>
      <c r="B14" s="30" t="s">
        <v>148</v>
      </c>
      <c r="C14" s="31"/>
      <c r="D14" s="31"/>
      <c r="E14" s="31"/>
      <c r="F14" s="32"/>
      <c r="G14" s="20"/>
      <c r="H14" s="20"/>
      <c r="I14" s="20"/>
      <c r="J14" s="20"/>
      <c r="K14" s="20"/>
      <c r="L14" s="20"/>
      <c r="M14" s="20"/>
      <c r="N14" s="20"/>
      <c r="O14" s="20"/>
      <c r="P14" s="20"/>
      <c r="Q14" s="20"/>
      <c r="R14" s="20"/>
      <c r="S14" s="20"/>
      <c r="T14" s="20"/>
      <c r="U14" s="20"/>
      <c r="V14" s="20"/>
    </row>
    <row r="15" spans="1:22" ht="19" x14ac:dyDescent="0.25">
      <c r="A15" s="20"/>
      <c r="B15" s="26" t="s">
        <v>149</v>
      </c>
      <c r="C15" s="27">
        <v>0</v>
      </c>
      <c r="D15" s="27">
        <v>0</v>
      </c>
      <c r="E15" s="27">
        <v>0</v>
      </c>
      <c r="F15" s="28">
        <v>0</v>
      </c>
      <c r="G15" s="20"/>
      <c r="H15" s="20"/>
      <c r="I15" s="20"/>
      <c r="J15" s="20"/>
      <c r="K15" s="20"/>
      <c r="L15" s="20"/>
      <c r="M15" s="20"/>
      <c r="N15" s="20"/>
      <c r="O15" s="20"/>
      <c r="P15" s="20"/>
      <c r="Q15" s="20"/>
      <c r="R15" s="20"/>
      <c r="S15" s="20"/>
      <c r="T15" s="20"/>
      <c r="U15" s="20"/>
      <c r="V15" s="20"/>
    </row>
    <row r="16" spans="1:22" ht="19" x14ac:dyDescent="0.25">
      <c r="A16" s="20"/>
      <c r="B16" s="30" t="s">
        <v>150</v>
      </c>
      <c r="C16" s="31"/>
      <c r="D16" s="31"/>
      <c r="E16" s="31"/>
      <c r="F16" s="32"/>
      <c r="G16" s="20"/>
      <c r="H16" s="20"/>
      <c r="I16" s="20"/>
      <c r="J16" s="20"/>
      <c r="K16" s="20"/>
      <c r="L16" s="20"/>
      <c r="M16" s="20"/>
      <c r="N16" s="20"/>
      <c r="O16" s="20"/>
      <c r="P16" s="20"/>
      <c r="Q16" s="20"/>
      <c r="R16" s="20"/>
      <c r="S16" s="20"/>
      <c r="T16" s="20"/>
      <c r="U16" s="20"/>
      <c r="V16" s="20"/>
    </row>
    <row r="17" spans="1:22" ht="19" x14ac:dyDescent="0.25">
      <c r="A17" s="20"/>
      <c r="B17" s="33" t="s">
        <v>151</v>
      </c>
      <c r="C17" s="34">
        <v>52782000</v>
      </c>
      <c r="D17" s="34">
        <v>61361000</v>
      </c>
      <c r="E17" s="34">
        <v>33028000</v>
      </c>
      <c r="F17" s="35">
        <v>53355000</v>
      </c>
      <c r="G17" s="20"/>
      <c r="H17" s="20"/>
      <c r="I17" s="20"/>
      <c r="J17" s="20"/>
      <c r="K17" s="20"/>
      <c r="L17" s="20"/>
      <c r="M17" s="20"/>
      <c r="N17" s="20"/>
      <c r="O17" s="20"/>
      <c r="P17" s="20"/>
      <c r="Q17" s="20"/>
      <c r="R17" s="20"/>
      <c r="S17" s="20"/>
      <c r="T17" s="20"/>
      <c r="U17" s="20"/>
      <c r="V17" s="20"/>
    </row>
    <row r="19" spans="1:22" x14ac:dyDescent="0.2">
      <c r="A19" s="20"/>
      <c r="B19" s="36" t="s">
        <v>70</v>
      </c>
      <c r="C19" s="37" t="s">
        <v>152</v>
      </c>
      <c r="D19" s="37" t="s">
        <v>153</v>
      </c>
      <c r="E19" s="37" t="s">
        <v>154</v>
      </c>
      <c r="F19" s="37" t="s">
        <v>155</v>
      </c>
      <c r="G19" s="38" t="s">
        <v>156</v>
      </c>
      <c r="H19" s="20"/>
      <c r="I19" s="20"/>
      <c r="J19" s="20"/>
      <c r="K19" s="20"/>
      <c r="L19" s="20"/>
      <c r="M19" s="20"/>
      <c r="N19" s="20"/>
      <c r="O19" s="20"/>
      <c r="P19" s="20"/>
      <c r="Q19" s="20"/>
      <c r="R19" s="20"/>
      <c r="S19" s="20"/>
      <c r="T19" s="20"/>
      <c r="U19" s="20"/>
      <c r="V19" s="20"/>
    </row>
    <row r="20" spans="1:22" x14ac:dyDescent="0.2">
      <c r="A20" s="20"/>
      <c r="B20" s="39" t="s">
        <v>85</v>
      </c>
      <c r="C20" s="40"/>
      <c r="D20" s="40"/>
      <c r="E20" s="40"/>
      <c r="F20" s="40"/>
      <c r="G20" s="41"/>
      <c r="H20" s="42" t="s">
        <v>157</v>
      </c>
      <c r="I20" s="20"/>
      <c r="J20" s="20"/>
      <c r="K20" s="20"/>
      <c r="L20" s="20"/>
      <c r="M20" s="20"/>
      <c r="N20" s="20"/>
      <c r="O20" s="20"/>
      <c r="P20" s="20"/>
      <c r="Q20" s="20"/>
      <c r="R20" s="20"/>
      <c r="S20" s="20"/>
      <c r="T20" s="20"/>
      <c r="U20" s="20"/>
      <c r="V20" s="20"/>
    </row>
    <row r="21" spans="1:22" x14ac:dyDescent="0.2">
      <c r="A21" s="20"/>
      <c r="B21" s="43" t="s">
        <v>158</v>
      </c>
      <c r="C21" s="44" t="str">
        <f>IF(C3&gt;D3, "Pass", "Fail")</f>
        <v>Pass</v>
      </c>
      <c r="D21" s="44" t="str">
        <f>IF(D3&gt;E3, "Pass", "Fail")</f>
        <v>Pass</v>
      </c>
      <c r="E21" s="44" t="str">
        <f>IF(E3&gt;F3, "Pass", "Fail")</f>
        <v>Pass</v>
      </c>
      <c r="F21" s="45"/>
      <c r="G21" s="46">
        <f>(((COUNTIF(C21:E21, "Pass") * 100) + (COUNTIF(C21:E21, "Fail") * 0)) * (400/300)) / 2</f>
        <v>200</v>
      </c>
      <c r="H21" s="47" t="s">
        <v>159</v>
      </c>
      <c r="I21" s="48"/>
      <c r="J21" s="20"/>
      <c r="K21" s="20"/>
      <c r="L21" s="20"/>
      <c r="M21" s="20"/>
      <c r="N21" s="20"/>
      <c r="O21" s="20"/>
      <c r="P21" s="20"/>
      <c r="Q21" s="20"/>
      <c r="R21" s="20"/>
      <c r="S21" s="20"/>
      <c r="T21" s="20"/>
      <c r="U21" s="20"/>
      <c r="V21" s="20"/>
    </row>
    <row r="22" spans="1:22" x14ac:dyDescent="0.2">
      <c r="A22" s="20"/>
      <c r="B22" s="43" t="s">
        <v>160</v>
      </c>
      <c r="C22" s="44" t="str">
        <f>IF(C17&gt;D17, "Pass", "Fail")</f>
        <v>Fail</v>
      </c>
      <c r="D22" s="44" t="str">
        <f>IF(D17&gt;E17, "Pass", "Fail")</f>
        <v>Pass</v>
      </c>
      <c r="E22" s="44" t="str">
        <f>IF(E17&gt;F17, "Pass", "Fail")</f>
        <v>Fail</v>
      </c>
      <c r="F22" s="40"/>
      <c r="G22" s="46">
        <f>(((COUNTIF(C22:F22, "Pass") * 100) + (COUNTIF(C22:F22, "Fail") * 0)) * (400/300)) / 2</f>
        <v>66.666666666666657</v>
      </c>
      <c r="H22" s="47" t="s">
        <v>161</v>
      </c>
      <c r="I22" s="20"/>
      <c r="J22" s="20"/>
      <c r="K22" s="20"/>
      <c r="L22" s="20"/>
      <c r="M22" s="20"/>
      <c r="N22" s="20"/>
      <c r="O22" s="20"/>
      <c r="P22" s="20"/>
      <c r="Q22" s="20"/>
      <c r="R22" s="20"/>
      <c r="S22" s="20"/>
      <c r="T22" s="20"/>
      <c r="U22" s="20"/>
      <c r="V22" s="20"/>
    </row>
    <row r="23" spans="1:22" x14ac:dyDescent="0.2">
      <c r="A23" s="20"/>
      <c r="B23" s="39" t="s">
        <v>73</v>
      </c>
      <c r="C23" s="44" t="str">
        <f>IF(C17&gt;C7, "Pass", "Fail")</f>
        <v>Fail</v>
      </c>
      <c r="D23" s="44" t="str">
        <f>IF(D17&gt;D7, "Pass", "Fail")</f>
        <v>Fail</v>
      </c>
      <c r="E23" s="44" t="str">
        <f>IF(E17&gt;E7, "Pass", "Fail")</f>
        <v>Fail</v>
      </c>
      <c r="F23" s="49" t="str">
        <f>IF(F17&gt;F7, "Pass", "Fail")</f>
        <v>Fail</v>
      </c>
      <c r="G23" s="46">
        <f>(COUNTIF(C23:F23, "Pass") * 100) + (COUNTIF(C23:F23, "Fail") * 0)</f>
        <v>0</v>
      </c>
      <c r="H23" s="47" t="s">
        <v>162</v>
      </c>
      <c r="I23" s="20"/>
      <c r="J23" s="20"/>
      <c r="K23" s="20"/>
      <c r="L23" s="20"/>
      <c r="M23" s="20"/>
      <c r="N23" s="20"/>
      <c r="O23" s="20"/>
      <c r="P23" s="20"/>
      <c r="Q23" s="20"/>
      <c r="R23" s="20"/>
      <c r="S23" s="20"/>
      <c r="T23" s="20"/>
      <c r="U23" s="20"/>
      <c r="V23" s="20"/>
    </row>
    <row r="24" spans="1:22" x14ac:dyDescent="0.2">
      <c r="A24" s="20"/>
      <c r="B24" s="39" t="s">
        <v>91</v>
      </c>
      <c r="C24" s="50">
        <f>C17/(C4)</f>
        <v>5.2700735465911565E-2</v>
      </c>
      <c r="D24" s="50">
        <f>D17/(D4)</f>
        <v>6.6382791818259512E-2</v>
      </c>
      <c r="E24" s="50">
        <f>E17/(E4)</f>
        <v>3.7968979201442057E-2</v>
      </c>
      <c r="F24" s="51">
        <f>F17/(F4)</f>
        <v>6.6543444993620665E-2</v>
      </c>
      <c r="G24" s="46">
        <f>(IF(C24 &gt; 0.5, 100, IF(C24 &gt;= 0.2, 50, 0))) +
  (IF(D24 &gt; 0.5, 100, IF(D24 &gt;= 0.2, 50, 0))) +
  (IF(E24 &gt; 0.5, 100, IF(E24 &gt;= 0.2, 50, 0))) +
  (IF(F24 &gt; 0.5, 100, IF(F24 &gt;= 0.2, 50, 0)))</f>
        <v>0</v>
      </c>
      <c r="H24" s="47" t="s">
        <v>163</v>
      </c>
      <c r="I24" s="20"/>
      <c r="J24" s="20"/>
      <c r="K24" s="20"/>
      <c r="L24" s="20"/>
      <c r="M24" s="20"/>
      <c r="N24" s="20"/>
      <c r="O24" s="20"/>
      <c r="P24" s="20"/>
      <c r="Q24" s="20"/>
      <c r="R24" s="20"/>
      <c r="S24" s="20"/>
      <c r="T24" s="20"/>
      <c r="U24" s="20"/>
      <c r="V24" s="20"/>
    </row>
    <row r="25" spans="1:22" x14ac:dyDescent="0.2">
      <c r="A25" s="20"/>
      <c r="B25" s="39" t="s">
        <v>79</v>
      </c>
      <c r="C25" s="50">
        <f>C17/C6</f>
        <v>4.2702086967214975E-2</v>
      </c>
      <c r="D25" s="50">
        <f>D17/D6</f>
        <v>5.7109218670017219E-2</v>
      </c>
      <c r="E25" s="50">
        <f>E17/E6</f>
        <v>3.2379915981627719E-2</v>
      </c>
      <c r="F25" s="51">
        <f>F17/F6</f>
        <v>5.4640695566684078E-2</v>
      </c>
      <c r="G25" s="46">
        <f>(IF(C25 &gt; 0.17, 100, IF(C25 &gt;= 0.1, 50, 0))) +
  (IF(D25 &gt; 0.17, 100, IF(D25 &gt;= 0.1, 50, 0))) +
  (IF(E25 &gt; 0.17, 100, IF(E25 &gt;= 0.1, 50, 0))) +
  (IF(F25 &gt; 0.17, 100, IF(F25 &gt;= 0.1, 50, 0)))</f>
        <v>0</v>
      </c>
      <c r="H25" s="47" t="s">
        <v>164</v>
      </c>
      <c r="I25" s="20"/>
      <c r="J25" s="20"/>
      <c r="K25" s="20"/>
      <c r="L25" s="20"/>
      <c r="M25" s="20"/>
      <c r="N25" s="20"/>
      <c r="O25" s="20"/>
      <c r="P25" s="20"/>
      <c r="Q25" s="20"/>
      <c r="R25" s="20"/>
      <c r="S25" s="20"/>
      <c r="T25" s="20"/>
      <c r="U25" s="20"/>
      <c r="V25" s="20"/>
    </row>
    <row r="26" spans="1:22" x14ac:dyDescent="0.2">
      <c r="A26" s="20"/>
      <c r="B26" s="39" t="s">
        <v>81</v>
      </c>
      <c r="C26" s="50">
        <f>C8/C6</f>
        <v>0.57210214456996955</v>
      </c>
      <c r="D26" s="50">
        <f>D8/D6</f>
        <v>0.5157792358881288</v>
      </c>
      <c r="E26" s="50">
        <f>E8/E6</f>
        <v>0.58193850090439847</v>
      </c>
      <c r="F26" s="51">
        <f>F8/F6</f>
        <v>0.58509734042008454</v>
      </c>
      <c r="G26" s="46">
        <f>(IF(C26 &lt; 0.5, 100, 0)) +
  (IF(D26 &lt; 0.5, 100, 0)) +
  (IF(E26 &lt; 0.5, 100, 0)) +
  (IF(F26 &lt; 0.5, 100, 0))</f>
        <v>0</v>
      </c>
      <c r="H26" s="47" t="s">
        <v>165</v>
      </c>
      <c r="I26" s="20"/>
      <c r="J26" s="20"/>
      <c r="K26" s="20"/>
      <c r="L26" s="20"/>
      <c r="M26" s="20"/>
      <c r="N26" s="20"/>
      <c r="O26" s="20"/>
      <c r="P26" s="20"/>
      <c r="Q26" s="20"/>
      <c r="R26" s="20"/>
      <c r="S26" s="20"/>
      <c r="T26" s="20"/>
      <c r="U26" s="20"/>
      <c r="V26" s="20"/>
    </row>
    <row r="27" spans="1:22" x14ac:dyDescent="0.2">
      <c r="A27" s="20"/>
      <c r="B27" s="39" t="s">
        <v>166</v>
      </c>
      <c r="C27" s="50">
        <f>C9/(C13+C10)</f>
        <v>1.9078444980297595</v>
      </c>
      <c r="D27" s="50">
        <f>D9/(D13+D10)</f>
        <v>1.6700247507529598</v>
      </c>
      <c r="E27" s="50">
        <f>E9/(E13+E10)</f>
        <v>1.7582136772937453</v>
      </c>
      <c r="F27" s="51">
        <f>F9/(F13+F10)</f>
        <v>1.8035958333811859</v>
      </c>
      <c r="G27" s="46">
        <f>(IF(C27 &lt; 0.8, 100, IF(C27 &lt; 1, 50, 0))) +
  (IF(D27 &lt; 0.8, 100, IF(D27 &lt; 1, 50, 0))) +
  (IF(E27 &lt; 0.8, 100, IF(E27 &lt; 1, 50, 0))) +
  (IF(F27 &lt; 0.8, 100, IF(F27 &lt; 1, 50, 0)))</f>
        <v>0</v>
      </c>
      <c r="H27" s="47" t="s">
        <v>167</v>
      </c>
      <c r="I27" s="20"/>
      <c r="J27" s="20"/>
      <c r="K27" s="20"/>
      <c r="L27" s="20"/>
      <c r="M27" s="20"/>
      <c r="N27" s="20"/>
      <c r="O27" s="20"/>
      <c r="P27" s="20"/>
      <c r="Q27" s="20"/>
      <c r="R27" s="20"/>
      <c r="S27" s="20"/>
      <c r="T27" s="20"/>
      <c r="U27" s="20"/>
      <c r="V27" s="20"/>
    </row>
    <row r="28" spans="1:22" x14ac:dyDescent="0.2">
      <c r="A28" s="20"/>
      <c r="B28" s="39" t="s">
        <v>168</v>
      </c>
      <c r="C28" s="44" t="str">
        <f>IF(C11=0, "Pass", "Fail")</f>
        <v>Fail</v>
      </c>
      <c r="D28" s="52" t="str">
        <f>IF(D11=0, "Pass", "Fail")</f>
        <v>Fail</v>
      </c>
      <c r="E28" s="52" t="str">
        <f>IF(E11=0, "Pass", "Fail")</f>
        <v>Fail</v>
      </c>
      <c r="F28" s="53" t="str">
        <f>IF(F11=0, "Pass", "Fail")</f>
        <v>Fail</v>
      </c>
      <c r="G28" s="46">
        <f>(COUNTIF(C28:F28, "Pass") * 100) + (COUNTIF(C28:F28, "Fail") * 0)</f>
        <v>0</v>
      </c>
      <c r="H28" s="47" t="s">
        <v>169</v>
      </c>
      <c r="I28" s="20"/>
      <c r="J28" s="20"/>
      <c r="K28" s="20"/>
      <c r="L28" s="20"/>
      <c r="M28" s="20"/>
      <c r="N28" s="20"/>
      <c r="O28" s="20"/>
      <c r="P28" s="20"/>
      <c r="Q28" s="20"/>
      <c r="R28" s="20"/>
      <c r="S28" s="20"/>
      <c r="T28" s="20"/>
      <c r="U28" s="20"/>
      <c r="V28" s="20"/>
    </row>
    <row r="29" spans="1:22" x14ac:dyDescent="0.2">
      <c r="A29" s="20"/>
      <c r="B29" s="39" t="s">
        <v>83</v>
      </c>
      <c r="C29" s="51">
        <f>(((C12-D12)/D12)+((D12-E12)/E12)+((E12-F12)/F12))/3</f>
        <v>0.11105727276666714</v>
      </c>
      <c r="D29" s="54"/>
      <c r="E29" s="55"/>
      <c r="F29" s="56"/>
      <c r="G29" s="46">
        <f>(IF(C29 &gt;= 0.17, 100, IF(C29 &gt;= 0, 50, 0))) * (400/100)</f>
        <v>200</v>
      </c>
      <c r="H29" s="47" t="s">
        <v>170</v>
      </c>
      <c r="I29" s="20"/>
      <c r="J29" s="20"/>
      <c r="K29" s="20"/>
      <c r="L29" s="20"/>
      <c r="M29" s="20"/>
      <c r="N29" s="20"/>
      <c r="O29" s="20"/>
      <c r="P29" s="20"/>
      <c r="Q29" s="20"/>
      <c r="R29" s="20"/>
      <c r="S29" s="20"/>
      <c r="T29" s="20"/>
      <c r="U29" s="20"/>
      <c r="V29" s="20"/>
    </row>
    <row r="30" spans="1:22" x14ac:dyDescent="0.2">
      <c r="A30" s="20"/>
      <c r="B30" s="39" t="s">
        <v>87</v>
      </c>
      <c r="C30" s="44" t="str">
        <f>IF(C10&lt;&gt;0,"Pass","Fail")</f>
        <v>Fail</v>
      </c>
      <c r="D30" s="57" t="str">
        <f>IF(D10&lt;&gt;0,"Pass","Fail")</f>
        <v>Fail</v>
      </c>
      <c r="E30" s="57" t="str">
        <f>IF(E10&lt;&gt;0,"Pass","Fail")</f>
        <v>Fail</v>
      </c>
      <c r="F30" s="58" t="str">
        <f>IF(F10&lt;&gt;0,"Pass","Fail")</f>
        <v>Fail</v>
      </c>
      <c r="G30" s="46">
        <f>(COUNTIF(C30:F30, "Pass") * 100) + (COUNTIF(C30:F30, "Fail") * 0)</f>
        <v>0</v>
      </c>
      <c r="H30" s="47" t="s">
        <v>171</v>
      </c>
      <c r="I30" s="20"/>
      <c r="J30" s="20"/>
      <c r="K30" s="20"/>
      <c r="L30" s="20"/>
      <c r="M30" s="20"/>
      <c r="N30" s="20"/>
      <c r="O30" s="20"/>
      <c r="P30" s="20"/>
      <c r="Q30" s="20"/>
      <c r="R30" s="20"/>
      <c r="S30" s="20"/>
      <c r="T30" s="20"/>
      <c r="U30" s="20"/>
      <c r="V30" s="20"/>
    </row>
    <row r="31" spans="1:22" x14ac:dyDescent="0.2">
      <c r="A31" s="20"/>
      <c r="B31" s="39" t="s">
        <v>172</v>
      </c>
      <c r="C31" s="50">
        <f>C17/(C13+C10)</f>
        <v>0.12417102864200436</v>
      </c>
      <c r="D31" s="50">
        <f>D17/(D13+D10)</f>
        <v>0.15248302734510899</v>
      </c>
      <c r="E31" s="50">
        <f>E17/(E13+E10)</f>
        <v>8.9310727130147913E-2</v>
      </c>
      <c r="F31" s="51">
        <f>F17/(F13+F10)</f>
        <v>0.15319042642380531</v>
      </c>
      <c r="G31" s="46">
        <f>(IF(C31 &gt; 0.23, 100, 0)) +
  (IF(D31 &gt; 0.23, 100, 0)) +
  (IF(E31 &gt; 0.23, 100, 0)) +
  (IF(F31 &gt; 0.23, 100, 0))</f>
        <v>0</v>
      </c>
      <c r="H31" s="47" t="s">
        <v>173</v>
      </c>
      <c r="I31" s="20"/>
      <c r="J31" s="20"/>
      <c r="K31" s="20"/>
      <c r="L31" s="20"/>
      <c r="M31" s="20"/>
      <c r="N31" s="20"/>
      <c r="O31" s="20"/>
      <c r="P31" s="20"/>
      <c r="Q31" s="20"/>
      <c r="R31" s="20"/>
      <c r="S31" s="20"/>
      <c r="T31" s="20"/>
      <c r="U31" s="20"/>
      <c r="V31" s="20"/>
    </row>
    <row r="32" spans="1:22" x14ac:dyDescent="0.2">
      <c r="A32" s="20"/>
      <c r="B32" s="59" t="s">
        <v>93</v>
      </c>
      <c r="C32" s="60" t="str">
        <f>IF(C5&gt;F5, "Pass", "Fail")</f>
        <v>Fail</v>
      </c>
      <c r="D32" s="61"/>
      <c r="E32" s="62"/>
      <c r="F32" s="62"/>
      <c r="G32" s="63">
        <f>((COUNTIF(C32, "Pass") * 100) + (COUNTIF(C32, "Fail") * 0)) * (400/100)</f>
        <v>0</v>
      </c>
      <c r="H32" s="64" t="s">
        <v>174</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tabColor rgb="FF00FF00"/>
  </sheetPr>
  <dimension ref="A1:V32"/>
  <sheetViews>
    <sheetView zoomScale="200" workbookViewId="0"/>
  </sheetViews>
  <sheetFormatPr baseColWidth="10" defaultColWidth="8.83203125" defaultRowHeight="15" x14ac:dyDescent="0.2"/>
  <cols>
    <col min="1" max="1" width="19" customWidth="1"/>
    <col min="2" max="2" width="42" customWidth="1"/>
    <col min="3" max="7" width="20" customWidth="1"/>
    <col min="8" max="8" width="177" customWidth="1"/>
    <col min="9" max="9" width="20" customWidth="1"/>
    <col min="10" max="22" width="19" customWidth="1"/>
  </cols>
  <sheetData>
    <row r="1" spans="1:22" x14ac:dyDescent="0.2">
      <c r="A1" s="20"/>
      <c r="B1" s="21" t="s">
        <v>130</v>
      </c>
      <c r="C1" s="20"/>
      <c r="D1" s="20"/>
      <c r="E1" s="20"/>
      <c r="F1" s="20"/>
      <c r="G1" s="20"/>
      <c r="H1" s="20"/>
      <c r="I1" s="20"/>
      <c r="J1" s="20"/>
      <c r="K1" s="20"/>
      <c r="L1" s="20"/>
      <c r="M1" s="20"/>
      <c r="N1" s="20"/>
      <c r="O1" s="20"/>
      <c r="P1" s="20"/>
      <c r="Q1" s="20"/>
      <c r="R1" s="20"/>
      <c r="S1" s="20"/>
      <c r="T1" s="20"/>
      <c r="U1" s="20"/>
      <c r="V1" s="20"/>
    </row>
    <row r="2" spans="1:22" x14ac:dyDescent="0.2">
      <c r="A2" s="20"/>
      <c r="B2" s="22" t="s">
        <v>131</v>
      </c>
      <c r="C2" s="23" t="s">
        <v>175</v>
      </c>
      <c r="D2" s="23" t="s">
        <v>176</v>
      </c>
      <c r="E2" s="23" t="s">
        <v>177</v>
      </c>
      <c r="F2" s="23" t="s">
        <v>178</v>
      </c>
      <c r="G2" s="20"/>
      <c r="H2" s="24" t="s">
        <v>136</v>
      </c>
      <c r="I2" s="25">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0.13583333333333333</v>
      </c>
      <c r="J2" s="20"/>
      <c r="K2" s="20"/>
      <c r="L2" s="20"/>
      <c r="M2" s="20"/>
      <c r="N2" s="20"/>
      <c r="O2" s="20"/>
      <c r="P2" s="20"/>
      <c r="Q2" s="20"/>
      <c r="R2" s="20"/>
      <c r="S2" s="20"/>
      <c r="T2" s="20"/>
      <c r="U2" s="20"/>
      <c r="V2" s="20"/>
    </row>
    <row r="3" spans="1:22" ht="19" x14ac:dyDescent="0.25">
      <c r="A3" s="20"/>
      <c r="B3" s="26" t="s">
        <v>137</v>
      </c>
      <c r="C3" s="27">
        <v>14500000</v>
      </c>
      <c r="D3" s="27">
        <v>13200000</v>
      </c>
      <c r="E3" s="27">
        <v>9600000</v>
      </c>
      <c r="F3" s="28">
        <v>9100000</v>
      </c>
      <c r="G3" s="20"/>
      <c r="H3" s="20"/>
      <c r="I3" s="20"/>
      <c r="J3" s="20"/>
      <c r="K3" s="20"/>
      <c r="L3" s="20"/>
      <c r="M3" s="20"/>
      <c r="N3" s="20"/>
      <c r="O3" s="20"/>
      <c r="P3" s="20"/>
      <c r="Q3" s="20"/>
      <c r="R3" s="20"/>
      <c r="S3" s="20"/>
      <c r="T3" s="20"/>
      <c r="U3" s="20"/>
      <c r="V3" s="20"/>
    </row>
    <row r="4" spans="1:22" ht="19" x14ac:dyDescent="0.25">
      <c r="A4" s="20"/>
      <c r="B4" s="29" t="s">
        <v>138</v>
      </c>
      <c r="C4" s="27">
        <v>1426500000</v>
      </c>
      <c r="D4" s="27">
        <v>1336000000</v>
      </c>
      <c r="E4" s="27">
        <v>1261900000</v>
      </c>
      <c r="F4" s="28">
        <v>1198400000</v>
      </c>
      <c r="G4" s="20"/>
      <c r="H4" s="20"/>
      <c r="I4" s="20"/>
      <c r="J4" s="20"/>
      <c r="K4" s="20"/>
      <c r="L4" s="20"/>
      <c r="M4" s="20"/>
      <c r="N4" s="20"/>
      <c r="O4" s="20"/>
      <c r="P4" s="20"/>
      <c r="Q4" s="20"/>
      <c r="R4" s="20"/>
      <c r="S4" s="20"/>
      <c r="T4" s="20"/>
      <c r="U4" s="20"/>
      <c r="V4" s="20"/>
    </row>
    <row r="5" spans="1:22" ht="19" x14ac:dyDescent="0.25">
      <c r="A5" s="20"/>
      <c r="B5" s="29" t="s">
        <v>139</v>
      </c>
      <c r="C5" s="27">
        <v>0</v>
      </c>
      <c r="D5" s="27">
        <v>0</v>
      </c>
      <c r="E5" s="27">
        <v>0</v>
      </c>
      <c r="F5" s="28">
        <v>0</v>
      </c>
      <c r="G5" s="20"/>
      <c r="H5" s="20"/>
      <c r="I5" s="20"/>
      <c r="J5" s="20"/>
      <c r="K5" s="20"/>
      <c r="L5" s="20"/>
      <c r="M5" s="20"/>
      <c r="N5" s="20"/>
      <c r="O5" s="20"/>
      <c r="P5" s="20"/>
      <c r="Q5" s="20"/>
      <c r="R5" s="20"/>
      <c r="S5" s="20"/>
      <c r="T5" s="20"/>
      <c r="U5" s="20"/>
      <c r="V5" s="20"/>
    </row>
    <row r="6" spans="1:22" ht="19" x14ac:dyDescent="0.25">
      <c r="A6" s="20"/>
      <c r="B6" s="29" t="s">
        <v>140</v>
      </c>
      <c r="C6" s="27">
        <v>1670400000</v>
      </c>
      <c r="D6" s="27">
        <v>1590400000</v>
      </c>
      <c r="E6" s="27">
        <v>1540300000</v>
      </c>
      <c r="F6" s="28">
        <v>1477900000</v>
      </c>
      <c r="G6" s="20"/>
      <c r="H6" s="20"/>
      <c r="I6" s="20"/>
      <c r="J6" s="20"/>
      <c r="K6" s="20"/>
      <c r="L6" s="20"/>
      <c r="M6" s="20"/>
      <c r="N6" s="20"/>
      <c r="O6" s="20"/>
      <c r="P6" s="20"/>
      <c r="Q6" s="20"/>
      <c r="R6" s="20"/>
      <c r="S6" s="20"/>
      <c r="T6" s="20"/>
      <c r="U6" s="20"/>
      <c r="V6" s="20"/>
    </row>
    <row r="7" spans="1:22" ht="19" x14ac:dyDescent="0.25">
      <c r="A7" s="20"/>
      <c r="B7" s="29" t="s">
        <v>141</v>
      </c>
      <c r="C7" s="27">
        <v>277300000</v>
      </c>
      <c r="D7" s="27">
        <v>260100000</v>
      </c>
      <c r="E7" s="27">
        <v>173500000</v>
      </c>
      <c r="F7" s="28">
        <v>136100000</v>
      </c>
      <c r="G7" s="20"/>
      <c r="H7" s="20"/>
      <c r="I7" s="20"/>
      <c r="J7" s="20"/>
      <c r="K7" s="20"/>
      <c r="L7" s="20"/>
      <c r="M7" s="20"/>
      <c r="N7" s="20"/>
      <c r="O7" s="20"/>
      <c r="P7" s="20"/>
      <c r="Q7" s="20"/>
      <c r="R7" s="20"/>
      <c r="S7" s="20"/>
      <c r="T7" s="20"/>
      <c r="U7" s="20"/>
      <c r="V7" s="20"/>
    </row>
    <row r="8" spans="1:22" ht="19" x14ac:dyDescent="0.25">
      <c r="A8" s="20"/>
      <c r="B8" s="29" t="s">
        <v>142</v>
      </c>
      <c r="C8" s="27">
        <v>903800000</v>
      </c>
      <c r="D8" s="27">
        <v>862700000</v>
      </c>
      <c r="E8" s="27">
        <v>918300000</v>
      </c>
      <c r="F8" s="28">
        <v>952600000</v>
      </c>
      <c r="G8" s="20"/>
      <c r="H8" s="20"/>
      <c r="I8" s="20"/>
      <c r="J8" s="20"/>
      <c r="K8" s="20"/>
      <c r="L8" s="20"/>
      <c r="M8" s="20"/>
      <c r="N8" s="20"/>
      <c r="O8" s="20"/>
      <c r="P8" s="20"/>
      <c r="Q8" s="20"/>
      <c r="R8" s="20"/>
      <c r="S8" s="20"/>
      <c r="T8" s="20"/>
      <c r="U8" s="20"/>
      <c r="V8" s="20"/>
    </row>
    <row r="9" spans="1:22" ht="19" x14ac:dyDescent="0.25">
      <c r="A9" s="20"/>
      <c r="B9" s="29" t="s">
        <v>143</v>
      </c>
      <c r="C9" s="27">
        <v>1181100000</v>
      </c>
      <c r="D9" s="27">
        <v>1122800000</v>
      </c>
      <c r="E9" s="27">
        <v>1091800000</v>
      </c>
      <c r="F9" s="28">
        <v>1088700000</v>
      </c>
      <c r="G9" s="20"/>
      <c r="H9" s="20"/>
      <c r="I9" s="20"/>
      <c r="J9" s="20"/>
      <c r="K9" s="20"/>
      <c r="L9" s="20"/>
      <c r="M9" s="20"/>
      <c r="N9" s="20"/>
      <c r="O9" s="20"/>
      <c r="P9" s="20"/>
      <c r="Q9" s="20"/>
      <c r="R9" s="20"/>
      <c r="S9" s="20"/>
      <c r="T9" s="20"/>
      <c r="U9" s="20"/>
      <c r="V9" s="20"/>
    </row>
    <row r="10" spans="1:22" ht="19" x14ac:dyDescent="0.25">
      <c r="A10" s="20"/>
      <c r="B10" s="29" t="s">
        <v>144</v>
      </c>
      <c r="C10" s="27">
        <v>0</v>
      </c>
      <c r="D10" s="27">
        <v>0</v>
      </c>
      <c r="E10" s="27">
        <v>0</v>
      </c>
      <c r="F10" s="28">
        <v>0</v>
      </c>
      <c r="G10" s="20"/>
      <c r="H10" s="20"/>
      <c r="I10" s="20"/>
      <c r="J10" s="20"/>
      <c r="K10" s="20"/>
      <c r="L10" s="20"/>
      <c r="M10" s="20"/>
      <c r="N10" s="20"/>
      <c r="O10" s="20"/>
      <c r="P10" s="20"/>
      <c r="Q10" s="20"/>
      <c r="R10" s="20"/>
      <c r="S10" s="20"/>
      <c r="T10" s="20"/>
      <c r="U10" s="20"/>
      <c r="V10" s="20"/>
    </row>
    <row r="11" spans="1:22" ht="19" x14ac:dyDescent="0.25">
      <c r="A11" s="20"/>
      <c r="B11" s="29" t="s">
        <v>145</v>
      </c>
      <c r="C11" s="27">
        <v>200000</v>
      </c>
      <c r="D11" s="27">
        <v>200000</v>
      </c>
      <c r="E11" s="27">
        <v>200000</v>
      </c>
      <c r="F11" s="28">
        <v>200000</v>
      </c>
      <c r="G11" s="20"/>
      <c r="H11" s="20"/>
      <c r="I11" s="20"/>
      <c r="J11" s="20"/>
      <c r="K11" s="20"/>
      <c r="L11" s="20"/>
      <c r="M11" s="20"/>
      <c r="N11" s="20"/>
      <c r="O11" s="20"/>
      <c r="P11" s="20"/>
      <c r="Q11" s="20"/>
      <c r="R11" s="20"/>
      <c r="S11" s="20"/>
      <c r="T11" s="20"/>
      <c r="U11" s="20"/>
      <c r="V11" s="20"/>
    </row>
    <row r="12" spans="1:22" ht="19" x14ac:dyDescent="0.25">
      <c r="A12" s="20"/>
      <c r="B12" s="29" t="s">
        <v>146</v>
      </c>
      <c r="C12" s="27">
        <v>151500000</v>
      </c>
      <c r="D12" s="27">
        <v>132500000</v>
      </c>
      <c r="E12" s="27">
        <v>116200000</v>
      </c>
      <c r="F12" s="28">
        <v>103700000</v>
      </c>
      <c r="G12" s="20"/>
      <c r="H12" s="20"/>
      <c r="I12" s="20"/>
      <c r="J12" s="20"/>
      <c r="K12" s="20"/>
      <c r="L12" s="20"/>
      <c r="M12" s="20"/>
      <c r="N12" s="20"/>
      <c r="O12" s="20"/>
      <c r="P12" s="20"/>
      <c r="Q12" s="20"/>
      <c r="R12" s="20"/>
      <c r="S12" s="20"/>
      <c r="T12" s="20"/>
      <c r="U12" s="20"/>
      <c r="V12" s="20"/>
    </row>
    <row r="13" spans="1:22" ht="19" x14ac:dyDescent="0.25">
      <c r="A13" s="20"/>
      <c r="B13" s="29" t="s">
        <v>147</v>
      </c>
      <c r="C13" s="27">
        <v>489300000</v>
      </c>
      <c r="D13" s="27">
        <v>467600000</v>
      </c>
      <c r="E13" s="27">
        <v>448500000</v>
      </c>
      <c r="F13" s="28">
        <v>389200000</v>
      </c>
      <c r="G13" s="20"/>
      <c r="H13" s="20"/>
      <c r="I13" s="20"/>
      <c r="J13" s="20"/>
      <c r="K13" s="20"/>
      <c r="L13" s="20"/>
      <c r="M13" s="20"/>
      <c r="N13" s="20"/>
      <c r="O13" s="20"/>
      <c r="P13" s="20"/>
      <c r="Q13" s="20"/>
      <c r="R13" s="20"/>
      <c r="S13" s="20"/>
      <c r="T13" s="20"/>
      <c r="U13" s="20"/>
      <c r="V13" s="20"/>
    </row>
    <row r="14" spans="1:22" ht="19" x14ac:dyDescent="0.25">
      <c r="A14" s="20"/>
      <c r="B14" s="30" t="s">
        <v>148</v>
      </c>
      <c r="C14" s="31"/>
      <c r="D14" s="31"/>
      <c r="E14" s="31"/>
      <c r="F14" s="32"/>
      <c r="G14" s="20"/>
      <c r="H14" s="20"/>
      <c r="I14" s="20"/>
      <c r="J14" s="20"/>
      <c r="K14" s="20"/>
      <c r="L14" s="20"/>
      <c r="M14" s="20"/>
      <c r="N14" s="20"/>
      <c r="O14" s="20"/>
      <c r="P14" s="20"/>
      <c r="Q14" s="20"/>
      <c r="R14" s="20"/>
      <c r="S14" s="20"/>
      <c r="T14" s="20"/>
      <c r="U14" s="20"/>
      <c r="V14" s="20"/>
    </row>
    <row r="15" spans="1:22" ht="19" x14ac:dyDescent="0.25">
      <c r="A15" s="20"/>
      <c r="B15" s="26" t="s">
        <v>149</v>
      </c>
      <c r="C15" s="27">
        <v>0</v>
      </c>
      <c r="D15" s="27">
        <v>0</v>
      </c>
      <c r="E15" s="27">
        <v>0</v>
      </c>
      <c r="F15" s="28">
        <v>0</v>
      </c>
      <c r="G15" s="20"/>
      <c r="H15" s="20"/>
      <c r="I15" s="20"/>
      <c r="J15" s="20"/>
      <c r="K15" s="20"/>
      <c r="L15" s="20"/>
      <c r="M15" s="20"/>
      <c r="N15" s="20"/>
      <c r="O15" s="20"/>
      <c r="P15" s="20"/>
      <c r="Q15" s="20"/>
      <c r="R15" s="20"/>
      <c r="S15" s="20"/>
      <c r="T15" s="20"/>
      <c r="U15" s="20"/>
      <c r="V15" s="20"/>
    </row>
    <row r="16" spans="1:22" ht="19" x14ac:dyDescent="0.25">
      <c r="A16" s="20"/>
      <c r="B16" s="30" t="s">
        <v>150</v>
      </c>
      <c r="C16" s="31"/>
      <c r="D16" s="31"/>
      <c r="E16" s="31"/>
      <c r="F16" s="32"/>
      <c r="G16" s="20"/>
      <c r="H16" s="20"/>
      <c r="I16" s="20"/>
      <c r="J16" s="20"/>
      <c r="K16" s="20"/>
      <c r="L16" s="20"/>
      <c r="M16" s="20"/>
      <c r="N16" s="20"/>
      <c r="O16" s="20"/>
      <c r="P16" s="20"/>
      <c r="Q16" s="20"/>
      <c r="R16" s="20"/>
      <c r="S16" s="20"/>
      <c r="T16" s="20"/>
      <c r="U16" s="20"/>
      <c r="V16" s="20"/>
    </row>
    <row r="17" spans="1:22" ht="19" x14ac:dyDescent="0.25">
      <c r="A17" s="20"/>
      <c r="B17" s="33" t="s">
        <v>151</v>
      </c>
      <c r="C17" s="34">
        <v>107000000</v>
      </c>
      <c r="D17" s="34">
        <v>97700000</v>
      </c>
      <c r="E17" s="34">
        <v>107800000</v>
      </c>
      <c r="F17" s="35">
        <v>75700000</v>
      </c>
      <c r="G17" s="20"/>
      <c r="H17" s="20"/>
      <c r="I17" s="20"/>
      <c r="J17" s="20"/>
      <c r="K17" s="20"/>
      <c r="L17" s="20"/>
      <c r="M17" s="20"/>
      <c r="N17" s="20"/>
      <c r="O17" s="20"/>
      <c r="P17" s="20"/>
      <c r="Q17" s="20"/>
      <c r="R17" s="20"/>
      <c r="S17" s="20"/>
      <c r="T17" s="20"/>
      <c r="U17" s="20"/>
      <c r="V17" s="20"/>
    </row>
    <row r="19" spans="1:22" x14ac:dyDescent="0.2">
      <c r="A19" s="20"/>
      <c r="B19" s="36" t="s">
        <v>70</v>
      </c>
      <c r="C19" s="37" t="s">
        <v>152</v>
      </c>
      <c r="D19" s="37" t="s">
        <v>153</v>
      </c>
      <c r="E19" s="37" t="s">
        <v>154</v>
      </c>
      <c r="F19" s="37" t="s">
        <v>155</v>
      </c>
      <c r="G19" s="38" t="s">
        <v>156</v>
      </c>
      <c r="H19" s="20"/>
      <c r="I19" s="20"/>
      <c r="J19" s="20"/>
      <c r="K19" s="20"/>
      <c r="L19" s="20"/>
      <c r="M19" s="20"/>
      <c r="N19" s="20"/>
      <c r="O19" s="20"/>
      <c r="P19" s="20"/>
      <c r="Q19" s="20"/>
      <c r="R19" s="20"/>
      <c r="S19" s="20"/>
      <c r="T19" s="20"/>
      <c r="U19" s="20"/>
      <c r="V19" s="20"/>
    </row>
    <row r="20" spans="1:22" x14ac:dyDescent="0.2">
      <c r="A20" s="20"/>
      <c r="B20" s="39" t="s">
        <v>85</v>
      </c>
      <c r="C20" s="40"/>
      <c r="D20" s="40"/>
      <c r="E20" s="40"/>
      <c r="F20" s="40"/>
      <c r="G20" s="41"/>
      <c r="H20" s="42" t="s">
        <v>157</v>
      </c>
      <c r="I20" s="20"/>
      <c r="J20" s="20"/>
      <c r="K20" s="20"/>
      <c r="L20" s="20"/>
      <c r="M20" s="20"/>
      <c r="N20" s="20"/>
      <c r="O20" s="20"/>
      <c r="P20" s="20"/>
      <c r="Q20" s="20"/>
      <c r="R20" s="20"/>
      <c r="S20" s="20"/>
      <c r="T20" s="20"/>
      <c r="U20" s="20"/>
      <c r="V20" s="20"/>
    </row>
    <row r="21" spans="1:22" x14ac:dyDescent="0.2">
      <c r="A21" s="20"/>
      <c r="B21" s="43" t="s">
        <v>158</v>
      </c>
      <c r="C21" s="44" t="str">
        <f>IF(C3&gt;D3, "Pass", "Fail")</f>
        <v>Pass</v>
      </c>
      <c r="D21" s="44" t="str">
        <f>IF(D3&gt;E3, "Pass", "Fail")</f>
        <v>Pass</v>
      </c>
      <c r="E21" s="44" t="str">
        <f>IF(E3&gt;F3, "Pass", "Fail")</f>
        <v>Pass</v>
      </c>
      <c r="F21" s="45"/>
      <c r="G21" s="46">
        <f>(((COUNTIF(C21:E21, "Pass") * 100) + (COUNTIF(C21:E21, "Fail") * 0)) * (400/300)) / 2</f>
        <v>200</v>
      </c>
      <c r="H21" s="47" t="s">
        <v>159</v>
      </c>
      <c r="I21" s="48"/>
      <c r="J21" s="20"/>
      <c r="K21" s="20"/>
      <c r="L21" s="20"/>
      <c r="M21" s="20"/>
      <c r="N21" s="20"/>
      <c r="O21" s="20"/>
      <c r="P21" s="20"/>
      <c r="Q21" s="20"/>
      <c r="R21" s="20"/>
      <c r="S21" s="20"/>
      <c r="T21" s="20"/>
      <c r="U21" s="20"/>
      <c r="V21" s="20"/>
    </row>
    <row r="22" spans="1:22" x14ac:dyDescent="0.2">
      <c r="A22" s="20"/>
      <c r="B22" s="43" t="s">
        <v>160</v>
      </c>
      <c r="C22" s="44" t="str">
        <f>IF(C17&gt;D17, "Pass", "Fail")</f>
        <v>Pass</v>
      </c>
      <c r="D22" s="44" t="str">
        <f>IF(D17&gt;E17, "Pass", "Fail")</f>
        <v>Fail</v>
      </c>
      <c r="E22" s="44" t="str">
        <f>IF(E17&gt;F17, "Pass", "Fail")</f>
        <v>Pass</v>
      </c>
      <c r="F22" s="40"/>
      <c r="G22" s="46">
        <f>(((COUNTIF(C22:F22, "Pass") * 100) + (COUNTIF(C22:F22, "Fail") * 0)) * (400/300)) / 2</f>
        <v>133.33333333333331</v>
      </c>
      <c r="H22" s="47" t="s">
        <v>161</v>
      </c>
      <c r="I22" s="20"/>
      <c r="J22" s="20"/>
      <c r="K22" s="20"/>
      <c r="L22" s="20"/>
      <c r="M22" s="20"/>
      <c r="N22" s="20"/>
      <c r="O22" s="20"/>
      <c r="P22" s="20"/>
      <c r="Q22" s="20"/>
      <c r="R22" s="20"/>
      <c r="S22" s="20"/>
      <c r="T22" s="20"/>
      <c r="U22" s="20"/>
      <c r="V22" s="20"/>
    </row>
    <row r="23" spans="1:22" x14ac:dyDescent="0.2">
      <c r="A23" s="20"/>
      <c r="B23" s="39" t="s">
        <v>73</v>
      </c>
      <c r="C23" s="44" t="str">
        <f>IF(C17&gt;C7, "Pass", "Fail")</f>
        <v>Fail</v>
      </c>
      <c r="D23" s="44" t="str">
        <f>IF(D17&gt;D7, "Pass", "Fail")</f>
        <v>Fail</v>
      </c>
      <c r="E23" s="44" t="str">
        <f>IF(E17&gt;E7, "Pass", "Fail")</f>
        <v>Fail</v>
      </c>
      <c r="F23" s="49" t="str">
        <f>IF(F17&gt;F7, "Pass", "Fail")</f>
        <v>Fail</v>
      </c>
      <c r="G23" s="46">
        <f>(COUNTIF(C23:F23, "Pass") * 100) + (COUNTIF(C23:F23, "Fail") * 0)</f>
        <v>0</v>
      </c>
      <c r="H23" s="47" t="s">
        <v>162</v>
      </c>
      <c r="I23" s="20"/>
      <c r="J23" s="20"/>
      <c r="K23" s="20"/>
      <c r="L23" s="20"/>
      <c r="M23" s="20"/>
      <c r="N23" s="20"/>
      <c r="O23" s="20"/>
      <c r="P23" s="20"/>
      <c r="Q23" s="20"/>
      <c r="R23" s="20"/>
      <c r="S23" s="20"/>
      <c r="T23" s="20"/>
      <c r="U23" s="20"/>
      <c r="V23" s="20"/>
    </row>
    <row r="24" spans="1:22" x14ac:dyDescent="0.2">
      <c r="A24" s="20"/>
      <c r="B24" s="39" t="s">
        <v>91</v>
      </c>
      <c r="C24" s="50">
        <f>C17/(C4)</f>
        <v>7.500876270592359E-2</v>
      </c>
      <c r="D24" s="50">
        <f>D17/(D4)</f>
        <v>7.3128742514970063E-2</v>
      </c>
      <c r="E24" s="50">
        <f>E17/(E4)</f>
        <v>8.5426737459386642E-2</v>
      </c>
      <c r="F24" s="51">
        <f>F17/(F4)</f>
        <v>6.3167556742323092E-2</v>
      </c>
      <c r="G24" s="46">
        <f>(IF(C24 &gt; 0.5, 100, IF(C24 &gt;= 0.2, 50, 0))) +
  (IF(D24 &gt; 0.5, 100, IF(D24 &gt;= 0.2, 50, 0))) +
  (IF(E24 &gt; 0.5, 100, IF(E24 &gt;= 0.2, 50, 0))) +
  (IF(F24 &gt; 0.5, 100, IF(F24 &gt;= 0.2, 50, 0)))</f>
        <v>0</v>
      </c>
      <c r="H24" s="47" t="s">
        <v>163</v>
      </c>
      <c r="I24" s="20"/>
      <c r="J24" s="20"/>
      <c r="K24" s="20"/>
      <c r="L24" s="20"/>
      <c r="M24" s="20"/>
      <c r="N24" s="20"/>
      <c r="O24" s="20"/>
      <c r="P24" s="20"/>
      <c r="Q24" s="20"/>
      <c r="R24" s="20"/>
      <c r="S24" s="20"/>
      <c r="T24" s="20"/>
      <c r="U24" s="20"/>
      <c r="V24" s="20"/>
    </row>
    <row r="25" spans="1:22" x14ac:dyDescent="0.2">
      <c r="A25" s="20"/>
      <c r="B25" s="39" t="s">
        <v>79</v>
      </c>
      <c r="C25" s="50">
        <f>C17/C6</f>
        <v>6.4056513409961685E-2</v>
      </c>
      <c r="D25" s="50">
        <f>D17/D6</f>
        <v>6.1431086519114692E-2</v>
      </c>
      <c r="E25" s="50">
        <f>E17/E6</f>
        <v>6.9986366292280722E-2</v>
      </c>
      <c r="F25" s="51">
        <f>F17/F6</f>
        <v>5.1221327559374787E-2</v>
      </c>
      <c r="G25" s="46">
        <f>(IF(C25 &gt; 0.17, 100, IF(C25 &gt;= 0.1, 50, 0))) +
  (IF(D25 &gt; 0.17, 100, IF(D25 &gt;= 0.1, 50, 0))) +
  (IF(E25 &gt; 0.17, 100, IF(E25 &gt;= 0.1, 50, 0))) +
  (IF(F25 &gt; 0.17, 100, IF(F25 &gt;= 0.1, 50, 0)))</f>
        <v>0</v>
      </c>
      <c r="H25" s="47" t="s">
        <v>164</v>
      </c>
      <c r="I25" s="20"/>
      <c r="J25" s="20"/>
      <c r="K25" s="20"/>
      <c r="L25" s="20"/>
      <c r="M25" s="20"/>
      <c r="N25" s="20"/>
      <c r="O25" s="20"/>
      <c r="P25" s="20"/>
      <c r="Q25" s="20"/>
      <c r="R25" s="20"/>
      <c r="S25" s="20"/>
      <c r="T25" s="20"/>
      <c r="U25" s="20"/>
      <c r="V25" s="20"/>
    </row>
    <row r="26" spans="1:22" x14ac:dyDescent="0.2">
      <c r="A26" s="20"/>
      <c r="B26" s="39" t="s">
        <v>81</v>
      </c>
      <c r="C26" s="50">
        <f>C8/C6</f>
        <v>0.54106800766283525</v>
      </c>
      <c r="D26" s="50">
        <f>D8/D6</f>
        <v>0.54244215291750508</v>
      </c>
      <c r="E26" s="50">
        <f>E8/E6</f>
        <v>0.59618256183860285</v>
      </c>
      <c r="F26" s="51">
        <f>F8/F6</f>
        <v>0.64456323161242302</v>
      </c>
      <c r="G26" s="46">
        <f>(IF(C26 &lt; 0.5, 100, 0)) +
  (IF(D26 &lt; 0.5, 100, 0)) +
  (IF(E26 &lt; 0.5, 100, 0)) +
  (IF(F26 &lt; 0.5, 100, 0))</f>
        <v>0</v>
      </c>
      <c r="H26" s="47" t="s">
        <v>165</v>
      </c>
      <c r="I26" s="20"/>
      <c r="J26" s="20"/>
      <c r="K26" s="20"/>
      <c r="L26" s="20"/>
      <c r="M26" s="20"/>
      <c r="N26" s="20"/>
      <c r="O26" s="20"/>
      <c r="P26" s="20"/>
      <c r="Q26" s="20"/>
      <c r="R26" s="20"/>
      <c r="S26" s="20"/>
      <c r="T26" s="20"/>
      <c r="U26" s="20"/>
      <c r="V26" s="20"/>
    </row>
    <row r="27" spans="1:22" x14ac:dyDescent="0.2">
      <c r="A27" s="20"/>
      <c r="B27" s="39" t="s">
        <v>166</v>
      </c>
      <c r="C27" s="50">
        <f>C9/(C13+C10)</f>
        <v>2.4138565297363579</v>
      </c>
      <c r="D27" s="50">
        <f>D9/(D13+D10)</f>
        <v>2.4011976047904193</v>
      </c>
      <c r="E27" s="50">
        <f>E9/(E13+E10)</f>
        <v>2.4343366778149389</v>
      </c>
      <c r="F27" s="51">
        <f>F9/(F13+F10)</f>
        <v>2.7972764645426516</v>
      </c>
      <c r="G27" s="46">
        <f>(IF(C27 &lt; 0.8, 100, IF(C27 &lt; 1, 50, 0))) +
  (IF(D27 &lt; 0.8, 100, IF(D27 &lt; 1, 50, 0))) +
  (IF(E27 &lt; 0.8, 100, IF(E27 &lt; 1, 50, 0))) +
  (IF(F27 &lt; 0.8, 100, IF(F27 &lt; 1, 50, 0)))</f>
        <v>0</v>
      </c>
      <c r="H27" s="47" t="s">
        <v>167</v>
      </c>
      <c r="I27" s="20"/>
      <c r="J27" s="20"/>
      <c r="K27" s="20"/>
      <c r="L27" s="20"/>
      <c r="M27" s="20"/>
      <c r="N27" s="20"/>
      <c r="O27" s="20"/>
      <c r="P27" s="20"/>
      <c r="Q27" s="20"/>
      <c r="R27" s="20"/>
      <c r="S27" s="20"/>
      <c r="T27" s="20"/>
      <c r="U27" s="20"/>
      <c r="V27" s="20"/>
    </row>
    <row r="28" spans="1:22" x14ac:dyDescent="0.2">
      <c r="A28" s="20"/>
      <c r="B28" s="39" t="s">
        <v>168</v>
      </c>
      <c r="C28" s="44" t="str">
        <f>IF(C11=0, "Pass", "Fail")</f>
        <v>Fail</v>
      </c>
      <c r="D28" s="52" t="str">
        <f>IF(D11=0, "Pass", "Fail")</f>
        <v>Fail</v>
      </c>
      <c r="E28" s="52" t="str">
        <f>IF(E11=0, "Pass", "Fail")</f>
        <v>Fail</v>
      </c>
      <c r="F28" s="53" t="str">
        <f>IF(F11=0, "Pass", "Fail")</f>
        <v>Fail</v>
      </c>
      <c r="G28" s="46">
        <f>(COUNTIF(C28:F28, "Pass") * 100) + (COUNTIF(C28:F28, "Fail") * 0)</f>
        <v>0</v>
      </c>
      <c r="H28" s="47" t="s">
        <v>169</v>
      </c>
      <c r="I28" s="20"/>
      <c r="J28" s="20"/>
      <c r="K28" s="20"/>
      <c r="L28" s="20"/>
      <c r="M28" s="20"/>
      <c r="N28" s="20"/>
      <c r="O28" s="20"/>
      <c r="P28" s="20"/>
      <c r="Q28" s="20"/>
      <c r="R28" s="20"/>
      <c r="S28" s="20"/>
      <c r="T28" s="20"/>
      <c r="U28" s="20"/>
      <c r="V28" s="20"/>
    </row>
    <row r="29" spans="1:22" x14ac:dyDescent="0.2">
      <c r="A29" s="20"/>
      <c r="B29" s="39" t="s">
        <v>83</v>
      </c>
      <c r="C29" s="51">
        <f>(((C12-D12)/D12)+((D12-E12)/E12)+((E12-F12)/F12))/3</f>
        <v>0.13473721098827882</v>
      </c>
      <c r="D29" s="54"/>
      <c r="E29" s="55"/>
      <c r="F29" s="56"/>
      <c r="G29" s="46">
        <f>(IF(C29 &gt;= 0.17, 100, IF(C29 &gt;= 0, 50, 0))) * (400/100)</f>
        <v>200</v>
      </c>
      <c r="H29" s="47" t="s">
        <v>170</v>
      </c>
      <c r="I29" s="20"/>
      <c r="J29" s="20"/>
      <c r="K29" s="20"/>
      <c r="L29" s="20"/>
      <c r="M29" s="20"/>
      <c r="N29" s="20"/>
      <c r="O29" s="20"/>
      <c r="P29" s="20"/>
      <c r="Q29" s="20"/>
      <c r="R29" s="20"/>
      <c r="S29" s="20"/>
      <c r="T29" s="20"/>
      <c r="U29" s="20"/>
      <c r="V29" s="20"/>
    </row>
    <row r="30" spans="1:22" x14ac:dyDescent="0.2">
      <c r="A30" s="20"/>
      <c r="B30" s="39" t="s">
        <v>87</v>
      </c>
      <c r="C30" s="44" t="str">
        <f>IF(C10&lt;&gt;0,"Pass","Fail")</f>
        <v>Fail</v>
      </c>
      <c r="D30" s="57" t="str">
        <f>IF(D10&lt;&gt;0,"Pass","Fail")</f>
        <v>Fail</v>
      </c>
      <c r="E30" s="57" t="str">
        <f>IF(E10&lt;&gt;0,"Pass","Fail")</f>
        <v>Fail</v>
      </c>
      <c r="F30" s="58" t="str">
        <f>IF(F10&lt;&gt;0,"Pass","Fail")</f>
        <v>Fail</v>
      </c>
      <c r="G30" s="46">
        <f>(COUNTIF(C30:F30, "Pass") * 100) + (COUNTIF(C30:F30, "Fail") * 0)</f>
        <v>0</v>
      </c>
      <c r="H30" s="47" t="s">
        <v>171</v>
      </c>
      <c r="I30" s="20"/>
      <c r="J30" s="20"/>
      <c r="K30" s="20"/>
      <c r="L30" s="20"/>
      <c r="M30" s="20"/>
      <c r="N30" s="20"/>
      <c r="O30" s="20"/>
      <c r="P30" s="20"/>
      <c r="Q30" s="20"/>
      <c r="R30" s="20"/>
      <c r="S30" s="20"/>
      <c r="T30" s="20"/>
      <c r="U30" s="20"/>
      <c r="V30" s="20"/>
    </row>
    <row r="31" spans="1:22" x14ac:dyDescent="0.2">
      <c r="A31" s="20"/>
      <c r="B31" s="39" t="s">
        <v>172</v>
      </c>
      <c r="C31" s="50">
        <f>C17/(C13+C10)</f>
        <v>0.21867974657674227</v>
      </c>
      <c r="D31" s="50">
        <f>D17/(D13+D10)</f>
        <v>0.20893926432848589</v>
      </c>
      <c r="E31" s="50">
        <f>E17/(E13+E10)</f>
        <v>0.2403567447045708</v>
      </c>
      <c r="F31" s="51">
        <f>F17/(F13+F10)</f>
        <v>0.19450154162384378</v>
      </c>
      <c r="G31" s="46">
        <f>(IF(C31 &gt; 0.23, 100, 0)) +
  (IF(D31 &gt; 0.23, 100, 0)) +
  (IF(E31 &gt; 0.23, 100, 0)) +
  (IF(F31 &gt; 0.23, 100, 0))</f>
        <v>100</v>
      </c>
      <c r="H31" s="47" t="s">
        <v>173</v>
      </c>
      <c r="I31" s="20"/>
      <c r="J31" s="20"/>
      <c r="K31" s="20"/>
      <c r="L31" s="20"/>
      <c r="M31" s="20"/>
      <c r="N31" s="20"/>
      <c r="O31" s="20"/>
      <c r="P31" s="20"/>
      <c r="Q31" s="20"/>
      <c r="R31" s="20"/>
      <c r="S31" s="20"/>
      <c r="T31" s="20"/>
      <c r="U31" s="20"/>
      <c r="V31" s="20"/>
    </row>
    <row r="32" spans="1:22" x14ac:dyDescent="0.2">
      <c r="A32" s="20"/>
      <c r="B32" s="59" t="s">
        <v>93</v>
      </c>
      <c r="C32" s="60" t="str">
        <f>IF(C5&gt;F5, "Pass", "Fail")</f>
        <v>Fail</v>
      </c>
      <c r="D32" s="61"/>
      <c r="E32" s="62"/>
      <c r="F32" s="62"/>
      <c r="G32" s="63">
        <f>((COUNTIF(C32, "Pass") * 100) + (COUNTIF(C32, "Fail") * 0)) * (400/100)</f>
        <v>0</v>
      </c>
      <c r="H32" s="64" t="s">
        <v>174</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tabColor rgb="FF00FF00"/>
  </sheetPr>
  <dimension ref="A1:V32"/>
  <sheetViews>
    <sheetView zoomScale="200" workbookViewId="0"/>
  </sheetViews>
  <sheetFormatPr baseColWidth="10" defaultColWidth="8.83203125" defaultRowHeight="15" x14ac:dyDescent="0.2"/>
  <cols>
    <col min="1" max="1" width="19" customWidth="1"/>
    <col min="2" max="2" width="42" customWidth="1"/>
    <col min="3" max="7" width="20" customWidth="1"/>
    <col min="8" max="8" width="177" customWidth="1"/>
    <col min="9" max="9" width="20" customWidth="1"/>
    <col min="10" max="22" width="19" customWidth="1"/>
  </cols>
  <sheetData>
    <row r="1" spans="1:22" x14ac:dyDescent="0.2">
      <c r="A1" s="20"/>
      <c r="B1" s="21" t="s">
        <v>130</v>
      </c>
      <c r="C1" s="20"/>
      <c r="D1" s="20"/>
      <c r="E1" s="20"/>
      <c r="F1" s="20"/>
      <c r="G1" s="20"/>
      <c r="H1" s="20"/>
      <c r="I1" s="20"/>
      <c r="J1" s="20"/>
      <c r="K1" s="20"/>
      <c r="L1" s="20"/>
      <c r="M1" s="20"/>
      <c r="N1" s="20"/>
      <c r="O1" s="20"/>
      <c r="P1" s="20"/>
      <c r="Q1" s="20"/>
      <c r="R1" s="20"/>
      <c r="S1" s="20"/>
      <c r="T1" s="20"/>
      <c r="U1" s="20"/>
      <c r="V1" s="20"/>
    </row>
    <row r="2" spans="1:22" x14ac:dyDescent="0.2">
      <c r="A2" s="20"/>
      <c r="B2" s="22" t="s">
        <v>131</v>
      </c>
      <c r="C2" s="23" t="s">
        <v>175</v>
      </c>
      <c r="D2" s="23" t="s">
        <v>176</v>
      </c>
      <c r="E2" s="23" t="s">
        <v>177</v>
      </c>
      <c r="F2" s="23" t="s">
        <v>178</v>
      </c>
      <c r="G2" s="20"/>
      <c r="H2" s="24" t="s">
        <v>136</v>
      </c>
      <c r="I2" s="25" t="e">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#DIV/0!</v>
      </c>
      <c r="J2" s="20"/>
      <c r="K2" s="20"/>
      <c r="L2" s="20"/>
      <c r="M2" s="20"/>
      <c r="N2" s="20"/>
      <c r="O2" s="20"/>
      <c r="P2" s="20"/>
      <c r="Q2" s="20"/>
      <c r="R2" s="20"/>
      <c r="S2" s="20"/>
      <c r="T2" s="20"/>
      <c r="U2" s="20"/>
      <c r="V2" s="20"/>
    </row>
    <row r="3" spans="1:22" ht="19" x14ac:dyDescent="0.25">
      <c r="A3" s="20"/>
      <c r="B3" s="26" t="s">
        <v>137</v>
      </c>
      <c r="C3" s="27">
        <v>0</v>
      </c>
      <c r="D3" s="27">
        <v>0</v>
      </c>
      <c r="E3" s="27">
        <v>0</v>
      </c>
      <c r="F3" s="28">
        <v>0</v>
      </c>
      <c r="G3" s="20"/>
      <c r="H3" s="20"/>
      <c r="I3" s="20"/>
      <c r="J3" s="20"/>
      <c r="K3" s="20"/>
      <c r="L3" s="20"/>
      <c r="M3" s="20"/>
      <c r="N3" s="20"/>
      <c r="O3" s="20"/>
      <c r="P3" s="20"/>
      <c r="Q3" s="20"/>
      <c r="R3" s="20"/>
      <c r="S3" s="20"/>
      <c r="T3" s="20"/>
      <c r="U3" s="20"/>
      <c r="V3" s="20"/>
    </row>
    <row r="4" spans="1:22" ht="19" x14ac:dyDescent="0.25">
      <c r="A4" s="20"/>
      <c r="B4" s="29" t="s">
        <v>138</v>
      </c>
      <c r="C4" s="27">
        <v>936440000</v>
      </c>
      <c r="D4" s="27">
        <v>828238000</v>
      </c>
      <c r="E4" s="27">
        <v>633007000</v>
      </c>
      <c r="F4" s="28">
        <v>618188000</v>
      </c>
      <c r="G4" s="20"/>
      <c r="H4" s="20"/>
      <c r="I4" s="20"/>
      <c r="J4" s="20"/>
      <c r="K4" s="20"/>
      <c r="L4" s="20"/>
      <c r="M4" s="20"/>
      <c r="N4" s="20"/>
      <c r="O4" s="20"/>
      <c r="P4" s="20"/>
      <c r="Q4" s="20"/>
      <c r="R4" s="20"/>
      <c r="S4" s="20"/>
      <c r="T4" s="20"/>
      <c r="U4" s="20"/>
      <c r="V4" s="20"/>
    </row>
    <row r="5" spans="1:22" ht="19" x14ac:dyDescent="0.25">
      <c r="A5" s="20"/>
      <c r="B5" s="29" t="s">
        <v>139</v>
      </c>
      <c r="C5" s="27">
        <v>34585000</v>
      </c>
      <c r="D5" s="27">
        <v>34585000</v>
      </c>
      <c r="E5" s="27">
        <v>34585000</v>
      </c>
      <c r="F5" s="28">
        <v>34585000</v>
      </c>
      <c r="G5" s="20"/>
      <c r="H5" s="20"/>
      <c r="I5" s="20"/>
      <c r="J5" s="20"/>
      <c r="K5" s="20"/>
      <c r="L5" s="20"/>
      <c r="M5" s="20"/>
      <c r="N5" s="20"/>
      <c r="O5" s="20"/>
      <c r="P5" s="20"/>
      <c r="Q5" s="20"/>
      <c r="R5" s="20"/>
      <c r="S5" s="20"/>
      <c r="T5" s="20"/>
      <c r="U5" s="20"/>
      <c r="V5" s="20"/>
    </row>
    <row r="6" spans="1:22" ht="19" x14ac:dyDescent="0.25">
      <c r="A6" s="20"/>
      <c r="B6" s="29" t="s">
        <v>140</v>
      </c>
      <c r="C6" s="27">
        <v>1340481000</v>
      </c>
      <c r="D6" s="27">
        <v>1303366000</v>
      </c>
      <c r="E6" s="27">
        <v>1126693000</v>
      </c>
      <c r="F6" s="28">
        <v>1057805000</v>
      </c>
      <c r="G6" s="20"/>
      <c r="H6" s="20"/>
      <c r="I6" s="20"/>
      <c r="J6" s="20"/>
      <c r="K6" s="20"/>
      <c r="L6" s="20"/>
      <c r="M6" s="20"/>
      <c r="N6" s="20"/>
      <c r="O6" s="20"/>
      <c r="P6" s="20"/>
      <c r="Q6" s="20"/>
      <c r="R6" s="20"/>
      <c r="S6" s="20"/>
      <c r="T6" s="20"/>
      <c r="U6" s="20"/>
      <c r="V6" s="20"/>
    </row>
    <row r="7" spans="1:22" ht="19" x14ac:dyDescent="0.25">
      <c r="A7" s="20"/>
      <c r="B7" s="29" t="s">
        <v>141</v>
      </c>
      <c r="C7" s="27">
        <v>96698000</v>
      </c>
      <c r="D7" s="27">
        <v>91414000</v>
      </c>
      <c r="E7" s="27">
        <v>49045000</v>
      </c>
      <c r="F7" s="28">
        <v>45789000</v>
      </c>
      <c r="G7" s="20"/>
      <c r="H7" s="20"/>
      <c r="I7" s="20"/>
      <c r="J7" s="20"/>
      <c r="K7" s="20"/>
      <c r="L7" s="20"/>
      <c r="M7" s="20"/>
      <c r="N7" s="20"/>
      <c r="O7" s="20"/>
      <c r="P7" s="20"/>
      <c r="Q7" s="20"/>
      <c r="R7" s="20"/>
      <c r="S7" s="20"/>
      <c r="T7" s="20"/>
      <c r="U7" s="20"/>
      <c r="V7" s="20"/>
    </row>
    <row r="8" spans="1:22" ht="19" x14ac:dyDescent="0.25">
      <c r="A8" s="20"/>
      <c r="B8" s="29" t="s">
        <v>142</v>
      </c>
      <c r="C8" s="27">
        <v>555890000</v>
      </c>
      <c r="D8" s="27">
        <v>554865000</v>
      </c>
      <c r="E8" s="27">
        <v>475109000</v>
      </c>
      <c r="F8" s="28">
        <v>303723000</v>
      </c>
      <c r="G8" s="20"/>
      <c r="H8" s="20"/>
      <c r="I8" s="20"/>
      <c r="J8" s="20"/>
      <c r="K8" s="20"/>
      <c r="L8" s="20"/>
      <c r="M8" s="20"/>
      <c r="N8" s="20"/>
      <c r="O8" s="20"/>
      <c r="P8" s="20"/>
      <c r="Q8" s="20"/>
      <c r="R8" s="20"/>
      <c r="S8" s="20"/>
      <c r="T8" s="20"/>
      <c r="U8" s="20"/>
      <c r="V8" s="20"/>
    </row>
    <row r="9" spans="1:22" ht="19" x14ac:dyDescent="0.25">
      <c r="A9" s="20"/>
      <c r="B9" s="29" t="s">
        <v>143</v>
      </c>
      <c r="C9" s="27">
        <v>652588000</v>
      </c>
      <c r="D9" s="27">
        <v>646279000</v>
      </c>
      <c r="E9" s="27">
        <v>524154000</v>
      </c>
      <c r="F9" s="28">
        <v>349512000</v>
      </c>
      <c r="G9" s="20"/>
      <c r="H9" s="20"/>
      <c r="I9" s="20"/>
      <c r="J9" s="20"/>
      <c r="K9" s="20"/>
      <c r="L9" s="20"/>
      <c r="M9" s="20"/>
      <c r="N9" s="20"/>
      <c r="O9" s="20"/>
      <c r="P9" s="20"/>
      <c r="Q9" s="20"/>
      <c r="R9" s="20"/>
      <c r="S9" s="20"/>
      <c r="T9" s="20"/>
      <c r="U9" s="20"/>
      <c r="V9" s="20"/>
    </row>
    <row r="10" spans="1:22" ht="19" x14ac:dyDescent="0.25">
      <c r="A10" s="20"/>
      <c r="B10" s="29" t="s">
        <v>144</v>
      </c>
      <c r="C10" s="27">
        <v>5133000</v>
      </c>
      <c r="D10" s="27">
        <v>2891000</v>
      </c>
      <c r="E10" s="27">
        <v>135000</v>
      </c>
      <c r="F10" s="28">
        <v>0</v>
      </c>
      <c r="G10" s="20"/>
      <c r="H10" s="20"/>
      <c r="I10" s="20"/>
      <c r="J10" s="20"/>
      <c r="K10" s="20"/>
      <c r="L10" s="20"/>
      <c r="M10" s="20"/>
      <c r="N10" s="20"/>
      <c r="O10" s="20"/>
      <c r="P10" s="20"/>
      <c r="Q10" s="20"/>
      <c r="R10" s="20"/>
      <c r="S10" s="20"/>
      <c r="T10" s="20"/>
      <c r="U10" s="20"/>
      <c r="V10" s="20"/>
    </row>
    <row r="11" spans="1:22" ht="19" x14ac:dyDescent="0.25">
      <c r="A11" s="20"/>
      <c r="B11" s="29" t="s">
        <v>145</v>
      </c>
      <c r="C11" s="27">
        <v>0</v>
      </c>
      <c r="D11" s="27">
        <v>0</v>
      </c>
      <c r="E11" s="27">
        <v>0</v>
      </c>
      <c r="F11" s="28">
        <v>74378000</v>
      </c>
      <c r="G11" s="20"/>
      <c r="H11" s="20"/>
      <c r="I11" s="20"/>
      <c r="J11" s="20"/>
      <c r="K11" s="20"/>
      <c r="L11" s="20"/>
      <c r="M11" s="20"/>
      <c r="N11" s="20"/>
      <c r="O11" s="20"/>
      <c r="P11" s="20"/>
      <c r="Q11" s="20"/>
      <c r="R11" s="20"/>
      <c r="S11" s="20"/>
      <c r="T11" s="20"/>
      <c r="U11" s="20"/>
      <c r="V11" s="20"/>
    </row>
    <row r="12" spans="1:22" ht="19" x14ac:dyDescent="0.25">
      <c r="A12" s="20"/>
      <c r="B12" s="29" t="s">
        <v>146</v>
      </c>
      <c r="C12" s="27">
        <v>-87000</v>
      </c>
      <c r="D12" s="27">
        <v>-7722000</v>
      </c>
      <c r="E12" s="27">
        <v>-457000</v>
      </c>
      <c r="F12" s="28">
        <v>0</v>
      </c>
      <c r="G12" s="20"/>
      <c r="H12" s="20"/>
      <c r="I12" s="20"/>
      <c r="J12" s="20"/>
      <c r="K12" s="20"/>
      <c r="L12" s="20"/>
      <c r="M12" s="20"/>
      <c r="N12" s="20"/>
      <c r="O12" s="20"/>
      <c r="P12" s="20"/>
      <c r="Q12" s="20"/>
      <c r="R12" s="20"/>
      <c r="S12" s="20"/>
      <c r="T12" s="20"/>
      <c r="U12" s="20"/>
      <c r="V12" s="20"/>
    </row>
    <row r="13" spans="1:22" ht="19" x14ac:dyDescent="0.25">
      <c r="A13" s="20"/>
      <c r="B13" s="29" t="s">
        <v>147</v>
      </c>
      <c r="C13" s="27">
        <v>687893000</v>
      </c>
      <c r="D13" s="27">
        <v>657087000</v>
      </c>
      <c r="E13" s="27">
        <v>602539000</v>
      </c>
      <c r="F13" s="28">
        <v>708293000</v>
      </c>
      <c r="G13" s="20"/>
      <c r="H13" s="20"/>
      <c r="I13" s="20"/>
      <c r="J13" s="20"/>
      <c r="K13" s="20"/>
      <c r="L13" s="20"/>
      <c r="M13" s="20"/>
      <c r="N13" s="20"/>
      <c r="O13" s="20"/>
      <c r="P13" s="20"/>
      <c r="Q13" s="20"/>
      <c r="R13" s="20"/>
      <c r="S13" s="20"/>
      <c r="T13" s="20"/>
      <c r="U13" s="20"/>
      <c r="V13" s="20"/>
    </row>
    <row r="14" spans="1:22" ht="19" x14ac:dyDescent="0.25">
      <c r="A14" s="20"/>
      <c r="B14" s="30" t="s">
        <v>148</v>
      </c>
      <c r="C14" s="31"/>
      <c r="D14" s="31"/>
      <c r="E14" s="31"/>
      <c r="F14" s="32"/>
      <c r="G14" s="20"/>
      <c r="H14" s="20"/>
      <c r="I14" s="20"/>
      <c r="J14" s="20"/>
      <c r="K14" s="20"/>
      <c r="L14" s="20"/>
      <c r="M14" s="20"/>
      <c r="N14" s="20"/>
      <c r="O14" s="20"/>
      <c r="P14" s="20"/>
      <c r="Q14" s="20"/>
      <c r="R14" s="20"/>
      <c r="S14" s="20"/>
      <c r="T14" s="20"/>
      <c r="U14" s="20"/>
      <c r="V14" s="20"/>
    </row>
    <row r="15" spans="1:22" ht="19" x14ac:dyDescent="0.25">
      <c r="A15" s="20"/>
      <c r="B15" s="26" t="s">
        <v>149</v>
      </c>
      <c r="C15" s="27">
        <v>3120000</v>
      </c>
      <c r="D15" s="27">
        <v>691000</v>
      </c>
      <c r="E15" s="27">
        <v>0</v>
      </c>
      <c r="F15" s="28">
        <v>0</v>
      </c>
      <c r="G15" s="20"/>
      <c r="H15" s="20"/>
      <c r="I15" s="20"/>
      <c r="J15" s="20"/>
      <c r="K15" s="20"/>
      <c r="L15" s="20"/>
      <c r="M15" s="20"/>
      <c r="N15" s="20"/>
      <c r="O15" s="20"/>
      <c r="P15" s="20"/>
      <c r="Q15" s="20"/>
      <c r="R15" s="20"/>
      <c r="S15" s="20"/>
      <c r="T15" s="20"/>
      <c r="U15" s="20"/>
      <c r="V15" s="20"/>
    </row>
    <row r="16" spans="1:22" ht="19" x14ac:dyDescent="0.25">
      <c r="A16" s="20"/>
      <c r="B16" s="30" t="s">
        <v>150</v>
      </c>
      <c r="C16" s="31"/>
      <c r="D16" s="31"/>
      <c r="E16" s="31"/>
      <c r="F16" s="32"/>
      <c r="G16" s="20"/>
      <c r="H16" s="20"/>
      <c r="I16" s="20"/>
      <c r="J16" s="20"/>
      <c r="K16" s="20"/>
      <c r="L16" s="20"/>
      <c r="M16" s="20"/>
      <c r="N16" s="20"/>
      <c r="O16" s="20"/>
      <c r="P16" s="20"/>
      <c r="Q16" s="20"/>
      <c r="R16" s="20"/>
      <c r="S16" s="20"/>
      <c r="T16" s="20"/>
      <c r="U16" s="20"/>
      <c r="V16" s="20"/>
    </row>
    <row r="17" spans="1:22" ht="19" x14ac:dyDescent="0.25">
      <c r="A17" s="20"/>
      <c r="B17" s="33" t="s">
        <v>151</v>
      </c>
      <c r="C17" s="34">
        <v>183873000</v>
      </c>
      <c r="D17" s="34">
        <v>70213000</v>
      </c>
      <c r="E17" s="34">
        <v>58812000</v>
      </c>
      <c r="F17" s="35">
        <v>67771000</v>
      </c>
      <c r="G17" s="20"/>
      <c r="H17" s="20"/>
      <c r="I17" s="20"/>
      <c r="J17" s="20"/>
      <c r="K17" s="20"/>
      <c r="L17" s="20"/>
      <c r="M17" s="20"/>
      <c r="N17" s="20"/>
      <c r="O17" s="20"/>
      <c r="P17" s="20"/>
      <c r="Q17" s="20"/>
      <c r="R17" s="20"/>
      <c r="S17" s="20"/>
      <c r="T17" s="20"/>
      <c r="U17" s="20"/>
      <c r="V17" s="20"/>
    </row>
    <row r="19" spans="1:22" x14ac:dyDescent="0.2">
      <c r="A19" s="20"/>
      <c r="B19" s="36" t="s">
        <v>70</v>
      </c>
      <c r="C19" s="37" t="s">
        <v>152</v>
      </c>
      <c r="D19" s="37" t="s">
        <v>153</v>
      </c>
      <c r="E19" s="37" t="s">
        <v>154</v>
      </c>
      <c r="F19" s="37" t="s">
        <v>155</v>
      </c>
      <c r="G19" s="38" t="s">
        <v>156</v>
      </c>
      <c r="H19" s="20"/>
      <c r="I19" s="20"/>
      <c r="J19" s="20"/>
      <c r="K19" s="20"/>
      <c r="L19" s="20"/>
      <c r="M19" s="20"/>
      <c r="N19" s="20"/>
      <c r="O19" s="20"/>
      <c r="P19" s="20"/>
      <c r="Q19" s="20"/>
      <c r="R19" s="20"/>
      <c r="S19" s="20"/>
      <c r="T19" s="20"/>
      <c r="U19" s="20"/>
      <c r="V19" s="20"/>
    </row>
    <row r="20" spans="1:22" x14ac:dyDescent="0.2">
      <c r="A20" s="20"/>
      <c r="B20" s="39" t="s">
        <v>85</v>
      </c>
      <c r="C20" s="40"/>
      <c r="D20" s="40"/>
      <c r="E20" s="40"/>
      <c r="F20" s="40"/>
      <c r="G20" s="41"/>
      <c r="H20" s="42" t="s">
        <v>157</v>
      </c>
      <c r="I20" s="20"/>
      <c r="J20" s="20"/>
      <c r="K20" s="20"/>
      <c r="L20" s="20"/>
      <c r="M20" s="20"/>
      <c r="N20" s="20"/>
      <c r="O20" s="20"/>
      <c r="P20" s="20"/>
      <c r="Q20" s="20"/>
      <c r="R20" s="20"/>
      <c r="S20" s="20"/>
      <c r="T20" s="20"/>
      <c r="U20" s="20"/>
      <c r="V20" s="20"/>
    </row>
    <row r="21" spans="1:22" x14ac:dyDescent="0.2">
      <c r="A21" s="20"/>
      <c r="B21" s="43" t="s">
        <v>158</v>
      </c>
      <c r="C21" s="44" t="str">
        <f>IF(C3&gt;D3, "Pass", "Fail")</f>
        <v>Fail</v>
      </c>
      <c r="D21" s="44" t="str">
        <f>IF(D3&gt;E3, "Pass", "Fail")</f>
        <v>Fail</v>
      </c>
      <c r="E21" s="44" t="str">
        <f>IF(E3&gt;F3, "Pass", "Fail")</f>
        <v>Fail</v>
      </c>
      <c r="F21" s="45"/>
      <c r="G21" s="46">
        <f>(((COUNTIF(C21:E21, "Pass") * 100) + (COUNTIF(C21:E21, "Fail") * 0)) * (400/300)) / 2</f>
        <v>0</v>
      </c>
      <c r="H21" s="47" t="s">
        <v>159</v>
      </c>
      <c r="I21" s="48"/>
      <c r="J21" s="20"/>
      <c r="K21" s="20"/>
      <c r="L21" s="20"/>
      <c r="M21" s="20"/>
      <c r="N21" s="20"/>
      <c r="O21" s="20"/>
      <c r="P21" s="20"/>
      <c r="Q21" s="20"/>
      <c r="R21" s="20"/>
      <c r="S21" s="20"/>
      <c r="T21" s="20"/>
      <c r="U21" s="20"/>
      <c r="V21" s="20"/>
    </row>
    <row r="22" spans="1:22" x14ac:dyDescent="0.2">
      <c r="A22" s="20"/>
      <c r="B22" s="43" t="s">
        <v>160</v>
      </c>
      <c r="C22" s="44" t="str">
        <f>IF(C17&gt;D17, "Pass", "Fail")</f>
        <v>Pass</v>
      </c>
      <c r="D22" s="44" t="str">
        <f>IF(D17&gt;E17, "Pass", "Fail")</f>
        <v>Pass</v>
      </c>
      <c r="E22" s="44" t="str">
        <f>IF(E17&gt;F17, "Pass", "Fail")</f>
        <v>Fail</v>
      </c>
      <c r="F22" s="40"/>
      <c r="G22" s="46">
        <f>(((COUNTIF(C22:F22, "Pass") * 100) + (COUNTIF(C22:F22, "Fail") * 0)) * (400/300)) / 2</f>
        <v>133.33333333333331</v>
      </c>
      <c r="H22" s="47" t="s">
        <v>161</v>
      </c>
      <c r="I22" s="20"/>
      <c r="J22" s="20"/>
      <c r="K22" s="20"/>
      <c r="L22" s="20"/>
      <c r="M22" s="20"/>
      <c r="N22" s="20"/>
      <c r="O22" s="20"/>
      <c r="P22" s="20"/>
      <c r="Q22" s="20"/>
      <c r="R22" s="20"/>
      <c r="S22" s="20"/>
      <c r="T22" s="20"/>
      <c r="U22" s="20"/>
      <c r="V22" s="20"/>
    </row>
    <row r="23" spans="1:22" x14ac:dyDescent="0.2">
      <c r="A23" s="20"/>
      <c r="B23" s="39" t="s">
        <v>73</v>
      </c>
      <c r="C23" s="44" t="str">
        <f>IF(C17&gt;C7, "Pass", "Fail")</f>
        <v>Pass</v>
      </c>
      <c r="D23" s="44" t="str">
        <f>IF(D17&gt;D7, "Pass", "Fail")</f>
        <v>Fail</v>
      </c>
      <c r="E23" s="44" t="str">
        <f>IF(E17&gt;E7, "Pass", "Fail")</f>
        <v>Pass</v>
      </c>
      <c r="F23" s="49" t="str">
        <f>IF(F17&gt;F7, "Pass", "Fail")</f>
        <v>Pass</v>
      </c>
      <c r="G23" s="46">
        <f>(COUNTIF(C23:F23, "Pass") * 100) + (COUNTIF(C23:F23, "Fail") * 0)</f>
        <v>300</v>
      </c>
      <c r="H23" s="47" t="s">
        <v>162</v>
      </c>
      <c r="I23" s="20"/>
      <c r="J23" s="20"/>
      <c r="K23" s="20"/>
      <c r="L23" s="20"/>
      <c r="M23" s="20"/>
      <c r="N23" s="20"/>
      <c r="O23" s="20"/>
      <c r="P23" s="20"/>
      <c r="Q23" s="20"/>
      <c r="R23" s="20"/>
      <c r="S23" s="20"/>
      <c r="T23" s="20"/>
      <c r="U23" s="20"/>
      <c r="V23" s="20"/>
    </row>
    <row r="24" spans="1:22" x14ac:dyDescent="0.2">
      <c r="A24" s="20"/>
      <c r="B24" s="39" t="s">
        <v>91</v>
      </c>
      <c r="C24" s="50">
        <f>C17/(C4)</f>
        <v>0.19635321002947331</v>
      </c>
      <c r="D24" s="50">
        <f>D17/(D4)</f>
        <v>8.4773941789678814E-2</v>
      </c>
      <c r="E24" s="50">
        <f>E17/(E4)</f>
        <v>9.2908925177762641E-2</v>
      </c>
      <c r="F24" s="51">
        <f>F17/(F4)</f>
        <v>0.10962846253890403</v>
      </c>
      <c r="G24" s="46">
        <f>(IF(C24 &gt; 0.5, 100, IF(C24 &gt;= 0.2, 50, 0))) +
  (IF(D24 &gt; 0.5, 100, IF(D24 &gt;= 0.2, 50, 0))) +
  (IF(E24 &gt; 0.5, 100, IF(E24 &gt;= 0.2, 50, 0))) +
  (IF(F24 &gt; 0.5, 100, IF(F24 &gt;= 0.2, 50, 0)))</f>
        <v>0</v>
      </c>
      <c r="H24" s="47" t="s">
        <v>163</v>
      </c>
      <c r="I24" s="20"/>
      <c r="J24" s="20"/>
      <c r="K24" s="20"/>
      <c r="L24" s="20"/>
      <c r="M24" s="20"/>
      <c r="N24" s="20"/>
      <c r="O24" s="20"/>
      <c r="P24" s="20"/>
      <c r="Q24" s="20"/>
      <c r="R24" s="20"/>
      <c r="S24" s="20"/>
      <c r="T24" s="20"/>
      <c r="U24" s="20"/>
      <c r="V24" s="20"/>
    </row>
    <row r="25" spans="1:22" x14ac:dyDescent="0.2">
      <c r="A25" s="20"/>
      <c r="B25" s="39" t="s">
        <v>79</v>
      </c>
      <c r="C25" s="50">
        <f>C17/C6</f>
        <v>0.13716941903689794</v>
      </c>
      <c r="D25" s="50">
        <f>D17/D6</f>
        <v>5.3870516800346178E-2</v>
      </c>
      <c r="E25" s="50">
        <f>E17/E6</f>
        <v>5.2198779969343911E-2</v>
      </c>
      <c r="F25" s="51">
        <f>F17/F6</f>
        <v>6.406757389121813E-2</v>
      </c>
      <c r="G25" s="46">
        <f>(IF(C25 &gt; 0.17, 100, IF(C25 &gt;= 0.1, 50, 0))) +
  (IF(D25 &gt; 0.17, 100, IF(D25 &gt;= 0.1, 50, 0))) +
  (IF(E25 &gt; 0.17, 100, IF(E25 &gt;= 0.1, 50, 0))) +
  (IF(F25 &gt; 0.17, 100, IF(F25 &gt;= 0.1, 50, 0)))</f>
        <v>50</v>
      </c>
      <c r="H25" s="47" t="s">
        <v>164</v>
      </c>
      <c r="I25" s="20"/>
      <c r="J25" s="20"/>
      <c r="K25" s="20"/>
      <c r="L25" s="20"/>
      <c r="M25" s="20"/>
      <c r="N25" s="20"/>
      <c r="O25" s="20"/>
      <c r="P25" s="20"/>
      <c r="Q25" s="20"/>
      <c r="R25" s="20"/>
      <c r="S25" s="20"/>
      <c r="T25" s="20"/>
      <c r="U25" s="20"/>
      <c r="V25" s="20"/>
    </row>
    <row r="26" spans="1:22" x14ac:dyDescent="0.2">
      <c r="A26" s="20"/>
      <c r="B26" s="39" t="s">
        <v>81</v>
      </c>
      <c r="C26" s="50">
        <f>C8/C6</f>
        <v>0.41469442685125713</v>
      </c>
      <c r="D26" s="50">
        <f>D8/D6</f>
        <v>0.42571695133983856</v>
      </c>
      <c r="E26" s="50">
        <f>E8/E6</f>
        <v>0.4216845227581959</v>
      </c>
      <c r="F26" s="51">
        <f>F8/F6</f>
        <v>0.28712569897098239</v>
      </c>
      <c r="G26" s="46">
        <f>(IF(C26 &lt; 0.5, 100, 0)) +
  (IF(D26 &lt; 0.5, 100, 0)) +
  (IF(E26 &lt; 0.5, 100, 0)) +
  (IF(F26 &lt; 0.5, 100, 0))</f>
        <v>400</v>
      </c>
      <c r="H26" s="47" t="s">
        <v>165</v>
      </c>
      <c r="I26" s="20"/>
      <c r="J26" s="20"/>
      <c r="K26" s="20"/>
      <c r="L26" s="20"/>
      <c r="M26" s="20"/>
      <c r="N26" s="20"/>
      <c r="O26" s="20"/>
      <c r="P26" s="20"/>
      <c r="Q26" s="20"/>
      <c r="R26" s="20"/>
      <c r="S26" s="20"/>
      <c r="T26" s="20"/>
      <c r="U26" s="20"/>
      <c r="V26" s="20"/>
    </row>
    <row r="27" spans="1:22" x14ac:dyDescent="0.2">
      <c r="A27" s="20"/>
      <c r="B27" s="39" t="s">
        <v>166</v>
      </c>
      <c r="C27" s="50">
        <f>C9/(C13+C10)</f>
        <v>0.94165009682176426</v>
      </c>
      <c r="D27" s="50">
        <f>D9/(D13+D10)</f>
        <v>0.9792432475021895</v>
      </c>
      <c r="E27" s="50">
        <f>E9/(E13+E10)</f>
        <v>0.8697139747193342</v>
      </c>
      <c r="F27" s="51">
        <f>F9/(F13+F10)</f>
        <v>0.49345680389330404</v>
      </c>
      <c r="G27" s="46">
        <f>(IF(C27 &lt; 0.8, 100, IF(C27 &lt; 1, 50, 0))) +
  (IF(D27 &lt; 0.8, 100, IF(D27 &lt; 1, 50, 0))) +
  (IF(E27 &lt; 0.8, 100, IF(E27 &lt; 1, 50, 0))) +
  (IF(F27 &lt; 0.8, 100, IF(F27 &lt; 1, 50, 0)))</f>
        <v>250</v>
      </c>
      <c r="H27" s="47" t="s">
        <v>167</v>
      </c>
      <c r="I27" s="20"/>
      <c r="J27" s="20"/>
      <c r="K27" s="20"/>
      <c r="L27" s="20"/>
      <c r="M27" s="20"/>
      <c r="N27" s="20"/>
      <c r="O27" s="20"/>
      <c r="P27" s="20"/>
      <c r="Q27" s="20"/>
      <c r="R27" s="20"/>
      <c r="S27" s="20"/>
      <c r="T27" s="20"/>
      <c r="U27" s="20"/>
      <c r="V27" s="20"/>
    </row>
    <row r="28" spans="1:22" x14ac:dyDescent="0.2">
      <c r="A28" s="20"/>
      <c r="B28" s="39" t="s">
        <v>168</v>
      </c>
      <c r="C28" s="44" t="str">
        <f>IF(C11=0, "Pass", "Fail")</f>
        <v>Pass</v>
      </c>
      <c r="D28" s="52" t="str">
        <f>IF(D11=0, "Pass", "Fail")</f>
        <v>Pass</v>
      </c>
      <c r="E28" s="52" t="str">
        <f>IF(E11=0, "Pass", "Fail")</f>
        <v>Pass</v>
      </c>
      <c r="F28" s="53" t="str">
        <f>IF(F11=0, "Pass", "Fail")</f>
        <v>Fail</v>
      </c>
      <c r="G28" s="46">
        <f>(COUNTIF(C28:F28, "Pass") * 100) + (COUNTIF(C28:F28, "Fail") * 0)</f>
        <v>300</v>
      </c>
      <c r="H28" s="47" t="s">
        <v>169</v>
      </c>
      <c r="I28" s="20"/>
      <c r="J28" s="20"/>
      <c r="K28" s="20"/>
      <c r="L28" s="20"/>
      <c r="M28" s="20"/>
      <c r="N28" s="20"/>
      <c r="O28" s="20"/>
      <c r="P28" s="20"/>
      <c r="Q28" s="20"/>
      <c r="R28" s="20"/>
      <c r="S28" s="20"/>
      <c r="T28" s="20"/>
      <c r="U28" s="20"/>
      <c r="V28" s="20"/>
    </row>
    <row r="29" spans="1:22" x14ac:dyDescent="0.2">
      <c r="A29" s="20"/>
      <c r="B29" s="39" t="s">
        <v>83</v>
      </c>
      <c r="C29" s="51" t="e">
        <f>(((C12-D12)/D12)+((D12-E12)/E12)+((E12-F12)/F12))/3</f>
        <v>#DIV/0!</v>
      </c>
      <c r="D29" s="54"/>
      <c r="E29" s="55"/>
      <c r="F29" s="56"/>
      <c r="G29" s="46" t="e">
        <f>(IF(C29 &gt;= 0.17, 100, IF(C29 &gt;= 0, 50, 0))) * (400/100)</f>
        <v>#DIV/0!</v>
      </c>
      <c r="H29" s="47" t="s">
        <v>170</v>
      </c>
      <c r="I29" s="20"/>
      <c r="J29" s="20"/>
      <c r="K29" s="20"/>
      <c r="L29" s="20"/>
      <c r="M29" s="20"/>
      <c r="N29" s="20"/>
      <c r="O29" s="20"/>
      <c r="P29" s="20"/>
      <c r="Q29" s="20"/>
      <c r="R29" s="20"/>
      <c r="S29" s="20"/>
      <c r="T29" s="20"/>
      <c r="U29" s="20"/>
      <c r="V29" s="20"/>
    </row>
    <row r="30" spans="1:22" x14ac:dyDescent="0.2">
      <c r="A30" s="20"/>
      <c r="B30" s="39" t="s">
        <v>87</v>
      </c>
      <c r="C30" s="44" t="str">
        <f>IF(C10&lt;&gt;0,"Pass","Fail")</f>
        <v>Pass</v>
      </c>
      <c r="D30" s="57" t="str">
        <f>IF(D10&lt;&gt;0,"Pass","Fail")</f>
        <v>Pass</v>
      </c>
      <c r="E30" s="57" t="str">
        <f>IF(E10&lt;&gt;0,"Pass","Fail")</f>
        <v>Pass</v>
      </c>
      <c r="F30" s="58" t="str">
        <f>IF(F10&lt;&gt;0,"Pass","Fail")</f>
        <v>Fail</v>
      </c>
      <c r="G30" s="46">
        <f>(COUNTIF(C30:F30, "Pass") * 100) + (COUNTIF(C30:F30, "Fail") * 0)</f>
        <v>300</v>
      </c>
      <c r="H30" s="47" t="s">
        <v>171</v>
      </c>
      <c r="I30" s="20"/>
      <c r="J30" s="20"/>
      <c r="K30" s="20"/>
      <c r="L30" s="20"/>
      <c r="M30" s="20"/>
      <c r="N30" s="20"/>
      <c r="O30" s="20"/>
      <c r="P30" s="20"/>
      <c r="Q30" s="20"/>
      <c r="R30" s="20"/>
      <c r="S30" s="20"/>
      <c r="T30" s="20"/>
      <c r="U30" s="20"/>
      <c r="V30" s="20"/>
    </row>
    <row r="31" spans="1:22" x14ac:dyDescent="0.2">
      <c r="A31" s="20"/>
      <c r="B31" s="39" t="s">
        <v>172</v>
      </c>
      <c r="C31" s="50">
        <f>C17/(C13+C10)</f>
        <v>0.2653190500789292</v>
      </c>
      <c r="D31" s="50">
        <f>D17/(D13+D10)</f>
        <v>0.1063868795626521</v>
      </c>
      <c r="E31" s="50">
        <f>E17/(E13+E10)</f>
        <v>9.7585095756578186E-2</v>
      </c>
      <c r="F31" s="51">
        <f>F17/(F13+F10)</f>
        <v>9.5682154136776734E-2</v>
      </c>
      <c r="G31" s="46">
        <f>(IF(C31 &gt; 0.23, 100, 0)) +
  (IF(D31 &gt; 0.23, 100, 0)) +
  (IF(E31 &gt; 0.23, 100, 0)) +
  (IF(F31 &gt; 0.23, 100, 0))</f>
        <v>100</v>
      </c>
      <c r="H31" s="47" t="s">
        <v>173</v>
      </c>
      <c r="I31" s="20"/>
      <c r="J31" s="20"/>
      <c r="K31" s="20"/>
      <c r="L31" s="20"/>
      <c r="M31" s="20"/>
      <c r="N31" s="20"/>
      <c r="O31" s="20"/>
      <c r="P31" s="20"/>
      <c r="Q31" s="20"/>
      <c r="R31" s="20"/>
      <c r="S31" s="20"/>
      <c r="T31" s="20"/>
      <c r="U31" s="20"/>
      <c r="V31" s="20"/>
    </row>
    <row r="32" spans="1:22" x14ac:dyDescent="0.2">
      <c r="A32" s="20"/>
      <c r="B32" s="59" t="s">
        <v>93</v>
      </c>
      <c r="C32" s="60" t="str">
        <f>IF(C5&gt;F5, "Pass", "Fail")</f>
        <v>Fail</v>
      </c>
      <c r="D32" s="61"/>
      <c r="E32" s="62"/>
      <c r="F32" s="62"/>
      <c r="G32" s="63">
        <f>((COUNTIF(C32, "Pass") * 100) + (COUNTIF(C32, "Fail") * 0)) * (400/100)</f>
        <v>0</v>
      </c>
      <c r="H32" s="64" t="s">
        <v>174</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800-000000000000}">
  <sheetPr>
    <tabColor rgb="FF00FF00"/>
  </sheetPr>
  <dimension ref="A1:V32"/>
  <sheetViews>
    <sheetView zoomScale="200" workbookViewId="0"/>
  </sheetViews>
  <sheetFormatPr baseColWidth="10" defaultColWidth="8.83203125" defaultRowHeight="15" x14ac:dyDescent="0.2"/>
  <cols>
    <col min="1" max="1" width="19" customWidth="1"/>
    <col min="2" max="2" width="42" customWidth="1"/>
    <col min="3" max="7" width="20" customWidth="1"/>
    <col min="8" max="8" width="177" customWidth="1"/>
    <col min="9" max="9" width="20" customWidth="1"/>
    <col min="10" max="22" width="19" customWidth="1"/>
  </cols>
  <sheetData>
    <row r="1" spans="1:22" x14ac:dyDescent="0.2">
      <c r="A1" s="20"/>
      <c r="B1" s="21" t="s">
        <v>130</v>
      </c>
      <c r="C1" s="20"/>
      <c r="D1" s="20"/>
      <c r="E1" s="20"/>
      <c r="F1" s="20"/>
      <c r="G1" s="20"/>
      <c r="H1" s="20"/>
      <c r="I1" s="20"/>
      <c r="J1" s="20"/>
      <c r="K1" s="20"/>
      <c r="L1" s="20"/>
      <c r="M1" s="20"/>
      <c r="N1" s="20"/>
      <c r="O1" s="20"/>
      <c r="P1" s="20"/>
      <c r="Q1" s="20"/>
      <c r="R1" s="20"/>
      <c r="S1" s="20"/>
      <c r="T1" s="20"/>
      <c r="U1" s="20"/>
      <c r="V1" s="20"/>
    </row>
    <row r="2" spans="1:22" x14ac:dyDescent="0.2">
      <c r="A2" s="20"/>
      <c r="B2" s="22" t="s">
        <v>131</v>
      </c>
      <c r="C2" s="23" t="s">
        <v>176</v>
      </c>
      <c r="D2" s="23" t="s">
        <v>177</v>
      </c>
      <c r="E2" s="23"/>
      <c r="F2" s="23"/>
      <c r="G2" s="20"/>
      <c r="H2" s="24" t="s">
        <v>136</v>
      </c>
      <c r="I2" s="25" t="e">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#DIV/0!</v>
      </c>
      <c r="J2" s="20"/>
      <c r="K2" s="20"/>
      <c r="L2" s="20"/>
      <c r="M2" s="20"/>
      <c r="N2" s="20"/>
      <c r="O2" s="20"/>
      <c r="P2" s="20"/>
      <c r="Q2" s="20"/>
      <c r="R2" s="20"/>
      <c r="S2" s="20"/>
      <c r="T2" s="20"/>
      <c r="U2" s="20"/>
      <c r="V2" s="20"/>
    </row>
    <row r="3" spans="1:22" ht="19" x14ac:dyDescent="0.25">
      <c r="A3" s="20"/>
      <c r="B3" s="26" t="s">
        <v>137</v>
      </c>
      <c r="C3" s="27">
        <v>0</v>
      </c>
      <c r="D3" s="27">
        <v>0</v>
      </c>
      <c r="E3" s="27">
        <v>0</v>
      </c>
      <c r="F3" s="28">
        <v>0</v>
      </c>
      <c r="G3" s="20"/>
      <c r="H3" s="20"/>
      <c r="I3" s="20"/>
      <c r="J3" s="20"/>
      <c r="K3" s="20"/>
      <c r="L3" s="20"/>
      <c r="M3" s="20"/>
      <c r="N3" s="20"/>
      <c r="O3" s="20"/>
      <c r="P3" s="20"/>
      <c r="Q3" s="20"/>
      <c r="R3" s="20"/>
      <c r="S3" s="20"/>
      <c r="T3" s="20"/>
      <c r="U3" s="20"/>
      <c r="V3" s="20"/>
    </row>
    <row r="4" spans="1:22" ht="19" x14ac:dyDescent="0.25">
      <c r="A4" s="20"/>
      <c r="B4" s="29" t="s">
        <v>138</v>
      </c>
      <c r="C4" s="27">
        <v>447903</v>
      </c>
      <c r="D4" s="27">
        <v>502162</v>
      </c>
      <c r="E4" s="27">
        <v>0</v>
      </c>
      <c r="F4" s="28">
        <v>0</v>
      </c>
      <c r="G4" s="20"/>
      <c r="H4" s="20"/>
      <c r="I4" s="20"/>
      <c r="J4" s="20"/>
      <c r="K4" s="20"/>
      <c r="L4" s="20"/>
      <c r="M4" s="20"/>
      <c r="N4" s="20"/>
      <c r="O4" s="20"/>
      <c r="P4" s="20"/>
      <c r="Q4" s="20"/>
      <c r="R4" s="20"/>
      <c r="S4" s="20"/>
      <c r="T4" s="20"/>
      <c r="U4" s="20"/>
      <c r="V4" s="20"/>
    </row>
    <row r="5" spans="1:22" ht="19" x14ac:dyDescent="0.25">
      <c r="A5" s="20"/>
      <c r="B5" s="29" t="s">
        <v>139</v>
      </c>
      <c r="C5" s="27">
        <v>0</v>
      </c>
      <c r="D5" s="27">
        <v>0</v>
      </c>
      <c r="E5" s="27">
        <v>0</v>
      </c>
      <c r="F5" s="28">
        <v>0</v>
      </c>
      <c r="G5" s="20"/>
      <c r="H5" s="20"/>
      <c r="I5" s="20"/>
      <c r="J5" s="20"/>
      <c r="K5" s="20"/>
      <c r="L5" s="20"/>
      <c r="M5" s="20"/>
      <c r="N5" s="20"/>
      <c r="O5" s="20"/>
      <c r="P5" s="20"/>
      <c r="Q5" s="20"/>
      <c r="R5" s="20"/>
      <c r="S5" s="20"/>
      <c r="T5" s="20"/>
      <c r="U5" s="20"/>
      <c r="V5" s="20"/>
    </row>
    <row r="6" spans="1:22" ht="19" x14ac:dyDescent="0.25">
      <c r="A6" s="20"/>
      <c r="B6" s="29" t="s">
        <v>140</v>
      </c>
      <c r="C6" s="27">
        <v>10987425</v>
      </c>
      <c r="D6" s="27">
        <v>11041249</v>
      </c>
      <c r="E6" s="27">
        <v>0</v>
      </c>
      <c r="F6" s="28">
        <v>0</v>
      </c>
      <c r="G6" s="20"/>
      <c r="H6" s="20"/>
      <c r="I6" s="20"/>
      <c r="J6" s="20"/>
      <c r="K6" s="20"/>
      <c r="L6" s="20"/>
      <c r="M6" s="20"/>
      <c r="N6" s="20"/>
      <c r="O6" s="20"/>
      <c r="P6" s="20"/>
      <c r="Q6" s="20"/>
      <c r="R6" s="20"/>
      <c r="S6" s="20"/>
      <c r="T6" s="20"/>
      <c r="U6" s="20"/>
      <c r="V6" s="20"/>
    </row>
    <row r="7" spans="1:22" ht="19" x14ac:dyDescent="0.25">
      <c r="A7" s="20"/>
      <c r="B7" s="29" t="s">
        <v>141</v>
      </c>
      <c r="C7" s="27">
        <v>634036</v>
      </c>
      <c r="D7" s="27">
        <v>437160</v>
      </c>
      <c r="E7" s="27">
        <v>0</v>
      </c>
      <c r="F7" s="28">
        <v>0</v>
      </c>
      <c r="G7" s="20"/>
      <c r="H7" s="20"/>
      <c r="I7" s="20"/>
      <c r="J7" s="20"/>
      <c r="K7" s="20"/>
      <c r="L7" s="20"/>
      <c r="M7" s="20"/>
      <c r="N7" s="20"/>
      <c r="O7" s="20"/>
      <c r="P7" s="20"/>
      <c r="Q7" s="20"/>
      <c r="R7" s="20"/>
      <c r="S7" s="20"/>
      <c r="T7" s="20"/>
      <c r="U7" s="20"/>
      <c r="V7" s="20"/>
    </row>
    <row r="8" spans="1:22" ht="19" x14ac:dyDescent="0.25">
      <c r="A8" s="20"/>
      <c r="B8" s="29" t="s">
        <v>142</v>
      </c>
      <c r="C8" s="27">
        <v>38464455</v>
      </c>
      <c r="D8" s="27">
        <v>29334701</v>
      </c>
      <c r="E8" s="27">
        <v>0</v>
      </c>
      <c r="F8" s="28">
        <v>0</v>
      </c>
      <c r="G8" s="20"/>
      <c r="H8" s="20"/>
      <c r="I8" s="20"/>
      <c r="J8" s="20"/>
      <c r="K8" s="20"/>
      <c r="L8" s="20"/>
      <c r="M8" s="20"/>
      <c r="N8" s="20"/>
      <c r="O8" s="20"/>
      <c r="P8" s="20"/>
      <c r="Q8" s="20"/>
      <c r="R8" s="20"/>
      <c r="S8" s="20"/>
      <c r="T8" s="20"/>
      <c r="U8" s="20"/>
      <c r="V8" s="20"/>
    </row>
    <row r="9" spans="1:22" ht="19" x14ac:dyDescent="0.25">
      <c r="A9" s="20"/>
      <c r="B9" s="29" t="s">
        <v>143</v>
      </c>
      <c r="C9" s="27">
        <v>39098491</v>
      </c>
      <c r="D9" s="27">
        <v>29771861</v>
      </c>
      <c r="E9" s="27">
        <v>0</v>
      </c>
      <c r="F9" s="28">
        <v>0</v>
      </c>
      <c r="G9" s="20"/>
      <c r="H9" s="20"/>
      <c r="I9" s="20"/>
      <c r="J9" s="20"/>
      <c r="K9" s="20"/>
      <c r="L9" s="20"/>
      <c r="M9" s="20"/>
      <c r="N9" s="20"/>
      <c r="O9" s="20"/>
      <c r="P9" s="20"/>
      <c r="Q9" s="20"/>
      <c r="R9" s="20"/>
      <c r="S9" s="20"/>
      <c r="T9" s="20"/>
      <c r="U9" s="20"/>
      <c r="V9" s="20"/>
    </row>
    <row r="10" spans="1:22" ht="19" x14ac:dyDescent="0.25">
      <c r="A10" s="20"/>
      <c r="B10" s="29" t="s">
        <v>144</v>
      </c>
      <c r="C10" s="27">
        <v>0</v>
      </c>
      <c r="D10" s="27">
        <v>0</v>
      </c>
      <c r="E10" s="27">
        <v>0</v>
      </c>
      <c r="F10" s="28">
        <v>0</v>
      </c>
      <c r="G10" s="20"/>
      <c r="H10" s="20"/>
      <c r="I10" s="20"/>
      <c r="J10" s="20"/>
      <c r="K10" s="20"/>
      <c r="L10" s="20"/>
      <c r="M10" s="20"/>
      <c r="N10" s="20"/>
      <c r="O10" s="20"/>
      <c r="P10" s="20"/>
      <c r="Q10" s="20"/>
      <c r="R10" s="20"/>
      <c r="S10" s="20"/>
      <c r="T10" s="20"/>
      <c r="U10" s="20"/>
      <c r="V10" s="20"/>
    </row>
    <row r="11" spans="1:22" ht="19" x14ac:dyDescent="0.25">
      <c r="A11" s="20"/>
      <c r="B11" s="29" t="s">
        <v>145</v>
      </c>
      <c r="C11" s="27">
        <v>0</v>
      </c>
      <c r="D11" s="27">
        <v>0</v>
      </c>
      <c r="E11" s="27">
        <v>0</v>
      </c>
      <c r="F11" s="28">
        <v>0</v>
      </c>
      <c r="G11" s="20"/>
      <c r="H11" s="20"/>
      <c r="I11" s="20"/>
      <c r="J11" s="20"/>
      <c r="K11" s="20"/>
      <c r="L11" s="20"/>
      <c r="M11" s="20"/>
      <c r="N11" s="20"/>
      <c r="O11" s="20"/>
      <c r="P11" s="20"/>
      <c r="Q11" s="20"/>
      <c r="R11" s="20"/>
      <c r="S11" s="20"/>
      <c r="T11" s="20"/>
      <c r="U11" s="20"/>
      <c r="V11" s="20"/>
    </row>
    <row r="12" spans="1:22" ht="19" x14ac:dyDescent="0.25">
      <c r="A12" s="20"/>
      <c r="B12" s="29" t="s">
        <v>146</v>
      </c>
      <c r="C12" s="27">
        <v>-29320787</v>
      </c>
      <c r="D12" s="27">
        <v>-19296896</v>
      </c>
      <c r="E12" s="27">
        <v>0</v>
      </c>
      <c r="F12" s="28">
        <v>0</v>
      </c>
      <c r="G12" s="20"/>
      <c r="H12" s="20"/>
      <c r="I12" s="20"/>
      <c r="J12" s="20"/>
      <c r="K12" s="20"/>
      <c r="L12" s="20"/>
      <c r="M12" s="20"/>
      <c r="N12" s="20"/>
      <c r="O12" s="20"/>
      <c r="P12" s="20"/>
      <c r="Q12" s="20"/>
      <c r="R12" s="20"/>
      <c r="S12" s="20"/>
      <c r="T12" s="20"/>
      <c r="U12" s="20"/>
      <c r="V12" s="20"/>
    </row>
    <row r="13" spans="1:22" ht="19" x14ac:dyDescent="0.25">
      <c r="A13" s="20"/>
      <c r="B13" s="29" t="s">
        <v>147</v>
      </c>
      <c r="C13" s="27">
        <v>-28111066</v>
      </c>
      <c r="D13" s="27">
        <v>-18730612</v>
      </c>
      <c r="E13" s="27">
        <v>0</v>
      </c>
      <c r="F13" s="28">
        <v>0</v>
      </c>
      <c r="G13" s="20"/>
      <c r="H13" s="20"/>
      <c r="I13" s="20"/>
      <c r="J13" s="20"/>
      <c r="K13" s="20"/>
      <c r="L13" s="20"/>
      <c r="M13" s="20"/>
      <c r="N13" s="20"/>
      <c r="O13" s="20"/>
      <c r="P13" s="20"/>
      <c r="Q13" s="20"/>
      <c r="R13" s="20"/>
      <c r="S13" s="20"/>
      <c r="T13" s="20"/>
      <c r="U13" s="20"/>
      <c r="V13" s="20"/>
    </row>
    <row r="14" spans="1:22" ht="19" x14ac:dyDescent="0.25">
      <c r="A14" s="20"/>
      <c r="B14" s="30" t="s">
        <v>148</v>
      </c>
      <c r="C14" s="31"/>
      <c r="D14" s="31"/>
      <c r="E14" s="31"/>
      <c r="F14" s="32"/>
      <c r="G14" s="20"/>
      <c r="H14" s="20"/>
      <c r="I14" s="20"/>
      <c r="J14" s="20"/>
      <c r="K14" s="20"/>
      <c r="L14" s="20"/>
      <c r="M14" s="20"/>
      <c r="N14" s="20"/>
      <c r="O14" s="20"/>
      <c r="P14" s="20"/>
      <c r="Q14" s="20"/>
      <c r="R14" s="20"/>
      <c r="S14" s="20"/>
      <c r="T14" s="20"/>
      <c r="U14" s="20"/>
      <c r="V14" s="20"/>
    </row>
    <row r="15" spans="1:22" ht="19" x14ac:dyDescent="0.25">
      <c r="A15" s="20"/>
      <c r="B15" s="26" t="s">
        <v>149</v>
      </c>
      <c r="C15" s="27">
        <v>6024267</v>
      </c>
      <c r="D15" s="27">
        <v>2477237</v>
      </c>
      <c r="E15" s="27">
        <v>0</v>
      </c>
      <c r="F15" s="28">
        <v>0</v>
      </c>
      <c r="G15" s="20"/>
      <c r="H15" s="20"/>
      <c r="I15" s="20"/>
      <c r="J15" s="20"/>
      <c r="K15" s="20"/>
      <c r="L15" s="20"/>
      <c r="M15" s="20"/>
      <c r="N15" s="20"/>
      <c r="O15" s="20"/>
      <c r="P15" s="20"/>
      <c r="Q15" s="20"/>
      <c r="R15" s="20"/>
      <c r="S15" s="20"/>
      <c r="T15" s="20"/>
      <c r="U15" s="20"/>
      <c r="V15" s="20"/>
    </row>
    <row r="16" spans="1:22" ht="19" x14ac:dyDescent="0.25">
      <c r="A16" s="20"/>
      <c r="B16" s="30" t="s">
        <v>150</v>
      </c>
      <c r="C16" s="31"/>
      <c r="D16" s="31"/>
      <c r="E16" s="31"/>
      <c r="F16" s="32"/>
      <c r="G16" s="20"/>
      <c r="H16" s="20"/>
      <c r="I16" s="20"/>
      <c r="J16" s="20"/>
      <c r="K16" s="20"/>
      <c r="L16" s="20"/>
      <c r="M16" s="20"/>
      <c r="N16" s="20"/>
      <c r="O16" s="20"/>
      <c r="P16" s="20"/>
      <c r="Q16" s="20"/>
      <c r="R16" s="20"/>
      <c r="S16" s="20"/>
      <c r="T16" s="20"/>
      <c r="U16" s="20"/>
      <c r="V16" s="20"/>
    </row>
    <row r="17" spans="1:22" ht="19" x14ac:dyDescent="0.25">
      <c r="A17" s="20"/>
      <c r="B17" s="33" t="s">
        <v>151</v>
      </c>
      <c r="C17" s="34">
        <v>-9992525</v>
      </c>
      <c r="D17" s="34">
        <v>-5540559</v>
      </c>
      <c r="E17" s="34">
        <v>0</v>
      </c>
      <c r="F17" s="35">
        <v>0</v>
      </c>
      <c r="G17" s="20"/>
      <c r="H17" s="20"/>
      <c r="I17" s="20"/>
      <c r="J17" s="20"/>
      <c r="K17" s="20"/>
      <c r="L17" s="20"/>
      <c r="M17" s="20"/>
      <c r="N17" s="20"/>
      <c r="O17" s="20"/>
      <c r="P17" s="20"/>
      <c r="Q17" s="20"/>
      <c r="R17" s="20"/>
      <c r="S17" s="20"/>
      <c r="T17" s="20"/>
      <c r="U17" s="20"/>
      <c r="V17" s="20"/>
    </row>
    <row r="19" spans="1:22" x14ac:dyDescent="0.2">
      <c r="A19" s="20"/>
      <c r="B19" s="36" t="s">
        <v>70</v>
      </c>
      <c r="C19" s="37" t="s">
        <v>152</v>
      </c>
      <c r="D19" s="37" t="s">
        <v>153</v>
      </c>
      <c r="E19" s="37" t="s">
        <v>154</v>
      </c>
      <c r="F19" s="37" t="s">
        <v>155</v>
      </c>
      <c r="G19" s="38" t="s">
        <v>156</v>
      </c>
      <c r="H19" s="20"/>
      <c r="I19" s="20"/>
      <c r="J19" s="20"/>
      <c r="K19" s="20"/>
      <c r="L19" s="20"/>
      <c r="M19" s="20"/>
      <c r="N19" s="20"/>
      <c r="O19" s="20"/>
      <c r="P19" s="20"/>
      <c r="Q19" s="20"/>
      <c r="R19" s="20"/>
      <c r="S19" s="20"/>
      <c r="T19" s="20"/>
      <c r="U19" s="20"/>
      <c r="V19" s="20"/>
    </row>
    <row r="20" spans="1:22" x14ac:dyDescent="0.2">
      <c r="A20" s="20"/>
      <c r="B20" s="39" t="s">
        <v>85</v>
      </c>
      <c r="C20" s="40"/>
      <c r="D20" s="40"/>
      <c r="E20" s="40"/>
      <c r="F20" s="40"/>
      <c r="G20" s="41"/>
      <c r="H20" s="42" t="s">
        <v>157</v>
      </c>
      <c r="I20" s="20"/>
      <c r="J20" s="20"/>
      <c r="K20" s="20"/>
      <c r="L20" s="20"/>
      <c r="M20" s="20"/>
      <c r="N20" s="20"/>
      <c r="O20" s="20"/>
      <c r="P20" s="20"/>
      <c r="Q20" s="20"/>
      <c r="R20" s="20"/>
      <c r="S20" s="20"/>
      <c r="T20" s="20"/>
      <c r="U20" s="20"/>
      <c r="V20" s="20"/>
    </row>
    <row r="21" spans="1:22" x14ac:dyDescent="0.2">
      <c r="A21" s="20"/>
      <c r="B21" s="43" t="s">
        <v>158</v>
      </c>
      <c r="C21" s="44" t="str">
        <f>IF(C3&gt;D3, "Pass", "Fail")</f>
        <v>Fail</v>
      </c>
      <c r="D21" s="44" t="str">
        <f>IF(D3&gt;E3, "Pass", "Fail")</f>
        <v>Fail</v>
      </c>
      <c r="E21" s="44" t="str">
        <f>IF(E3&gt;F3, "Pass", "Fail")</f>
        <v>Fail</v>
      </c>
      <c r="F21" s="45"/>
      <c r="G21" s="46">
        <f>(((COUNTIF(C21:E21, "Pass") * 100) + (COUNTIF(C21:E21, "Fail") * 0)) * (400/300)) / 2</f>
        <v>0</v>
      </c>
      <c r="H21" s="47" t="s">
        <v>159</v>
      </c>
      <c r="I21" s="48"/>
      <c r="J21" s="20"/>
      <c r="K21" s="20"/>
      <c r="L21" s="20"/>
      <c r="M21" s="20"/>
      <c r="N21" s="20"/>
      <c r="O21" s="20"/>
      <c r="P21" s="20"/>
      <c r="Q21" s="20"/>
      <c r="R21" s="20"/>
      <c r="S21" s="20"/>
      <c r="T21" s="20"/>
      <c r="U21" s="20"/>
      <c r="V21" s="20"/>
    </row>
    <row r="22" spans="1:22" x14ac:dyDescent="0.2">
      <c r="A22" s="20"/>
      <c r="B22" s="43" t="s">
        <v>160</v>
      </c>
      <c r="C22" s="44" t="str">
        <f>IF(C17&gt;D17, "Pass", "Fail")</f>
        <v>Fail</v>
      </c>
      <c r="D22" s="44" t="str">
        <f>IF(D17&gt;E17, "Pass", "Fail")</f>
        <v>Fail</v>
      </c>
      <c r="E22" s="44" t="str">
        <f>IF(E17&gt;F17, "Pass", "Fail")</f>
        <v>Fail</v>
      </c>
      <c r="F22" s="40"/>
      <c r="G22" s="46">
        <f>(((COUNTIF(C22:F22, "Pass") * 100) + (COUNTIF(C22:F22, "Fail") * 0)) * (400/300)) / 2</f>
        <v>0</v>
      </c>
      <c r="H22" s="47" t="s">
        <v>161</v>
      </c>
      <c r="I22" s="20"/>
      <c r="J22" s="20"/>
      <c r="K22" s="20"/>
      <c r="L22" s="20"/>
      <c r="M22" s="20"/>
      <c r="N22" s="20"/>
      <c r="O22" s="20"/>
      <c r="P22" s="20"/>
      <c r="Q22" s="20"/>
      <c r="R22" s="20"/>
      <c r="S22" s="20"/>
      <c r="T22" s="20"/>
      <c r="U22" s="20"/>
      <c r="V22" s="20"/>
    </row>
    <row r="23" spans="1:22" x14ac:dyDescent="0.2">
      <c r="A23" s="20"/>
      <c r="B23" s="39" t="s">
        <v>73</v>
      </c>
      <c r="C23" s="44" t="str">
        <f>IF(C17&gt;C7, "Pass", "Fail")</f>
        <v>Fail</v>
      </c>
      <c r="D23" s="44" t="str">
        <f>IF(D17&gt;D7, "Pass", "Fail")</f>
        <v>Fail</v>
      </c>
      <c r="E23" s="44" t="str">
        <f>IF(E17&gt;E7, "Pass", "Fail")</f>
        <v>Fail</v>
      </c>
      <c r="F23" s="49" t="str">
        <f>IF(F17&gt;F7, "Pass", "Fail")</f>
        <v>Fail</v>
      </c>
      <c r="G23" s="46">
        <f>(COUNTIF(C23:F23, "Pass") * 100) + (COUNTIF(C23:F23, "Fail") * 0)</f>
        <v>0</v>
      </c>
      <c r="H23" s="47" t="s">
        <v>162</v>
      </c>
      <c r="I23" s="20"/>
      <c r="J23" s="20"/>
      <c r="K23" s="20"/>
      <c r="L23" s="20"/>
      <c r="M23" s="20"/>
      <c r="N23" s="20"/>
      <c r="O23" s="20"/>
      <c r="P23" s="20"/>
      <c r="Q23" s="20"/>
      <c r="R23" s="20"/>
      <c r="S23" s="20"/>
      <c r="T23" s="20"/>
      <c r="U23" s="20"/>
      <c r="V23" s="20"/>
    </row>
    <row r="24" spans="1:22" x14ac:dyDescent="0.2">
      <c r="A24" s="20"/>
      <c r="B24" s="39" t="s">
        <v>91</v>
      </c>
      <c r="C24" s="50">
        <f>C17/(C4)</f>
        <v>-22.309573724668063</v>
      </c>
      <c r="D24" s="50">
        <f>D17/(D4)</f>
        <v>-11.033409537161315</v>
      </c>
      <c r="E24" s="50" t="e">
        <f>E17/(E4)</f>
        <v>#DIV/0!</v>
      </c>
      <c r="F24" s="51" t="e">
        <f>F17/(F4)</f>
        <v>#DIV/0!</v>
      </c>
      <c r="G24" s="46" t="e">
        <f>(IF(C24 &gt; 0.5, 100, IF(C24 &gt;= 0.2, 50, 0))) +
  (IF(D24 &gt; 0.5, 100, IF(D24 &gt;= 0.2, 50, 0))) +
  (IF(E24 &gt; 0.5, 100, IF(E24 &gt;= 0.2, 50, 0))) +
  (IF(F24 &gt; 0.5, 100, IF(F24 &gt;= 0.2, 50, 0)))</f>
        <v>#DIV/0!</v>
      </c>
      <c r="H24" s="47" t="s">
        <v>163</v>
      </c>
      <c r="I24" s="20"/>
      <c r="J24" s="20"/>
      <c r="K24" s="20"/>
      <c r="L24" s="20"/>
      <c r="M24" s="20"/>
      <c r="N24" s="20"/>
      <c r="O24" s="20"/>
      <c r="P24" s="20"/>
      <c r="Q24" s="20"/>
      <c r="R24" s="20"/>
      <c r="S24" s="20"/>
      <c r="T24" s="20"/>
      <c r="U24" s="20"/>
      <c r="V24" s="20"/>
    </row>
    <row r="25" spans="1:22" x14ac:dyDescent="0.2">
      <c r="A25" s="20"/>
      <c r="B25" s="39" t="s">
        <v>79</v>
      </c>
      <c r="C25" s="50">
        <f>C17/C6</f>
        <v>-0.90945103152012419</v>
      </c>
      <c r="D25" s="50">
        <f>D17/D6</f>
        <v>-0.50180545697321022</v>
      </c>
      <c r="E25" s="50" t="e">
        <f>E17/E6</f>
        <v>#DIV/0!</v>
      </c>
      <c r="F25" s="51" t="e">
        <f>F17/F6</f>
        <v>#DIV/0!</v>
      </c>
      <c r="G25" s="46" t="e">
        <f>(IF(C25 &gt; 0.17, 100, IF(C25 &gt;= 0.1, 50, 0))) +
  (IF(D25 &gt; 0.17, 100, IF(D25 &gt;= 0.1, 50, 0))) +
  (IF(E25 &gt; 0.17, 100, IF(E25 &gt;= 0.1, 50, 0))) +
  (IF(F25 &gt; 0.17, 100, IF(F25 &gt;= 0.1, 50, 0)))</f>
        <v>#DIV/0!</v>
      </c>
      <c r="H25" s="47" t="s">
        <v>164</v>
      </c>
      <c r="I25" s="20"/>
      <c r="J25" s="20"/>
      <c r="K25" s="20"/>
      <c r="L25" s="20"/>
      <c r="M25" s="20"/>
      <c r="N25" s="20"/>
      <c r="O25" s="20"/>
      <c r="P25" s="20"/>
      <c r="Q25" s="20"/>
      <c r="R25" s="20"/>
      <c r="S25" s="20"/>
      <c r="T25" s="20"/>
      <c r="U25" s="20"/>
      <c r="V25" s="20"/>
    </row>
    <row r="26" spans="1:22" x14ac:dyDescent="0.2">
      <c r="A26" s="20"/>
      <c r="B26" s="39" t="s">
        <v>81</v>
      </c>
      <c r="C26" s="50">
        <f>C8/C6</f>
        <v>3.5007706537245986</v>
      </c>
      <c r="D26" s="50">
        <f>D8/D6</f>
        <v>2.6568281360197563</v>
      </c>
      <c r="E26" s="50" t="e">
        <f>E8/E6</f>
        <v>#DIV/0!</v>
      </c>
      <c r="F26" s="51" t="e">
        <f>F8/F6</f>
        <v>#DIV/0!</v>
      </c>
      <c r="G26" s="46" t="e">
        <f>(IF(C26 &lt; 0.5, 100, 0)) +
  (IF(D26 &lt; 0.5, 100, 0)) +
  (IF(E26 &lt; 0.5, 100, 0)) +
  (IF(F26 &lt; 0.5, 100, 0))</f>
        <v>#DIV/0!</v>
      </c>
      <c r="H26" s="47" t="s">
        <v>165</v>
      </c>
      <c r="I26" s="20"/>
      <c r="J26" s="20"/>
      <c r="K26" s="20"/>
      <c r="L26" s="20"/>
      <c r="M26" s="20"/>
      <c r="N26" s="20"/>
      <c r="O26" s="20"/>
      <c r="P26" s="20"/>
      <c r="Q26" s="20"/>
      <c r="R26" s="20"/>
      <c r="S26" s="20"/>
      <c r="T26" s="20"/>
      <c r="U26" s="20"/>
      <c r="V26" s="20"/>
    </row>
    <row r="27" spans="1:22" x14ac:dyDescent="0.2">
      <c r="A27" s="20"/>
      <c r="B27" s="39" t="s">
        <v>166</v>
      </c>
      <c r="C27" s="50">
        <f>C9/(C13+C10)</f>
        <v>-1.3908576430363757</v>
      </c>
      <c r="D27" s="50">
        <f>D9/(D13+D10)</f>
        <v>-1.5894761473890975</v>
      </c>
      <c r="E27" s="50" t="e">
        <f>E9/(E13+E10)</f>
        <v>#DIV/0!</v>
      </c>
      <c r="F27" s="51" t="e">
        <f>F9/(F13+F10)</f>
        <v>#DIV/0!</v>
      </c>
      <c r="G27" s="46" t="e">
        <f>(IF(C27 &lt; 0.8, 100, IF(C27 &lt; 1, 50, 0))) +
  (IF(D27 &lt; 0.8, 100, IF(D27 &lt; 1, 50, 0))) +
  (IF(E27 &lt; 0.8, 100, IF(E27 &lt; 1, 50, 0))) +
  (IF(F27 &lt; 0.8, 100, IF(F27 &lt; 1, 50, 0)))</f>
        <v>#DIV/0!</v>
      </c>
      <c r="H27" s="47" t="s">
        <v>167</v>
      </c>
      <c r="I27" s="20"/>
      <c r="J27" s="20"/>
      <c r="K27" s="20"/>
      <c r="L27" s="20"/>
      <c r="M27" s="20"/>
      <c r="N27" s="20"/>
      <c r="O27" s="20"/>
      <c r="P27" s="20"/>
      <c r="Q27" s="20"/>
      <c r="R27" s="20"/>
      <c r="S27" s="20"/>
      <c r="T27" s="20"/>
      <c r="U27" s="20"/>
      <c r="V27" s="20"/>
    </row>
    <row r="28" spans="1:22" x14ac:dyDescent="0.2">
      <c r="A28" s="20"/>
      <c r="B28" s="39" t="s">
        <v>168</v>
      </c>
      <c r="C28" s="44" t="str">
        <f>IF(C11=0, "Pass", "Fail")</f>
        <v>Pass</v>
      </c>
      <c r="D28" s="52" t="str">
        <f>IF(D11=0, "Pass", "Fail")</f>
        <v>Pass</v>
      </c>
      <c r="E28" s="52" t="str">
        <f>IF(E11=0, "Pass", "Fail")</f>
        <v>Pass</v>
      </c>
      <c r="F28" s="53" t="str">
        <f>IF(F11=0, "Pass", "Fail")</f>
        <v>Pass</v>
      </c>
      <c r="G28" s="46">
        <f>(COUNTIF(C28:F28, "Pass") * 100) + (COUNTIF(C28:F28, "Fail") * 0)</f>
        <v>400</v>
      </c>
      <c r="H28" s="47" t="s">
        <v>169</v>
      </c>
      <c r="I28" s="20"/>
      <c r="J28" s="20"/>
      <c r="K28" s="20"/>
      <c r="L28" s="20"/>
      <c r="M28" s="20"/>
      <c r="N28" s="20"/>
      <c r="O28" s="20"/>
      <c r="P28" s="20"/>
      <c r="Q28" s="20"/>
      <c r="R28" s="20"/>
      <c r="S28" s="20"/>
      <c r="T28" s="20"/>
      <c r="U28" s="20"/>
      <c r="V28" s="20"/>
    </row>
    <row r="29" spans="1:22" x14ac:dyDescent="0.2">
      <c r="A29" s="20"/>
      <c r="B29" s="39" t="s">
        <v>83</v>
      </c>
      <c r="C29" s="51" t="e">
        <f>(((C12-D12)/D12)+((D12-E12)/E12)+((E12-F12)/F12))/3</f>
        <v>#DIV/0!</v>
      </c>
      <c r="D29" s="54"/>
      <c r="E29" s="55"/>
      <c r="F29" s="56"/>
      <c r="G29" s="46" t="e">
        <f>(IF(C29 &gt;= 0.17, 100, IF(C29 &gt;= 0, 50, 0))) * (400/100)</f>
        <v>#DIV/0!</v>
      </c>
      <c r="H29" s="47" t="s">
        <v>170</v>
      </c>
      <c r="I29" s="20"/>
      <c r="J29" s="20"/>
      <c r="K29" s="20"/>
      <c r="L29" s="20"/>
      <c r="M29" s="20"/>
      <c r="N29" s="20"/>
      <c r="O29" s="20"/>
      <c r="P29" s="20"/>
      <c r="Q29" s="20"/>
      <c r="R29" s="20"/>
      <c r="S29" s="20"/>
      <c r="T29" s="20"/>
      <c r="U29" s="20"/>
      <c r="V29" s="20"/>
    </row>
    <row r="30" spans="1:22" x14ac:dyDescent="0.2">
      <c r="A30" s="20"/>
      <c r="B30" s="39" t="s">
        <v>87</v>
      </c>
      <c r="C30" s="44" t="str">
        <f>IF(C10&lt;&gt;0,"Pass","Fail")</f>
        <v>Fail</v>
      </c>
      <c r="D30" s="57" t="str">
        <f>IF(D10&lt;&gt;0,"Pass","Fail")</f>
        <v>Fail</v>
      </c>
      <c r="E30" s="57" t="str">
        <f>IF(E10&lt;&gt;0,"Pass","Fail")</f>
        <v>Fail</v>
      </c>
      <c r="F30" s="58" t="str">
        <f>IF(F10&lt;&gt;0,"Pass","Fail")</f>
        <v>Fail</v>
      </c>
      <c r="G30" s="46">
        <f>(COUNTIF(C30:F30, "Pass") * 100) + (COUNTIF(C30:F30, "Fail") * 0)</f>
        <v>0</v>
      </c>
      <c r="H30" s="47" t="s">
        <v>171</v>
      </c>
      <c r="I30" s="20"/>
      <c r="J30" s="20"/>
      <c r="K30" s="20"/>
      <c r="L30" s="20"/>
      <c r="M30" s="20"/>
      <c r="N30" s="20"/>
      <c r="O30" s="20"/>
      <c r="P30" s="20"/>
      <c r="Q30" s="20"/>
      <c r="R30" s="20"/>
      <c r="S30" s="20"/>
      <c r="T30" s="20"/>
      <c r="U30" s="20"/>
      <c r="V30" s="20"/>
    </row>
    <row r="31" spans="1:22" x14ac:dyDescent="0.2">
      <c r="A31" s="20"/>
      <c r="B31" s="39" t="s">
        <v>172</v>
      </c>
      <c r="C31" s="50">
        <f>C17/(C13+C10)</f>
        <v>0.35546588663695644</v>
      </c>
      <c r="D31" s="50">
        <f>D17/(D13+D10)</f>
        <v>0.29580234751539353</v>
      </c>
      <c r="E31" s="50" t="e">
        <f>E17/(E13+E10)</f>
        <v>#DIV/0!</v>
      </c>
      <c r="F31" s="51" t="e">
        <f>F17/(F13+F10)</f>
        <v>#DIV/0!</v>
      </c>
      <c r="G31" s="46" t="e">
        <f>(IF(C31 &gt; 0.23, 100, 0)) +
  (IF(D31 &gt; 0.23, 100, 0)) +
  (IF(E31 &gt; 0.23, 100, 0)) +
  (IF(F31 &gt; 0.23, 100, 0))</f>
        <v>#DIV/0!</v>
      </c>
      <c r="H31" s="47" t="s">
        <v>173</v>
      </c>
      <c r="I31" s="20"/>
      <c r="J31" s="20"/>
      <c r="K31" s="20"/>
      <c r="L31" s="20"/>
      <c r="M31" s="20"/>
      <c r="N31" s="20"/>
      <c r="O31" s="20"/>
      <c r="P31" s="20"/>
      <c r="Q31" s="20"/>
      <c r="R31" s="20"/>
      <c r="S31" s="20"/>
      <c r="T31" s="20"/>
      <c r="U31" s="20"/>
      <c r="V31" s="20"/>
    </row>
    <row r="32" spans="1:22" x14ac:dyDescent="0.2">
      <c r="A32" s="20"/>
      <c r="B32" s="59" t="s">
        <v>93</v>
      </c>
      <c r="C32" s="60" t="str">
        <f>IF(C5&gt;F5, "Pass", "Fail")</f>
        <v>Fail</v>
      </c>
      <c r="D32" s="61"/>
      <c r="E32" s="62"/>
      <c r="F32" s="62"/>
      <c r="G32" s="63">
        <f>((COUNTIF(C32, "Pass") * 100) + (COUNTIF(C32, "Fail") * 0)) * (400/100)</f>
        <v>0</v>
      </c>
      <c r="H32" s="64" t="s">
        <v>174</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900-000000000000}">
  <sheetPr>
    <tabColor rgb="FF00FF00"/>
  </sheetPr>
  <dimension ref="A1:V32"/>
  <sheetViews>
    <sheetView zoomScale="200" workbookViewId="0"/>
  </sheetViews>
  <sheetFormatPr baseColWidth="10" defaultColWidth="8.83203125" defaultRowHeight="15" x14ac:dyDescent="0.2"/>
  <cols>
    <col min="1" max="1" width="19" customWidth="1"/>
    <col min="2" max="2" width="42" customWidth="1"/>
    <col min="3" max="7" width="20" customWidth="1"/>
    <col min="8" max="8" width="177" customWidth="1"/>
    <col min="9" max="9" width="20" customWidth="1"/>
    <col min="10" max="22" width="19" customWidth="1"/>
  </cols>
  <sheetData>
    <row r="1" spans="1:22" x14ac:dyDescent="0.2">
      <c r="A1" s="20"/>
      <c r="B1" s="21" t="s">
        <v>130</v>
      </c>
      <c r="C1" s="20"/>
      <c r="D1" s="20"/>
      <c r="E1" s="20"/>
      <c r="F1" s="20"/>
      <c r="G1" s="20"/>
      <c r="H1" s="20"/>
      <c r="I1" s="20"/>
      <c r="J1" s="20"/>
      <c r="K1" s="20"/>
      <c r="L1" s="20"/>
      <c r="M1" s="20"/>
      <c r="N1" s="20"/>
      <c r="O1" s="20"/>
      <c r="P1" s="20"/>
      <c r="Q1" s="20"/>
      <c r="R1" s="20"/>
      <c r="S1" s="20"/>
      <c r="T1" s="20"/>
      <c r="U1" s="20"/>
      <c r="V1" s="20"/>
    </row>
    <row r="2" spans="1:22" x14ac:dyDescent="0.2">
      <c r="A2" s="20"/>
      <c r="B2" s="22" t="s">
        <v>131</v>
      </c>
      <c r="C2" s="23" t="s">
        <v>175</v>
      </c>
      <c r="D2" s="23" t="s">
        <v>176</v>
      </c>
      <c r="E2" s="23" t="s">
        <v>177</v>
      </c>
      <c r="F2" s="23" t="s">
        <v>178</v>
      </c>
      <c r="G2" s="20"/>
      <c r="H2" s="24" t="s">
        <v>136</v>
      </c>
      <c r="I2" s="25">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0.34833333333333338</v>
      </c>
      <c r="J2" s="20"/>
      <c r="K2" s="20"/>
      <c r="L2" s="20"/>
      <c r="M2" s="20"/>
      <c r="N2" s="20"/>
      <c r="O2" s="20"/>
      <c r="P2" s="20"/>
      <c r="Q2" s="20"/>
      <c r="R2" s="20"/>
      <c r="S2" s="20"/>
      <c r="T2" s="20"/>
      <c r="U2" s="20"/>
      <c r="V2" s="20"/>
    </row>
    <row r="3" spans="1:22" ht="19" x14ac:dyDescent="0.25">
      <c r="A3" s="20"/>
      <c r="B3" s="26" t="s">
        <v>137</v>
      </c>
      <c r="C3" s="27">
        <v>3109000</v>
      </c>
      <c r="D3" s="27">
        <v>2335000</v>
      </c>
      <c r="E3" s="27">
        <v>1917000</v>
      </c>
      <c r="F3" s="28">
        <v>1010000</v>
      </c>
      <c r="G3" s="20"/>
      <c r="H3" s="20"/>
      <c r="I3" s="20"/>
      <c r="J3" s="20"/>
      <c r="K3" s="20"/>
      <c r="L3" s="20"/>
      <c r="M3" s="20"/>
      <c r="N3" s="20"/>
      <c r="O3" s="20"/>
      <c r="P3" s="20"/>
      <c r="Q3" s="20"/>
      <c r="R3" s="20"/>
      <c r="S3" s="20"/>
      <c r="T3" s="20"/>
      <c r="U3" s="20"/>
      <c r="V3" s="20"/>
    </row>
    <row r="4" spans="1:22" ht="19" x14ac:dyDescent="0.25">
      <c r="A4" s="20"/>
      <c r="B4" s="29" t="s">
        <v>138</v>
      </c>
      <c r="C4" s="27">
        <v>495273000</v>
      </c>
      <c r="D4" s="27">
        <v>431901000</v>
      </c>
      <c r="E4" s="27">
        <v>383626000</v>
      </c>
      <c r="F4" s="28">
        <v>344365000</v>
      </c>
      <c r="G4" s="20"/>
      <c r="H4" s="20"/>
      <c r="I4" s="20"/>
      <c r="J4" s="20"/>
      <c r="K4" s="20"/>
      <c r="L4" s="20"/>
      <c r="M4" s="20"/>
      <c r="N4" s="20"/>
      <c r="O4" s="20"/>
      <c r="P4" s="20"/>
      <c r="Q4" s="20"/>
      <c r="R4" s="20"/>
      <c r="S4" s="20"/>
      <c r="T4" s="20"/>
      <c r="U4" s="20"/>
      <c r="V4" s="20"/>
    </row>
    <row r="5" spans="1:22" ht="19" x14ac:dyDescent="0.25">
      <c r="A5" s="20"/>
      <c r="B5" s="29" t="s">
        <v>139</v>
      </c>
      <c r="C5" s="27">
        <v>0</v>
      </c>
      <c r="D5" s="27">
        <v>0</v>
      </c>
      <c r="E5" s="27">
        <v>0</v>
      </c>
      <c r="F5" s="28">
        <v>0</v>
      </c>
      <c r="G5" s="20"/>
      <c r="H5" s="20"/>
      <c r="I5" s="20"/>
      <c r="J5" s="20"/>
      <c r="K5" s="20"/>
      <c r="L5" s="20"/>
      <c r="M5" s="20"/>
      <c r="N5" s="20"/>
      <c r="O5" s="20"/>
      <c r="P5" s="20"/>
      <c r="Q5" s="20"/>
      <c r="R5" s="20"/>
      <c r="S5" s="20"/>
      <c r="T5" s="20"/>
      <c r="U5" s="20"/>
      <c r="V5" s="20"/>
    </row>
    <row r="6" spans="1:22" ht="19" x14ac:dyDescent="0.25">
      <c r="A6" s="20"/>
      <c r="B6" s="29" t="s">
        <v>140</v>
      </c>
      <c r="C6" s="27">
        <v>588205000</v>
      </c>
      <c r="D6" s="27">
        <v>510595000</v>
      </c>
      <c r="E6" s="27">
        <v>458853000</v>
      </c>
      <c r="F6" s="28">
        <v>406957000</v>
      </c>
      <c r="G6" s="20"/>
      <c r="H6" s="20"/>
      <c r="I6" s="20"/>
      <c r="J6" s="20"/>
      <c r="K6" s="20"/>
      <c r="L6" s="20"/>
      <c r="M6" s="20"/>
      <c r="N6" s="20"/>
      <c r="O6" s="20"/>
      <c r="P6" s="20"/>
      <c r="Q6" s="20"/>
      <c r="R6" s="20"/>
      <c r="S6" s="20"/>
      <c r="T6" s="20"/>
      <c r="U6" s="20"/>
      <c r="V6" s="20"/>
    </row>
    <row r="7" spans="1:22" ht="19" x14ac:dyDescent="0.25">
      <c r="A7" s="20"/>
      <c r="B7" s="29" t="s">
        <v>141</v>
      </c>
      <c r="C7" s="27">
        <v>18143000</v>
      </c>
      <c r="D7" s="27">
        <v>16981000</v>
      </c>
      <c r="E7" s="27">
        <v>20086000</v>
      </c>
      <c r="F7" s="28">
        <v>11993000</v>
      </c>
      <c r="G7" s="20"/>
      <c r="H7" s="20"/>
      <c r="I7" s="20"/>
      <c r="J7" s="20"/>
      <c r="K7" s="20"/>
      <c r="L7" s="20"/>
      <c r="M7" s="20"/>
      <c r="N7" s="20"/>
      <c r="O7" s="20"/>
      <c r="P7" s="20"/>
      <c r="Q7" s="20"/>
      <c r="R7" s="20"/>
      <c r="S7" s="20"/>
      <c r="T7" s="20"/>
      <c r="U7" s="20"/>
      <c r="V7" s="20"/>
    </row>
    <row r="8" spans="1:22" ht="19" x14ac:dyDescent="0.25">
      <c r="A8" s="20"/>
      <c r="B8" s="29" t="s">
        <v>142</v>
      </c>
      <c r="C8" s="27">
        <v>348884000</v>
      </c>
      <c r="D8" s="27">
        <v>286431000</v>
      </c>
      <c r="E8" s="27">
        <v>286145000</v>
      </c>
      <c r="F8" s="28">
        <v>251712000</v>
      </c>
      <c r="G8" s="20"/>
      <c r="H8" s="20"/>
      <c r="I8" s="20"/>
      <c r="J8" s="20"/>
      <c r="K8" s="20"/>
      <c r="L8" s="20"/>
      <c r="M8" s="20"/>
      <c r="N8" s="20"/>
      <c r="O8" s="20"/>
      <c r="P8" s="20"/>
      <c r="Q8" s="20"/>
      <c r="R8" s="20"/>
      <c r="S8" s="20"/>
      <c r="T8" s="20"/>
      <c r="U8" s="20"/>
      <c r="V8" s="20"/>
    </row>
    <row r="9" spans="1:22" ht="19" x14ac:dyDescent="0.25">
      <c r="A9" s="20"/>
      <c r="B9" s="29" t="s">
        <v>143</v>
      </c>
      <c r="C9" s="27">
        <v>367027000</v>
      </c>
      <c r="D9" s="27">
        <v>303412000</v>
      </c>
      <c r="E9" s="27">
        <v>306231000</v>
      </c>
      <c r="F9" s="28">
        <v>263705000</v>
      </c>
      <c r="G9" s="20"/>
      <c r="H9" s="20"/>
      <c r="I9" s="20"/>
      <c r="J9" s="20"/>
      <c r="K9" s="20"/>
      <c r="L9" s="20"/>
      <c r="M9" s="20"/>
      <c r="N9" s="20"/>
      <c r="O9" s="20"/>
      <c r="P9" s="20"/>
      <c r="Q9" s="20"/>
      <c r="R9" s="20"/>
      <c r="S9" s="20"/>
      <c r="T9" s="20"/>
      <c r="U9" s="20"/>
      <c r="V9" s="20"/>
    </row>
    <row r="10" spans="1:22" ht="19" x14ac:dyDescent="0.25">
      <c r="A10" s="20"/>
      <c r="B10" s="29" t="s">
        <v>144</v>
      </c>
      <c r="C10" s="27">
        <v>0</v>
      </c>
      <c r="D10" s="27">
        <v>0</v>
      </c>
      <c r="E10" s="27">
        <v>0</v>
      </c>
      <c r="F10" s="28">
        <v>0</v>
      </c>
      <c r="G10" s="20"/>
      <c r="H10" s="20"/>
      <c r="I10" s="20"/>
      <c r="J10" s="20"/>
      <c r="K10" s="20"/>
      <c r="L10" s="20"/>
      <c r="M10" s="20"/>
      <c r="N10" s="20"/>
      <c r="O10" s="20"/>
      <c r="P10" s="20"/>
      <c r="Q10" s="20"/>
      <c r="R10" s="20"/>
      <c r="S10" s="20"/>
      <c r="T10" s="20"/>
      <c r="U10" s="20"/>
      <c r="V10" s="20"/>
    </row>
    <row r="11" spans="1:22" ht="19" x14ac:dyDescent="0.25">
      <c r="A11" s="20"/>
      <c r="B11" s="29" t="s">
        <v>145</v>
      </c>
      <c r="C11" s="27">
        <v>0</v>
      </c>
      <c r="D11" s="27">
        <v>0</v>
      </c>
      <c r="E11" s="27">
        <v>0</v>
      </c>
      <c r="F11" s="28">
        <v>0</v>
      </c>
      <c r="G11" s="20"/>
      <c r="H11" s="20"/>
      <c r="I11" s="20"/>
      <c r="J11" s="20"/>
      <c r="K11" s="20"/>
      <c r="L11" s="20"/>
      <c r="M11" s="20"/>
      <c r="N11" s="20"/>
      <c r="O11" s="20"/>
      <c r="P11" s="20"/>
      <c r="Q11" s="20"/>
      <c r="R11" s="20"/>
      <c r="S11" s="20"/>
      <c r="T11" s="20"/>
      <c r="U11" s="20"/>
      <c r="V11" s="20"/>
    </row>
    <row r="12" spans="1:22" ht="19" x14ac:dyDescent="0.25">
      <c r="A12" s="20"/>
      <c r="B12" s="29" t="s">
        <v>146</v>
      </c>
      <c r="C12" s="27">
        <v>85004000</v>
      </c>
      <c r="D12" s="27">
        <v>72963000</v>
      </c>
      <c r="E12" s="27">
        <v>64392000</v>
      </c>
      <c r="F12" s="28">
        <v>57317000</v>
      </c>
      <c r="G12" s="20"/>
      <c r="H12" s="20"/>
      <c r="I12" s="20"/>
      <c r="J12" s="20"/>
      <c r="K12" s="20"/>
      <c r="L12" s="20"/>
      <c r="M12" s="20"/>
      <c r="N12" s="20"/>
      <c r="O12" s="20"/>
      <c r="P12" s="20"/>
      <c r="Q12" s="20"/>
      <c r="R12" s="20"/>
      <c r="S12" s="20"/>
      <c r="T12" s="20"/>
      <c r="U12" s="20"/>
      <c r="V12" s="20"/>
    </row>
    <row r="13" spans="1:22" ht="19" x14ac:dyDescent="0.25">
      <c r="A13" s="20"/>
      <c r="B13" s="29" t="s">
        <v>147</v>
      </c>
      <c r="C13" s="27">
        <v>221178000</v>
      </c>
      <c r="D13" s="27">
        <v>207183000</v>
      </c>
      <c r="E13" s="27">
        <v>152622000</v>
      </c>
      <c r="F13" s="28">
        <v>143252000</v>
      </c>
      <c r="G13" s="20"/>
      <c r="H13" s="20"/>
      <c r="I13" s="20"/>
      <c r="J13" s="20"/>
      <c r="K13" s="20"/>
      <c r="L13" s="20"/>
      <c r="M13" s="20"/>
      <c r="N13" s="20"/>
      <c r="O13" s="20"/>
      <c r="P13" s="20"/>
      <c r="Q13" s="20"/>
      <c r="R13" s="20"/>
      <c r="S13" s="20"/>
      <c r="T13" s="20"/>
      <c r="U13" s="20"/>
      <c r="V13" s="20"/>
    </row>
    <row r="14" spans="1:22" ht="19" x14ac:dyDescent="0.25">
      <c r="A14" s="20"/>
      <c r="B14" s="30" t="s">
        <v>148</v>
      </c>
      <c r="C14" s="31"/>
      <c r="D14" s="31"/>
      <c r="E14" s="31"/>
      <c r="F14" s="32"/>
      <c r="G14" s="20"/>
      <c r="H14" s="20"/>
      <c r="I14" s="20"/>
      <c r="J14" s="20"/>
      <c r="K14" s="20"/>
      <c r="L14" s="20"/>
      <c r="M14" s="20"/>
      <c r="N14" s="20"/>
      <c r="O14" s="20"/>
      <c r="P14" s="20"/>
      <c r="Q14" s="20"/>
      <c r="R14" s="20"/>
      <c r="S14" s="20"/>
      <c r="T14" s="20"/>
      <c r="U14" s="20"/>
      <c r="V14" s="20"/>
    </row>
    <row r="15" spans="1:22" ht="19" x14ac:dyDescent="0.25">
      <c r="A15" s="20"/>
      <c r="B15" s="26" t="s">
        <v>149</v>
      </c>
      <c r="C15" s="27">
        <v>0</v>
      </c>
      <c r="D15" s="27">
        <v>0</v>
      </c>
      <c r="E15" s="27">
        <v>0</v>
      </c>
      <c r="F15" s="28">
        <v>0</v>
      </c>
      <c r="G15" s="20"/>
      <c r="H15" s="20"/>
      <c r="I15" s="20"/>
      <c r="J15" s="20"/>
      <c r="K15" s="20"/>
      <c r="L15" s="20"/>
      <c r="M15" s="20"/>
      <c r="N15" s="20"/>
      <c r="O15" s="20"/>
      <c r="P15" s="20"/>
      <c r="Q15" s="20"/>
      <c r="R15" s="20"/>
      <c r="S15" s="20"/>
      <c r="T15" s="20"/>
      <c r="U15" s="20"/>
      <c r="V15" s="20"/>
    </row>
    <row r="16" spans="1:22" ht="19" x14ac:dyDescent="0.25">
      <c r="A16" s="20"/>
      <c r="B16" s="30" t="s">
        <v>150</v>
      </c>
      <c r="C16" s="31"/>
      <c r="D16" s="31"/>
      <c r="E16" s="31"/>
      <c r="F16" s="32"/>
      <c r="G16" s="20"/>
      <c r="H16" s="20"/>
      <c r="I16" s="20"/>
      <c r="J16" s="20"/>
      <c r="K16" s="20"/>
      <c r="L16" s="20"/>
      <c r="M16" s="20"/>
      <c r="N16" s="20"/>
      <c r="O16" s="20"/>
      <c r="P16" s="20"/>
      <c r="Q16" s="20"/>
      <c r="R16" s="20"/>
      <c r="S16" s="20"/>
      <c r="T16" s="20"/>
      <c r="U16" s="20"/>
      <c r="V16" s="20"/>
    </row>
    <row r="17" spans="1:22" ht="19" x14ac:dyDescent="0.25">
      <c r="A17" s="20"/>
      <c r="B17" s="33" t="s">
        <v>151</v>
      </c>
      <c r="C17" s="34">
        <v>31908000</v>
      </c>
      <c r="D17" s="34">
        <v>22018000</v>
      </c>
      <c r="E17" s="34">
        <v>22959000</v>
      </c>
      <c r="F17" s="35">
        <v>20235000</v>
      </c>
      <c r="G17" s="20"/>
      <c r="H17" s="20"/>
      <c r="I17" s="20"/>
      <c r="J17" s="20"/>
      <c r="K17" s="20"/>
      <c r="L17" s="20"/>
      <c r="M17" s="20"/>
      <c r="N17" s="20"/>
      <c r="O17" s="20"/>
      <c r="P17" s="20"/>
      <c r="Q17" s="20"/>
      <c r="R17" s="20"/>
      <c r="S17" s="20"/>
      <c r="T17" s="20"/>
      <c r="U17" s="20"/>
      <c r="V17" s="20"/>
    </row>
    <row r="19" spans="1:22" x14ac:dyDescent="0.2">
      <c r="A19" s="20"/>
      <c r="B19" s="36" t="s">
        <v>70</v>
      </c>
      <c r="C19" s="37" t="s">
        <v>152</v>
      </c>
      <c r="D19" s="37" t="s">
        <v>153</v>
      </c>
      <c r="E19" s="37" t="s">
        <v>154</v>
      </c>
      <c r="F19" s="37" t="s">
        <v>155</v>
      </c>
      <c r="G19" s="38" t="s">
        <v>156</v>
      </c>
      <c r="H19" s="20"/>
      <c r="I19" s="20"/>
      <c r="J19" s="20"/>
      <c r="K19" s="20"/>
      <c r="L19" s="20"/>
      <c r="M19" s="20"/>
      <c r="N19" s="20"/>
      <c r="O19" s="20"/>
      <c r="P19" s="20"/>
      <c r="Q19" s="20"/>
      <c r="R19" s="20"/>
      <c r="S19" s="20"/>
      <c r="T19" s="20"/>
      <c r="U19" s="20"/>
      <c r="V19" s="20"/>
    </row>
    <row r="20" spans="1:22" x14ac:dyDescent="0.2">
      <c r="A20" s="20"/>
      <c r="B20" s="39" t="s">
        <v>85</v>
      </c>
      <c r="C20" s="40"/>
      <c r="D20" s="40"/>
      <c r="E20" s="40"/>
      <c r="F20" s="40"/>
      <c r="G20" s="41"/>
      <c r="H20" s="42" t="s">
        <v>157</v>
      </c>
      <c r="I20" s="20"/>
      <c r="J20" s="20"/>
      <c r="K20" s="20"/>
      <c r="L20" s="20"/>
      <c r="M20" s="20"/>
      <c r="N20" s="20"/>
      <c r="O20" s="20"/>
      <c r="P20" s="20"/>
      <c r="Q20" s="20"/>
      <c r="R20" s="20"/>
      <c r="S20" s="20"/>
      <c r="T20" s="20"/>
      <c r="U20" s="20"/>
      <c r="V20" s="20"/>
    </row>
    <row r="21" spans="1:22" x14ac:dyDescent="0.2">
      <c r="A21" s="20"/>
      <c r="B21" s="43" t="s">
        <v>158</v>
      </c>
      <c r="C21" s="44" t="str">
        <f>IF(C3&gt;D3, "Pass", "Fail")</f>
        <v>Pass</v>
      </c>
      <c r="D21" s="44" t="str">
        <f>IF(D3&gt;E3, "Pass", "Fail")</f>
        <v>Pass</v>
      </c>
      <c r="E21" s="44" t="str">
        <f>IF(E3&gt;F3, "Pass", "Fail")</f>
        <v>Pass</v>
      </c>
      <c r="F21" s="45"/>
      <c r="G21" s="46">
        <f>(((COUNTIF(C21:E21, "Pass") * 100) + (COUNTIF(C21:E21, "Fail") * 0)) * (400/300)) / 2</f>
        <v>200</v>
      </c>
      <c r="H21" s="47" t="s">
        <v>159</v>
      </c>
      <c r="I21" s="48"/>
      <c r="J21" s="20"/>
      <c r="K21" s="20"/>
      <c r="L21" s="20"/>
      <c r="M21" s="20"/>
      <c r="N21" s="20"/>
      <c r="O21" s="20"/>
      <c r="P21" s="20"/>
      <c r="Q21" s="20"/>
      <c r="R21" s="20"/>
      <c r="S21" s="20"/>
      <c r="T21" s="20"/>
      <c r="U21" s="20"/>
      <c r="V21" s="20"/>
    </row>
    <row r="22" spans="1:22" x14ac:dyDescent="0.2">
      <c r="A22" s="20"/>
      <c r="B22" s="43" t="s">
        <v>160</v>
      </c>
      <c r="C22" s="44" t="str">
        <f>IF(C17&gt;D17, "Pass", "Fail")</f>
        <v>Pass</v>
      </c>
      <c r="D22" s="44" t="str">
        <f>IF(D17&gt;E17, "Pass", "Fail")</f>
        <v>Fail</v>
      </c>
      <c r="E22" s="44" t="str">
        <f>IF(E17&gt;F17, "Pass", "Fail")</f>
        <v>Pass</v>
      </c>
      <c r="F22" s="40"/>
      <c r="G22" s="46">
        <f>(((COUNTIF(C22:F22, "Pass") * 100) + (COUNTIF(C22:F22, "Fail") * 0)) * (400/300)) / 2</f>
        <v>133.33333333333331</v>
      </c>
      <c r="H22" s="47" t="s">
        <v>161</v>
      </c>
      <c r="I22" s="20"/>
      <c r="J22" s="20"/>
      <c r="K22" s="20"/>
      <c r="L22" s="20"/>
      <c r="M22" s="20"/>
      <c r="N22" s="20"/>
      <c r="O22" s="20"/>
      <c r="P22" s="20"/>
      <c r="Q22" s="20"/>
      <c r="R22" s="20"/>
      <c r="S22" s="20"/>
      <c r="T22" s="20"/>
      <c r="U22" s="20"/>
      <c r="V22" s="20"/>
    </row>
    <row r="23" spans="1:22" x14ac:dyDescent="0.2">
      <c r="A23" s="20"/>
      <c r="B23" s="39" t="s">
        <v>73</v>
      </c>
      <c r="C23" s="44" t="str">
        <f>IF(C17&gt;C7, "Pass", "Fail")</f>
        <v>Pass</v>
      </c>
      <c r="D23" s="44" t="str">
        <f>IF(D17&gt;D7, "Pass", "Fail")</f>
        <v>Pass</v>
      </c>
      <c r="E23" s="44" t="str">
        <f>IF(E17&gt;E7, "Pass", "Fail")</f>
        <v>Pass</v>
      </c>
      <c r="F23" s="49" t="str">
        <f>IF(F17&gt;F7, "Pass", "Fail")</f>
        <v>Pass</v>
      </c>
      <c r="G23" s="46">
        <f>(COUNTIF(C23:F23, "Pass") * 100) + (COUNTIF(C23:F23, "Fail") * 0)</f>
        <v>400</v>
      </c>
      <c r="H23" s="47" t="s">
        <v>162</v>
      </c>
      <c r="I23" s="20"/>
      <c r="J23" s="20"/>
      <c r="K23" s="20"/>
      <c r="L23" s="20"/>
      <c r="M23" s="20"/>
      <c r="N23" s="20"/>
      <c r="O23" s="20"/>
      <c r="P23" s="20"/>
      <c r="Q23" s="20"/>
      <c r="R23" s="20"/>
      <c r="S23" s="20"/>
      <c r="T23" s="20"/>
      <c r="U23" s="20"/>
      <c r="V23" s="20"/>
    </row>
    <row r="24" spans="1:22" x14ac:dyDescent="0.2">
      <c r="A24" s="20"/>
      <c r="B24" s="39" t="s">
        <v>91</v>
      </c>
      <c r="C24" s="50">
        <f>C17/(C4)</f>
        <v>6.4425074655795889E-2</v>
      </c>
      <c r="D24" s="50">
        <f>D17/(D4)</f>
        <v>5.0979275343192076E-2</v>
      </c>
      <c r="E24" s="50">
        <f>E17/(E4)</f>
        <v>5.9847351326552424E-2</v>
      </c>
      <c r="F24" s="51">
        <f>F17/(F4)</f>
        <v>5.876032697864185E-2</v>
      </c>
      <c r="G24" s="46">
        <f>(IF(C24 &gt; 0.5, 100, IF(C24 &gt;= 0.2, 50, 0))) +
  (IF(D24 &gt; 0.5, 100, IF(D24 &gt;= 0.2, 50, 0))) +
  (IF(E24 &gt; 0.5, 100, IF(E24 &gt;= 0.2, 50, 0))) +
  (IF(F24 &gt; 0.5, 100, IF(F24 &gt;= 0.2, 50, 0)))</f>
        <v>0</v>
      </c>
      <c r="H24" s="47" t="s">
        <v>163</v>
      </c>
      <c r="I24" s="20"/>
      <c r="J24" s="20"/>
      <c r="K24" s="20"/>
      <c r="L24" s="20"/>
      <c r="M24" s="20"/>
      <c r="N24" s="20"/>
      <c r="O24" s="20"/>
      <c r="P24" s="20"/>
      <c r="Q24" s="20"/>
      <c r="R24" s="20"/>
      <c r="S24" s="20"/>
      <c r="T24" s="20"/>
      <c r="U24" s="20"/>
      <c r="V24" s="20"/>
    </row>
    <row r="25" spans="1:22" x14ac:dyDescent="0.2">
      <c r="A25" s="20"/>
      <c r="B25" s="39" t="s">
        <v>79</v>
      </c>
      <c r="C25" s="50">
        <f>C17/C6</f>
        <v>5.4246393689274995E-2</v>
      </c>
      <c r="D25" s="50">
        <f>D17/D6</f>
        <v>4.3122239739911278E-2</v>
      </c>
      <c r="E25" s="50">
        <f>E17/E6</f>
        <v>5.0035632326692864E-2</v>
      </c>
      <c r="F25" s="51">
        <f>F17/F6</f>
        <v>4.9722697975461784E-2</v>
      </c>
      <c r="G25" s="46">
        <f>(IF(C25 &gt; 0.17, 100, IF(C25 &gt;= 0.1, 50, 0))) +
  (IF(D25 &gt; 0.17, 100, IF(D25 &gt;= 0.1, 50, 0))) +
  (IF(E25 &gt; 0.17, 100, IF(E25 &gt;= 0.1, 50, 0))) +
  (IF(F25 &gt; 0.17, 100, IF(F25 &gt;= 0.1, 50, 0)))</f>
        <v>0</v>
      </c>
      <c r="H25" s="47" t="s">
        <v>164</v>
      </c>
      <c r="I25" s="20"/>
      <c r="J25" s="20"/>
      <c r="K25" s="20"/>
      <c r="L25" s="20"/>
      <c r="M25" s="20"/>
      <c r="N25" s="20"/>
      <c r="O25" s="20"/>
      <c r="P25" s="20"/>
      <c r="Q25" s="20"/>
      <c r="R25" s="20"/>
      <c r="S25" s="20"/>
      <c r="T25" s="20"/>
      <c r="U25" s="20"/>
      <c r="V25" s="20"/>
    </row>
    <row r="26" spans="1:22" x14ac:dyDescent="0.2">
      <c r="A26" s="20"/>
      <c r="B26" s="39" t="s">
        <v>81</v>
      </c>
      <c r="C26" s="50">
        <f>C8/C6</f>
        <v>0.59313334636733794</v>
      </c>
      <c r="D26" s="50">
        <f>D8/D6</f>
        <v>0.56097494100020562</v>
      </c>
      <c r="E26" s="50">
        <f>E8/E6</f>
        <v>0.62360930406905912</v>
      </c>
      <c r="F26" s="51">
        <f>F8/F6</f>
        <v>0.61852235002715272</v>
      </c>
      <c r="G26" s="46">
        <f>(IF(C26 &lt; 0.5, 100, 0)) +
  (IF(D26 &lt; 0.5, 100, 0)) +
  (IF(E26 &lt; 0.5, 100, 0)) +
  (IF(F26 &lt; 0.5, 100, 0))</f>
        <v>0</v>
      </c>
      <c r="H26" s="47" t="s">
        <v>165</v>
      </c>
      <c r="I26" s="20"/>
      <c r="J26" s="20"/>
      <c r="K26" s="20"/>
      <c r="L26" s="20"/>
      <c r="M26" s="20"/>
      <c r="N26" s="20"/>
      <c r="O26" s="20"/>
      <c r="P26" s="20"/>
      <c r="Q26" s="20"/>
      <c r="R26" s="20"/>
      <c r="S26" s="20"/>
      <c r="T26" s="20"/>
      <c r="U26" s="20"/>
      <c r="V26" s="20"/>
    </row>
    <row r="27" spans="1:22" x14ac:dyDescent="0.2">
      <c r="A27" s="20"/>
      <c r="B27" s="39" t="s">
        <v>166</v>
      </c>
      <c r="C27" s="50">
        <f>C9/(C13+C10)</f>
        <v>1.6594191103997684</v>
      </c>
      <c r="D27" s="50">
        <f>D9/(D13+D10)</f>
        <v>1.4644637832254577</v>
      </c>
      <c r="E27" s="50">
        <f>E9/(E13+E10)</f>
        <v>2.006466957581476</v>
      </c>
      <c r="F27" s="51">
        <f>F9/(F13+F10)</f>
        <v>1.8408468991706921</v>
      </c>
      <c r="G27" s="46">
        <f>(IF(C27 &lt; 0.8, 100, IF(C27 &lt; 1, 50, 0))) +
  (IF(D27 &lt; 0.8, 100, IF(D27 &lt; 1, 50, 0))) +
  (IF(E27 &lt; 0.8, 100, IF(E27 &lt; 1, 50, 0))) +
  (IF(F27 &lt; 0.8, 100, IF(F27 &lt; 1, 50, 0)))</f>
        <v>0</v>
      </c>
      <c r="H27" s="47" t="s">
        <v>167</v>
      </c>
      <c r="I27" s="20"/>
      <c r="J27" s="20"/>
      <c r="K27" s="20"/>
      <c r="L27" s="20"/>
      <c r="M27" s="20"/>
      <c r="N27" s="20"/>
      <c r="O27" s="20"/>
      <c r="P27" s="20"/>
      <c r="Q27" s="20"/>
      <c r="R27" s="20"/>
      <c r="S27" s="20"/>
      <c r="T27" s="20"/>
      <c r="U27" s="20"/>
      <c r="V27" s="20"/>
    </row>
    <row r="28" spans="1:22" x14ac:dyDescent="0.2">
      <c r="A28" s="20"/>
      <c r="B28" s="39" t="s">
        <v>168</v>
      </c>
      <c r="C28" s="44" t="str">
        <f>IF(C11=0, "Pass", "Fail")</f>
        <v>Pass</v>
      </c>
      <c r="D28" s="52" t="str">
        <f>IF(D11=0, "Pass", "Fail")</f>
        <v>Pass</v>
      </c>
      <c r="E28" s="52" t="str">
        <f>IF(E11=0, "Pass", "Fail")</f>
        <v>Pass</v>
      </c>
      <c r="F28" s="53" t="str">
        <f>IF(F11=0, "Pass", "Fail")</f>
        <v>Pass</v>
      </c>
      <c r="G28" s="46">
        <f>(COUNTIF(C28:F28, "Pass") * 100) + (COUNTIF(C28:F28, "Fail") * 0)</f>
        <v>400</v>
      </c>
      <c r="H28" s="47" t="s">
        <v>169</v>
      </c>
      <c r="I28" s="20"/>
      <c r="J28" s="20"/>
      <c r="K28" s="20"/>
      <c r="L28" s="20"/>
      <c r="M28" s="20"/>
      <c r="N28" s="20"/>
      <c r="O28" s="20"/>
      <c r="P28" s="20"/>
      <c r="Q28" s="20"/>
      <c r="R28" s="20"/>
      <c r="S28" s="20"/>
      <c r="T28" s="20"/>
      <c r="U28" s="20"/>
      <c r="V28" s="20"/>
    </row>
    <row r="29" spans="1:22" x14ac:dyDescent="0.2">
      <c r="A29" s="20"/>
      <c r="B29" s="39" t="s">
        <v>83</v>
      </c>
      <c r="C29" s="51">
        <f>(((C12-D12)/D12)+((D12-E12)/E12)+((E12-F12)/F12))/3</f>
        <v>0.14052392504100852</v>
      </c>
      <c r="D29" s="54"/>
      <c r="E29" s="55"/>
      <c r="F29" s="56"/>
      <c r="G29" s="46">
        <f>(IF(C29 &gt;= 0.17, 100, IF(C29 &gt;= 0, 50, 0))) * (400/100)</f>
        <v>200</v>
      </c>
      <c r="H29" s="47" t="s">
        <v>170</v>
      </c>
      <c r="I29" s="20"/>
      <c r="J29" s="20"/>
      <c r="K29" s="20"/>
      <c r="L29" s="20"/>
      <c r="M29" s="20"/>
      <c r="N29" s="20"/>
      <c r="O29" s="20"/>
      <c r="P29" s="20"/>
      <c r="Q29" s="20"/>
      <c r="R29" s="20"/>
      <c r="S29" s="20"/>
      <c r="T29" s="20"/>
      <c r="U29" s="20"/>
      <c r="V29" s="20"/>
    </row>
    <row r="30" spans="1:22" x14ac:dyDescent="0.2">
      <c r="A30" s="20"/>
      <c r="B30" s="39" t="s">
        <v>87</v>
      </c>
      <c r="C30" s="44" t="str">
        <f>IF(C10&lt;&gt;0,"Pass","Fail")</f>
        <v>Fail</v>
      </c>
      <c r="D30" s="57" t="str">
        <f>IF(D10&lt;&gt;0,"Pass","Fail")</f>
        <v>Fail</v>
      </c>
      <c r="E30" s="57" t="str">
        <f>IF(E10&lt;&gt;0,"Pass","Fail")</f>
        <v>Fail</v>
      </c>
      <c r="F30" s="58" t="str">
        <f>IF(F10&lt;&gt;0,"Pass","Fail")</f>
        <v>Fail</v>
      </c>
      <c r="G30" s="46">
        <f>(COUNTIF(C30:F30, "Pass") * 100) + (COUNTIF(C30:F30, "Fail") * 0)</f>
        <v>0</v>
      </c>
      <c r="H30" s="47" t="s">
        <v>171</v>
      </c>
      <c r="I30" s="20"/>
      <c r="J30" s="20"/>
      <c r="K30" s="20"/>
      <c r="L30" s="20"/>
      <c r="M30" s="20"/>
      <c r="N30" s="20"/>
      <c r="O30" s="20"/>
      <c r="P30" s="20"/>
      <c r="Q30" s="20"/>
      <c r="R30" s="20"/>
      <c r="S30" s="20"/>
      <c r="T30" s="20"/>
      <c r="U30" s="20"/>
      <c r="V30" s="20"/>
    </row>
    <row r="31" spans="1:22" x14ac:dyDescent="0.2">
      <c r="A31" s="20"/>
      <c r="B31" s="39" t="s">
        <v>172</v>
      </c>
      <c r="C31" s="50">
        <f>C17/(C13+C10)</f>
        <v>0.14426389604752732</v>
      </c>
      <c r="D31" s="50">
        <f>D17/(D13+D10)</f>
        <v>0.10627319809057693</v>
      </c>
      <c r="E31" s="50">
        <f>E17/(E13+E10)</f>
        <v>0.15043047529189763</v>
      </c>
      <c r="F31" s="51">
        <f>F17/(F13+F10)</f>
        <v>0.14125457236199146</v>
      </c>
      <c r="G31" s="46">
        <f>(IF(C31 &gt; 0.23, 100, 0)) +
  (IF(D31 &gt; 0.23, 100, 0)) +
  (IF(E31 &gt; 0.23, 100, 0)) +
  (IF(F31 &gt; 0.23, 100, 0))</f>
        <v>0</v>
      </c>
      <c r="H31" s="47" t="s">
        <v>173</v>
      </c>
      <c r="I31" s="20"/>
      <c r="J31" s="20"/>
      <c r="K31" s="20"/>
      <c r="L31" s="20"/>
      <c r="M31" s="20"/>
      <c r="N31" s="20"/>
      <c r="O31" s="20"/>
      <c r="P31" s="20"/>
      <c r="Q31" s="20"/>
      <c r="R31" s="20"/>
      <c r="S31" s="20"/>
      <c r="T31" s="20"/>
      <c r="U31" s="20"/>
      <c r="V31" s="20"/>
    </row>
    <row r="32" spans="1:22" x14ac:dyDescent="0.2">
      <c r="A32" s="20"/>
      <c r="B32" s="59" t="s">
        <v>93</v>
      </c>
      <c r="C32" s="60" t="str">
        <f>IF(C5&gt;F5, "Pass", "Fail")</f>
        <v>Fail</v>
      </c>
      <c r="D32" s="61"/>
      <c r="E32" s="62"/>
      <c r="F32" s="62"/>
      <c r="G32" s="63">
        <f>((COUNTIF(C32, "Pass") * 100) + (COUNTIF(C32, "Fail") * 0)) * (400/100)</f>
        <v>0</v>
      </c>
      <c r="H32" s="64" t="s">
        <v>174</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A00-000000000000}">
  <sheetPr>
    <tabColor rgb="FF00FF00"/>
  </sheetPr>
  <dimension ref="A1:V32"/>
  <sheetViews>
    <sheetView zoomScale="200" workbookViewId="0"/>
  </sheetViews>
  <sheetFormatPr baseColWidth="10" defaultColWidth="8.83203125" defaultRowHeight="15" x14ac:dyDescent="0.2"/>
  <cols>
    <col min="1" max="1" width="19" customWidth="1"/>
    <col min="2" max="2" width="42" customWidth="1"/>
    <col min="3" max="7" width="20" customWidth="1"/>
    <col min="8" max="8" width="177" customWidth="1"/>
    <col min="9" max="9" width="20" customWidth="1"/>
    <col min="10" max="22" width="19" customWidth="1"/>
  </cols>
  <sheetData>
    <row r="1" spans="1:22" x14ac:dyDescent="0.2">
      <c r="A1" s="20"/>
      <c r="B1" s="21" t="s">
        <v>130</v>
      </c>
      <c r="C1" s="20"/>
      <c r="D1" s="20"/>
      <c r="E1" s="20"/>
      <c r="F1" s="20"/>
      <c r="G1" s="20"/>
      <c r="H1" s="20"/>
      <c r="I1" s="20"/>
      <c r="J1" s="20"/>
      <c r="K1" s="20"/>
      <c r="L1" s="20"/>
      <c r="M1" s="20"/>
      <c r="N1" s="20"/>
      <c r="O1" s="20"/>
      <c r="P1" s="20"/>
      <c r="Q1" s="20"/>
      <c r="R1" s="20"/>
      <c r="S1" s="20"/>
      <c r="T1" s="20"/>
      <c r="U1" s="20"/>
      <c r="V1" s="20"/>
    </row>
    <row r="2" spans="1:22" x14ac:dyDescent="0.2">
      <c r="A2" s="20"/>
      <c r="B2" s="22" t="s">
        <v>131</v>
      </c>
      <c r="C2" s="23" t="s">
        <v>175</v>
      </c>
      <c r="D2" s="23" t="s">
        <v>176</v>
      </c>
      <c r="E2" s="23" t="s">
        <v>177</v>
      </c>
      <c r="F2" s="23" t="s">
        <v>178</v>
      </c>
      <c r="G2" s="20"/>
      <c r="H2" s="24" t="s">
        <v>136</v>
      </c>
      <c r="I2" s="25">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0.55874999999999997</v>
      </c>
      <c r="J2" s="20"/>
      <c r="K2" s="20"/>
      <c r="L2" s="20"/>
      <c r="M2" s="20"/>
      <c r="N2" s="20"/>
      <c r="O2" s="20"/>
      <c r="P2" s="20"/>
      <c r="Q2" s="20"/>
      <c r="R2" s="20"/>
      <c r="S2" s="20"/>
      <c r="T2" s="20"/>
      <c r="U2" s="20"/>
      <c r="V2" s="20"/>
    </row>
    <row r="3" spans="1:22" ht="19" x14ac:dyDescent="0.25">
      <c r="A3" s="20"/>
      <c r="B3" s="26" t="s">
        <v>137</v>
      </c>
      <c r="C3" s="27">
        <v>14598000</v>
      </c>
      <c r="D3" s="27">
        <v>15714000</v>
      </c>
      <c r="E3" s="27">
        <v>17720000</v>
      </c>
      <c r="F3" s="28">
        <v>16930000</v>
      </c>
      <c r="G3" s="20"/>
      <c r="H3" s="20"/>
      <c r="I3" s="20"/>
      <c r="J3" s="20"/>
      <c r="K3" s="20"/>
      <c r="L3" s="20"/>
      <c r="M3" s="20"/>
      <c r="N3" s="20"/>
      <c r="O3" s="20"/>
      <c r="P3" s="20"/>
      <c r="Q3" s="20"/>
      <c r="R3" s="20"/>
      <c r="S3" s="20"/>
      <c r="T3" s="20"/>
      <c r="U3" s="20"/>
      <c r="V3" s="20"/>
    </row>
    <row r="4" spans="1:22" ht="19" x14ac:dyDescent="0.25">
      <c r="A4" s="20"/>
      <c r="B4" s="29" t="s">
        <v>138</v>
      </c>
      <c r="C4" s="27">
        <v>17330000</v>
      </c>
      <c r="D4" s="27">
        <v>2783000</v>
      </c>
      <c r="E4" s="27">
        <v>1953000</v>
      </c>
      <c r="F4" s="28">
        <v>247000</v>
      </c>
      <c r="G4" s="20"/>
      <c r="H4" s="20"/>
      <c r="I4" s="20"/>
      <c r="J4" s="20"/>
      <c r="K4" s="20"/>
      <c r="L4" s="20"/>
      <c r="M4" s="20"/>
      <c r="N4" s="20"/>
      <c r="O4" s="20"/>
      <c r="P4" s="20"/>
      <c r="Q4" s="20"/>
      <c r="R4" s="20"/>
      <c r="S4" s="20"/>
      <c r="T4" s="20"/>
      <c r="U4" s="20"/>
      <c r="V4" s="20"/>
    </row>
    <row r="5" spans="1:22" ht="19" x14ac:dyDescent="0.25">
      <c r="A5" s="20"/>
      <c r="B5" s="29" t="s">
        <v>139</v>
      </c>
      <c r="C5" s="27">
        <v>9998000</v>
      </c>
      <c r="D5" s="27">
        <v>9998000</v>
      </c>
      <c r="E5" s="27">
        <v>9998000</v>
      </c>
      <c r="F5" s="28">
        <v>11879000</v>
      </c>
      <c r="G5" s="20"/>
      <c r="H5" s="20"/>
      <c r="I5" s="20"/>
      <c r="J5" s="20"/>
      <c r="K5" s="20"/>
      <c r="L5" s="20"/>
      <c r="M5" s="20"/>
      <c r="N5" s="20"/>
      <c r="O5" s="20"/>
      <c r="P5" s="20"/>
      <c r="Q5" s="20"/>
      <c r="R5" s="20"/>
      <c r="S5" s="20"/>
      <c r="T5" s="20"/>
      <c r="U5" s="20"/>
      <c r="V5" s="20"/>
    </row>
    <row r="6" spans="1:22" ht="19" x14ac:dyDescent="0.25">
      <c r="A6" s="20"/>
      <c r="B6" s="29" t="s">
        <v>140</v>
      </c>
      <c r="C6" s="27">
        <v>330555000</v>
      </c>
      <c r="D6" s="27">
        <v>277615000</v>
      </c>
      <c r="E6" s="27">
        <v>229465000</v>
      </c>
      <c r="F6" s="28">
        <v>187339000</v>
      </c>
      <c r="G6" s="20"/>
      <c r="H6" s="20"/>
      <c r="I6" s="20"/>
      <c r="J6" s="20"/>
      <c r="K6" s="20"/>
      <c r="L6" s="20"/>
      <c r="M6" s="20"/>
      <c r="N6" s="20"/>
      <c r="O6" s="20"/>
      <c r="P6" s="20"/>
      <c r="Q6" s="20"/>
      <c r="R6" s="20"/>
      <c r="S6" s="20"/>
      <c r="T6" s="20"/>
      <c r="U6" s="20"/>
      <c r="V6" s="20"/>
    </row>
    <row r="7" spans="1:22" ht="19" x14ac:dyDescent="0.25">
      <c r="A7" s="20"/>
      <c r="B7" s="29" t="s">
        <v>141</v>
      </c>
      <c r="C7" s="27">
        <v>98252000</v>
      </c>
      <c r="D7" s="27">
        <v>99198000</v>
      </c>
      <c r="E7" s="27">
        <v>116292000</v>
      </c>
      <c r="F7" s="28">
        <v>97473000</v>
      </c>
      <c r="G7" s="20"/>
      <c r="H7" s="20"/>
      <c r="I7" s="20"/>
      <c r="J7" s="20"/>
      <c r="K7" s="20"/>
      <c r="L7" s="20"/>
      <c r="M7" s="20"/>
      <c r="N7" s="20"/>
      <c r="O7" s="20"/>
      <c r="P7" s="20"/>
      <c r="Q7" s="20"/>
      <c r="R7" s="20"/>
      <c r="S7" s="20"/>
      <c r="T7" s="20"/>
      <c r="U7" s="20"/>
      <c r="V7" s="20"/>
    </row>
    <row r="8" spans="1:22" ht="19" x14ac:dyDescent="0.25">
      <c r="A8" s="20"/>
      <c r="B8" s="29" t="s">
        <v>142</v>
      </c>
      <c r="C8" s="27">
        <v>47795000</v>
      </c>
      <c r="D8" s="27">
        <v>4773000</v>
      </c>
      <c r="E8" s="27">
        <v>2384000</v>
      </c>
      <c r="F8" s="28">
        <v>3787000</v>
      </c>
      <c r="G8" s="20"/>
      <c r="H8" s="20"/>
      <c r="I8" s="20"/>
      <c r="J8" s="20"/>
      <c r="K8" s="20"/>
      <c r="L8" s="20"/>
      <c r="M8" s="20"/>
      <c r="N8" s="20"/>
      <c r="O8" s="20"/>
      <c r="P8" s="20"/>
      <c r="Q8" s="20"/>
      <c r="R8" s="20"/>
      <c r="S8" s="20"/>
      <c r="T8" s="20"/>
      <c r="U8" s="20"/>
      <c r="V8" s="20"/>
    </row>
    <row r="9" spans="1:22" ht="19" x14ac:dyDescent="0.25">
      <c r="A9" s="20"/>
      <c r="B9" s="29" t="s">
        <v>143</v>
      </c>
      <c r="C9" s="27">
        <v>146047000</v>
      </c>
      <c r="D9" s="27">
        <v>103971000</v>
      </c>
      <c r="E9" s="27">
        <v>118676000</v>
      </c>
      <c r="F9" s="28">
        <v>101260000</v>
      </c>
      <c r="G9" s="20"/>
      <c r="H9" s="20"/>
      <c r="I9" s="20"/>
      <c r="J9" s="20"/>
      <c r="K9" s="20"/>
      <c r="L9" s="20"/>
      <c r="M9" s="20"/>
      <c r="N9" s="20"/>
      <c r="O9" s="20"/>
      <c r="P9" s="20"/>
      <c r="Q9" s="20"/>
      <c r="R9" s="20"/>
      <c r="S9" s="20"/>
      <c r="T9" s="20"/>
      <c r="U9" s="20"/>
      <c r="V9" s="20"/>
    </row>
    <row r="10" spans="1:22" ht="19" x14ac:dyDescent="0.25">
      <c r="A10" s="20"/>
      <c r="B10" s="29" t="s">
        <v>144</v>
      </c>
      <c r="C10" s="27">
        <v>22661000</v>
      </c>
      <c r="D10" s="27">
        <v>19010000</v>
      </c>
      <c r="E10" s="27">
        <v>14034000</v>
      </c>
      <c r="F10" s="28">
        <v>9839000</v>
      </c>
      <c r="G10" s="20"/>
      <c r="H10" s="20"/>
      <c r="I10" s="20"/>
      <c r="J10" s="20"/>
      <c r="K10" s="20"/>
      <c r="L10" s="20"/>
      <c r="M10" s="20"/>
      <c r="N10" s="20"/>
      <c r="O10" s="20"/>
      <c r="P10" s="20"/>
      <c r="Q10" s="20"/>
      <c r="R10" s="20"/>
      <c r="S10" s="20"/>
      <c r="T10" s="20"/>
      <c r="U10" s="20"/>
      <c r="V10" s="20"/>
    </row>
    <row r="11" spans="1:22" ht="19" x14ac:dyDescent="0.25">
      <c r="A11" s="20"/>
      <c r="B11" s="29" t="s">
        <v>145</v>
      </c>
      <c r="C11" s="27">
        <v>0</v>
      </c>
      <c r="D11" s="27">
        <v>8359000</v>
      </c>
      <c r="E11" s="27">
        <v>19743000</v>
      </c>
      <c r="F11" s="28">
        <v>19743000</v>
      </c>
      <c r="G11" s="20"/>
      <c r="H11" s="20"/>
      <c r="I11" s="20"/>
      <c r="J11" s="20"/>
      <c r="K11" s="20"/>
      <c r="L11" s="20"/>
      <c r="M11" s="20"/>
      <c r="N11" s="20"/>
      <c r="O11" s="20"/>
      <c r="P11" s="20"/>
      <c r="Q11" s="20"/>
      <c r="R11" s="20"/>
      <c r="S11" s="20"/>
      <c r="T11" s="20"/>
      <c r="U11" s="20"/>
      <c r="V11" s="20"/>
    </row>
    <row r="12" spans="1:22" ht="19" x14ac:dyDescent="0.25">
      <c r="A12" s="20"/>
      <c r="B12" s="29" t="s">
        <v>146</v>
      </c>
      <c r="C12" s="27">
        <v>60196000</v>
      </c>
      <c r="D12" s="27">
        <v>49010000</v>
      </c>
      <c r="E12" s="27">
        <v>-29115000</v>
      </c>
      <c r="F12" s="28">
        <v>-56658000</v>
      </c>
      <c r="G12" s="20"/>
      <c r="H12" s="20"/>
      <c r="I12" s="20"/>
      <c r="J12" s="20"/>
      <c r="K12" s="20"/>
      <c r="L12" s="20"/>
      <c r="M12" s="20"/>
      <c r="N12" s="20"/>
      <c r="O12" s="20"/>
      <c r="P12" s="20"/>
      <c r="Q12" s="20"/>
      <c r="R12" s="20"/>
      <c r="S12" s="20"/>
      <c r="T12" s="20"/>
      <c r="U12" s="20"/>
      <c r="V12" s="20"/>
    </row>
    <row r="13" spans="1:22" ht="19" x14ac:dyDescent="0.25">
      <c r="A13" s="20"/>
      <c r="B13" s="29" t="s">
        <v>147</v>
      </c>
      <c r="C13" s="27">
        <v>184508000</v>
      </c>
      <c r="D13" s="27">
        <v>173644000</v>
      </c>
      <c r="E13" s="27">
        <v>110789000</v>
      </c>
      <c r="F13" s="28">
        <v>86079000</v>
      </c>
      <c r="G13" s="20"/>
      <c r="H13" s="20"/>
      <c r="I13" s="20"/>
      <c r="J13" s="20"/>
      <c r="K13" s="20"/>
      <c r="L13" s="20"/>
      <c r="M13" s="20"/>
      <c r="N13" s="20"/>
      <c r="O13" s="20"/>
      <c r="P13" s="20"/>
      <c r="Q13" s="20"/>
      <c r="R13" s="20"/>
      <c r="S13" s="20"/>
      <c r="T13" s="20"/>
      <c r="U13" s="20"/>
      <c r="V13" s="20"/>
    </row>
    <row r="14" spans="1:22" ht="19" x14ac:dyDescent="0.25">
      <c r="A14" s="20"/>
      <c r="B14" s="30" t="s">
        <v>148</v>
      </c>
      <c r="C14" s="31"/>
      <c r="D14" s="31"/>
      <c r="E14" s="31"/>
      <c r="F14" s="32"/>
      <c r="G14" s="20"/>
      <c r="H14" s="20"/>
      <c r="I14" s="20"/>
      <c r="J14" s="20"/>
      <c r="K14" s="20"/>
      <c r="L14" s="20"/>
      <c r="M14" s="20"/>
      <c r="N14" s="20"/>
      <c r="O14" s="20"/>
      <c r="P14" s="20"/>
      <c r="Q14" s="20"/>
      <c r="R14" s="20"/>
      <c r="S14" s="20"/>
      <c r="T14" s="20"/>
      <c r="U14" s="20"/>
      <c r="V14" s="20"/>
    </row>
    <row r="15" spans="1:22" ht="19" x14ac:dyDescent="0.25">
      <c r="A15" s="20"/>
      <c r="B15" s="26" t="s">
        <v>149</v>
      </c>
      <c r="C15" s="27">
        <v>0</v>
      </c>
      <c r="D15" s="27">
        <v>0</v>
      </c>
      <c r="E15" s="27">
        <v>0</v>
      </c>
      <c r="F15" s="28">
        <v>0</v>
      </c>
      <c r="G15" s="20"/>
      <c r="H15" s="20"/>
      <c r="I15" s="20"/>
      <c r="J15" s="20"/>
      <c r="K15" s="20"/>
      <c r="L15" s="20"/>
      <c r="M15" s="20"/>
      <c r="N15" s="20"/>
      <c r="O15" s="20"/>
      <c r="P15" s="20"/>
      <c r="Q15" s="20"/>
      <c r="R15" s="20"/>
      <c r="S15" s="20"/>
      <c r="T15" s="20"/>
      <c r="U15" s="20"/>
      <c r="V15" s="20"/>
    </row>
    <row r="16" spans="1:22" ht="19" x14ac:dyDescent="0.25">
      <c r="A16" s="20"/>
      <c r="B16" s="30" t="s">
        <v>150</v>
      </c>
      <c r="C16" s="31"/>
      <c r="D16" s="31"/>
      <c r="E16" s="31"/>
      <c r="F16" s="32"/>
      <c r="G16" s="20"/>
      <c r="H16" s="20"/>
      <c r="I16" s="20"/>
      <c r="J16" s="20"/>
      <c r="K16" s="20"/>
      <c r="L16" s="20"/>
      <c r="M16" s="20"/>
      <c r="N16" s="20"/>
      <c r="O16" s="20"/>
      <c r="P16" s="20"/>
      <c r="Q16" s="20"/>
      <c r="R16" s="20"/>
      <c r="S16" s="20"/>
      <c r="T16" s="20"/>
      <c r="U16" s="20"/>
      <c r="V16" s="20"/>
    </row>
    <row r="17" spans="1:22" ht="19" x14ac:dyDescent="0.25">
      <c r="A17" s="20"/>
      <c r="B17" s="33" t="s">
        <v>151</v>
      </c>
      <c r="C17" s="34">
        <v>62478000</v>
      </c>
      <c r="D17" s="34">
        <v>80684000</v>
      </c>
      <c r="E17" s="34">
        <v>68382000</v>
      </c>
      <c r="F17" s="35">
        <v>23119000</v>
      </c>
      <c r="G17" s="20"/>
      <c r="H17" s="20"/>
      <c r="I17" s="20"/>
      <c r="J17" s="20"/>
      <c r="K17" s="20"/>
      <c r="L17" s="20"/>
      <c r="M17" s="20"/>
      <c r="N17" s="20"/>
      <c r="O17" s="20"/>
      <c r="P17" s="20"/>
      <c r="Q17" s="20"/>
      <c r="R17" s="20"/>
      <c r="S17" s="20"/>
      <c r="T17" s="20"/>
      <c r="U17" s="20"/>
      <c r="V17" s="20"/>
    </row>
    <row r="19" spans="1:22" x14ac:dyDescent="0.2">
      <c r="A19" s="20"/>
      <c r="B19" s="36" t="s">
        <v>70</v>
      </c>
      <c r="C19" s="37" t="s">
        <v>152</v>
      </c>
      <c r="D19" s="37" t="s">
        <v>153</v>
      </c>
      <c r="E19" s="37" t="s">
        <v>154</v>
      </c>
      <c r="F19" s="37" t="s">
        <v>155</v>
      </c>
      <c r="G19" s="38" t="s">
        <v>156</v>
      </c>
      <c r="H19" s="20"/>
      <c r="I19" s="20"/>
      <c r="J19" s="20"/>
      <c r="K19" s="20"/>
      <c r="L19" s="20"/>
      <c r="M19" s="20"/>
      <c r="N19" s="20"/>
      <c r="O19" s="20"/>
      <c r="P19" s="20"/>
      <c r="Q19" s="20"/>
      <c r="R19" s="20"/>
      <c r="S19" s="20"/>
      <c r="T19" s="20"/>
      <c r="U19" s="20"/>
      <c r="V19" s="20"/>
    </row>
    <row r="20" spans="1:22" x14ac:dyDescent="0.2">
      <c r="A20" s="20"/>
      <c r="B20" s="39" t="s">
        <v>85</v>
      </c>
      <c r="C20" s="40"/>
      <c r="D20" s="40"/>
      <c r="E20" s="40"/>
      <c r="F20" s="40"/>
      <c r="G20" s="41"/>
      <c r="H20" s="42" t="s">
        <v>157</v>
      </c>
      <c r="I20" s="20"/>
      <c r="J20" s="20"/>
      <c r="K20" s="20"/>
      <c r="L20" s="20"/>
      <c r="M20" s="20"/>
      <c r="N20" s="20"/>
      <c r="O20" s="20"/>
      <c r="P20" s="20"/>
      <c r="Q20" s="20"/>
      <c r="R20" s="20"/>
      <c r="S20" s="20"/>
      <c r="T20" s="20"/>
      <c r="U20" s="20"/>
      <c r="V20" s="20"/>
    </row>
    <row r="21" spans="1:22" x14ac:dyDescent="0.2">
      <c r="A21" s="20"/>
      <c r="B21" s="43" t="s">
        <v>158</v>
      </c>
      <c r="C21" s="44" t="str">
        <f>IF(C3&gt;D3, "Pass", "Fail")</f>
        <v>Fail</v>
      </c>
      <c r="D21" s="44" t="str">
        <f>IF(D3&gt;E3, "Pass", "Fail")</f>
        <v>Fail</v>
      </c>
      <c r="E21" s="44" t="str">
        <f>IF(E3&gt;F3, "Pass", "Fail")</f>
        <v>Pass</v>
      </c>
      <c r="F21" s="45"/>
      <c r="G21" s="46">
        <f>(((COUNTIF(C21:E21, "Pass") * 100) + (COUNTIF(C21:E21, "Fail") * 0)) * (400/300)) / 2</f>
        <v>66.666666666666657</v>
      </c>
      <c r="H21" s="47" t="s">
        <v>159</v>
      </c>
      <c r="I21" s="48"/>
      <c r="J21" s="20"/>
      <c r="K21" s="20"/>
      <c r="L21" s="20"/>
      <c r="M21" s="20"/>
      <c r="N21" s="20"/>
      <c r="O21" s="20"/>
      <c r="P21" s="20"/>
      <c r="Q21" s="20"/>
      <c r="R21" s="20"/>
      <c r="S21" s="20"/>
      <c r="T21" s="20"/>
      <c r="U21" s="20"/>
      <c r="V21" s="20"/>
    </row>
    <row r="22" spans="1:22" x14ac:dyDescent="0.2">
      <c r="A22" s="20"/>
      <c r="B22" s="43" t="s">
        <v>160</v>
      </c>
      <c r="C22" s="44" t="str">
        <f>IF(C17&gt;D17, "Pass", "Fail")</f>
        <v>Fail</v>
      </c>
      <c r="D22" s="44" t="str">
        <f>IF(D17&gt;E17, "Pass", "Fail")</f>
        <v>Pass</v>
      </c>
      <c r="E22" s="44" t="str">
        <f>IF(E17&gt;F17, "Pass", "Fail")</f>
        <v>Pass</v>
      </c>
      <c r="F22" s="40"/>
      <c r="G22" s="46">
        <f>(((COUNTIF(C22:F22, "Pass") * 100) + (COUNTIF(C22:F22, "Fail") * 0)) * (400/300)) / 2</f>
        <v>133.33333333333331</v>
      </c>
      <c r="H22" s="47" t="s">
        <v>161</v>
      </c>
      <c r="I22" s="20"/>
      <c r="J22" s="20"/>
      <c r="K22" s="20"/>
      <c r="L22" s="20"/>
      <c r="M22" s="20"/>
      <c r="N22" s="20"/>
      <c r="O22" s="20"/>
      <c r="P22" s="20"/>
      <c r="Q22" s="20"/>
      <c r="R22" s="20"/>
      <c r="S22" s="20"/>
      <c r="T22" s="20"/>
      <c r="U22" s="20"/>
      <c r="V22" s="20"/>
    </row>
    <row r="23" spans="1:22" x14ac:dyDescent="0.2">
      <c r="A23" s="20"/>
      <c r="B23" s="39" t="s">
        <v>73</v>
      </c>
      <c r="C23" s="44" t="str">
        <f>IF(C17&gt;C7, "Pass", "Fail")</f>
        <v>Fail</v>
      </c>
      <c r="D23" s="44" t="str">
        <f>IF(D17&gt;D7, "Pass", "Fail")</f>
        <v>Fail</v>
      </c>
      <c r="E23" s="44" t="str">
        <f>IF(E17&gt;E7, "Pass", "Fail")</f>
        <v>Fail</v>
      </c>
      <c r="F23" s="49" t="str">
        <f>IF(F17&gt;F7, "Pass", "Fail")</f>
        <v>Fail</v>
      </c>
      <c r="G23" s="46">
        <f>(COUNTIF(C23:F23, "Pass") * 100) + (COUNTIF(C23:F23, "Fail") * 0)</f>
        <v>0</v>
      </c>
      <c r="H23" s="47" t="s">
        <v>162</v>
      </c>
      <c r="I23" s="20"/>
      <c r="J23" s="20"/>
      <c r="K23" s="20"/>
      <c r="L23" s="20"/>
      <c r="M23" s="20"/>
      <c r="N23" s="20"/>
      <c r="O23" s="20"/>
      <c r="P23" s="20"/>
      <c r="Q23" s="20"/>
      <c r="R23" s="20"/>
      <c r="S23" s="20"/>
      <c r="T23" s="20"/>
      <c r="U23" s="20"/>
      <c r="V23" s="20"/>
    </row>
    <row r="24" spans="1:22" x14ac:dyDescent="0.2">
      <c r="A24" s="20"/>
      <c r="B24" s="39" t="s">
        <v>91</v>
      </c>
      <c r="C24" s="50">
        <f>C17/(C4)</f>
        <v>3.6051933064050781</v>
      </c>
      <c r="D24" s="50">
        <f>D17/(D4)</f>
        <v>28.991735537190081</v>
      </c>
      <c r="E24" s="50">
        <f>E17/(E4)</f>
        <v>35.013824884792626</v>
      </c>
      <c r="F24" s="51">
        <f>F17/(F4)</f>
        <v>93.599190283400816</v>
      </c>
      <c r="G24" s="46">
        <f>(IF(C24 &gt; 0.5, 100, IF(C24 &gt;= 0.2, 50, 0))) +
  (IF(D24 &gt; 0.5, 100, IF(D24 &gt;= 0.2, 50, 0))) +
  (IF(E24 &gt; 0.5, 100, IF(E24 &gt;= 0.2, 50, 0))) +
  (IF(F24 &gt; 0.5, 100, IF(F24 &gt;= 0.2, 50, 0)))</f>
        <v>400</v>
      </c>
      <c r="H24" s="47" t="s">
        <v>163</v>
      </c>
      <c r="I24" s="20"/>
      <c r="J24" s="20"/>
      <c r="K24" s="20"/>
      <c r="L24" s="20"/>
      <c r="M24" s="20"/>
      <c r="N24" s="20"/>
      <c r="O24" s="20"/>
      <c r="P24" s="20"/>
      <c r="Q24" s="20"/>
      <c r="R24" s="20"/>
      <c r="S24" s="20"/>
      <c r="T24" s="20"/>
      <c r="U24" s="20"/>
      <c r="V24" s="20"/>
    </row>
    <row r="25" spans="1:22" x14ac:dyDescent="0.2">
      <c r="A25" s="20"/>
      <c r="B25" s="39" t="s">
        <v>79</v>
      </c>
      <c r="C25" s="50">
        <f>C17/C6</f>
        <v>0.18900939329309796</v>
      </c>
      <c r="D25" s="50">
        <f>D17/D6</f>
        <v>0.29063271076851033</v>
      </c>
      <c r="E25" s="50">
        <f>E17/E6</f>
        <v>0.29800623188721592</v>
      </c>
      <c r="F25" s="51">
        <f>F17/F6</f>
        <v>0.12340729906746593</v>
      </c>
      <c r="G25" s="46">
        <f>(IF(C25 &gt; 0.17, 100, IF(C25 &gt;= 0.1, 50, 0))) +
  (IF(D25 &gt; 0.17, 100, IF(D25 &gt;= 0.1, 50, 0))) +
  (IF(E25 &gt; 0.17, 100, IF(E25 &gt;= 0.1, 50, 0))) +
  (IF(F25 &gt; 0.17, 100, IF(F25 &gt;= 0.1, 50, 0)))</f>
        <v>350</v>
      </c>
      <c r="H25" s="47" t="s">
        <v>164</v>
      </c>
      <c r="I25" s="20"/>
      <c r="J25" s="20"/>
      <c r="K25" s="20"/>
      <c r="L25" s="20"/>
      <c r="M25" s="20"/>
      <c r="N25" s="20"/>
      <c r="O25" s="20"/>
      <c r="P25" s="20"/>
      <c r="Q25" s="20"/>
      <c r="R25" s="20"/>
      <c r="S25" s="20"/>
      <c r="T25" s="20"/>
      <c r="U25" s="20"/>
      <c r="V25" s="20"/>
    </row>
    <row r="26" spans="1:22" x14ac:dyDescent="0.2">
      <c r="A26" s="20"/>
      <c r="B26" s="39" t="s">
        <v>81</v>
      </c>
      <c r="C26" s="50">
        <f>C8/C6</f>
        <v>0.14459015897505711</v>
      </c>
      <c r="D26" s="50">
        <f>D8/D6</f>
        <v>1.7192875024764513E-2</v>
      </c>
      <c r="E26" s="50">
        <f>E8/E6</f>
        <v>1.0389384001917504E-2</v>
      </c>
      <c r="F26" s="51">
        <f>F8/F6</f>
        <v>2.0214691014684608E-2</v>
      </c>
      <c r="G26" s="46">
        <f>(IF(C26 &lt; 0.5, 100, 0)) +
  (IF(D26 &lt; 0.5, 100, 0)) +
  (IF(E26 &lt; 0.5, 100, 0)) +
  (IF(F26 &lt; 0.5, 100, 0))</f>
        <v>400</v>
      </c>
      <c r="H26" s="47" t="s">
        <v>165</v>
      </c>
      <c r="I26" s="20"/>
      <c r="J26" s="20"/>
      <c r="K26" s="20"/>
      <c r="L26" s="20"/>
      <c r="M26" s="20"/>
      <c r="N26" s="20"/>
      <c r="O26" s="20"/>
      <c r="P26" s="20"/>
      <c r="Q26" s="20"/>
      <c r="R26" s="20"/>
      <c r="S26" s="20"/>
      <c r="T26" s="20"/>
      <c r="U26" s="20"/>
      <c r="V26" s="20"/>
    </row>
    <row r="27" spans="1:22" x14ac:dyDescent="0.2">
      <c r="A27" s="20"/>
      <c r="B27" s="39" t="s">
        <v>166</v>
      </c>
      <c r="C27" s="50">
        <f>C9/(C13+C10)</f>
        <v>0.70496551124926987</v>
      </c>
      <c r="D27" s="50">
        <f>D9/(D13+D10)</f>
        <v>0.53967734902986697</v>
      </c>
      <c r="E27" s="50">
        <f>E9/(E13+E10)</f>
        <v>0.95075426804354968</v>
      </c>
      <c r="F27" s="51">
        <f>F9/(F13+F10)</f>
        <v>1.0556934047832525</v>
      </c>
      <c r="G27" s="46">
        <f>(IF(C27 &lt; 0.8, 100, IF(C27 &lt; 1, 50, 0))) +
  (IF(D27 &lt; 0.8, 100, IF(D27 &lt; 1, 50, 0))) +
  (IF(E27 &lt; 0.8, 100, IF(E27 &lt; 1, 50, 0))) +
  (IF(F27 &lt; 0.8, 100, IF(F27 &lt; 1, 50, 0)))</f>
        <v>250</v>
      </c>
      <c r="H27" s="47" t="s">
        <v>167</v>
      </c>
      <c r="I27" s="20"/>
      <c r="J27" s="20"/>
      <c r="K27" s="20"/>
      <c r="L27" s="20"/>
      <c r="M27" s="20"/>
      <c r="N27" s="20"/>
      <c r="O27" s="20"/>
      <c r="P27" s="20"/>
      <c r="Q27" s="20"/>
      <c r="R27" s="20"/>
      <c r="S27" s="20"/>
      <c r="T27" s="20"/>
      <c r="U27" s="20"/>
      <c r="V27" s="20"/>
    </row>
    <row r="28" spans="1:22" x14ac:dyDescent="0.2">
      <c r="A28" s="20"/>
      <c r="B28" s="39" t="s">
        <v>168</v>
      </c>
      <c r="C28" s="44" t="str">
        <f>IF(C11=0, "Pass", "Fail")</f>
        <v>Pass</v>
      </c>
      <c r="D28" s="52" t="str">
        <f>IF(D11=0, "Pass", "Fail")</f>
        <v>Fail</v>
      </c>
      <c r="E28" s="52" t="str">
        <f>IF(E11=0, "Pass", "Fail")</f>
        <v>Fail</v>
      </c>
      <c r="F28" s="53" t="str">
        <f>IF(F11=0, "Pass", "Fail")</f>
        <v>Fail</v>
      </c>
      <c r="G28" s="46">
        <f>(COUNTIF(C28:F28, "Pass") * 100) + (COUNTIF(C28:F28, "Fail") * 0)</f>
        <v>100</v>
      </c>
      <c r="H28" s="47" t="s">
        <v>169</v>
      </c>
      <c r="I28" s="20"/>
      <c r="J28" s="20"/>
      <c r="K28" s="20"/>
      <c r="L28" s="20"/>
      <c r="M28" s="20"/>
      <c r="N28" s="20"/>
      <c r="O28" s="20"/>
      <c r="P28" s="20"/>
      <c r="Q28" s="20"/>
      <c r="R28" s="20"/>
      <c r="S28" s="20"/>
      <c r="T28" s="20"/>
      <c r="U28" s="20"/>
      <c r="V28" s="20"/>
    </row>
    <row r="29" spans="1:22" x14ac:dyDescent="0.2">
      <c r="A29" s="20"/>
      <c r="B29" s="39" t="s">
        <v>83</v>
      </c>
      <c r="C29" s="51">
        <f>(((C12-D12)/D12)+((D12-E12)/E12)+((E12-F12)/F12))/3</f>
        <v>-0.98040430062661199</v>
      </c>
      <c r="D29" s="54"/>
      <c r="E29" s="55"/>
      <c r="F29" s="56"/>
      <c r="G29" s="46">
        <f>(IF(C29 &gt;= 0.17, 100, IF(C29 &gt;= 0, 50, 0))) * (400/100)</f>
        <v>0</v>
      </c>
      <c r="H29" s="47" t="s">
        <v>170</v>
      </c>
      <c r="I29" s="20"/>
      <c r="J29" s="20"/>
      <c r="K29" s="20"/>
      <c r="L29" s="20"/>
      <c r="M29" s="20"/>
      <c r="N29" s="20"/>
      <c r="O29" s="20"/>
      <c r="P29" s="20"/>
      <c r="Q29" s="20"/>
      <c r="R29" s="20"/>
      <c r="S29" s="20"/>
      <c r="T29" s="20"/>
      <c r="U29" s="20"/>
      <c r="V29" s="20"/>
    </row>
    <row r="30" spans="1:22" x14ac:dyDescent="0.2">
      <c r="A30" s="20"/>
      <c r="B30" s="39" t="s">
        <v>87</v>
      </c>
      <c r="C30" s="44" t="str">
        <f>IF(C10&lt;&gt;0,"Pass","Fail")</f>
        <v>Pass</v>
      </c>
      <c r="D30" s="57" t="str">
        <f>IF(D10&lt;&gt;0,"Pass","Fail")</f>
        <v>Pass</v>
      </c>
      <c r="E30" s="57" t="str">
        <f>IF(E10&lt;&gt;0,"Pass","Fail")</f>
        <v>Pass</v>
      </c>
      <c r="F30" s="58" t="str">
        <f>IF(F10&lt;&gt;0,"Pass","Fail")</f>
        <v>Pass</v>
      </c>
      <c r="G30" s="46">
        <f>(COUNTIF(C30:F30, "Pass") * 100) + (COUNTIF(C30:F30, "Fail") * 0)</f>
        <v>400</v>
      </c>
      <c r="H30" s="47" t="s">
        <v>171</v>
      </c>
      <c r="I30" s="20"/>
      <c r="J30" s="20"/>
      <c r="K30" s="20"/>
      <c r="L30" s="20"/>
      <c r="M30" s="20"/>
      <c r="N30" s="20"/>
      <c r="O30" s="20"/>
      <c r="P30" s="20"/>
      <c r="Q30" s="20"/>
      <c r="R30" s="20"/>
      <c r="S30" s="20"/>
      <c r="T30" s="20"/>
      <c r="U30" s="20"/>
      <c r="V30" s="20"/>
    </row>
    <row r="31" spans="1:22" x14ac:dyDescent="0.2">
      <c r="A31" s="20"/>
      <c r="B31" s="39" t="s">
        <v>172</v>
      </c>
      <c r="C31" s="50">
        <f>C17/(C13+C10)</f>
        <v>0.30157986957508121</v>
      </c>
      <c r="D31" s="50">
        <f>D17/(D13+D10)</f>
        <v>0.41880262024146914</v>
      </c>
      <c r="E31" s="50">
        <f>E17/(E13+E10)</f>
        <v>0.54783172972929672</v>
      </c>
      <c r="F31" s="51">
        <f>F17/(F13+F10)</f>
        <v>0.24102879542942932</v>
      </c>
      <c r="G31" s="46">
        <f>(IF(C31 &gt; 0.23, 100, 0)) +
  (IF(D31 &gt; 0.23, 100, 0)) +
  (IF(E31 &gt; 0.23, 100, 0)) +
  (IF(F31 &gt; 0.23, 100, 0))</f>
        <v>400</v>
      </c>
      <c r="H31" s="47" t="s">
        <v>173</v>
      </c>
      <c r="I31" s="20"/>
      <c r="J31" s="20"/>
      <c r="K31" s="20"/>
      <c r="L31" s="20"/>
      <c r="M31" s="20"/>
      <c r="N31" s="20"/>
      <c r="O31" s="20"/>
      <c r="P31" s="20"/>
      <c r="Q31" s="20"/>
      <c r="R31" s="20"/>
      <c r="S31" s="20"/>
      <c r="T31" s="20"/>
      <c r="U31" s="20"/>
      <c r="V31" s="20"/>
    </row>
    <row r="32" spans="1:22" x14ac:dyDescent="0.2">
      <c r="A32" s="20"/>
      <c r="B32" s="59" t="s">
        <v>93</v>
      </c>
      <c r="C32" s="60" t="str">
        <f>IF(C5&gt;F5, "Pass", "Fail")</f>
        <v>Fail</v>
      </c>
      <c r="D32" s="61"/>
      <c r="E32" s="62"/>
      <c r="F32" s="62"/>
      <c r="G32" s="63">
        <f>((COUNTIF(C32, "Pass") * 100) + (COUNTIF(C32, "Fail") * 0)) * (400/100)</f>
        <v>0</v>
      </c>
      <c r="H32" s="64" t="s">
        <v>174</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B00-000000000000}">
  <sheetPr>
    <tabColor rgb="FF00FF00"/>
  </sheetPr>
  <dimension ref="A1:V32"/>
  <sheetViews>
    <sheetView zoomScale="200" workbookViewId="0"/>
  </sheetViews>
  <sheetFormatPr baseColWidth="10" defaultColWidth="8.83203125" defaultRowHeight="15" x14ac:dyDescent="0.2"/>
  <cols>
    <col min="1" max="1" width="19" customWidth="1"/>
    <col min="2" max="2" width="42" customWidth="1"/>
    <col min="3" max="7" width="20" customWidth="1"/>
    <col min="8" max="8" width="177" customWidth="1"/>
    <col min="9" max="9" width="20" customWidth="1"/>
    <col min="10" max="22" width="19" customWidth="1"/>
  </cols>
  <sheetData>
    <row r="1" spans="1:22" x14ac:dyDescent="0.2">
      <c r="A1" s="20"/>
      <c r="B1" s="21" t="s">
        <v>130</v>
      </c>
      <c r="C1" s="20"/>
      <c r="D1" s="20"/>
      <c r="E1" s="20"/>
      <c r="F1" s="20"/>
      <c r="G1" s="20"/>
      <c r="H1" s="20"/>
      <c r="I1" s="20"/>
      <c r="J1" s="20"/>
      <c r="K1" s="20"/>
      <c r="L1" s="20"/>
      <c r="M1" s="20"/>
      <c r="N1" s="20"/>
      <c r="O1" s="20"/>
      <c r="P1" s="20"/>
      <c r="Q1" s="20"/>
      <c r="R1" s="20"/>
      <c r="S1" s="20"/>
      <c r="T1" s="20"/>
      <c r="U1" s="20"/>
      <c r="V1" s="20"/>
    </row>
    <row r="2" spans="1:22" x14ac:dyDescent="0.2">
      <c r="A2" s="20"/>
      <c r="B2" s="22" t="s">
        <v>131</v>
      </c>
      <c r="C2" s="23" t="s">
        <v>175</v>
      </c>
      <c r="D2" s="23" t="s">
        <v>176</v>
      </c>
      <c r="E2" s="23" t="s">
        <v>177</v>
      </c>
      <c r="F2" s="23" t="s">
        <v>178</v>
      </c>
      <c r="G2" s="20"/>
      <c r="H2" s="24" t="s">
        <v>136</v>
      </c>
      <c r="I2" s="25">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0.39500000000000002</v>
      </c>
      <c r="J2" s="20"/>
      <c r="K2" s="20"/>
      <c r="L2" s="20"/>
      <c r="M2" s="20"/>
      <c r="N2" s="20"/>
      <c r="O2" s="20"/>
      <c r="P2" s="20"/>
      <c r="Q2" s="20"/>
      <c r="R2" s="20"/>
      <c r="S2" s="20"/>
      <c r="T2" s="20"/>
      <c r="U2" s="20"/>
      <c r="V2" s="20"/>
    </row>
    <row r="3" spans="1:22" ht="19" x14ac:dyDescent="0.25">
      <c r="A3" s="20"/>
      <c r="B3" s="26" t="s">
        <v>137</v>
      </c>
      <c r="C3" s="27">
        <v>6044642</v>
      </c>
      <c r="D3" s="27">
        <v>5727842</v>
      </c>
      <c r="E3" s="27">
        <v>2504832</v>
      </c>
      <c r="F3" s="28">
        <v>3214178</v>
      </c>
      <c r="G3" s="20"/>
      <c r="H3" s="20"/>
      <c r="I3" s="20"/>
      <c r="J3" s="20"/>
      <c r="K3" s="20"/>
      <c r="L3" s="20"/>
      <c r="M3" s="20"/>
      <c r="N3" s="20"/>
      <c r="O3" s="20"/>
      <c r="P3" s="20"/>
      <c r="Q3" s="20"/>
      <c r="R3" s="20"/>
      <c r="S3" s="20"/>
      <c r="T3" s="20"/>
      <c r="U3" s="20"/>
      <c r="V3" s="20"/>
    </row>
    <row r="4" spans="1:22" ht="19" x14ac:dyDescent="0.25">
      <c r="A4" s="20"/>
      <c r="B4" s="29" t="s">
        <v>138</v>
      </c>
      <c r="C4" s="27">
        <v>58513438</v>
      </c>
      <c r="D4" s="27">
        <v>58293610</v>
      </c>
      <c r="E4" s="27">
        <v>56338539</v>
      </c>
      <c r="F4" s="28">
        <v>59457929</v>
      </c>
      <c r="G4" s="20"/>
      <c r="H4" s="20"/>
      <c r="I4" s="20"/>
      <c r="J4" s="20"/>
      <c r="K4" s="20"/>
      <c r="L4" s="20"/>
      <c r="M4" s="20"/>
      <c r="N4" s="20"/>
      <c r="O4" s="20"/>
      <c r="P4" s="20"/>
      <c r="Q4" s="20"/>
      <c r="R4" s="20"/>
      <c r="S4" s="20"/>
      <c r="T4" s="20"/>
      <c r="U4" s="20"/>
      <c r="V4" s="20"/>
    </row>
    <row r="5" spans="1:22" ht="19" x14ac:dyDescent="0.25">
      <c r="A5" s="20"/>
      <c r="B5" s="29" t="s">
        <v>139</v>
      </c>
      <c r="C5" s="27">
        <v>12861404</v>
      </c>
      <c r="D5" s="27">
        <v>10425013</v>
      </c>
      <c r="E5" s="27">
        <v>10425013</v>
      </c>
      <c r="F5" s="28">
        <v>13325013</v>
      </c>
      <c r="G5" s="20"/>
      <c r="H5" s="20"/>
      <c r="I5" s="20"/>
      <c r="J5" s="20"/>
      <c r="K5" s="20"/>
      <c r="L5" s="20"/>
      <c r="M5" s="20"/>
      <c r="N5" s="20"/>
      <c r="O5" s="20"/>
      <c r="P5" s="20"/>
      <c r="Q5" s="20"/>
      <c r="R5" s="20"/>
      <c r="S5" s="20"/>
      <c r="T5" s="20"/>
      <c r="U5" s="20"/>
      <c r="V5" s="20"/>
    </row>
    <row r="6" spans="1:22" ht="19" x14ac:dyDescent="0.25">
      <c r="A6" s="20"/>
      <c r="B6" s="29" t="s">
        <v>140</v>
      </c>
      <c r="C6" s="27">
        <v>218437592</v>
      </c>
      <c r="D6" s="27">
        <v>193006849</v>
      </c>
      <c r="E6" s="27">
        <v>176354857</v>
      </c>
      <c r="F6" s="28">
        <v>179555552</v>
      </c>
      <c r="G6" s="20"/>
      <c r="H6" s="20"/>
      <c r="I6" s="20"/>
      <c r="J6" s="20"/>
      <c r="K6" s="20"/>
      <c r="L6" s="20"/>
      <c r="M6" s="20"/>
      <c r="N6" s="20"/>
      <c r="O6" s="20"/>
      <c r="P6" s="20"/>
      <c r="Q6" s="20"/>
      <c r="R6" s="20"/>
      <c r="S6" s="20"/>
      <c r="T6" s="20"/>
      <c r="U6" s="20"/>
      <c r="V6" s="20"/>
    </row>
    <row r="7" spans="1:22" ht="19" x14ac:dyDescent="0.25">
      <c r="A7" s="20"/>
      <c r="B7" s="29" t="s">
        <v>141</v>
      </c>
      <c r="C7" s="27">
        <v>23904646</v>
      </c>
      <c r="D7" s="27">
        <v>22656585</v>
      </c>
      <c r="E7" s="27">
        <v>7686657</v>
      </c>
      <c r="F7" s="28">
        <v>6939116</v>
      </c>
      <c r="G7" s="20"/>
      <c r="H7" s="20"/>
      <c r="I7" s="20"/>
      <c r="J7" s="20"/>
      <c r="K7" s="20"/>
      <c r="L7" s="20"/>
      <c r="M7" s="20"/>
      <c r="N7" s="20"/>
      <c r="O7" s="20"/>
      <c r="P7" s="20"/>
      <c r="Q7" s="20"/>
      <c r="R7" s="20"/>
      <c r="S7" s="20"/>
      <c r="T7" s="20"/>
      <c r="U7" s="20"/>
      <c r="V7" s="20"/>
    </row>
    <row r="8" spans="1:22" ht="19" x14ac:dyDescent="0.25">
      <c r="A8" s="20"/>
      <c r="B8" s="29" t="s">
        <v>142</v>
      </c>
      <c r="C8" s="27">
        <v>2702272</v>
      </c>
      <c r="D8" s="27">
        <v>2586075</v>
      </c>
      <c r="E8" s="27">
        <v>3002777</v>
      </c>
      <c r="F8" s="28">
        <v>3603887</v>
      </c>
      <c r="G8" s="20"/>
      <c r="H8" s="20"/>
      <c r="I8" s="20"/>
      <c r="J8" s="20"/>
      <c r="K8" s="20"/>
      <c r="L8" s="20"/>
      <c r="M8" s="20"/>
      <c r="N8" s="20"/>
      <c r="O8" s="20"/>
      <c r="P8" s="20"/>
      <c r="Q8" s="20"/>
      <c r="R8" s="20"/>
      <c r="S8" s="20"/>
      <c r="T8" s="20"/>
      <c r="U8" s="20"/>
      <c r="V8" s="20"/>
    </row>
    <row r="9" spans="1:22" ht="19" x14ac:dyDescent="0.25">
      <c r="A9" s="20"/>
      <c r="B9" s="29" t="s">
        <v>143</v>
      </c>
      <c r="C9" s="27">
        <v>26606918</v>
      </c>
      <c r="D9" s="27">
        <v>25242660</v>
      </c>
      <c r="E9" s="27">
        <v>10689434</v>
      </c>
      <c r="F9" s="28">
        <v>10543003</v>
      </c>
      <c r="G9" s="20"/>
      <c r="H9" s="20"/>
      <c r="I9" s="20"/>
      <c r="J9" s="20"/>
      <c r="K9" s="20"/>
      <c r="L9" s="20"/>
      <c r="M9" s="20"/>
      <c r="N9" s="20"/>
      <c r="O9" s="20"/>
      <c r="P9" s="20"/>
      <c r="Q9" s="20"/>
      <c r="R9" s="20"/>
      <c r="S9" s="20"/>
      <c r="T9" s="20"/>
      <c r="U9" s="20"/>
      <c r="V9" s="20"/>
    </row>
    <row r="10" spans="1:22" ht="19" x14ac:dyDescent="0.25">
      <c r="A10" s="20"/>
      <c r="B10" s="29" t="s">
        <v>144</v>
      </c>
      <c r="C10" s="27">
        <v>0</v>
      </c>
      <c r="D10" s="27">
        <v>0</v>
      </c>
      <c r="E10" s="27">
        <v>0</v>
      </c>
      <c r="F10" s="28">
        <v>0</v>
      </c>
      <c r="G10" s="20"/>
      <c r="H10" s="20"/>
      <c r="I10" s="20"/>
      <c r="J10" s="20"/>
      <c r="K10" s="20"/>
      <c r="L10" s="20"/>
      <c r="M10" s="20"/>
      <c r="N10" s="20"/>
      <c r="O10" s="20"/>
      <c r="P10" s="20"/>
      <c r="Q10" s="20"/>
      <c r="R10" s="20"/>
      <c r="S10" s="20"/>
      <c r="T10" s="20"/>
      <c r="U10" s="20"/>
      <c r="V10" s="20"/>
    </row>
    <row r="11" spans="1:22" ht="19" x14ac:dyDescent="0.25">
      <c r="A11" s="20"/>
      <c r="B11" s="29" t="s">
        <v>145</v>
      </c>
      <c r="C11" s="27">
        <v>26578</v>
      </c>
      <c r="D11" s="27">
        <v>20630</v>
      </c>
      <c r="E11" s="27">
        <v>17181</v>
      </c>
      <c r="F11" s="28">
        <v>18641</v>
      </c>
      <c r="G11" s="20"/>
      <c r="H11" s="20"/>
      <c r="I11" s="20"/>
      <c r="J11" s="20"/>
      <c r="K11" s="20"/>
      <c r="L11" s="20"/>
      <c r="M11" s="20"/>
      <c r="N11" s="20"/>
      <c r="O11" s="20"/>
      <c r="P11" s="20"/>
      <c r="Q11" s="20"/>
      <c r="R11" s="20"/>
      <c r="S11" s="20"/>
      <c r="T11" s="20"/>
      <c r="U11" s="20"/>
      <c r="V11" s="20"/>
    </row>
    <row r="12" spans="1:22" ht="19" x14ac:dyDescent="0.25">
      <c r="A12" s="20"/>
      <c r="B12" s="29" t="s">
        <v>146</v>
      </c>
      <c r="C12" s="27">
        <v>85148820</v>
      </c>
      <c r="D12" s="27">
        <v>61247699</v>
      </c>
      <c r="E12" s="27">
        <v>60603056</v>
      </c>
      <c r="F12" s="28">
        <v>64910709</v>
      </c>
      <c r="G12" s="20"/>
      <c r="H12" s="20"/>
      <c r="I12" s="20"/>
      <c r="J12" s="20"/>
      <c r="K12" s="20"/>
      <c r="L12" s="20"/>
      <c r="M12" s="20"/>
      <c r="N12" s="20"/>
      <c r="O12" s="20"/>
      <c r="P12" s="20"/>
      <c r="Q12" s="20"/>
      <c r="R12" s="20"/>
      <c r="S12" s="20"/>
      <c r="T12" s="20"/>
      <c r="U12" s="20"/>
      <c r="V12" s="20"/>
    </row>
    <row r="13" spans="1:22" ht="19" x14ac:dyDescent="0.25">
      <c r="A13" s="20"/>
      <c r="B13" s="29" t="s">
        <v>147</v>
      </c>
      <c r="C13" s="27">
        <v>191830674</v>
      </c>
      <c r="D13" s="27">
        <v>167764189</v>
      </c>
      <c r="E13" s="27">
        <v>165665423</v>
      </c>
      <c r="F13" s="28">
        <v>169012549</v>
      </c>
      <c r="G13" s="20"/>
      <c r="H13" s="20"/>
      <c r="I13" s="20"/>
      <c r="J13" s="20"/>
      <c r="K13" s="20"/>
      <c r="L13" s="20"/>
      <c r="M13" s="20"/>
      <c r="N13" s="20"/>
      <c r="O13" s="20"/>
      <c r="P13" s="20"/>
      <c r="Q13" s="20"/>
      <c r="R13" s="20"/>
      <c r="S13" s="20"/>
      <c r="T13" s="20"/>
      <c r="U13" s="20"/>
      <c r="V13" s="20"/>
    </row>
    <row r="14" spans="1:22" ht="19" x14ac:dyDescent="0.25">
      <c r="A14" s="20"/>
      <c r="B14" s="30" t="s">
        <v>148</v>
      </c>
      <c r="C14" s="31"/>
      <c r="D14" s="31"/>
      <c r="E14" s="31"/>
      <c r="F14" s="32"/>
      <c r="G14" s="20"/>
      <c r="H14" s="20"/>
      <c r="I14" s="20"/>
      <c r="J14" s="20"/>
      <c r="K14" s="20"/>
      <c r="L14" s="20"/>
      <c r="M14" s="20"/>
      <c r="N14" s="20"/>
      <c r="O14" s="20"/>
      <c r="P14" s="20"/>
      <c r="Q14" s="20"/>
      <c r="R14" s="20"/>
      <c r="S14" s="20"/>
      <c r="T14" s="20"/>
      <c r="U14" s="20"/>
      <c r="V14" s="20"/>
    </row>
    <row r="15" spans="1:22" ht="19" x14ac:dyDescent="0.25">
      <c r="A15" s="20"/>
      <c r="B15" s="26" t="s">
        <v>149</v>
      </c>
      <c r="C15" s="27">
        <v>578086</v>
      </c>
      <c r="D15" s="27">
        <v>395660</v>
      </c>
      <c r="E15" s="27">
        <v>0</v>
      </c>
      <c r="F15" s="28">
        <v>0</v>
      </c>
      <c r="G15" s="20"/>
      <c r="H15" s="20"/>
      <c r="I15" s="20"/>
      <c r="J15" s="20"/>
      <c r="K15" s="20"/>
      <c r="L15" s="20"/>
      <c r="M15" s="20"/>
      <c r="N15" s="20"/>
      <c r="O15" s="20"/>
      <c r="P15" s="20"/>
      <c r="Q15" s="20"/>
      <c r="R15" s="20"/>
      <c r="S15" s="20"/>
      <c r="T15" s="20"/>
      <c r="U15" s="20"/>
      <c r="V15" s="20"/>
    </row>
    <row r="16" spans="1:22" ht="19" x14ac:dyDescent="0.25">
      <c r="A16" s="20"/>
      <c r="B16" s="30" t="s">
        <v>150</v>
      </c>
      <c r="C16" s="31"/>
      <c r="D16" s="31"/>
      <c r="E16" s="31"/>
      <c r="F16" s="32"/>
      <c r="G16" s="20"/>
      <c r="H16" s="20"/>
      <c r="I16" s="20"/>
      <c r="J16" s="20"/>
      <c r="K16" s="20"/>
      <c r="L16" s="20"/>
      <c r="M16" s="20"/>
      <c r="N16" s="20"/>
      <c r="O16" s="20"/>
      <c r="P16" s="20"/>
      <c r="Q16" s="20"/>
      <c r="R16" s="20"/>
      <c r="S16" s="20"/>
      <c r="T16" s="20"/>
      <c r="U16" s="20"/>
      <c r="V16" s="20"/>
    </row>
    <row r="17" spans="1:22" ht="19" x14ac:dyDescent="0.25">
      <c r="A17" s="20"/>
      <c r="B17" s="33" t="s">
        <v>151</v>
      </c>
      <c r="C17" s="34">
        <v>7970762</v>
      </c>
      <c r="D17" s="34">
        <v>21331805</v>
      </c>
      <c r="E17" s="34">
        <v>6966310</v>
      </c>
      <c r="F17" s="35">
        <v>17335292</v>
      </c>
      <c r="G17" s="20"/>
      <c r="H17" s="20"/>
      <c r="I17" s="20"/>
      <c r="J17" s="20"/>
      <c r="K17" s="20"/>
      <c r="L17" s="20"/>
      <c r="M17" s="20"/>
      <c r="N17" s="20"/>
      <c r="O17" s="20"/>
      <c r="P17" s="20"/>
      <c r="Q17" s="20"/>
      <c r="R17" s="20"/>
      <c r="S17" s="20"/>
      <c r="T17" s="20"/>
      <c r="U17" s="20"/>
      <c r="V17" s="20"/>
    </row>
    <row r="19" spans="1:22" x14ac:dyDescent="0.2">
      <c r="A19" s="20"/>
      <c r="B19" s="36" t="s">
        <v>70</v>
      </c>
      <c r="C19" s="37" t="s">
        <v>152</v>
      </c>
      <c r="D19" s="37" t="s">
        <v>153</v>
      </c>
      <c r="E19" s="37" t="s">
        <v>154</v>
      </c>
      <c r="F19" s="37" t="s">
        <v>155</v>
      </c>
      <c r="G19" s="38" t="s">
        <v>156</v>
      </c>
      <c r="H19" s="20"/>
      <c r="I19" s="20"/>
      <c r="J19" s="20"/>
      <c r="K19" s="20"/>
      <c r="L19" s="20"/>
      <c r="M19" s="20"/>
      <c r="N19" s="20"/>
      <c r="O19" s="20"/>
      <c r="P19" s="20"/>
      <c r="Q19" s="20"/>
      <c r="R19" s="20"/>
      <c r="S19" s="20"/>
      <c r="T19" s="20"/>
      <c r="U19" s="20"/>
      <c r="V19" s="20"/>
    </row>
    <row r="20" spans="1:22" x14ac:dyDescent="0.2">
      <c r="A20" s="20"/>
      <c r="B20" s="39" t="s">
        <v>85</v>
      </c>
      <c r="C20" s="40"/>
      <c r="D20" s="40"/>
      <c r="E20" s="40"/>
      <c r="F20" s="40"/>
      <c r="G20" s="41"/>
      <c r="H20" s="42" t="s">
        <v>157</v>
      </c>
      <c r="I20" s="20"/>
      <c r="J20" s="20"/>
      <c r="K20" s="20"/>
      <c r="L20" s="20"/>
      <c r="M20" s="20"/>
      <c r="N20" s="20"/>
      <c r="O20" s="20"/>
      <c r="P20" s="20"/>
      <c r="Q20" s="20"/>
      <c r="R20" s="20"/>
      <c r="S20" s="20"/>
      <c r="T20" s="20"/>
      <c r="U20" s="20"/>
      <c r="V20" s="20"/>
    </row>
    <row r="21" spans="1:22" x14ac:dyDescent="0.2">
      <c r="A21" s="20"/>
      <c r="B21" s="43" t="s">
        <v>158</v>
      </c>
      <c r="C21" s="44" t="str">
        <f>IF(C3&gt;D3, "Pass", "Fail")</f>
        <v>Pass</v>
      </c>
      <c r="D21" s="44" t="str">
        <f>IF(D3&gt;E3, "Pass", "Fail")</f>
        <v>Pass</v>
      </c>
      <c r="E21" s="44" t="str">
        <f>IF(E3&gt;F3, "Pass", "Fail")</f>
        <v>Fail</v>
      </c>
      <c r="F21" s="45"/>
      <c r="G21" s="46">
        <f>(((COUNTIF(C21:E21, "Pass") * 100) + (COUNTIF(C21:E21, "Fail") * 0)) * (400/300)) / 2</f>
        <v>133.33333333333331</v>
      </c>
      <c r="H21" s="47" t="s">
        <v>159</v>
      </c>
      <c r="I21" s="48"/>
      <c r="J21" s="20"/>
      <c r="K21" s="20"/>
      <c r="L21" s="20"/>
      <c r="M21" s="20"/>
      <c r="N21" s="20"/>
      <c r="O21" s="20"/>
      <c r="P21" s="20"/>
      <c r="Q21" s="20"/>
      <c r="R21" s="20"/>
      <c r="S21" s="20"/>
      <c r="T21" s="20"/>
      <c r="U21" s="20"/>
      <c r="V21" s="20"/>
    </row>
    <row r="22" spans="1:22" x14ac:dyDescent="0.2">
      <c r="A22" s="20"/>
      <c r="B22" s="43" t="s">
        <v>160</v>
      </c>
      <c r="C22" s="44" t="str">
        <f>IF(C17&gt;D17, "Pass", "Fail")</f>
        <v>Fail</v>
      </c>
      <c r="D22" s="44" t="str">
        <f>IF(D17&gt;E17, "Pass", "Fail")</f>
        <v>Pass</v>
      </c>
      <c r="E22" s="44" t="str">
        <f>IF(E17&gt;F17, "Pass", "Fail")</f>
        <v>Fail</v>
      </c>
      <c r="F22" s="40"/>
      <c r="G22" s="46">
        <f>(((COUNTIF(C22:F22, "Pass") * 100) + (COUNTIF(C22:F22, "Fail") * 0)) * (400/300)) / 2</f>
        <v>66.666666666666657</v>
      </c>
      <c r="H22" s="47" t="s">
        <v>161</v>
      </c>
      <c r="I22" s="20"/>
      <c r="J22" s="20"/>
      <c r="K22" s="20"/>
      <c r="L22" s="20"/>
      <c r="M22" s="20"/>
      <c r="N22" s="20"/>
      <c r="O22" s="20"/>
      <c r="P22" s="20"/>
      <c r="Q22" s="20"/>
      <c r="R22" s="20"/>
      <c r="S22" s="20"/>
      <c r="T22" s="20"/>
      <c r="U22" s="20"/>
      <c r="V22" s="20"/>
    </row>
    <row r="23" spans="1:22" x14ac:dyDescent="0.2">
      <c r="A23" s="20"/>
      <c r="B23" s="39" t="s">
        <v>73</v>
      </c>
      <c r="C23" s="44" t="str">
        <f>IF(C17&gt;C7, "Pass", "Fail")</f>
        <v>Fail</v>
      </c>
      <c r="D23" s="44" t="str">
        <f>IF(D17&gt;D7, "Pass", "Fail")</f>
        <v>Fail</v>
      </c>
      <c r="E23" s="44" t="str">
        <f>IF(E17&gt;E7, "Pass", "Fail")</f>
        <v>Fail</v>
      </c>
      <c r="F23" s="49" t="str">
        <f>IF(F17&gt;F7, "Pass", "Fail")</f>
        <v>Pass</v>
      </c>
      <c r="G23" s="46">
        <f>(COUNTIF(C23:F23, "Pass") * 100) + (COUNTIF(C23:F23, "Fail") * 0)</f>
        <v>100</v>
      </c>
      <c r="H23" s="47" t="s">
        <v>162</v>
      </c>
      <c r="I23" s="20"/>
      <c r="J23" s="20"/>
      <c r="K23" s="20"/>
      <c r="L23" s="20"/>
      <c r="M23" s="20"/>
      <c r="N23" s="20"/>
      <c r="O23" s="20"/>
      <c r="P23" s="20"/>
      <c r="Q23" s="20"/>
      <c r="R23" s="20"/>
      <c r="S23" s="20"/>
      <c r="T23" s="20"/>
      <c r="U23" s="20"/>
      <c r="V23" s="20"/>
    </row>
    <row r="24" spans="1:22" x14ac:dyDescent="0.2">
      <c r="A24" s="20"/>
      <c r="B24" s="39" t="s">
        <v>91</v>
      </c>
      <c r="C24" s="50">
        <f>C17/(C4)</f>
        <v>0.13622105062430276</v>
      </c>
      <c r="D24" s="50">
        <f>D17/(D4)</f>
        <v>0.36593727854562447</v>
      </c>
      <c r="E24" s="50">
        <f>E17/(E4)</f>
        <v>0.12365088132654629</v>
      </c>
      <c r="F24" s="51">
        <f>F17/(F4)</f>
        <v>0.29155559723582031</v>
      </c>
      <c r="G24" s="46">
        <f>(IF(C24 &gt; 0.5, 100, IF(C24 &gt;= 0.2, 50, 0))) +
  (IF(D24 &gt; 0.5, 100, IF(D24 &gt;= 0.2, 50, 0))) +
  (IF(E24 &gt; 0.5, 100, IF(E24 &gt;= 0.2, 50, 0))) +
  (IF(F24 &gt; 0.5, 100, IF(F24 &gt;= 0.2, 50, 0)))</f>
        <v>100</v>
      </c>
      <c r="H24" s="47" t="s">
        <v>163</v>
      </c>
      <c r="I24" s="20"/>
      <c r="J24" s="20"/>
      <c r="K24" s="20"/>
      <c r="L24" s="20"/>
      <c r="M24" s="20"/>
      <c r="N24" s="20"/>
      <c r="O24" s="20"/>
      <c r="P24" s="20"/>
      <c r="Q24" s="20"/>
      <c r="R24" s="20"/>
      <c r="S24" s="20"/>
      <c r="T24" s="20"/>
      <c r="U24" s="20"/>
      <c r="V24" s="20"/>
    </row>
    <row r="25" spans="1:22" x14ac:dyDescent="0.2">
      <c r="A25" s="20"/>
      <c r="B25" s="39" t="s">
        <v>79</v>
      </c>
      <c r="C25" s="50">
        <f>C17/C6</f>
        <v>3.6489882199397257E-2</v>
      </c>
      <c r="D25" s="50">
        <f>D17/D6</f>
        <v>0.11052356489173086</v>
      </c>
      <c r="E25" s="50">
        <f>E17/E6</f>
        <v>3.950166226496387E-2</v>
      </c>
      <c r="F25" s="51">
        <f>F17/F6</f>
        <v>9.6545563792981459E-2</v>
      </c>
      <c r="G25" s="46">
        <f>(IF(C25 &gt; 0.17, 100, IF(C25 &gt;= 0.1, 50, 0))) +
  (IF(D25 &gt; 0.17, 100, IF(D25 &gt;= 0.1, 50, 0))) +
  (IF(E25 &gt; 0.17, 100, IF(E25 &gt;= 0.1, 50, 0))) +
  (IF(F25 &gt; 0.17, 100, IF(F25 &gt;= 0.1, 50, 0)))</f>
        <v>50</v>
      </c>
      <c r="H25" s="47" t="s">
        <v>164</v>
      </c>
      <c r="I25" s="20"/>
      <c r="J25" s="20"/>
      <c r="K25" s="20"/>
      <c r="L25" s="20"/>
      <c r="M25" s="20"/>
      <c r="N25" s="20"/>
      <c r="O25" s="20"/>
      <c r="P25" s="20"/>
      <c r="Q25" s="20"/>
      <c r="R25" s="20"/>
      <c r="S25" s="20"/>
      <c r="T25" s="20"/>
      <c r="U25" s="20"/>
      <c r="V25" s="20"/>
    </row>
    <row r="26" spans="1:22" x14ac:dyDescent="0.2">
      <c r="A26" s="20"/>
      <c r="B26" s="39" t="s">
        <v>81</v>
      </c>
      <c r="C26" s="50">
        <f>C8/C6</f>
        <v>1.2370910955656388E-2</v>
      </c>
      <c r="D26" s="50">
        <f>D8/D6</f>
        <v>1.33988768450388E-2</v>
      </c>
      <c r="E26" s="50">
        <f>E8/E6</f>
        <v>1.7026902752102824E-2</v>
      </c>
      <c r="F26" s="51">
        <f>F8/F6</f>
        <v>2.0071153243983234E-2</v>
      </c>
      <c r="G26" s="46">
        <f>(IF(C26 &lt; 0.5, 100, 0)) +
  (IF(D26 &lt; 0.5, 100, 0)) +
  (IF(E26 &lt; 0.5, 100, 0)) +
  (IF(F26 &lt; 0.5, 100, 0))</f>
        <v>400</v>
      </c>
      <c r="H26" s="47" t="s">
        <v>165</v>
      </c>
      <c r="I26" s="20"/>
      <c r="J26" s="20"/>
      <c r="K26" s="20"/>
      <c r="L26" s="20"/>
      <c r="M26" s="20"/>
      <c r="N26" s="20"/>
      <c r="O26" s="20"/>
      <c r="P26" s="20"/>
      <c r="Q26" s="20"/>
      <c r="R26" s="20"/>
      <c r="S26" s="20"/>
      <c r="T26" s="20"/>
      <c r="U26" s="20"/>
      <c r="V26" s="20"/>
    </row>
    <row r="27" spans="1:22" x14ac:dyDescent="0.2">
      <c r="A27" s="20"/>
      <c r="B27" s="39" t="s">
        <v>166</v>
      </c>
      <c r="C27" s="50">
        <f>C9/(C13+C10)</f>
        <v>0.13870001832970674</v>
      </c>
      <c r="D27" s="50">
        <f>D9/(D13+D10)</f>
        <v>0.15046512697653253</v>
      </c>
      <c r="E27" s="50">
        <f>E9/(E13+E10)</f>
        <v>6.4524230865000726E-2</v>
      </c>
      <c r="F27" s="51">
        <f>F9/(F13+F10)</f>
        <v>6.2380001144175398E-2</v>
      </c>
      <c r="G27" s="46">
        <f>(IF(C27 &lt; 0.8, 100, IF(C27 &lt; 1, 50, 0))) +
  (IF(D27 &lt; 0.8, 100, IF(D27 &lt; 1, 50, 0))) +
  (IF(E27 &lt; 0.8, 100, IF(E27 &lt; 1, 50, 0))) +
  (IF(F27 &lt; 0.8, 100, IF(F27 &lt; 1, 50, 0)))</f>
        <v>400</v>
      </c>
      <c r="H27" s="47" t="s">
        <v>167</v>
      </c>
      <c r="I27" s="20"/>
      <c r="J27" s="20"/>
      <c r="K27" s="20"/>
      <c r="L27" s="20"/>
      <c r="M27" s="20"/>
      <c r="N27" s="20"/>
      <c r="O27" s="20"/>
      <c r="P27" s="20"/>
      <c r="Q27" s="20"/>
      <c r="R27" s="20"/>
      <c r="S27" s="20"/>
      <c r="T27" s="20"/>
      <c r="U27" s="20"/>
      <c r="V27" s="20"/>
    </row>
    <row r="28" spans="1:22" x14ac:dyDescent="0.2">
      <c r="A28" s="20"/>
      <c r="B28" s="39" t="s">
        <v>168</v>
      </c>
      <c r="C28" s="44" t="str">
        <f>IF(C11=0, "Pass", "Fail")</f>
        <v>Fail</v>
      </c>
      <c r="D28" s="52" t="str">
        <f>IF(D11=0, "Pass", "Fail")</f>
        <v>Fail</v>
      </c>
      <c r="E28" s="52" t="str">
        <f>IF(E11=0, "Pass", "Fail")</f>
        <v>Fail</v>
      </c>
      <c r="F28" s="53" t="str">
        <f>IF(F11=0, "Pass", "Fail")</f>
        <v>Fail</v>
      </c>
      <c r="G28" s="46">
        <f>(COUNTIF(C28:F28, "Pass") * 100) + (COUNTIF(C28:F28, "Fail") * 0)</f>
        <v>0</v>
      </c>
      <c r="H28" s="47" t="s">
        <v>169</v>
      </c>
      <c r="I28" s="20"/>
      <c r="J28" s="20"/>
      <c r="K28" s="20"/>
      <c r="L28" s="20"/>
      <c r="M28" s="20"/>
      <c r="N28" s="20"/>
      <c r="O28" s="20"/>
      <c r="P28" s="20"/>
      <c r="Q28" s="20"/>
      <c r="R28" s="20"/>
      <c r="S28" s="20"/>
      <c r="T28" s="20"/>
      <c r="U28" s="20"/>
      <c r="V28" s="20"/>
    </row>
    <row r="29" spans="1:22" x14ac:dyDescent="0.2">
      <c r="A29" s="20"/>
      <c r="B29" s="39" t="s">
        <v>83</v>
      </c>
      <c r="C29" s="51">
        <f>(((C12-D12)/D12)+((D12-E12)/E12)+((E12-F12)/F12))/3</f>
        <v>0.11150381101943013</v>
      </c>
      <c r="D29" s="54"/>
      <c r="E29" s="55"/>
      <c r="F29" s="56"/>
      <c r="G29" s="46">
        <f>(IF(C29 &gt;= 0.17, 100, IF(C29 &gt;= 0, 50, 0))) * (400/100)</f>
        <v>200</v>
      </c>
      <c r="H29" s="47" t="s">
        <v>170</v>
      </c>
      <c r="I29" s="20"/>
      <c r="J29" s="20"/>
      <c r="K29" s="20"/>
      <c r="L29" s="20"/>
      <c r="M29" s="20"/>
      <c r="N29" s="20"/>
      <c r="O29" s="20"/>
      <c r="P29" s="20"/>
      <c r="Q29" s="20"/>
      <c r="R29" s="20"/>
      <c r="S29" s="20"/>
      <c r="T29" s="20"/>
      <c r="U29" s="20"/>
      <c r="V29" s="20"/>
    </row>
    <row r="30" spans="1:22" x14ac:dyDescent="0.2">
      <c r="A30" s="20"/>
      <c r="B30" s="39" t="s">
        <v>87</v>
      </c>
      <c r="C30" s="44" t="str">
        <f>IF(C10&lt;&gt;0,"Pass","Fail")</f>
        <v>Fail</v>
      </c>
      <c r="D30" s="57" t="str">
        <f>IF(D10&lt;&gt;0,"Pass","Fail")</f>
        <v>Fail</v>
      </c>
      <c r="E30" s="57" t="str">
        <f>IF(E10&lt;&gt;0,"Pass","Fail")</f>
        <v>Fail</v>
      </c>
      <c r="F30" s="58" t="str">
        <f>IF(F10&lt;&gt;0,"Pass","Fail")</f>
        <v>Fail</v>
      </c>
      <c r="G30" s="46">
        <f>(COUNTIF(C30:F30, "Pass") * 100) + (COUNTIF(C30:F30, "Fail") * 0)</f>
        <v>0</v>
      </c>
      <c r="H30" s="47" t="s">
        <v>171</v>
      </c>
      <c r="I30" s="20"/>
      <c r="J30" s="20"/>
      <c r="K30" s="20"/>
      <c r="L30" s="20"/>
      <c r="M30" s="20"/>
      <c r="N30" s="20"/>
      <c r="O30" s="20"/>
      <c r="P30" s="20"/>
      <c r="Q30" s="20"/>
      <c r="R30" s="20"/>
      <c r="S30" s="20"/>
      <c r="T30" s="20"/>
      <c r="U30" s="20"/>
      <c r="V30" s="20"/>
    </row>
    <row r="31" spans="1:22" x14ac:dyDescent="0.2">
      <c r="A31" s="20"/>
      <c r="B31" s="39" t="s">
        <v>172</v>
      </c>
      <c r="C31" s="50">
        <f>C17/(C13+C10)</f>
        <v>4.1551029529302494E-2</v>
      </c>
      <c r="D31" s="50">
        <f>D17/(D13+D10)</f>
        <v>0.12715350711706419</v>
      </c>
      <c r="E31" s="50">
        <f>E17/(E13+E10)</f>
        <v>4.2050476640499691E-2</v>
      </c>
      <c r="F31" s="51">
        <f>F17/(F13+F10)</f>
        <v>0.1025680761728527</v>
      </c>
      <c r="G31" s="46">
        <f>(IF(C31 &gt; 0.23, 100, 0)) +
  (IF(D31 &gt; 0.23, 100, 0)) +
  (IF(E31 &gt; 0.23, 100, 0)) +
  (IF(F31 &gt; 0.23, 100, 0))</f>
        <v>0</v>
      </c>
      <c r="H31" s="47" t="s">
        <v>173</v>
      </c>
      <c r="I31" s="20"/>
      <c r="J31" s="20"/>
      <c r="K31" s="20"/>
      <c r="L31" s="20"/>
      <c r="M31" s="20"/>
      <c r="N31" s="20"/>
      <c r="O31" s="20"/>
      <c r="P31" s="20"/>
      <c r="Q31" s="20"/>
      <c r="R31" s="20"/>
      <c r="S31" s="20"/>
      <c r="T31" s="20"/>
      <c r="U31" s="20"/>
      <c r="V31" s="20"/>
    </row>
    <row r="32" spans="1:22" x14ac:dyDescent="0.2">
      <c r="A32" s="20"/>
      <c r="B32" s="59" t="s">
        <v>93</v>
      </c>
      <c r="C32" s="60" t="str">
        <f>IF(C5&gt;F5, "Pass", "Fail")</f>
        <v>Fail</v>
      </c>
      <c r="D32" s="61"/>
      <c r="E32" s="62"/>
      <c r="F32" s="62"/>
      <c r="G32" s="63">
        <f>((COUNTIF(C32, "Pass") * 100) + (COUNTIF(C32, "Fail") * 0)) * (400/100)</f>
        <v>0</v>
      </c>
      <c r="H32" s="64" t="s">
        <v>174</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C00-000000000000}">
  <sheetPr>
    <tabColor rgb="FF00FF00"/>
  </sheetPr>
  <dimension ref="A1:V32"/>
  <sheetViews>
    <sheetView zoomScale="200" workbookViewId="0"/>
  </sheetViews>
  <sheetFormatPr baseColWidth="10" defaultColWidth="8.83203125" defaultRowHeight="15" x14ac:dyDescent="0.2"/>
  <cols>
    <col min="1" max="1" width="19" customWidth="1"/>
    <col min="2" max="2" width="42" customWidth="1"/>
    <col min="3" max="7" width="20" customWidth="1"/>
    <col min="8" max="8" width="177" customWidth="1"/>
    <col min="9" max="9" width="20" customWidth="1"/>
    <col min="10" max="22" width="19" customWidth="1"/>
  </cols>
  <sheetData>
    <row r="1" spans="1:22" x14ac:dyDescent="0.2">
      <c r="A1" s="20"/>
      <c r="B1" s="21" t="s">
        <v>130</v>
      </c>
      <c r="C1" s="20"/>
      <c r="D1" s="20"/>
      <c r="E1" s="20"/>
      <c r="F1" s="20"/>
      <c r="G1" s="20"/>
      <c r="H1" s="20"/>
      <c r="I1" s="20"/>
      <c r="J1" s="20"/>
      <c r="K1" s="20"/>
      <c r="L1" s="20"/>
      <c r="M1" s="20"/>
      <c r="N1" s="20"/>
      <c r="O1" s="20"/>
      <c r="P1" s="20"/>
      <c r="Q1" s="20"/>
      <c r="R1" s="20"/>
      <c r="S1" s="20"/>
      <c r="T1" s="20"/>
      <c r="U1" s="20"/>
      <c r="V1" s="20"/>
    </row>
    <row r="2" spans="1:22" x14ac:dyDescent="0.2">
      <c r="A2" s="20"/>
      <c r="B2" s="22" t="s">
        <v>131</v>
      </c>
      <c r="C2" s="23" t="s">
        <v>175</v>
      </c>
      <c r="D2" s="23" t="s">
        <v>176</v>
      </c>
      <c r="E2" s="23" t="s">
        <v>177</v>
      </c>
      <c r="F2" s="23" t="s">
        <v>178</v>
      </c>
      <c r="G2" s="20"/>
      <c r="H2" s="24" t="s">
        <v>136</v>
      </c>
      <c r="I2" s="25">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0.21833333333333335</v>
      </c>
      <c r="J2" s="20"/>
      <c r="K2" s="20"/>
      <c r="L2" s="20"/>
      <c r="M2" s="20"/>
      <c r="N2" s="20"/>
      <c r="O2" s="20"/>
      <c r="P2" s="20"/>
      <c r="Q2" s="20"/>
      <c r="R2" s="20"/>
      <c r="S2" s="20"/>
      <c r="T2" s="20"/>
      <c r="U2" s="20"/>
      <c r="V2" s="20"/>
    </row>
    <row r="3" spans="1:22" ht="19" x14ac:dyDescent="0.25">
      <c r="A3" s="20"/>
      <c r="B3" s="26" t="s">
        <v>137</v>
      </c>
      <c r="C3" s="27">
        <v>5983000</v>
      </c>
      <c r="D3" s="27">
        <v>4702000</v>
      </c>
      <c r="E3" s="27">
        <v>1933000</v>
      </c>
      <c r="F3" s="28">
        <v>1535000</v>
      </c>
      <c r="G3" s="20"/>
      <c r="H3" s="20"/>
      <c r="I3" s="20"/>
      <c r="J3" s="20"/>
      <c r="K3" s="20"/>
      <c r="L3" s="20"/>
      <c r="M3" s="20"/>
      <c r="N3" s="20"/>
      <c r="O3" s="20"/>
      <c r="P3" s="20"/>
      <c r="Q3" s="20"/>
      <c r="R3" s="20"/>
      <c r="S3" s="20"/>
      <c r="T3" s="20"/>
      <c r="U3" s="20"/>
      <c r="V3" s="20"/>
    </row>
    <row r="4" spans="1:22" ht="19" x14ac:dyDescent="0.25">
      <c r="A4" s="20"/>
      <c r="B4" s="29" t="s">
        <v>138</v>
      </c>
      <c r="C4" s="27">
        <v>718483000</v>
      </c>
      <c r="D4" s="27">
        <v>672238000</v>
      </c>
      <c r="E4" s="27">
        <v>594633000</v>
      </c>
      <c r="F4" s="28">
        <v>563817000</v>
      </c>
      <c r="G4" s="20"/>
      <c r="H4" s="20"/>
      <c r="I4" s="20"/>
      <c r="J4" s="20"/>
      <c r="K4" s="20"/>
      <c r="L4" s="20"/>
      <c r="M4" s="20"/>
      <c r="N4" s="20"/>
      <c r="O4" s="20"/>
      <c r="P4" s="20"/>
      <c r="Q4" s="20"/>
      <c r="R4" s="20"/>
      <c r="S4" s="20"/>
      <c r="T4" s="20"/>
      <c r="U4" s="20"/>
      <c r="V4" s="20"/>
    </row>
    <row r="5" spans="1:22" ht="19" x14ac:dyDescent="0.25">
      <c r="A5" s="20"/>
      <c r="B5" s="29" t="s">
        <v>139</v>
      </c>
      <c r="C5" s="27">
        <v>1939000</v>
      </c>
      <c r="D5" s="27">
        <v>1939000</v>
      </c>
      <c r="E5" s="27">
        <v>0</v>
      </c>
      <c r="F5" s="28">
        <v>0</v>
      </c>
      <c r="G5" s="20"/>
      <c r="H5" s="20"/>
      <c r="I5" s="20"/>
      <c r="J5" s="20"/>
      <c r="K5" s="20"/>
      <c r="L5" s="20"/>
      <c r="M5" s="20"/>
      <c r="N5" s="20"/>
      <c r="O5" s="20"/>
      <c r="P5" s="20"/>
      <c r="Q5" s="20"/>
      <c r="R5" s="20"/>
      <c r="S5" s="20"/>
      <c r="T5" s="20"/>
      <c r="U5" s="20"/>
      <c r="V5" s="20"/>
    </row>
    <row r="6" spans="1:22" ht="19" x14ac:dyDescent="0.25">
      <c r="A6" s="20"/>
      <c r="B6" s="29" t="s">
        <v>140</v>
      </c>
      <c r="C6" s="27">
        <v>766832000</v>
      </c>
      <c r="D6" s="27">
        <v>719791000</v>
      </c>
      <c r="E6" s="27">
        <v>624715000</v>
      </c>
      <c r="F6" s="28">
        <v>593218000</v>
      </c>
      <c r="G6" s="20"/>
      <c r="H6" s="20"/>
      <c r="I6" s="20"/>
      <c r="J6" s="20"/>
      <c r="K6" s="20"/>
      <c r="L6" s="20"/>
      <c r="M6" s="20"/>
      <c r="N6" s="20"/>
      <c r="O6" s="20"/>
      <c r="P6" s="20"/>
      <c r="Q6" s="20"/>
      <c r="R6" s="20"/>
      <c r="S6" s="20"/>
      <c r="T6" s="20"/>
      <c r="U6" s="20"/>
      <c r="V6" s="20"/>
    </row>
    <row r="7" spans="1:22" ht="19" x14ac:dyDescent="0.25">
      <c r="A7" s="20"/>
      <c r="B7" s="29" t="s">
        <v>141</v>
      </c>
      <c r="C7" s="27">
        <v>22414000</v>
      </c>
      <c r="D7" s="27">
        <v>44070000</v>
      </c>
      <c r="E7" s="27">
        <v>47206000</v>
      </c>
      <c r="F7" s="28">
        <v>43724000</v>
      </c>
      <c r="G7" s="20"/>
      <c r="H7" s="20"/>
      <c r="I7" s="20"/>
      <c r="J7" s="20"/>
      <c r="K7" s="20"/>
      <c r="L7" s="20"/>
      <c r="M7" s="20"/>
      <c r="N7" s="20"/>
      <c r="O7" s="20"/>
      <c r="P7" s="20"/>
      <c r="Q7" s="20"/>
      <c r="R7" s="20"/>
      <c r="S7" s="20"/>
      <c r="T7" s="20"/>
      <c r="U7" s="20"/>
      <c r="V7" s="20"/>
    </row>
    <row r="8" spans="1:22" ht="19" x14ac:dyDescent="0.25">
      <c r="A8" s="20"/>
      <c r="B8" s="29" t="s">
        <v>142</v>
      </c>
      <c r="C8" s="27">
        <v>514021000</v>
      </c>
      <c r="D8" s="27">
        <v>487791000</v>
      </c>
      <c r="E8" s="27">
        <v>399499000</v>
      </c>
      <c r="F8" s="28">
        <v>380068000</v>
      </c>
      <c r="G8" s="20"/>
      <c r="H8" s="20"/>
      <c r="I8" s="20"/>
      <c r="J8" s="20"/>
      <c r="K8" s="20"/>
      <c r="L8" s="20"/>
      <c r="M8" s="20"/>
      <c r="N8" s="20"/>
      <c r="O8" s="20"/>
      <c r="P8" s="20"/>
      <c r="Q8" s="20"/>
      <c r="R8" s="20"/>
      <c r="S8" s="20"/>
      <c r="T8" s="20"/>
      <c r="U8" s="20"/>
      <c r="V8" s="20"/>
    </row>
    <row r="9" spans="1:22" ht="19" x14ac:dyDescent="0.25">
      <c r="A9" s="20"/>
      <c r="B9" s="29" t="s">
        <v>143</v>
      </c>
      <c r="C9" s="27">
        <v>536435000</v>
      </c>
      <c r="D9" s="27">
        <v>531861000</v>
      </c>
      <c r="E9" s="27">
        <v>446705000</v>
      </c>
      <c r="F9" s="28">
        <v>423792000</v>
      </c>
      <c r="G9" s="20"/>
      <c r="H9" s="20"/>
      <c r="I9" s="20"/>
      <c r="J9" s="20"/>
      <c r="K9" s="20"/>
      <c r="L9" s="20"/>
      <c r="M9" s="20"/>
      <c r="N9" s="20"/>
      <c r="O9" s="20"/>
      <c r="P9" s="20"/>
      <c r="Q9" s="20"/>
      <c r="R9" s="20"/>
      <c r="S9" s="20"/>
      <c r="T9" s="20"/>
      <c r="U9" s="20"/>
      <c r="V9" s="20"/>
    </row>
    <row r="10" spans="1:22" ht="19" x14ac:dyDescent="0.25">
      <c r="A10" s="20"/>
      <c r="B10" s="29" t="s">
        <v>144</v>
      </c>
      <c r="C10" s="27">
        <v>0</v>
      </c>
      <c r="D10" s="27">
        <v>0</v>
      </c>
      <c r="E10" s="27">
        <v>0</v>
      </c>
      <c r="F10" s="28">
        <v>0</v>
      </c>
      <c r="G10" s="20"/>
      <c r="H10" s="20"/>
      <c r="I10" s="20"/>
      <c r="J10" s="20"/>
      <c r="K10" s="20"/>
      <c r="L10" s="20"/>
      <c r="M10" s="20"/>
      <c r="N10" s="20"/>
      <c r="O10" s="20"/>
      <c r="P10" s="20"/>
      <c r="Q10" s="20"/>
      <c r="R10" s="20"/>
      <c r="S10" s="20"/>
      <c r="T10" s="20"/>
      <c r="U10" s="20"/>
      <c r="V10" s="20"/>
    </row>
    <row r="11" spans="1:22" ht="19" x14ac:dyDescent="0.25">
      <c r="A11" s="20"/>
      <c r="B11" s="29" t="s">
        <v>145</v>
      </c>
      <c r="C11" s="27">
        <v>0</v>
      </c>
      <c r="D11" s="27">
        <v>0</v>
      </c>
      <c r="E11" s="27">
        <v>0</v>
      </c>
      <c r="F11" s="28">
        <v>0</v>
      </c>
      <c r="G11" s="20"/>
      <c r="H11" s="20"/>
      <c r="I11" s="20"/>
      <c r="J11" s="20"/>
      <c r="K11" s="20"/>
      <c r="L11" s="20"/>
      <c r="M11" s="20"/>
      <c r="N11" s="20"/>
      <c r="O11" s="20"/>
      <c r="P11" s="20"/>
      <c r="Q11" s="20"/>
      <c r="R11" s="20"/>
      <c r="S11" s="20"/>
      <c r="T11" s="20"/>
      <c r="U11" s="20"/>
      <c r="V11" s="20"/>
    </row>
    <row r="12" spans="1:22" ht="19" x14ac:dyDescent="0.25">
      <c r="A12" s="20"/>
      <c r="B12" s="29" t="s">
        <v>146</v>
      </c>
      <c r="C12" s="27">
        <v>76743000</v>
      </c>
      <c r="D12" s="27">
        <v>71286000</v>
      </c>
      <c r="E12" s="27">
        <v>63607000</v>
      </c>
      <c r="F12" s="28">
        <v>56606000</v>
      </c>
      <c r="G12" s="20"/>
      <c r="H12" s="20"/>
      <c r="I12" s="20"/>
      <c r="J12" s="20"/>
      <c r="K12" s="20"/>
      <c r="L12" s="20"/>
      <c r="M12" s="20"/>
      <c r="N12" s="20"/>
      <c r="O12" s="20"/>
      <c r="P12" s="20"/>
      <c r="Q12" s="20"/>
      <c r="R12" s="20"/>
      <c r="S12" s="20"/>
      <c r="T12" s="20"/>
      <c r="U12" s="20"/>
      <c r="V12" s="20"/>
    </row>
    <row r="13" spans="1:22" ht="19" x14ac:dyDescent="0.25">
      <c r="A13" s="20"/>
      <c r="B13" s="29" t="s">
        <v>147</v>
      </c>
      <c r="C13" s="27">
        <v>230397000</v>
      </c>
      <c r="D13" s="27">
        <v>187930000</v>
      </c>
      <c r="E13" s="27">
        <v>178010000</v>
      </c>
      <c r="F13" s="28">
        <v>169426000</v>
      </c>
      <c r="G13" s="20"/>
      <c r="H13" s="20"/>
      <c r="I13" s="20"/>
      <c r="J13" s="20"/>
      <c r="K13" s="20"/>
      <c r="L13" s="20"/>
      <c r="M13" s="20"/>
      <c r="N13" s="20"/>
      <c r="O13" s="20"/>
      <c r="P13" s="20"/>
      <c r="Q13" s="20"/>
      <c r="R13" s="20"/>
      <c r="S13" s="20"/>
      <c r="T13" s="20"/>
      <c r="U13" s="20"/>
      <c r="V13" s="20"/>
    </row>
    <row r="14" spans="1:22" ht="19" x14ac:dyDescent="0.25">
      <c r="A14" s="20"/>
      <c r="B14" s="30" t="s">
        <v>148</v>
      </c>
      <c r="C14" s="31"/>
      <c r="D14" s="31"/>
      <c r="E14" s="31"/>
      <c r="F14" s="32"/>
      <c r="G14" s="20"/>
      <c r="H14" s="20"/>
      <c r="I14" s="20"/>
      <c r="J14" s="20"/>
      <c r="K14" s="20"/>
      <c r="L14" s="20"/>
      <c r="M14" s="20"/>
      <c r="N14" s="20"/>
      <c r="O14" s="20"/>
      <c r="P14" s="20"/>
      <c r="Q14" s="20"/>
      <c r="R14" s="20"/>
      <c r="S14" s="20"/>
      <c r="T14" s="20"/>
      <c r="U14" s="20"/>
      <c r="V14" s="20"/>
    </row>
    <row r="15" spans="1:22" ht="19" x14ac:dyDescent="0.25">
      <c r="A15" s="20"/>
      <c r="B15" s="26" t="s">
        <v>149</v>
      </c>
      <c r="C15" s="27">
        <v>0</v>
      </c>
      <c r="D15" s="27">
        <v>0</v>
      </c>
      <c r="E15" s="27">
        <v>0</v>
      </c>
      <c r="F15" s="28">
        <v>0</v>
      </c>
      <c r="G15" s="20"/>
      <c r="H15" s="20"/>
      <c r="I15" s="20"/>
      <c r="J15" s="20"/>
      <c r="K15" s="20"/>
      <c r="L15" s="20"/>
      <c r="M15" s="20"/>
      <c r="N15" s="20"/>
      <c r="O15" s="20"/>
      <c r="P15" s="20"/>
      <c r="Q15" s="20"/>
      <c r="R15" s="20"/>
      <c r="S15" s="20"/>
      <c r="T15" s="20"/>
      <c r="U15" s="20"/>
      <c r="V15" s="20"/>
    </row>
    <row r="16" spans="1:22" ht="19" x14ac:dyDescent="0.25">
      <c r="A16" s="20"/>
      <c r="B16" s="30" t="s">
        <v>150</v>
      </c>
      <c r="C16" s="31"/>
      <c r="D16" s="31"/>
      <c r="E16" s="31"/>
      <c r="F16" s="32"/>
      <c r="G16" s="20"/>
      <c r="H16" s="20"/>
      <c r="I16" s="20"/>
      <c r="J16" s="20"/>
      <c r="K16" s="20"/>
      <c r="L16" s="20"/>
      <c r="M16" s="20"/>
      <c r="N16" s="20"/>
      <c r="O16" s="20"/>
      <c r="P16" s="20"/>
      <c r="Q16" s="20"/>
      <c r="R16" s="20"/>
      <c r="S16" s="20"/>
      <c r="T16" s="20"/>
      <c r="U16" s="20"/>
      <c r="V16" s="20"/>
    </row>
    <row r="17" spans="1:22" ht="19" x14ac:dyDescent="0.25">
      <c r="A17" s="20"/>
      <c r="B17" s="33" t="s">
        <v>151</v>
      </c>
      <c r="C17" s="34">
        <v>31851000</v>
      </c>
      <c r="D17" s="34">
        <v>24265000</v>
      </c>
      <c r="E17" s="34">
        <v>31310000</v>
      </c>
      <c r="F17" s="35">
        <v>20358000</v>
      </c>
      <c r="G17" s="20"/>
      <c r="H17" s="20"/>
      <c r="I17" s="20"/>
      <c r="J17" s="20"/>
      <c r="K17" s="20"/>
      <c r="L17" s="20"/>
      <c r="M17" s="20"/>
      <c r="N17" s="20"/>
      <c r="O17" s="20"/>
      <c r="P17" s="20"/>
      <c r="Q17" s="20"/>
      <c r="R17" s="20"/>
      <c r="S17" s="20"/>
      <c r="T17" s="20"/>
      <c r="U17" s="20"/>
      <c r="V17" s="20"/>
    </row>
    <row r="19" spans="1:22" x14ac:dyDescent="0.2">
      <c r="A19" s="20"/>
      <c r="B19" s="36" t="s">
        <v>70</v>
      </c>
      <c r="C19" s="37" t="s">
        <v>152</v>
      </c>
      <c r="D19" s="37" t="s">
        <v>153</v>
      </c>
      <c r="E19" s="37" t="s">
        <v>154</v>
      </c>
      <c r="F19" s="37" t="s">
        <v>155</v>
      </c>
      <c r="G19" s="38" t="s">
        <v>156</v>
      </c>
      <c r="H19" s="20"/>
      <c r="I19" s="20"/>
      <c r="J19" s="20"/>
      <c r="K19" s="20"/>
      <c r="L19" s="20"/>
      <c r="M19" s="20"/>
      <c r="N19" s="20"/>
      <c r="O19" s="20"/>
      <c r="P19" s="20"/>
      <c r="Q19" s="20"/>
      <c r="R19" s="20"/>
      <c r="S19" s="20"/>
      <c r="T19" s="20"/>
      <c r="U19" s="20"/>
      <c r="V19" s="20"/>
    </row>
    <row r="20" spans="1:22" x14ac:dyDescent="0.2">
      <c r="A20" s="20"/>
      <c r="B20" s="39" t="s">
        <v>85</v>
      </c>
      <c r="C20" s="40"/>
      <c r="D20" s="40"/>
      <c r="E20" s="40"/>
      <c r="F20" s="40"/>
      <c r="G20" s="41"/>
      <c r="H20" s="42" t="s">
        <v>157</v>
      </c>
      <c r="I20" s="20"/>
      <c r="J20" s="20"/>
      <c r="K20" s="20"/>
      <c r="L20" s="20"/>
      <c r="M20" s="20"/>
      <c r="N20" s="20"/>
      <c r="O20" s="20"/>
      <c r="P20" s="20"/>
      <c r="Q20" s="20"/>
      <c r="R20" s="20"/>
      <c r="S20" s="20"/>
      <c r="T20" s="20"/>
      <c r="U20" s="20"/>
      <c r="V20" s="20"/>
    </row>
    <row r="21" spans="1:22" x14ac:dyDescent="0.2">
      <c r="A21" s="20"/>
      <c r="B21" s="43" t="s">
        <v>158</v>
      </c>
      <c r="C21" s="44" t="str">
        <f>IF(C3&gt;D3, "Pass", "Fail")</f>
        <v>Pass</v>
      </c>
      <c r="D21" s="44" t="str">
        <f>IF(D3&gt;E3, "Pass", "Fail")</f>
        <v>Pass</v>
      </c>
      <c r="E21" s="44" t="str">
        <f>IF(E3&gt;F3, "Pass", "Fail")</f>
        <v>Pass</v>
      </c>
      <c r="F21" s="45"/>
      <c r="G21" s="46">
        <f>(((COUNTIF(C21:E21, "Pass") * 100) + (COUNTIF(C21:E21, "Fail") * 0)) * (400/300)) / 2</f>
        <v>200</v>
      </c>
      <c r="H21" s="47" t="s">
        <v>159</v>
      </c>
      <c r="I21" s="48"/>
      <c r="J21" s="20"/>
      <c r="K21" s="20"/>
      <c r="L21" s="20"/>
      <c r="M21" s="20"/>
      <c r="N21" s="20"/>
      <c r="O21" s="20"/>
      <c r="P21" s="20"/>
      <c r="Q21" s="20"/>
      <c r="R21" s="20"/>
      <c r="S21" s="20"/>
      <c r="T21" s="20"/>
      <c r="U21" s="20"/>
      <c r="V21" s="20"/>
    </row>
    <row r="22" spans="1:22" x14ac:dyDescent="0.2">
      <c r="A22" s="20"/>
      <c r="B22" s="43" t="s">
        <v>160</v>
      </c>
      <c r="C22" s="44" t="str">
        <f>IF(C17&gt;D17, "Pass", "Fail")</f>
        <v>Pass</v>
      </c>
      <c r="D22" s="44" t="str">
        <f>IF(D17&gt;E17, "Pass", "Fail")</f>
        <v>Fail</v>
      </c>
      <c r="E22" s="44" t="str">
        <f>IF(E17&gt;F17, "Pass", "Fail")</f>
        <v>Pass</v>
      </c>
      <c r="F22" s="40"/>
      <c r="G22" s="46">
        <f>(((COUNTIF(C22:F22, "Pass") * 100) + (COUNTIF(C22:F22, "Fail") * 0)) * (400/300)) / 2</f>
        <v>133.33333333333331</v>
      </c>
      <c r="H22" s="47" t="s">
        <v>161</v>
      </c>
      <c r="I22" s="20"/>
      <c r="J22" s="20"/>
      <c r="K22" s="20"/>
      <c r="L22" s="20"/>
      <c r="M22" s="20"/>
      <c r="N22" s="20"/>
      <c r="O22" s="20"/>
      <c r="P22" s="20"/>
      <c r="Q22" s="20"/>
      <c r="R22" s="20"/>
      <c r="S22" s="20"/>
      <c r="T22" s="20"/>
      <c r="U22" s="20"/>
      <c r="V22" s="20"/>
    </row>
    <row r="23" spans="1:22" x14ac:dyDescent="0.2">
      <c r="A23" s="20"/>
      <c r="B23" s="39" t="s">
        <v>73</v>
      </c>
      <c r="C23" s="44" t="str">
        <f>IF(C17&gt;C7, "Pass", "Fail")</f>
        <v>Pass</v>
      </c>
      <c r="D23" s="44" t="str">
        <f>IF(D17&gt;D7, "Pass", "Fail")</f>
        <v>Fail</v>
      </c>
      <c r="E23" s="44" t="str">
        <f>IF(E17&gt;E7, "Pass", "Fail")</f>
        <v>Fail</v>
      </c>
      <c r="F23" s="49" t="str">
        <f>IF(F17&gt;F7, "Pass", "Fail")</f>
        <v>Fail</v>
      </c>
      <c r="G23" s="46">
        <f>(COUNTIF(C23:F23, "Pass") * 100) + (COUNTIF(C23:F23, "Fail") * 0)</f>
        <v>100</v>
      </c>
      <c r="H23" s="47" t="s">
        <v>162</v>
      </c>
      <c r="I23" s="20"/>
      <c r="J23" s="20"/>
      <c r="K23" s="20"/>
      <c r="L23" s="20"/>
      <c r="M23" s="20"/>
      <c r="N23" s="20"/>
      <c r="O23" s="20"/>
      <c r="P23" s="20"/>
      <c r="Q23" s="20"/>
      <c r="R23" s="20"/>
      <c r="S23" s="20"/>
      <c r="T23" s="20"/>
      <c r="U23" s="20"/>
      <c r="V23" s="20"/>
    </row>
    <row r="24" spans="1:22" x14ac:dyDescent="0.2">
      <c r="A24" s="20"/>
      <c r="B24" s="39" t="s">
        <v>91</v>
      </c>
      <c r="C24" s="50">
        <f>C17/(C4)</f>
        <v>4.4330902749264774E-2</v>
      </c>
      <c r="D24" s="50">
        <f>D17/(D4)</f>
        <v>3.609584700656613E-2</v>
      </c>
      <c r="E24" s="50">
        <f>E17/(E4)</f>
        <v>5.2654326281925151E-2</v>
      </c>
      <c r="F24" s="51">
        <f>F17/(F4)</f>
        <v>3.6107460399384908E-2</v>
      </c>
      <c r="G24" s="46">
        <f>(IF(C24 &gt; 0.5, 100, IF(C24 &gt;= 0.2, 50, 0))) +
  (IF(D24 &gt; 0.5, 100, IF(D24 &gt;= 0.2, 50, 0))) +
  (IF(E24 &gt; 0.5, 100, IF(E24 &gt;= 0.2, 50, 0))) +
  (IF(F24 &gt; 0.5, 100, IF(F24 &gt;= 0.2, 50, 0)))</f>
        <v>0</v>
      </c>
      <c r="H24" s="47" t="s">
        <v>163</v>
      </c>
      <c r="I24" s="20"/>
      <c r="J24" s="20"/>
      <c r="K24" s="20"/>
      <c r="L24" s="20"/>
      <c r="M24" s="20"/>
      <c r="N24" s="20"/>
      <c r="O24" s="20"/>
      <c r="P24" s="20"/>
      <c r="Q24" s="20"/>
      <c r="R24" s="20"/>
      <c r="S24" s="20"/>
      <c r="T24" s="20"/>
      <c r="U24" s="20"/>
      <c r="V24" s="20"/>
    </row>
    <row r="25" spans="1:22" x14ac:dyDescent="0.2">
      <c r="A25" s="20"/>
      <c r="B25" s="39" t="s">
        <v>79</v>
      </c>
      <c r="C25" s="50">
        <f>C17/C6</f>
        <v>4.1535825317670624E-2</v>
      </c>
      <c r="D25" s="50">
        <f>D17/D6</f>
        <v>3.3711174493707204E-2</v>
      </c>
      <c r="E25" s="50">
        <f>E17/E6</f>
        <v>5.0118854197514065E-2</v>
      </c>
      <c r="F25" s="51">
        <f>F17/F6</f>
        <v>3.431790673917514E-2</v>
      </c>
      <c r="G25" s="46">
        <f>(IF(C25 &gt; 0.17, 100, IF(C25 &gt;= 0.1, 50, 0))) +
  (IF(D25 &gt; 0.17, 100, IF(D25 &gt;= 0.1, 50, 0))) +
  (IF(E25 &gt; 0.17, 100, IF(E25 &gt;= 0.1, 50, 0))) +
  (IF(F25 &gt; 0.17, 100, IF(F25 &gt;= 0.1, 50, 0)))</f>
        <v>0</v>
      </c>
      <c r="H25" s="47" t="s">
        <v>164</v>
      </c>
      <c r="I25" s="20"/>
      <c r="J25" s="20"/>
      <c r="K25" s="20"/>
      <c r="L25" s="20"/>
      <c r="M25" s="20"/>
      <c r="N25" s="20"/>
      <c r="O25" s="20"/>
      <c r="P25" s="20"/>
      <c r="Q25" s="20"/>
      <c r="R25" s="20"/>
      <c r="S25" s="20"/>
      <c r="T25" s="20"/>
      <c r="U25" s="20"/>
      <c r="V25" s="20"/>
    </row>
    <row r="26" spans="1:22" x14ac:dyDescent="0.2">
      <c r="A26" s="20"/>
      <c r="B26" s="39" t="s">
        <v>81</v>
      </c>
      <c r="C26" s="50">
        <f>C8/C6</f>
        <v>0.67031761846141003</v>
      </c>
      <c r="D26" s="50">
        <f>D8/D6</f>
        <v>0.67768421666844958</v>
      </c>
      <c r="E26" s="50">
        <f>E8/E6</f>
        <v>0.63949000744339424</v>
      </c>
      <c r="F26" s="51">
        <f>F8/F6</f>
        <v>0.64068858328641409</v>
      </c>
      <c r="G26" s="46">
        <f>(IF(C26 &lt; 0.5, 100, 0)) +
  (IF(D26 &lt; 0.5, 100, 0)) +
  (IF(E26 &lt; 0.5, 100, 0)) +
  (IF(F26 &lt; 0.5, 100, 0))</f>
        <v>0</v>
      </c>
      <c r="H26" s="47" t="s">
        <v>165</v>
      </c>
      <c r="I26" s="20"/>
      <c r="J26" s="20"/>
      <c r="K26" s="20"/>
      <c r="L26" s="20"/>
      <c r="M26" s="20"/>
      <c r="N26" s="20"/>
      <c r="O26" s="20"/>
      <c r="P26" s="20"/>
      <c r="Q26" s="20"/>
      <c r="R26" s="20"/>
      <c r="S26" s="20"/>
      <c r="T26" s="20"/>
      <c r="U26" s="20"/>
      <c r="V26" s="20"/>
    </row>
    <row r="27" spans="1:22" x14ac:dyDescent="0.2">
      <c r="A27" s="20"/>
      <c r="B27" s="39" t="s">
        <v>166</v>
      </c>
      <c r="C27" s="50">
        <f>C9/(C13+C10)</f>
        <v>2.3283072262225635</v>
      </c>
      <c r="D27" s="50">
        <f>D9/(D13+D10)</f>
        <v>2.830101633586974</v>
      </c>
      <c r="E27" s="50">
        <f>E9/(E13+E10)</f>
        <v>2.5094376720408964</v>
      </c>
      <c r="F27" s="51">
        <f>F9/(F13+F10)</f>
        <v>2.5013398179736286</v>
      </c>
      <c r="G27" s="46">
        <f>(IF(C27 &lt; 0.8, 100, IF(C27 &lt; 1, 50, 0))) +
  (IF(D27 &lt; 0.8, 100, IF(D27 &lt; 1, 50, 0))) +
  (IF(E27 &lt; 0.8, 100, IF(E27 &lt; 1, 50, 0))) +
  (IF(F27 &lt; 0.8, 100, IF(F27 &lt; 1, 50, 0)))</f>
        <v>0</v>
      </c>
      <c r="H27" s="47" t="s">
        <v>167</v>
      </c>
      <c r="I27" s="20"/>
      <c r="J27" s="20"/>
      <c r="K27" s="20"/>
      <c r="L27" s="20"/>
      <c r="M27" s="20"/>
      <c r="N27" s="20"/>
      <c r="O27" s="20"/>
      <c r="P27" s="20"/>
      <c r="Q27" s="20"/>
      <c r="R27" s="20"/>
      <c r="S27" s="20"/>
      <c r="T27" s="20"/>
      <c r="U27" s="20"/>
      <c r="V27" s="20"/>
    </row>
    <row r="28" spans="1:22" x14ac:dyDescent="0.2">
      <c r="A28" s="20"/>
      <c r="B28" s="39" t="s">
        <v>168</v>
      </c>
      <c r="C28" s="44" t="str">
        <f>IF(C11=0, "Pass", "Fail")</f>
        <v>Pass</v>
      </c>
      <c r="D28" s="52" t="str">
        <f>IF(D11=0, "Pass", "Fail")</f>
        <v>Pass</v>
      </c>
      <c r="E28" s="52" t="str">
        <f>IF(E11=0, "Pass", "Fail")</f>
        <v>Pass</v>
      </c>
      <c r="F28" s="53" t="str">
        <f>IF(F11=0, "Pass", "Fail")</f>
        <v>Pass</v>
      </c>
      <c r="G28" s="46">
        <f>(COUNTIF(C28:F28, "Pass") * 100) + (COUNTIF(C28:F28, "Fail") * 0)</f>
        <v>400</v>
      </c>
      <c r="H28" s="47" t="s">
        <v>169</v>
      </c>
      <c r="I28" s="20"/>
      <c r="J28" s="20"/>
      <c r="K28" s="20"/>
      <c r="L28" s="20"/>
      <c r="M28" s="20"/>
      <c r="N28" s="20"/>
      <c r="O28" s="20"/>
      <c r="P28" s="20"/>
      <c r="Q28" s="20"/>
      <c r="R28" s="20"/>
      <c r="S28" s="20"/>
      <c r="T28" s="20"/>
      <c r="U28" s="20"/>
      <c r="V28" s="20"/>
    </row>
    <row r="29" spans="1:22" x14ac:dyDescent="0.2">
      <c r="A29" s="20"/>
      <c r="B29" s="39" t="s">
        <v>83</v>
      </c>
      <c r="C29" s="51">
        <f>(((C12-D12)/D12)+((D12-E12)/E12)+((E12-F12)/F12))/3</f>
        <v>0.10698532342844998</v>
      </c>
      <c r="D29" s="54"/>
      <c r="E29" s="55"/>
      <c r="F29" s="56"/>
      <c r="G29" s="46">
        <f>(IF(C29 &gt;= 0.17, 100, IF(C29 &gt;= 0, 50, 0))) * (400/100)</f>
        <v>200</v>
      </c>
      <c r="H29" s="47" t="s">
        <v>170</v>
      </c>
      <c r="I29" s="20"/>
      <c r="J29" s="20"/>
      <c r="K29" s="20"/>
      <c r="L29" s="20"/>
      <c r="M29" s="20"/>
      <c r="N29" s="20"/>
      <c r="O29" s="20"/>
      <c r="P29" s="20"/>
      <c r="Q29" s="20"/>
      <c r="R29" s="20"/>
      <c r="S29" s="20"/>
      <c r="T29" s="20"/>
      <c r="U29" s="20"/>
      <c r="V29" s="20"/>
    </row>
    <row r="30" spans="1:22" x14ac:dyDescent="0.2">
      <c r="A30" s="20"/>
      <c r="B30" s="39" t="s">
        <v>87</v>
      </c>
      <c r="C30" s="44" t="str">
        <f>IF(C10&lt;&gt;0,"Pass","Fail")</f>
        <v>Fail</v>
      </c>
      <c r="D30" s="57" t="str">
        <f>IF(D10&lt;&gt;0,"Pass","Fail")</f>
        <v>Fail</v>
      </c>
      <c r="E30" s="57" t="str">
        <f>IF(E10&lt;&gt;0,"Pass","Fail")</f>
        <v>Fail</v>
      </c>
      <c r="F30" s="58" t="str">
        <f>IF(F10&lt;&gt;0,"Pass","Fail")</f>
        <v>Fail</v>
      </c>
      <c r="G30" s="46">
        <f>(COUNTIF(C30:F30, "Pass") * 100) + (COUNTIF(C30:F30, "Fail") * 0)</f>
        <v>0</v>
      </c>
      <c r="H30" s="47" t="s">
        <v>171</v>
      </c>
      <c r="I30" s="20"/>
      <c r="J30" s="20"/>
      <c r="K30" s="20"/>
      <c r="L30" s="20"/>
      <c r="M30" s="20"/>
      <c r="N30" s="20"/>
      <c r="O30" s="20"/>
      <c r="P30" s="20"/>
      <c r="Q30" s="20"/>
      <c r="R30" s="20"/>
      <c r="S30" s="20"/>
      <c r="T30" s="20"/>
      <c r="U30" s="20"/>
      <c r="V30" s="20"/>
    </row>
    <row r="31" spans="1:22" x14ac:dyDescent="0.2">
      <c r="A31" s="20"/>
      <c r="B31" s="39" t="s">
        <v>172</v>
      </c>
      <c r="C31" s="50">
        <f>C17/(C13+C10)</f>
        <v>0.13824398755192124</v>
      </c>
      <c r="D31" s="50">
        <f>D17/(D13+D10)</f>
        <v>0.12911722449848348</v>
      </c>
      <c r="E31" s="50">
        <f>E17/(E13+E10)</f>
        <v>0.17588899500028088</v>
      </c>
      <c r="F31" s="51">
        <f>F17/(F13+F10)</f>
        <v>0.12015865333537946</v>
      </c>
      <c r="G31" s="46">
        <f>(IF(C31 &gt; 0.23, 100, 0)) +
  (IF(D31 &gt; 0.23, 100, 0)) +
  (IF(E31 &gt; 0.23, 100, 0)) +
  (IF(F31 &gt; 0.23, 100, 0))</f>
        <v>0</v>
      </c>
      <c r="H31" s="47" t="s">
        <v>173</v>
      </c>
      <c r="I31" s="20"/>
      <c r="J31" s="20"/>
      <c r="K31" s="20"/>
      <c r="L31" s="20"/>
      <c r="M31" s="20"/>
      <c r="N31" s="20"/>
      <c r="O31" s="20"/>
      <c r="P31" s="20"/>
      <c r="Q31" s="20"/>
      <c r="R31" s="20"/>
      <c r="S31" s="20"/>
      <c r="T31" s="20"/>
      <c r="U31" s="20"/>
      <c r="V31" s="20"/>
    </row>
    <row r="32" spans="1:22" x14ac:dyDescent="0.2">
      <c r="A32" s="20"/>
      <c r="B32" s="59" t="s">
        <v>93</v>
      </c>
      <c r="C32" s="60" t="str">
        <f>IF(C5&gt;F5, "Pass", "Fail")</f>
        <v>Pass</v>
      </c>
      <c r="D32" s="61"/>
      <c r="E32" s="62"/>
      <c r="F32" s="62"/>
      <c r="G32" s="63">
        <f>((COUNTIF(C32, "Pass") * 100) + (COUNTIF(C32, "Fail") * 0)) * (400/100)</f>
        <v>400</v>
      </c>
      <c r="H32" s="64" t="s">
        <v>174</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D00-000000000000}">
  <sheetPr>
    <tabColor rgb="FF00FF00"/>
  </sheetPr>
  <dimension ref="A1:V32"/>
  <sheetViews>
    <sheetView zoomScale="200" workbookViewId="0"/>
  </sheetViews>
  <sheetFormatPr baseColWidth="10" defaultColWidth="8.83203125" defaultRowHeight="15" x14ac:dyDescent="0.2"/>
  <cols>
    <col min="1" max="1" width="19" customWidth="1"/>
    <col min="2" max="2" width="42" customWidth="1"/>
    <col min="3" max="7" width="20" customWidth="1"/>
    <col min="8" max="8" width="177" customWidth="1"/>
    <col min="9" max="9" width="20" customWidth="1"/>
    <col min="10" max="22" width="19" customWidth="1"/>
  </cols>
  <sheetData>
    <row r="1" spans="1:22" x14ac:dyDescent="0.2">
      <c r="A1" s="20"/>
      <c r="B1" s="21" t="s">
        <v>130</v>
      </c>
      <c r="C1" s="20"/>
      <c r="D1" s="20"/>
      <c r="E1" s="20"/>
      <c r="F1" s="20"/>
      <c r="G1" s="20"/>
      <c r="H1" s="20"/>
      <c r="I1" s="20"/>
      <c r="J1" s="20"/>
      <c r="K1" s="20"/>
      <c r="L1" s="20"/>
      <c r="M1" s="20"/>
      <c r="N1" s="20"/>
      <c r="O1" s="20"/>
      <c r="P1" s="20"/>
      <c r="Q1" s="20"/>
      <c r="R1" s="20"/>
      <c r="S1" s="20"/>
      <c r="T1" s="20"/>
      <c r="U1" s="20"/>
      <c r="V1" s="20"/>
    </row>
    <row r="2" spans="1:22" x14ac:dyDescent="0.2">
      <c r="A2" s="20"/>
      <c r="B2" s="22" t="s">
        <v>131</v>
      </c>
      <c r="C2" s="23" t="s">
        <v>175</v>
      </c>
      <c r="D2" s="23" t="s">
        <v>176</v>
      </c>
      <c r="E2" s="23" t="s">
        <v>177</v>
      </c>
      <c r="F2" s="23" t="s">
        <v>178</v>
      </c>
      <c r="G2" s="20"/>
      <c r="H2" s="24" t="s">
        <v>136</v>
      </c>
      <c r="I2" s="25" t="e">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#DIV/0!</v>
      </c>
      <c r="J2" s="20"/>
      <c r="K2" s="20"/>
      <c r="L2" s="20"/>
      <c r="M2" s="20"/>
      <c r="N2" s="20"/>
      <c r="O2" s="20"/>
      <c r="P2" s="20"/>
      <c r="Q2" s="20"/>
      <c r="R2" s="20"/>
      <c r="S2" s="20"/>
      <c r="T2" s="20"/>
      <c r="U2" s="20"/>
      <c r="V2" s="20"/>
    </row>
    <row r="3" spans="1:22" ht="19" x14ac:dyDescent="0.25">
      <c r="A3" s="20"/>
      <c r="B3" s="26" t="s">
        <v>137</v>
      </c>
      <c r="C3" s="27">
        <v>0</v>
      </c>
      <c r="D3" s="27">
        <v>0</v>
      </c>
      <c r="E3" s="27">
        <v>0</v>
      </c>
      <c r="F3" s="28">
        <v>0</v>
      </c>
      <c r="G3" s="20"/>
      <c r="H3" s="20"/>
      <c r="I3" s="20"/>
      <c r="J3" s="20"/>
      <c r="K3" s="20"/>
      <c r="L3" s="20"/>
      <c r="M3" s="20"/>
      <c r="N3" s="20"/>
      <c r="O3" s="20"/>
      <c r="P3" s="20"/>
      <c r="Q3" s="20"/>
      <c r="R3" s="20"/>
      <c r="S3" s="20"/>
      <c r="T3" s="20"/>
      <c r="U3" s="20"/>
      <c r="V3" s="20"/>
    </row>
    <row r="4" spans="1:22" ht="19" x14ac:dyDescent="0.25">
      <c r="A4" s="20"/>
      <c r="B4" s="29" t="s">
        <v>138</v>
      </c>
      <c r="C4" s="27">
        <v>325062000</v>
      </c>
      <c r="D4" s="27">
        <v>289628000</v>
      </c>
      <c r="E4" s="27">
        <v>255866000</v>
      </c>
      <c r="F4" s="28">
        <v>238891000</v>
      </c>
      <c r="G4" s="20"/>
      <c r="H4" s="20"/>
      <c r="I4" s="20"/>
      <c r="J4" s="20"/>
      <c r="K4" s="20"/>
      <c r="L4" s="20"/>
      <c r="M4" s="20"/>
      <c r="N4" s="20"/>
      <c r="O4" s="20"/>
      <c r="P4" s="20"/>
      <c r="Q4" s="20"/>
      <c r="R4" s="20"/>
      <c r="S4" s="20"/>
      <c r="T4" s="20"/>
      <c r="U4" s="20"/>
      <c r="V4" s="20"/>
    </row>
    <row r="5" spans="1:22" ht="19" x14ac:dyDescent="0.25">
      <c r="A5" s="20"/>
      <c r="B5" s="29" t="s">
        <v>139</v>
      </c>
      <c r="C5" s="27">
        <v>10820000</v>
      </c>
      <c r="D5" s="27">
        <v>4957000</v>
      </c>
      <c r="E5" s="27">
        <v>5730000</v>
      </c>
      <c r="F5" s="28">
        <v>4600000</v>
      </c>
      <c r="G5" s="20"/>
      <c r="H5" s="20"/>
      <c r="I5" s="20"/>
      <c r="J5" s="20"/>
      <c r="K5" s="20"/>
      <c r="L5" s="20"/>
      <c r="M5" s="20"/>
      <c r="N5" s="20"/>
      <c r="O5" s="20"/>
      <c r="P5" s="20"/>
      <c r="Q5" s="20"/>
      <c r="R5" s="20"/>
      <c r="S5" s="20"/>
      <c r="T5" s="20"/>
      <c r="U5" s="20"/>
      <c r="V5" s="20"/>
    </row>
    <row r="6" spans="1:22" ht="19" x14ac:dyDescent="0.25">
      <c r="A6" s="20"/>
      <c r="B6" s="29" t="s">
        <v>140</v>
      </c>
      <c r="C6" s="27">
        <v>361095000</v>
      </c>
      <c r="D6" s="27">
        <v>323086000</v>
      </c>
      <c r="E6" s="27">
        <v>294074000</v>
      </c>
      <c r="F6" s="28">
        <v>283448000</v>
      </c>
      <c r="G6" s="20"/>
      <c r="H6" s="20"/>
      <c r="I6" s="20"/>
      <c r="J6" s="20"/>
      <c r="K6" s="20"/>
      <c r="L6" s="20"/>
      <c r="M6" s="20"/>
      <c r="N6" s="20"/>
      <c r="O6" s="20"/>
      <c r="P6" s="20"/>
      <c r="Q6" s="20"/>
      <c r="R6" s="20"/>
      <c r="S6" s="20"/>
      <c r="T6" s="20"/>
      <c r="U6" s="20"/>
      <c r="V6" s="20"/>
    </row>
    <row r="7" spans="1:22" ht="19" x14ac:dyDescent="0.25">
      <c r="A7" s="20"/>
      <c r="B7" s="29" t="s">
        <v>141</v>
      </c>
      <c r="C7" s="27">
        <v>14217000</v>
      </c>
      <c r="D7" s="27">
        <v>16249000</v>
      </c>
      <c r="E7" s="27">
        <v>16932000</v>
      </c>
      <c r="F7" s="28">
        <v>12389000</v>
      </c>
      <c r="G7" s="20"/>
      <c r="H7" s="20"/>
      <c r="I7" s="20"/>
      <c r="J7" s="20"/>
      <c r="K7" s="20"/>
      <c r="L7" s="20"/>
      <c r="M7" s="20"/>
      <c r="N7" s="20"/>
      <c r="O7" s="20"/>
      <c r="P7" s="20"/>
      <c r="Q7" s="20"/>
      <c r="R7" s="20"/>
      <c r="S7" s="20"/>
      <c r="T7" s="20"/>
      <c r="U7" s="20"/>
      <c r="V7" s="20"/>
    </row>
    <row r="8" spans="1:22" ht="19" x14ac:dyDescent="0.25">
      <c r="A8" s="20"/>
      <c r="B8" s="29" t="s">
        <v>142</v>
      </c>
      <c r="C8" s="27">
        <v>298258000</v>
      </c>
      <c r="D8" s="27">
        <v>262443000</v>
      </c>
      <c r="E8" s="27">
        <v>247113000</v>
      </c>
      <c r="F8" s="28">
        <v>238871000</v>
      </c>
      <c r="G8" s="20"/>
      <c r="H8" s="20"/>
      <c r="I8" s="20"/>
      <c r="J8" s="20"/>
      <c r="K8" s="20"/>
      <c r="L8" s="20"/>
      <c r="M8" s="20"/>
      <c r="N8" s="20"/>
      <c r="O8" s="20"/>
      <c r="P8" s="20"/>
      <c r="Q8" s="20"/>
      <c r="R8" s="20"/>
      <c r="S8" s="20"/>
      <c r="T8" s="20"/>
      <c r="U8" s="20"/>
      <c r="V8" s="20"/>
    </row>
    <row r="9" spans="1:22" ht="19" x14ac:dyDescent="0.25">
      <c r="A9" s="20"/>
      <c r="B9" s="29" t="s">
        <v>143</v>
      </c>
      <c r="C9" s="27">
        <v>312475000</v>
      </c>
      <c r="D9" s="27">
        <v>278692000</v>
      </c>
      <c r="E9" s="27">
        <v>264045000</v>
      </c>
      <c r="F9" s="28">
        <v>251260000</v>
      </c>
      <c r="G9" s="20"/>
      <c r="H9" s="20"/>
      <c r="I9" s="20"/>
      <c r="J9" s="20"/>
      <c r="K9" s="20"/>
      <c r="L9" s="20"/>
      <c r="M9" s="20"/>
      <c r="N9" s="20"/>
      <c r="O9" s="20"/>
      <c r="P9" s="20"/>
      <c r="Q9" s="20"/>
      <c r="R9" s="20"/>
      <c r="S9" s="20"/>
      <c r="T9" s="20"/>
      <c r="U9" s="20"/>
      <c r="V9" s="20"/>
    </row>
    <row r="10" spans="1:22" ht="19" x14ac:dyDescent="0.25">
      <c r="A10" s="20"/>
      <c r="B10" s="29" t="s">
        <v>144</v>
      </c>
      <c r="C10" s="27">
        <v>0</v>
      </c>
      <c r="D10" s="27">
        <v>2000</v>
      </c>
      <c r="E10" s="27">
        <v>2000</v>
      </c>
      <c r="F10" s="28">
        <v>1000</v>
      </c>
      <c r="G10" s="20"/>
      <c r="H10" s="20"/>
      <c r="I10" s="20"/>
      <c r="J10" s="20"/>
      <c r="K10" s="20"/>
      <c r="L10" s="20"/>
      <c r="M10" s="20"/>
      <c r="N10" s="20"/>
      <c r="O10" s="20"/>
      <c r="P10" s="20"/>
      <c r="Q10" s="20"/>
      <c r="R10" s="20"/>
      <c r="S10" s="20"/>
      <c r="T10" s="20"/>
      <c r="U10" s="20"/>
      <c r="V10" s="20"/>
    </row>
    <row r="11" spans="1:22" ht="19" x14ac:dyDescent="0.25">
      <c r="A11" s="20"/>
      <c r="B11" s="29" t="s">
        <v>145</v>
      </c>
      <c r="C11" s="27">
        <v>0</v>
      </c>
      <c r="D11" s="27">
        <v>0</v>
      </c>
      <c r="E11" s="27">
        <v>0</v>
      </c>
      <c r="F11" s="28">
        <v>0</v>
      </c>
      <c r="G11" s="20"/>
      <c r="H11" s="20"/>
      <c r="I11" s="20"/>
      <c r="J11" s="20"/>
      <c r="K11" s="20"/>
      <c r="L11" s="20"/>
      <c r="M11" s="20"/>
      <c r="N11" s="20"/>
      <c r="O11" s="20"/>
      <c r="P11" s="20"/>
      <c r="Q11" s="20"/>
      <c r="R11" s="20"/>
      <c r="S11" s="20"/>
      <c r="T11" s="20"/>
      <c r="U11" s="20"/>
      <c r="V11" s="20"/>
    </row>
    <row r="12" spans="1:22" ht="19" x14ac:dyDescent="0.25">
      <c r="A12" s="20"/>
      <c r="B12" s="29" t="s">
        <v>146</v>
      </c>
      <c r="C12" s="27">
        <v>797000</v>
      </c>
      <c r="D12" s="27">
        <v>0</v>
      </c>
      <c r="E12" s="27">
        <v>0</v>
      </c>
      <c r="F12" s="28">
        <v>0</v>
      </c>
      <c r="G12" s="20"/>
      <c r="H12" s="20"/>
      <c r="I12" s="20"/>
      <c r="J12" s="20"/>
      <c r="K12" s="20"/>
      <c r="L12" s="20"/>
      <c r="M12" s="20"/>
      <c r="N12" s="20"/>
      <c r="O12" s="20"/>
      <c r="P12" s="20"/>
      <c r="Q12" s="20"/>
      <c r="R12" s="20"/>
      <c r="S12" s="20"/>
      <c r="T12" s="20"/>
      <c r="U12" s="20"/>
      <c r="V12" s="20"/>
    </row>
    <row r="13" spans="1:22" ht="19" x14ac:dyDescent="0.25">
      <c r="A13" s="20"/>
      <c r="B13" s="29" t="s">
        <v>147</v>
      </c>
      <c r="C13" s="27">
        <v>48620000</v>
      </c>
      <c r="D13" s="27">
        <v>44394000</v>
      </c>
      <c r="E13" s="27">
        <v>30029000</v>
      </c>
      <c r="F13" s="28">
        <v>32188000</v>
      </c>
      <c r="G13" s="20"/>
      <c r="H13" s="20"/>
      <c r="I13" s="20"/>
      <c r="J13" s="20"/>
      <c r="K13" s="20"/>
      <c r="L13" s="20"/>
      <c r="M13" s="20"/>
      <c r="N13" s="20"/>
      <c r="O13" s="20"/>
      <c r="P13" s="20"/>
      <c r="Q13" s="20"/>
      <c r="R13" s="20"/>
      <c r="S13" s="20"/>
      <c r="T13" s="20"/>
      <c r="U13" s="20"/>
      <c r="V13" s="20"/>
    </row>
    <row r="14" spans="1:22" ht="19" x14ac:dyDescent="0.25">
      <c r="A14" s="20"/>
      <c r="B14" s="30" t="s">
        <v>148</v>
      </c>
      <c r="C14" s="31"/>
      <c r="D14" s="31"/>
      <c r="E14" s="31"/>
      <c r="F14" s="32"/>
      <c r="G14" s="20"/>
      <c r="H14" s="20"/>
      <c r="I14" s="20"/>
      <c r="J14" s="20"/>
      <c r="K14" s="20"/>
      <c r="L14" s="20"/>
      <c r="M14" s="20"/>
      <c r="N14" s="20"/>
      <c r="O14" s="20"/>
      <c r="P14" s="20"/>
      <c r="Q14" s="20"/>
      <c r="R14" s="20"/>
      <c r="S14" s="20"/>
      <c r="T14" s="20"/>
      <c r="U14" s="20"/>
      <c r="V14" s="20"/>
    </row>
    <row r="15" spans="1:22" ht="19" x14ac:dyDescent="0.25">
      <c r="A15" s="20"/>
      <c r="B15" s="26" t="s">
        <v>149</v>
      </c>
      <c r="C15" s="27">
        <v>0</v>
      </c>
      <c r="D15" s="27">
        <v>0</v>
      </c>
      <c r="E15" s="27">
        <v>0</v>
      </c>
      <c r="F15" s="28">
        <v>0</v>
      </c>
      <c r="G15" s="20"/>
      <c r="H15" s="20"/>
      <c r="I15" s="20"/>
      <c r="J15" s="20"/>
      <c r="K15" s="20"/>
      <c r="L15" s="20"/>
      <c r="M15" s="20"/>
      <c r="N15" s="20"/>
      <c r="O15" s="20"/>
      <c r="P15" s="20"/>
      <c r="Q15" s="20"/>
      <c r="R15" s="20"/>
      <c r="S15" s="20"/>
      <c r="T15" s="20"/>
      <c r="U15" s="20"/>
      <c r="V15" s="20"/>
    </row>
    <row r="16" spans="1:22" ht="19" x14ac:dyDescent="0.25">
      <c r="A16" s="20"/>
      <c r="B16" s="30" t="s">
        <v>150</v>
      </c>
      <c r="C16" s="31"/>
      <c r="D16" s="31"/>
      <c r="E16" s="31"/>
      <c r="F16" s="32"/>
      <c r="G16" s="20"/>
      <c r="H16" s="20"/>
      <c r="I16" s="20"/>
      <c r="J16" s="20"/>
      <c r="K16" s="20"/>
      <c r="L16" s="20"/>
      <c r="M16" s="20"/>
      <c r="N16" s="20"/>
      <c r="O16" s="20"/>
      <c r="P16" s="20"/>
      <c r="Q16" s="20"/>
      <c r="R16" s="20"/>
      <c r="S16" s="20"/>
      <c r="T16" s="20"/>
      <c r="U16" s="20"/>
      <c r="V16" s="20"/>
    </row>
    <row r="17" spans="1:22" ht="19" x14ac:dyDescent="0.25">
      <c r="A17" s="20"/>
      <c r="B17" s="33" t="s">
        <v>151</v>
      </c>
      <c r="C17" s="34">
        <v>25393000</v>
      </c>
      <c r="D17" s="34">
        <v>23336000</v>
      </c>
      <c r="E17" s="34">
        <v>20386000</v>
      </c>
      <c r="F17" s="35">
        <v>14566000</v>
      </c>
      <c r="G17" s="20"/>
      <c r="H17" s="20"/>
      <c r="I17" s="20"/>
      <c r="J17" s="20"/>
      <c r="K17" s="20"/>
      <c r="L17" s="20"/>
      <c r="M17" s="20"/>
      <c r="N17" s="20"/>
      <c r="O17" s="20"/>
      <c r="P17" s="20"/>
      <c r="Q17" s="20"/>
      <c r="R17" s="20"/>
      <c r="S17" s="20"/>
      <c r="T17" s="20"/>
      <c r="U17" s="20"/>
      <c r="V17" s="20"/>
    </row>
    <row r="19" spans="1:22" x14ac:dyDescent="0.2">
      <c r="A19" s="20"/>
      <c r="B19" s="36" t="s">
        <v>70</v>
      </c>
      <c r="C19" s="37" t="s">
        <v>152</v>
      </c>
      <c r="D19" s="37" t="s">
        <v>153</v>
      </c>
      <c r="E19" s="37" t="s">
        <v>154</v>
      </c>
      <c r="F19" s="37" t="s">
        <v>155</v>
      </c>
      <c r="G19" s="38" t="s">
        <v>156</v>
      </c>
      <c r="H19" s="20"/>
      <c r="I19" s="20"/>
      <c r="J19" s="20"/>
      <c r="K19" s="20"/>
      <c r="L19" s="20"/>
      <c r="M19" s="20"/>
      <c r="N19" s="20"/>
      <c r="O19" s="20"/>
      <c r="P19" s="20"/>
      <c r="Q19" s="20"/>
      <c r="R19" s="20"/>
      <c r="S19" s="20"/>
      <c r="T19" s="20"/>
      <c r="U19" s="20"/>
      <c r="V19" s="20"/>
    </row>
    <row r="20" spans="1:22" x14ac:dyDescent="0.2">
      <c r="A20" s="20"/>
      <c r="B20" s="39" t="s">
        <v>85</v>
      </c>
      <c r="C20" s="40"/>
      <c r="D20" s="40"/>
      <c r="E20" s="40"/>
      <c r="F20" s="40"/>
      <c r="G20" s="41"/>
      <c r="H20" s="42" t="s">
        <v>157</v>
      </c>
      <c r="I20" s="20"/>
      <c r="J20" s="20"/>
      <c r="K20" s="20"/>
      <c r="L20" s="20"/>
      <c r="M20" s="20"/>
      <c r="N20" s="20"/>
      <c r="O20" s="20"/>
      <c r="P20" s="20"/>
      <c r="Q20" s="20"/>
      <c r="R20" s="20"/>
      <c r="S20" s="20"/>
      <c r="T20" s="20"/>
      <c r="U20" s="20"/>
      <c r="V20" s="20"/>
    </row>
    <row r="21" spans="1:22" x14ac:dyDescent="0.2">
      <c r="A21" s="20"/>
      <c r="B21" s="43" t="s">
        <v>158</v>
      </c>
      <c r="C21" s="44" t="str">
        <f>IF(C3&gt;D3, "Pass", "Fail")</f>
        <v>Fail</v>
      </c>
      <c r="D21" s="44" t="str">
        <f>IF(D3&gt;E3, "Pass", "Fail")</f>
        <v>Fail</v>
      </c>
      <c r="E21" s="44" t="str">
        <f>IF(E3&gt;F3, "Pass", "Fail")</f>
        <v>Fail</v>
      </c>
      <c r="F21" s="45"/>
      <c r="G21" s="46">
        <f>(((COUNTIF(C21:E21, "Pass") * 100) + (COUNTIF(C21:E21, "Fail") * 0)) * (400/300)) / 2</f>
        <v>0</v>
      </c>
      <c r="H21" s="47" t="s">
        <v>159</v>
      </c>
      <c r="I21" s="48"/>
      <c r="J21" s="20"/>
      <c r="K21" s="20"/>
      <c r="L21" s="20"/>
      <c r="M21" s="20"/>
      <c r="N21" s="20"/>
      <c r="O21" s="20"/>
      <c r="P21" s="20"/>
      <c r="Q21" s="20"/>
      <c r="R21" s="20"/>
      <c r="S21" s="20"/>
      <c r="T21" s="20"/>
      <c r="U21" s="20"/>
      <c r="V21" s="20"/>
    </row>
    <row r="22" spans="1:22" x14ac:dyDescent="0.2">
      <c r="A22" s="20"/>
      <c r="B22" s="43" t="s">
        <v>160</v>
      </c>
      <c r="C22" s="44" t="str">
        <f>IF(C17&gt;D17, "Pass", "Fail")</f>
        <v>Pass</v>
      </c>
      <c r="D22" s="44" t="str">
        <f>IF(D17&gt;E17, "Pass", "Fail")</f>
        <v>Pass</v>
      </c>
      <c r="E22" s="44" t="str">
        <f>IF(E17&gt;F17, "Pass", "Fail")</f>
        <v>Pass</v>
      </c>
      <c r="F22" s="40"/>
      <c r="G22" s="46">
        <f>(((COUNTIF(C22:F22, "Pass") * 100) + (COUNTIF(C22:F22, "Fail") * 0)) * (400/300)) / 2</f>
        <v>200</v>
      </c>
      <c r="H22" s="47" t="s">
        <v>161</v>
      </c>
      <c r="I22" s="20"/>
      <c r="J22" s="20"/>
      <c r="K22" s="20"/>
      <c r="L22" s="20"/>
      <c r="M22" s="20"/>
      <c r="N22" s="20"/>
      <c r="O22" s="20"/>
      <c r="P22" s="20"/>
      <c r="Q22" s="20"/>
      <c r="R22" s="20"/>
      <c r="S22" s="20"/>
      <c r="T22" s="20"/>
      <c r="U22" s="20"/>
      <c r="V22" s="20"/>
    </row>
    <row r="23" spans="1:22" x14ac:dyDescent="0.2">
      <c r="A23" s="20"/>
      <c r="B23" s="39" t="s">
        <v>73</v>
      </c>
      <c r="C23" s="44" t="str">
        <f>IF(C17&gt;C7, "Pass", "Fail")</f>
        <v>Pass</v>
      </c>
      <c r="D23" s="44" t="str">
        <f>IF(D17&gt;D7, "Pass", "Fail")</f>
        <v>Pass</v>
      </c>
      <c r="E23" s="44" t="str">
        <f>IF(E17&gt;E7, "Pass", "Fail")</f>
        <v>Pass</v>
      </c>
      <c r="F23" s="49" t="str">
        <f>IF(F17&gt;F7, "Pass", "Fail")</f>
        <v>Pass</v>
      </c>
      <c r="G23" s="46">
        <f>(COUNTIF(C23:F23, "Pass") * 100) + (COUNTIF(C23:F23, "Fail") * 0)</f>
        <v>400</v>
      </c>
      <c r="H23" s="47" t="s">
        <v>162</v>
      </c>
      <c r="I23" s="20"/>
      <c r="J23" s="20"/>
      <c r="K23" s="20"/>
      <c r="L23" s="20"/>
      <c r="M23" s="20"/>
      <c r="N23" s="20"/>
      <c r="O23" s="20"/>
      <c r="P23" s="20"/>
      <c r="Q23" s="20"/>
      <c r="R23" s="20"/>
      <c r="S23" s="20"/>
      <c r="T23" s="20"/>
      <c r="U23" s="20"/>
      <c r="V23" s="20"/>
    </row>
    <row r="24" spans="1:22" x14ac:dyDescent="0.2">
      <c r="A24" s="20"/>
      <c r="B24" s="39" t="s">
        <v>91</v>
      </c>
      <c r="C24" s="50">
        <f>C17/(C4)</f>
        <v>7.8117405294989881E-2</v>
      </c>
      <c r="D24" s="50">
        <f>D17/(D4)</f>
        <v>8.0572320355766711E-2</v>
      </c>
      <c r="E24" s="50">
        <f>E17/(E4)</f>
        <v>7.9674517130060268E-2</v>
      </c>
      <c r="F24" s="51">
        <f>F17/(F4)</f>
        <v>6.0973414653544923E-2</v>
      </c>
      <c r="G24" s="46">
        <f>(IF(C24 &gt; 0.5, 100, IF(C24 &gt;= 0.2, 50, 0))) +
  (IF(D24 &gt; 0.5, 100, IF(D24 &gt;= 0.2, 50, 0))) +
  (IF(E24 &gt; 0.5, 100, IF(E24 &gt;= 0.2, 50, 0))) +
  (IF(F24 &gt; 0.5, 100, IF(F24 &gt;= 0.2, 50, 0)))</f>
        <v>0</v>
      </c>
      <c r="H24" s="47" t="s">
        <v>163</v>
      </c>
      <c r="I24" s="20"/>
      <c r="J24" s="20"/>
      <c r="K24" s="20"/>
      <c r="L24" s="20"/>
      <c r="M24" s="20"/>
      <c r="N24" s="20"/>
      <c r="O24" s="20"/>
      <c r="P24" s="20"/>
      <c r="Q24" s="20"/>
      <c r="R24" s="20"/>
      <c r="S24" s="20"/>
      <c r="T24" s="20"/>
      <c r="U24" s="20"/>
      <c r="V24" s="20"/>
    </row>
    <row r="25" spans="1:22" x14ac:dyDescent="0.2">
      <c r="A25" s="20"/>
      <c r="B25" s="39" t="s">
        <v>79</v>
      </c>
      <c r="C25" s="50">
        <f>C17/C6</f>
        <v>7.0322214375718298E-2</v>
      </c>
      <c r="D25" s="50">
        <f>D17/D6</f>
        <v>7.2228446915062861E-2</v>
      </c>
      <c r="E25" s="50">
        <f>E17/E6</f>
        <v>6.9322687486823048E-2</v>
      </c>
      <c r="F25" s="51">
        <f>F17/F6</f>
        <v>5.1388614490135757E-2</v>
      </c>
      <c r="G25" s="46">
        <f>(IF(C25 &gt; 0.17, 100, IF(C25 &gt;= 0.1, 50, 0))) +
  (IF(D25 &gt; 0.17, 100, IF(D25 &gt;= 0.1, 50, 0))) +
  (IF(E25 &gt; 0.17, 100, IF(E25 &gt;= 0.1, 50, 0))) +
  (IF(F25 &gt; 0.17, 100, IF(F25 &gt;= 0.1, 50, 0)))</f>
        <v>0</v>
      </c>
      <c r="H25" s="47" t="s">
        <v>164</v>
      </c>
      <c r="I25" s="20"/>
      <c r="J25" s="20"/>
      <c r="K25" s="20"/>
      <c r="L25" s="20"/>
      <c r="M25" s="20"/>
      <c r="N25" s="20"/>
      <c r="O25" s="20"/>
      <c r="P25" s="20"/>
      <c r="Q25" s="20"/>
      <c r="R25" s="20"/>
      <c r="S25" s="20"/>
      <c r="T25" s="20"/>
      <c r="U25" s="20"/>
      <c r="V25" s="20"/>
    </row>
    <row r="26" spans="1:22" x14ac:dyDescent="0.2">
      <c r="A26" s="20"/>
      <c r="B26" s="39" t="s">
        <v>81</v>
      </c>
      <c r="C26" s="50">
        <f>C8/C6</f>
        <v>0.82598208227751702</v>
      </c>
      <c r="D26" s="50">
        <f>D8/D6</f>
        <v>0.81230074964560517</v>
      </c>
      <c r="E26" s="50">
        <f>E8/E6</f>
        <v>0.84030890184103324</v>
      </c>
      <c r="F26" s="51">
        <f>F8/F6</f>
        <v>0.84273305862098158</v>
      </c>
      <c r="G26" s="46">
        <f>(IF(C26 &lt; 0.5, 100, 0)) +
  (IF(D26 &lt; 0.5, 100, 0)) +
  (IF(E26 &lt; 0.5, 100, 0)) +
  (IF(F26 &lt; 0.5, 100, 0))</f>
        <v>0</v>
      </c>
      <c r="H26" s="47" t="s">
        <v>165</v>
      </c>
      <c r="I26" s="20"/>
      <c r="J26" s="20"/>
      <c r="K26" s="20"/>
      <c r="L26" s="20"/>
      <c r="M26" s="20"/>
      <c r="N26" s="20"/>
      <c r="O26" s="20"/>
      <c r="P26" s="20"/>
      <c r="Q26" s="20"/>
      <c r="R26" s="20"/>
      <c r="S26" s="20"/>
      <c r="T26" s="20"/>
      <c r="U26" s="20"/>
      <c r="V26" s="20"/>
    </row>
    <row r="27" spans="1:22" x14ac:dyDescent="0.2">
      <c r="A27" s="20"/>
      <c r="B27" s="39" t="s">
        <v>166</v>
      </c>
      <c r="C27" s="50">
        <f>C9/(C13+C10)</f>
        <v>6.4268819415878236</v>
      </c>
      <c r="D27" s="50">
        <f>D9/(D13+D10)</f>
        <v>6.2774123794936481</v>
      </c>
      <c r="E27" s="50">
        <f>E9/(E13+E10)</f>
        <v>8.7924145050114877</v>
      </c>
      <c r="F27" s="51">
        <f>F9/(F13+F10)</f>
        <v>7.8057721581906865</v>
      </c>
      <c r="G27" s="46">
        <f>(IF(C27 &lt; 0.8, 100, IF(C27 &lt; 1, 50, 0))) +
  (IF(D27 &lt; 0.8, 100, IF(D27 &lt; 1, 50, 0))) +
  (IF(E27 &lt; 0.8, 100, IF(E27 &lt; 1, 50, 0))) +
  (IF(F27 &lt; 0.8, 100, IF(F27 &lt; 1, 50, 0)))</f>
        <v>0</v>
      </c>
      <c r="H27" s="47" t="s">
        <v>167</v>
      </c>
      <c r="I27" s="20"/>
      <c r="J27" s="20"/>
      <c r="K27" s="20"/>
      <c r="L27" s="20"/>
      <c r="M27" s="20"/>
      <c r="N27" s="20"/>
      <c r="O27" s="20"/>
      <c r="P27" s="20"/>
      <c r="Q27" s="20"/>
      <c r="R27" s="20"/>
      <c r="S27" s="20"/>
      <c r="T27" s="20"/>
      <c r="U27" s="20"/>
      <c r="V27" s="20"/>
    </row>
    <row r="28" spans="1:22" x14ac:dyDescent="0.2">
      <c r="A28" s="20"/>
      <c r="B28" s="39" t="s">
        <v>168</v>
      </c>
      <c r="C28" s="44" t="str">
        <f>IF(C11=0, "Pass", "Fail")</f>
        <v>Pass</v>
      </c>
      <c r="D28" s="52" t="str">
        <f>IF(D11=0, "Pass", "Fail")</f>
        <v>Pass</v>
      </c>
      <c r="E28" s="52" t="str">
        <f>IF(E11=0, "Pass", "Fail")</f>
        <v>Pass</v>
      </c>
      <c r="F28" s="53" t="str">
        <f>IF(F11=0, "Pass", "Fail")</f>
        <v>Pass</v>
      </c>
      <c r="G28" s="46">
        <f>(COUNTIF(C28:F28, "Pass") * 100) + (COUNTIF(C28:F28, "Fail") * 0)</f>
        <v>400</v>
      </c>
      <c r="H28" s="47" t="s">
        <v>169</v>
      </c>
      <c r="I28" s="20"/>
      <c r="J28" s="20"/>
      <c r="K28" s="20"/>
      <c r="L28" s="20"/>
      <c r="M28" s="20"/>
      <c r="N28" s="20"/>
      <c r="O28" s="20"/>
      <c r="P28" s="20"/>
      <c r="Q28" s="20"/>
      <c r="R28" s="20"/>
      <c r="S28" s="20"/>
      <c r="T28" s="20"/>
      <c r="U28" s="20"/>
      <c r="V28" s="20"/>
    </row>
    <row r="29" spans="1:22" x14ac:dyDescent="0.2">
      <c r="A29" s="20"/>
      <c r="B29" s="39" t="s">
        <v>83</v>
      </c>
      <c r="C29" s="51" t="e">
        <f>(((C12-D12)/D12)+((D12-E12)/E12)+((E12-F12)/F12))/3</f>
        <v>#DIV/0!</v>
      </c>
      <c r="D29" s="54"/>
      <c r="E29" s="55"/>
      <c r="F29" s="56"/>
      <c r="G29" s="46" t="e">
        <f>(IF(C29 &gt;= 0.17, 100, IF(C29 &gt;= 0, 50, 0))) * (400/100)</f>
        <v>#DIV/0!</v>
      </c>
      <c r="H29" s="47" t="s">
        <v>170</v>
      </c>
      <c r="I29" s="20"/>
      <c r="J29" s="20"/>
      <c r="K29" s="20"/>
      <c r="L29" s="20"/>
      <c r="M29" s="20"/>
      <c r="N29" s="20"/>
      <c r="O29" s="20"/>
      <c r="P29" s="20"/>
      <c r="Q29" s="20"/>
      <c r="R29" s="20"/>
      <c r="S29" s="20"/>
      <c r="T29" s="20"/>
      <c r="U29" s="20"/>
      <c r="V29" s="20"/>
    </row>
    <row r="30" spans="1:22" x14ac:dyDescent="0.2">
      <c r="A30" s="20"/>
      <c r="B30" s="39" t="s">
        <v>87</v>
      </c>
      <c r="C30" s="44" t="str">
        <f>IF(C10&lt;&gt;0,"Pass","Fail")</f>
        <v>Fail</v>
      </c>
      <c r="D30" s="57" t="str">
        <f>IF(D10&lt;&gt;0,"Pass","Fail")</f>
        <v>Pass</v>
      </c>
      <c r="E30" s="57" t="str">
        <f>IF(E10&lt;&gt;0,"Pass","Fail")</f>
        <v>Pass</v>
      </c>
      <c r="F30" s="58" t="str">
        <f>IF(F10&lt;&gt;0,"Pass","Fail")</f>
        <v>Pass</v>
      </c>
      <c r="G30" s="46">
        <f>(COUNTIF(C30:F30, "Pass") * 100) + (COUNTIF(C30:F30, "Fail") * 0)</f>
        <v>300</v>
      </c>
      <c r="H30" s="47" t="s">
        <v>171</v>
      </c>
      <c r="I30" s="20"/>
      <c r="J30" s="20"/>
      <c r="K30" s="20"/>
      <c r="L30" s="20"/>
      <c r="M30" s="20"/>
      <c r="N30" s="20"/>
      <c r="O30" s="20"/>
      <c r="P30" s="20"/>
      <c r="Q30" s="20"/>
      <c r="R30" s="20"/>
      <c r="S30" s="20"/>
      <c r="T30" s="20"/>
      <c r="U30" s="20"/>
      <c r="V30" s="20"/>
    </row>
    <row r="31" spans="1:22" x14ac:dyDescent="0.2">
      <c r="A31" s="20"/>
      <c r="B31" s="39" t="s">
        <v>172</v>
      </c>
      <c r="C31" s="50">
        <f>C17/(C13+C10)</f>
        <v>0.5222747840394899</v>
      </c>
      <c r="D31" s="50">
        <f>D17/(D13+D10)</f>
        <v>0.52563293990449589</v>
      </c>
      <c r="E31" s="50">
        <f>E17/(E13+E10)</f>
        <v>0.67883187373047849</v>
      </c>
      <c r="F31" s="51">
        <f>F17/(F13+F10)</f>
        <v>0.45251483426015099</v>
      </c>
      <c r="G31" s="46">
        <f>(IF(C31 &gt; 0.23, 100, 0)) +
  (IF(D31 &gt; 0.23, 100, 0)) +
  (IF(E31 &gt; 0.23, 100, 0)) +
  (IF(F31 &gt; 0.23, 100, 0))</f>
        <v>400</v>
      </c>
      <c r="H31" s="47" t="s">
        <v>173</v>
      </c>
      <c r="I31" s="20"/>
      <c r="J31" s="20"/>
      <c r="K31" s="20"/>
      <c r="L31" s="20"/>
      <c r="M31" s="20"/>
      <c r="N31" s="20"/>
      <c r="O31" s="20"/>
      <c r="P31" s="20"/>
      <c r="Q31" s="20"/>
      <c r="R31" s="20"/>
      <c r="S31" s="20"/>
      <c r="T31" s="20"/>
      <c r="U31" s="20"/>
      <c r="V31" s="20"/>
    </row>
    <row r="32" spans="1:22" x14ac:dyDescent="0.2">
      <c r="A32" s="20"/>
      <c r="B32" s="59" t="s">
        <v>93</v>
      </c>
      <c r="C32" s="60" t="str">
        <f>IF(C5&gt;F5, "Pass", "Fail")</f>
        <v>Pass</v>
      </c>
      <c r="D32" s="61"/>
      <c r="E32" s="62"/>
      <c r="F32" s="62"/>
      <c r="G32" s="63">
        <f>((COUNTIF(C32, "Pass") * 100) + (COUNTIF(C32, "Fail") * 0)) * (400/100)</f>
        <v>400</v>
      </c>
      <c r="H32" s="64" t="s">
        <v>174</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E00-000000000000}">
  <sheetPr>
    <tabColor rgb="FF00FF00"/>
  </sheetPr>
  <dimension ref="A1:V32"/>
  <sheetViews>
    <sheetView zoomScale="200" workbookViewId="0"/>
  </sheetViews>
  <sheetFormatPr baseColWidth="10" defaultColWidth="8.83203125" defaultRowHeight="15" x14ac:dyDescent="0.2"/>
  <cols>
    <col min="1" max="1" width="19" customWidth="1"/>
    <col min="2" max="2" width="42" customWidth="1"/>
    <col min="3" max="7" width="20" customWidth="1"/>
    <col min="8" max="8" width="177" customWidth="1"/>
    <col min="9" max="9" width="20" customWidth="1"/>
    <col min="10" max="22" width="19" customWidth="1"/>
  </cols>
  <sheetData>
    <row r="1" spans="1:22" x14ac:dyDescent="0.2">
      <c r="A1" s="20"/>
      <c r="B1" s="21" t="s">
        <v>130</v>
      </c>
      <c r="C1" s="20"/>
      <c r="D1" s="20"/>
      <c r="E1" s="20"/>
      <c r="F1" s="20"/>
      <c r="G1" s="20"/>
      <c r="H1" s="20"/>
      <c r="I1" s="20"/>
      <c r="J1" s="20"/>
      <c r="K1" s="20"/>
      <c r="L1" s="20"/>
      <c r="M1" s="20"/>
      <c r="N1" s="20"/>
      <c r="O1" s="20"/>
      <c r="P1" s="20"/>
      <c r="Q1" s="20"/>
      <c r="R1" s="20"/>
      <c r="S1" s="20"/>
      <c r="T1" s="20"/>
      <c r="U1" s="20"/>
      <c r="V1" s="20"/>
    </row>
    <row r="2" spans="1:22" x14ac:dyDescent="0.2">
      <c r="A2" s="20"/>
      <c r="B2" s="22" t="s">
        <v>131</v>
      </c>
      <c r="C2" s="23" t="s">
        <v>187</v>
      </c>
      <c r="D2" s="23" t="s">
        <v>188</v>
      </c>
      <c r="E2" s="23" t="s">
        <v>189</v>
      </c>
      <c r="F2" s="23" t="s">
        <v>190</v>
      </c>
      <c r="G2" s="20"/>
      <c r="H2" s="24" t="s">
        <v>136</v>
      </c>
      <c r="I2" s="25">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0.50583333333333325</v>
      </c>
      <c r="J2" s="20"/>
      <c r="K2" s="20"/>
      <c r="L2" s="20"/>
      <c r="M2" s="20"/>
      <c r="N2" s="20"/>
      <c r="O2" s="20"/>
      <c r="P2" s="20"/>
      <c r="Q2" s="20"/>
      <c r="R2" s="20"/>
      <c r="S2" s="20"/>
      <c r="T2" s="20"/>
      <c r="U2" s="20"/>
      <c r="V2" s="20"/>
    </row>
    <row r="3" spans="1:22" ht="19" x14ac:dyDescent="0.25">
      <c r="A3" s="20"/>
      <c r="B3" s="26" t="s">
        <v>137</v>
      </c>
      <c r="C3" s="27">
        <v>0</v>
      </c>
      <c r="D3" s="27">
        <v>0</v>
      </c>
      <c r="E3" s="27">
        <v>608000</v>
      </c>
      <c r="F3" s="28">
        <v>481000</v>
      </c>
      <c r="G3" s="20"/>
      <c r="H3" s="20"/>
      <c r="I3" s="20"/>
      <c r="J3" s="20"/>
      <c r="K3" s="20"/>
      <c r="L3" s="20"/>
      <c r="M3" s="20"/>
      <c r="N3" s="20"/>
      <c r="O3" s="20"/>
      <c r="P3" s="20"/>
      <c r="Q3" s="20"/>
      <c r="R3" s="20"/>
      <c r="S3" s="20"/>
      <c r="T3" s="20"/>
      <c r="U3" s="20"/>
      <c r="V3" s="20"/>
    </row>
    <row r="4" spans="1:22" ht="19" x14ac:dyDescent="0.25">
      <c r="A4" s="20"/>
      <c r="B4" s="29" t="s">
        <v>138</v>
      </c>
      <c r="C4" s="27">
        <v>68264000</v>
      </c>
      <c r="D4" s="27">
        <v>66898000</v>
      </c>
      <c r="E4" s="27">
        <v>63136000</v>
      </c>
      <c r="F4" s="28">
        <v>60198000</v>
      </c>
      <c r="G4" s="20"/>
      <c r="H4" s="20"/>
      <c r="I4" s="20"/>
      <c r="J4" s="20"/>
      <c r="K4" s="20"/>
      <c r="L4" s="20"/>
      <c r="M4" s="20"/>
      <c r="N4" s="20"/>
      <c r="O4" s="20"/>
      <c r="P4" s="20"/>
      <c r="Q4" s="20"/>
      <c r="R4" s="20"/>
      <c r="S4" s="20"/>
      <c r="T4" s="20"/>
      <c r="U4" s="20"/>
      <c r="V4" s="20"/>
    </row>
    <row r="5" spans="1:22" ht="19" x14ac:dyDescent="0.25">
      <c r="A5" s="20"/>
      <c r="B5" s="29" t="s">
        <v>139</v>
      </c>
      <c r="C5" s="27">
        <v>0</v>
      </c>
      <c r="D5" s="27">
        <v>0</v>
      </c>
      <c r="E5" s="27">
        <v>0</v>
      </c>
      <c r="F5" s="28">
        <v>0</v>
      </c>
      <c r="G5" s="20"/>
      <c r="H5" s="20"/>
      <c r="I5" s="20"/>
      <c r="J5" s="20"/>
      <c r="K5" s="20"/>
      <c r="L5" s="20"/>
      <c r="M5" s="20"/>
      <c r="N5" s="20"/>
      <c r="O5" s="20"/>
      <c r="P5" s="20"/>
      <c r="Q5" s="20"/>
      <c r="R5" s="20"/>
      <c r="S5" s="20"/>
      <c r="T5" s="20"/>
      <c r="U5" s="20"/>
      <c r="V5" s="20"/>
    </row>
    <row r="6" spans="1:22" ht="19" x14ac:dyDescent="0.25">
      <c r="A6" s="20"/>
      <c r="B6" s="29" t="s">
        <v>140</v>
      </c>
      <c r="C6" s="27">
        <v>133216000</v>
      </c>
      <c r="D6" s="27">
        <v>129229000</v>
      </c>
      <c r="E6" s="27">
        <v>117177000</v>
      </c>
      <c r="F6" s="28">
        <v>89761000</v>
      </c>
      <c r="G6" s="20"/>
      <c r="H6" s="20"/>
      <c r="I6" s="20"/>
      <c r="J6" s="20"/>
      <c r="K6" s="20"/>
      <c r="L6" s="20"/>
      <c r="M6" s="20"/>
      <c r="N6" s="20"/>
      <c r="O6" s="20"/>
      <c r="P6" s="20"/>
      <c r="Q6" s="20"/>
      <c r="R6" s="20"/>
      <c r="S6" s="20"/>
      <c r="T6" s="20"/>
      <c r="U6" s="20"/>
      <c r="V6" s="20"/>
    </row>
    <row r="7" spans="1:22" ht="19" x14ac:dyDescent="0.25">
      <c r="A7" s="20"/>
      <c r="B7" s="29" t="s">
        <v>141</v>
      </c>
      <c r="C7" s="27">
        <v>6503000</v>
      </c>
      <c r="D7" s="27">
        <v>10823000</v>
      </c>
      <c r="E7" s="27">
        <v>12460000</v>
      </c>
      <c r="F7" s="28">
        <v>6218000</v>
      </c>
      <c r="G7" s="20"/>
      <c r="H7" s="20"/>
      <c r="I7" s="20"/>
      <c r="J7" s="20"/>
      <c r="K7" s="20"/>
      <c r="L7" s="20"/>
      <c r="M7" s="20"/>
      <c r="N7" s="20"/>
      <c r="O7" s="20"/>
      <c r="P7" s="20"/>
      <c r="Q7" s="20"/>
      <c r="R7" s="20"/>
      <c r="S7" s="20"/>
      <c r="T7" s="20"/>
      <c r="U7" s="20"/>
      <c r="V7" s="20"/>
    </row>
    <row r="8" spans="1:22" ht="19" x14ac:dyDescent="0.25">
      <c r="A8" s="20"/>
      <c r="B8" s="29" t="s">
        <v>142</v>
      </c>
      <c r="C8" s="27">
        <v>8479000</v>
      </c>
      <c r="D8" s="27">
        <v>5410000</v>
      </c>
      <c r="E8" s="27">
        <v>1977000</v>
      </c>
      <c r="F8" s="28">
        <v>1499000</v>
      </c>
      <c r="G8" s="20"/>
      <c r="H8" s="20"/>
      <c r="I8" s="20"/>
      <c r="J8" s="20"/>
      <c r="K8" s="20"/>
      <c r="L8" s="20"/>
      <c r="M8" s="20"/>
      <c r="N8" s="20"/>
      <c r="O8" s="20"/>
      <c r="P8" s="20"/>
      <c r="Q8" s="20"/>
      <c r="R8" s="20"/>
      <c r="S8" s="20"/>
      <c r="T8" s="20"/>
      <c r="U8" s="20"/>
      <c r="V8" s="20"/>
    </row>
    <row r="9" spans="1:22" ht="19" x14ac:dyDescent="0.25">
      <c r="A9" s="20"/>
      <c r="B9" s="29" t="s">
        <v>143</v>
      </c>
      <c r="C9" s="27">
        <v>14982000</v>
      </c>
      <c r="D9" s="27">
        <v>16233000</v>
      </c>
      <c r="E9" s="27">
        <v>14437000</v>
      </c>
      <c r="F9" s="28">
        <v>7717000</v>
      </c>
      <c r="G9" s="20"/>
      <c r="H9" s="20"/>
      <c r="I9" s="20"/>
      <c r="J9" s="20"/>
      <c r="K9" s="20"/>
      <c r="L9" s="20"/>
      <c r="M9" s="20"/>
      <c r="N9" s="20"/>
      <c r="O9" s="20"/>
      <c r="P9" s="20"/>
      <c r="Q9" s="20"/>
      <c r="R9" s="20"/>
      <c r="S9" s="20"/>
      <c r="T9" s="20"/>
      <c r="U9" s="20"/>
      <c r="V9" s="20"/>
    </row>
    <row r="10" spans="1:22" ht="19" x14ac:dyDescent="0.25">
      <c r="A10" s="20"/>
      <c r="B10" s="29" t="s">
        <v>144</v>
      </c>
      <c r="C10" s="27">
        <v>0</v>
      </c>
      <c r="D10" s="27">
        <v>0</v>
      </c>
      <c r="E10" s="27">
        <v>0</v>
      </c>
      <c r="F10" s="28">
        <v>0</v>
      </c>
      <c r="G10" s="20"/>
      <c r="H10" s="20"/>
      <c r="I10" s="20"/>
      <c r="J10" s="20"/>
      <c r="K10" s="20"/>
      <c r="L10" s="20"/>
      <c r="M10" s="20"/>
      <c r="N10" s="20"/>
      <c r="O10" s="20"/>
      <c r="P10" s="20"/>
      <c r="Q10" s="20"/>
      <c r="R10" s="20"/>
      <c r="S10" s="20"/>
      <c r="T10" s="20"/>
      <c r="U10" s="20"/>
      <c r="V10" s="20"/>
    </row>
    <row r="11" spans="1:22" ht="19" x14ac:dyDescent="0.25">
      <c r="A11" s="20"/>
      <c r="B11" s="29" t="s">
        <v>145</v>
      </c>
      <c r="C11" s="27">
        <v>0</v>
      </c>
      <c r="D11" s="27">
        <v>0</v>
      </c>
      <c r="E11" s="27">
        <v>0</v>
      </c>
      <c r="F11" s="28">
        <v>0</v>
      </c>
      <c r="G11" s="20"/>
      <c r="H11" s="20"/>
      <c r="I11" s="20"/>
      <c r="J11" s="20"/>
      <c r="K11" s="20"/>
      <c r="L11" s="20"/>
      <c r="M11" s="20"/>
      <c r="N11" s="20"/>
      <c r="O11" s="20"/>
      <c r="P11" s="20"/>
      <c r="Q11" s="20"/>
      <c r="R11" s="20"/>
      <c r="S11" s="20"/>
      <c r="T11" s="20"/>
      <c r="U11" s="20"/>
      <c r="V11" s="20"/>
    </row>
    <row r="12" spans="1:22" ht="19" x14ac:dyDescent="0.25">
      <c r="A12" s="20"/>
      <c r="B12" s="29" t="s">
        <v>146</v>
      </c>
      <c r="C12" s="27">
        <v>-56535000</v>
      </c>
      <c r="D12" s="27">
        <v>-61234000</v>
      </c>
      <c r="E12" s="27">
        <v>-70853000</v>
      </c>
      <c r="F12" s="28">
        <v>-90963000</v>
      </c>
      <c r="G12" s="20"/>
      <c r="H12" s="20"/>
      <c r="I12" s="20"/>
      <c r="J12" s="20"/>
      <c r="K12" s="20"/>
      <c r="L12" s="20"/>
      <c r="M12" s="20"/>
      <c r="N12" s="20"/>
      <c r="O12" s="20"/>
      <c r="P12" s="20"/>
      <c r="Q12" s="20"/>
      <c r="R12" s="20"/>
      <c r="S12" s="20"/>
      <c r="T12" s="20"/>
      <c r="U12" s="20"/>
      <c r="V12" s="20"/>
    </row>
    <row r="13" spans="1:22" ht="19" x14ac:dyDescent="0.25">
      <c r="A13" s="20"/>
      <c r="B13" s="29" t="s">
        <v>147</v>
      </c>
      <c r="C13" s="27">
        <v>118234000</v>
      </c>
      <c r="D13" s="27">
        <v>112996000</v>
      </c>
      <c r="E13" s="27">
        <v>102740000</v>
      </c>
      <c r="F13" s="28">
        <v>82044000</v>
      </c>
      <c r="G13" s="20"/>
      <c r="H13" s="20"/>
      <c r="I13" s="20"/>
      <c r="J13" s="20"/>
      <c r="K13" s="20"/>
      <c r="L13" s="20"/>
      <c r="M13" s="20"/>
      <c r="N13" s="20"/>
      <c r="O13" s="20"/>
      <c r="P13" s="20"/>
      <c r="Q13" s="20"/>
      <c r="R13" s="20"/>
      <c r="S13" s="20"/>
      <c r="T13" s="20"/>
      <c r="U13" s="20"/>
      <c r="V13" s="20"/>
    </row>
    <row r="14" spans="1:22" ht="19" x14ac:dyDescent="0.25">
      <c r="A14" s="20"/>
      <c r="B14" s="30" t="s">
        <v>148</v>
      </c>
      <c r="C14" s="31"/>
      <c r="D14" s="31"/>
      <c r="E14" s="31"/>
      <c r="F14" s="32"/>
      <c r="G14" s="20"/>
      <c r="H14" s="20"/>
      <c r="I14" s="20"/>
      <c r="J14" s="20"/>
      <c r="K14" s="20"/>
      <c r="L14" s="20"/>
      <c r="M14" s="20"/>
      <c r="N14" s="20"/>
      <c r="O14" s="20"/>
      <c r="P14" s="20"/>
      <c r="Q14" s="20"/>
      <c r="R14" s="20"/>
      <c r="S14" s="20"/>
      <c r="T14" s="20"/>
      <c r="U14" s="20"/>
      <c r="V14" s="20"/>
    </row>
    <row r="15" spans="1:22" ht="19" x14ac:dyDescent="0.25">
      <c r="A15" s="20"/>
      <c r="B15" s="26" t="s">
        <v>149</v>
      </c>
      <c r="C15" s="27">
        <v>0</v>
      </c>
      <c r="D15" s="27">
        <v>0</v>
      </c>
      <c r="E15" s="27">
        <v>0</v>
      </c>
      <c r="F15" s="28">
        <v>0</v>
      </c>
      <c r="G15" s="20"/>
      <c r="H15" s="20"/>
      <c r="I15" s="20"/>
      <c r="J15" s="20"/>
      <c r="K15" s="20"/>
      <c r="L15" s="20"/>
      <c r="M15" s="20"/>
      <c r="N15" s="20"/>
      <c r="O15" s="20"/>
      <c r="P15" s="20"/>
      <c r="Q15" s="20"/>
      <c r="R15" s="20"/>
      <c r="S15" s="20"/>
      <c r="T15" s="20"/>
      <c r="U15" s="20"/>
      <c r="V15" s="20"/>
    </row>
    <row r="16" spans="1:22" ht="19" x14ac:dyDescent="0.25">
      <c r="A16" s="20"/>
      <c r="B16" s="30" t="s">
        <v>150</v>
      </c>
      <c r="C16" s="31"/>
      <c r="D16" s="31"/>
      <c r="E16" s="31"/>
      <c r="F16" s="32"/>
      <c r="G16" s="20"/>
      <c r="H16" s="20"/>
      <c r="I16" s="20"/>
      <c r="J16" s="20"/>
      <c r="K16" s="20"/>
      <c r="L16" s="20"/>
      <c r="M16" s="20"/>
      <c r="N16" s="20"/>
      <c r="O16" s="20"/>
      <c r="P16" s="20"/>
      <c r="Q16" s="20"/>
      <c r="R16" s="20"/>
      <c r="S16" s="20"/>
      <c r="T16" s="20"/>
      <c r="U16" s="20"/>
      <c r="V16" s="20"/>
    </row>
    <row r="17" spans="1:22" ht="19" x14ac:dyDescent="0.25">
      <c r="A17" s="20"/>
      <c r="B17" s="33" t="s">
        <v>151</v>
      </c>
      <c r="C17" s="34">
        <v>-2339000</v>
      </c>
      <c r="D17" s="34">
        <v>17454000</v>
      </c>
      <c r="E17" s="34">
        <v>3456000</v>
      </c>
      <c r="F17" s="35">
        <v>20720000</v>
      </c>
      <c r="G17" s="20"/>
      <c r="H17" s="20"/>
      <c r="I17" s="20"/>
      <c r="J17" s="20"/>
      <c r="K17" s="20"/>
      <c r="L17" s="20"/>
      <c r="M17" s="20"/>
      <c r="N17" s="20"/>
      <c r="O17" s="20"/>
      <c r="P17" s="20"/>
      <c r="Q17" s="20"/>
      <c r="R17" s="20"/>
      <c r="S17" s="20"/>
      <c r="T17" s="20"/>
      <c r="U17" s="20"/>
      <c r="V17" s="20"/>
    </row>
    <row r="19" spans="1:22" x14ac:dyDescent="0.2">
      <c r="A19" s="20"/>
      <c r="B19" s="36" t="s">
        <v>70</v>
      </c>
      <c r="C19" s="37" t="s">
        <v>152</v>
      </c>
      <c r="D19" s="37" t="s">
        <v>153</v>
      </c>
      <c r="E19" s="37" t="s">
        <v>154</v>
      </c>
      <c r="F19" s="37" t="s">
        <v>155</v>
      </c>
      <c r="G19" s="38" t="s">
        <v>156</v>
      </c>
      <c r="H19" s="20"/>
      <c r="I19" s="20"/>
      <c r="J19" s="20"/>
      <c r="K19" s="20"/>
      <c r="L19" s="20"/>
      <c r="M19" s="20"/>
      <c r="N19" s="20"/>
      <c r="O19" s="20"/>
      <c r="P19" s="20"/>
      <c r="Q19" s="20"/>
      <c r="R19" s="20"/>
      <c r="S19" s="20"/>
      <c r="T19" s="20"/>
      <c r="U19" s="20"/>
      <c r="V19" s="20"/>
    </row>
    <row r="20" spans="1:22" x14ac:dyDescent="0.2">
      <c r="A20" s="20"/>
      <c r="B20" s="39" t="s">
        <v>85</v>
      </c>
      <c r="C20" s="40"/>
      <c r="D20" s="40"/>
      <c r="E20" s="40"/>
      <c r="F20" s="40"/>
      <c r="G20" s="41"/>
      <c r="H20" s="42" t="s">
        <v>157</v>
      </c>
      <c r="I20" s="20"/>
      <c r="J20" s="20"/>
      <c r="K20" s="20"/>
      <c r="L20" s="20"/>
      <c r="M20" s="20"/>
      <c r="N20" s="20"/>
      <c r="O20" s="20"/>
      <c r="P20" s="20"/>
      <c r="Q20" s="20"/>
      <c r="R20" s="20"/>
      <c r="S20" s="20"/>
      <c r="T20" s="20"/>
      <c r="U20" s="20"/>
      <c r="V20" s="20"/>
    </row>
    <row r="21" spans="1:22" x14ac:dyDescent="0.2">
      <c r="A21" s="20"/>
      <c r="B21" s="43" t="s">
        <v>158</v>
      </c>
      <c r="C21" s="44" t="str">
        <f>IF(C3&gt;D3, "Pass", "Fail")</f>
        <v>Fail</v>
      </c>
      <c r="D21" s="44" t="str">
        <f>IF(D3&gt;E3, "Pass", "Fail")</f>
        <v>Fail</v>
      </c>
      <c r="E21" s="44" t="str">
        <f>IF(E3&gt;F3, "Pass", "Fail")</f>
        <v>Pass</v>
      </c>
      <c r="F21" s="45"/>
      <c r="G21" s="46">
        <f>(((COUNTIF(C21:E21, "Pass") * 100) + (COUNTIF(C21:E21, "Fail") * 0)) * (400/300)) / 2</f>
        <v>66.666666666666657</v>
      </c>
      <c r="H21" s="47" t="s">
        <v>159</v>
      </c>
      <c r="I21" s="48"/>
      <c r="J21" s="20"/>
      <c r="K21" s="20"/>
      <c r="L21" s="20"/>
      <c r="M21" s="20"/>
      <c r="N21" s="20"/>
      <c r="O21" s="20"/>
      <c r="P21" s="20"/>
      <c r="Q21" s="20"/>
      <c r="R21" s="20"/>
      <c r="S21" s="20"/>
      <c r="T21" s="20"/>
      <c r="U21" s="20"/>
      <c r="V21" s="20"/>
    </row>
    <row r="22" spans="1:22" x14ac:dyDescent="0.2">
      <c r="A22" s="20"/>
      <c r="B22" s="43" t="s">
        <v>160</v>
      </c>
      <c r="C22" s="44" t="str">
        <f>IF(C17&gt;D17, "Pass", "Fail")</f>
        <v>Fail</v>
      </c>
      <c r="D22" s="44" t="str">
        <f>IF(D17&gt;E17, "Pass", "Fail")</f>
        <v>Pass</v>
      </c>
      <c r="E22" s="44" t="str">
        <f>IF(E17&gt;F17, "Pass", "Fail")</f>
        <v>Fail</v>
      </c>
      <c r="F22" s="40"/>
      <c r="G22" s="46">
        <f>(((COUNTIF(C22:F22, "Pass") * 100) + (COUNTIF(C22:F22, "Fail") * 0)) * (400/300)) / 2</f>
        <v>66.666666666666657</v>
      </c>
      <c r="H22" s="47" t="s">
        <v>161</v>
      </c>
      <c r="I22" s="20"/>
      <c r="J22" s="20"/>
      <c r="K22" s="20"/>
      <c r="L22" s="20"/>
      <c r="M22" s="20"/>
      <c r="N22" s="20"/>
      <c r="O22" s="20"/>
      <c r="P22" s="20"/>
      <c r="Q22" s="20"/>
      <c r="R22" s="20"/>
      <c r="S22" s="20"/>
      <c r="T22" s="20"/>
      <c r="U22" s="20"/>
      <c r="V22" s="20"/>
    </row>
    <row r="23" spans="1:22" x14ac:dyDescent="0.2">
      <c r="A23" s="20"/>
      <c r="B23" s="39" t="s">
        <v>73</v>
      </c>
      <c r="C23" s="44" t="str">
        <f>IF(C17&gt;C7, "Pass", "Fail")</f>
        <v>Fail</v>
      </c>
      <c r="D23" s="44" t="str">
        <f>IF(D17&gt;D7, "Pass", "Fail")</f>
        <v>Pass</v>
      </c>
      <c r="E23" s="44" t="str">
        <f>IF(E17&gt;E7, "Pass", "Fail")</f>
        <v>Fail</v>
      </c>
      <c r="F23" s="49" t="str">
        <f>IF(F17&gt;F7, "Pass", "Fail")</f>
        <v>Pass</v>
      </c>
      <c r="G23" s="46">
        <f>(COUNTIF(C23:F23, "Pass") * 100) + (COUNTIF(C23:F23, "Fail") * 0)</f>
        <v>200</v>
      </c>
      <c r="H23" s="47" t="s">
        <v>162</v>
      </c>
      <c r="I23" s="20"/>
      <c r="J23" s="20"/>
      <c r="K23" s="20"/>
      <c r="L23" s="20"/>
      <c r="M23" s="20"/>
      <c r="N23" s="20"/>
      <c r="O23" s="20"/>
      <c r="P23" s="20"/>
      <c r="Q23" s="20"/>
      <c r="R23" s="20"/>
      <c r="S23" s="20"/>
      <c r="T23" s="20"/>
      <c r="U23" s="20"/>
      <c r="V23" s="20"/>
    </row>
    <row r="24" spans="1:22" x14ac:dyDescent="0.2">
      <c r="A24" s="20"/>
      <c r="B24" s="39" t="s">
        <v>91</v>
      </c>
      <c r="C24" s="50">
        <f>C17/(C4)</f>
        <v>-3.426403375131841E-2</v>
      </c>
      <c r="D24" s="50">
        <f>D17/(D4)</f>
        <v>0.26090466082693053</v>
      </c>
      <c r="E24" s="50">
        <f>E17/(E4)</f>
        <v>5.4738976178408512E-2</v>
      </c>
      <c r="F24" s="51">
        <f>F17/(F4)</f>
        <v>0.34419748164390845</v>
      </c>
      <c r="G24" s="46">
        <f>(IF(C24 &gt; 0.5, 100, IF(C24 &gt;= 0.2, 50, 0))) +
  (IF(D24 &gt; 0.5, 100, IF(D24 &gt;= 0.2, 50, 0))) +
  (IF(E24 &gt; 0.5, 100, IF(E24 &gt;= 0.2, 50, 0))) +
  (IF(F24 &gt; 0.5, 100, IF(F24 &gt;= 0.2, 50, 0)))</f>
        <v>100</v>
      </c>
      <c r="H24" s="47" t="s">
        <v>163</v>
      </c>
      <c r="I24" s="20"/>
      <c r="J24" s="20"/>
      <c r="K24" s="20"/>
      <c r="L24" s="20"/>
      <c r="M24" s="20"/>
      <c r="N24" s="20"/>
      <c r="O24" s="20"/>
      <c r="P24" s="20"/>
      <c r="Q24" s="20"/>
      <c r="R24" s="20"/>
      <c r="S24" s="20"/>
      <c r="T24" s="20"/>
      <c r="U24" s="20"/>
      <c r="V24" s="20"/>
    </row>
    <row r="25" spans="1:22" x14ac:dyDescent="0.2">
      <c r="A25" s="20"/>
      <c r="B25" s="39" t="s">
        <v>79</v>
      </c>
      <c r="C25" s="50">
        <f>C17/C6</f>
        <v>-1.7557950996877254E-2</v>
      </c>
      <c r="D25" s="50">
        <f>D17/D6</f>
        <v>0.13506256335652214</v>
      </c>
      <c r="E25" s="50">
        <f>E17/E6</f>
        <v>2.9493842648301287E-2</v>
      </c>
      <c r="F25" s="51">
        <f>F17/F6</f>
        <v>0.23083521796771425</v>
      </c>
      <c r="G25" s="46">
        <f>(IF(C25 &gt; 0.17, 100, IF(C25 &gt;= 0.1, 50, 0))) +
  (IF(D25 &gt; 0.17, 100, IF(D25 &gt;= 0.1, 50, 0))) +
  (IF(E25 &gt; 0.17, 100, IF(E25 &gt;= 0.1, 50, 0))) +
  (IF(F25 &gt; 0.17, 100, IF(F25 &gt;= 0.1, 50, 0)))</f>
        <v>150</v>
      </c>
      <c r="H25" s="47" t="s">
        <v>164</v>
      </c>
      <c r="I25" s="20"/>
      <c r="J25" s="20"/>
      <c r="K25" s="20"/>
      <c r="L25" s="20"/>
      <c r="M25" s="20"/>
      <c r="N25" s="20"/>
      <c r="O25" s="20"/>
      <c r="P25" s="20"/>
      <c r="Q25" s="20"/>
      <c r="R25" s="20"/>
      <c r="S25" s="20"/>
      <c r="T25" s="20"/>
      <c r="U25" s="20"/>
      <c r="V25" s="20"/>
    </row>
    <row r="26" spans="1:22" x14ac:dyDescent="0.2">
      <c r="A26" s="20"/>
      <c r="B26" s="39" t="s">
        <v>81</v>
      </c>
      <c r="C26" s="50">
        <f>C8/C6</f>
        <v>6.3648510689406676E-2</v>
      </c>
      <c r="D26" s="50">
        <f>D8/D6</f>
        <v>4.1863668371650328E-2</v>
      </c>
      <c r="E26" s="50">
        <f>E8/E6</f>
        <v>1.6871911723290407E-2</v>
      </c>
      <c r="F26" s="51">
        <f>F8/F6</f>
        <v>1.6699903075946123E-2</v>
      </c>
      <c r="G26" s="46">
        <f>(IF(C26 &lt; 0.5, 100, 0)) +
  (IF(D26 &lt; 0.5, 100, 0)) +
  (IF(E26 &lt; 0.5, 100, 0)) +
  (IF(F26 &lt; 0.5, 100, 0))</f>
        <v>400</v>
      </c>
      <c r="H26" s="47" t="s">
        <v>165</v>
      </c>
      <c r="I26" s="20"/>
      <c r="J26" s="20"/>
      <c r="K26" s="20"/>
      <c r="L26" s="20"/>
      <c r="M26" s="20"/>
      <c r="N26" s="20"/>
      <c r="O26" s="20"/>
      <c r="P26" s="20"/>
      <c r="Q26" s="20"/>
      <c r="R26" s="20"/>
      <c r="S26" s="20"/>
      <c r="T26" s="20"/>
      <c r="U26" s="20"/>
      <c r="V26" s="20"/>
    </row>
    <row r="27" spans="1:22" x14ac:dyDescent="0.2">
      <c r="A27" s="20"/>
      <c r="B27" s="39" t="s">
        <v>166</v>
      </c>
      <c r="C27" s="50">
        <f>C9/(C13+C10)</f>
        <v>0.12671481976419643</v>
      </c>
      <c r="D27" s="50">
        <f>D9/(D13+D10)</f>
        <v>0.14365995256469255</v>
      </c>
      <c r="E27" s="50">
        <f>E9/(E13+E10)</f>
        <v>0.14051975861397703</v>
      </c>
      <c r="F27" s="51">
        <f>F9/(F13+F10)</f>
        <v>9.4059285261566969E-2</v>
      </c>
      <c r="G27" s="46">
        <f>(IF(C27 &lt; 0.8, 100, IF(C27 &lt; 1, 50, 0))) +
  (IF(D27 &lt; 0.8, 100, IF(D27 &lt; 1, 50, 0))) +
  (IF(E27 &lt; 0.8, 100, IF(E27 &lt; 1, 50, 0))) +
  (IF(F27 &lt; 0.8, 100, IF(F27 &lt; 1, 50, 0)))</f>
        <v>400</v>
      </c>
      <c r="H27" s="47" t="s">
        <v>167</v>
      </c>
      <c r="I27" s="20"/>
      <c r="J27" s="20"/>
      <c r="K27" s="20"/>
      <c r="L27" s="20"/>
      <c r="M27" s="20"/>
      <c r="N27" s="20"/>
      <c r="O27" s="20"/>
      <c r="P27" s="20"/>
      <c r="Q27" s="20"/>
      <c r="R27" s="20"/>
      <c r="S27" s="20"/>
      <c r="T27" s="20"/>
      <c r="U27" s="20"/>
      <c r="V27" s="20"/>
    </row>
    <row r="28" spans="1:22" x14ac:dyDescent="0.2">
      <c r="A28" s="20"/>
      <c r="B28" s="39" t="s">
        <v>168</v>
      </c>
      <c r="C28" s="44" t="str">
        <f>IF(C11=0, "Pass", "Fail")</f>
        <v>Pass</v>
      </c>
      <c r="D28" s="52" t="str">
        <f>IF(D11=0, "Pass", "Fail")</f>
        <v>Pass</v>
      </c>
      <c r="E28" s="52" t="str">
        <f>IF(E11=0, "Pass", "Fail")</f>
        <v>Pass</v>
      </c>
      <c r="F28" s="53" t="str">
        <f>IF(F11=0, "Pass", "Fail")</f>
        <v>Pass</v>
      </c>
      <c r="G28" s="46">
        <f>(COUNTIF(C28:F28, "Pass") * 100) + (COUNTIF(C28:F28, "Fail") * 0)</f>
        <v>400</v>
      </c>
      <c r="H28" s="47" t="s">
        <v>169</v>
      </c>
      <c r="I28" s="20"/>
      <c r="J28" s="20"/>
      <c r="K28" s="20"/>
      <c r="L28" s="20"/>
      <c r="M28" s="20"/>
      <c r="N28" s="20"/>
      <c r="O28" s="20"/>
      <c r="P28" s="20"/>
      <c r="Q28" s="20"/>
      <c r="R28" s="20"/>
      <c r="S28" s="20"/>
      <c r="T28" s="20"/>
      <c r="U28" s="20"/>
      <c r="V28" s="20"/>
    </row>
    <row r="29" spans="1:22" x14ac:dyDescent="0.2">
      <c r="A29" s="20"/>
      <c r="B29" s="39" t="s">
        <v>83</v>
      </c>
      <c r="C29" s="51">
        <f>(((C12-D12)/D12)+((D12-E12)/E12)+((E12-F12)/F12))/3</f>
        <v>-0.14452575573964857</v>
      </c>
      <c r="D29" s="54"/>
      <c r="E29" s="55"/>
      <c r="F29" s="56"/>
      <c r="G29" s="46">
        <f>(IF(C29 &gt;= 0.17, 100, IF(C29 &gt;= 0, 50, 0))) * (400/100)</f>
        <v>0</v>
      </c>
      <c r="H29" s="47" t="s">
        <v>170</v>
      </c>
      <c r="I29" s="20"/>
      <c r="J29" s="20"/>
      <c r="K29" s="20"/>
      <c r="L29" s="20"/>
      <c r="M29" s="20"/>
      <c r="N29" s="20"/>
      <c r="O29" s="20"/>
      <c r="P29" s="20"/>
      <c r="Q29" s="20"/>
      <c r="R29" s="20"/>
      <c r="S29" s="20"/>
      <c r="T29" s="20"/>
      <c r="U29" s="20"/>
      <c r="V29" s="20"/>
    </row>
    <row r="30" spans="1:22" x14ac:dyDescent="0.2">
      <c r="A30" s="20"/>
      <c r="B30" s="39" t="s">
        <v>87</v>
      </c>
      <c r="C30" s="44" t="str">
        <f>IF(C10&lt;&gt;0,"Pass","Fail")</f>
        <v>Fail</v>
      </c>
      <c r="D30" s="57" t="str">
        <f>IF(D10&lt;&gt;0,"Pass","Fail")</f>
        <v>Fail</v>
      </c>
      <c r="E30" s="57" t="str">
        <f>IF(E10&lt;&gt;0,"Pass","Fail")</f>
        <v>Fail</v>
      </c>
      <c r="F30" s="58" t="str">
        <f>IF(F10&lt;&gt;0,"Pass","Fail")</f>
        <v>Fail</v>
      </c>
      <c r="G30" s="46">
        <f>(COUNTIF(C30:F30, "Pass") * 100) + (COUNTIF(C30:F30, "Fail") * 0)</f>
        <v>0</v>
      </c>
      <c r="H30" s="47" t="s">
        <v>171</v>
      </c>
      <c r="I30" s="20"/>
      <c r="J30" s="20"/>
      <c r="K30" s="20"/>
      <c r="L30" s="20"/>
      <c r="M30" s="20"/>
      <c r="N30" s="20"/>
      <c r="O30" s="20"/>
      <c r="P30" s="20"/>
      <c r="Q30" s="20"/>
      <c r="R30" s="20"/>
      <c r="S30" s="20"/>
      <c r="T30" s="20"/>
      <c r="U30" s="20"/>
      <c r="V30" s="20"/>
    </row>
    <row r="31" spans="1:22" x14ac:dyDescent="0.2">
      <c r="A31" s="20"/>
      <c r="B31" s="39" t="s">
        <v>172</v>
      </c>
      <c r="C31" s="50">
        <f>C17/(C13+C10)</f>
        <v>-1.9782803592875146E-2</v>
      </c>
      <c r="D31" s="50">
        <f>D17/(D13+D10)</f>
        <v>0.15446564480158589</v>
      </c>
      <c r="E31" s="50">
        <f>E17/(E13+E10)</f>
        <v>3.3638310297839202E-2</v>
      </c>
      <c r="F31" s="51">
        <f>F17/(F13+F10)</f>
        <v>0.25254741358295546</v>
      </c>
      <c r="G31" s="46">
        <f>(IF(C31 &gt; 0.23, 100, 0)) +
  (IF(D31 &gt; 0.23, 100, 0)) +
  (IF(E31 &gt; 0.23, 100, 0)) +
  (IF(F31 &gt; 0.23, 100, 0))</f>
        <v>100</v>
      </c>
      <c r="H31" s="47" t="s">
        <v>173</v>
      </c>
      <c r="I31" s="20"/>
      <c r="J31" s="20"/>
      <c r="K31" s="20"/>
      <c r="L31" s="20"/>
      <c r="M31" s="20"/>
      <c r="N31" s="20"/>
      <c r="O31" s="20"/>
      <c r="P31" s="20"/>
      <c r="Q31" s="20"/>
      <c r="R31" s="20"/>
      <c r="S31" s="20"/>
      <c r="T31" s="20"/>
      <c r="U31" s="20"/>
      <c r="V31" s="20"/>
    </row>
    <row r="32" spans="1:22" x14ac:dyDescent="0.2">
      <c r="A32" s="20"/>
      <c r="B32" s="59" t="s">
        <v>93</v>
      </c>
      <c r="C32" s="60" t="str">
        <f>IF(C5&gt;F5, "Pass", "Fail")</f>
        <v>Fail</v>
      </c>
      <c r="D32" s="61"/>
      <c r="E32" s="62"/>
      <c r="F32" s="62"/>
      <c r="G32" s="63">
        <f>((COUNTIF(C32, "Pass") * 100) + (COUNTIF(C32, "Fail") * 0)) * (400/100)</f>
        <v>0</v>
      </c>
      <c r="H32" s="64" t="s">
        <v>174</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00FF00"/>
  </sheetPr>
  <dimension ref="A1:V32"/>
  <sheetViews>
    <sheetView zoomScale="200" workbookViewId="0"/>
  </sheetViews>
  <sheetFormatPr baseColWidth="10" defaultColWidth="8.83203125" defaultRowHeight="15" x14ac:dyDescent="0.2"/>
  <cols>
    <col min="1" max="1" width="19" customWidth="1"/>
    <col min="2" max="2" width="42" customWidth="1"/>
    <col min="3" max="7" width="20" customWidth="1"/>
    <col min="8" max="8" width="177" customWidth="1"/>
    <col min="9" max="9" width="20" customWidth="1"/>
    <col min="10" max="22" width="19" customWidth="1"/>
  </cols>
  <sheetData>
    <row r="1" spans="1:22" x14ac:dyDescent="0.2">
      <c r="A1" s="20"/>
      <c r="B1" s="21" t="s">
        <v>130</v>
      </c>
      <c r="C1" s="20"/>
      <c r="D1" s="20"/>
      <c r="E1" s="20"/>
      <c r="F1" s="20"/>
      <c r="G1" s="20"/>
      <c r="H1" s="20"/>
      <c r="I1" s="20"/>
      <c r="J1" s="20"/>
      <c r="K1" s="20"/>
      <c r="L1" s="20"/>
      <c r="M1" s="20"/>
      <c r="N1" s="20"/>
      <c r="O1" s="20"/>
      <c r="P1" s="20"/>
      <c r="Q1" s="20"/>
      <c r="R1" s="20"/>
      <c r="S1" s="20"/>
      <c r="T1" s="20"/>
      <c r="U1" s="20"/>
      <c r="V1" s="20"/>
    </row>
    <row r="2" spans="1:22" x14ac:dyDescent="0.2">
      <c r="A2" s="20"/>
      <c r="B2" s="22" t="s">
        <v>131</v>
      </c>
      <c r="C2" s="23" t="s">
        <v>175</v>
      </c>
      <c r="D2" s="23" t="s">
        <v>176</v>
      </c>
      <c r="E2" s="23" t="s">
        <v>177</v>
      </c>
      <c r="F2" s="23" t="s">
        <v>178</v>
      </c>
      <c r="G2" s="20"/>
      <c r="H2" s="24" t="s">
        <v>136</v>
      </c>
      <c r="I2" s="25">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0.13666666666666666</v>
      </c>
      <c r="J2" s="20"/>
      <c r="K2" s="20"/>
      <c r="L2" s="20"/>
      <c r="M2" s="20"/>
      <c r="N2" s="20"/>
      <c r="O2" s="20"/>
      <c r="P2" s="20"/>
      <c r="Q2" s="20"/>
      <c r="R2" s="20"/>
      <c r="S2" s="20"/>
      <c r="T2" s="20"/>
      <c r="U2" s="20"/>
      <c r="V2" s="20"/>
    </row>
    <row r="3" spans="1:22" ht="19" x14ac:dyDescent="0.25">
      <c r="A3" s="20"/>
      <c r="B3" s="26" t="s">
        <v>137</v>
      </c>
      <c r="C3" s="27">
        <v>1879500000</v>
      </c>
      <c r="D3" s="27">
        <v>1350200000</v>
      </c>
      <c r="E3" s="27">
        <v>989200000</v>
      </c>
      <c r="F3" s="28">
        <v>1310000000</v>
      </c>
      <c r="G3" s="20"/>
      <c r="H3" s="20"/>
      <c r="I3" s="20"/>
      <c r="J3" s="20"/>
      <c r="K3" s="20"/>
      <c r="L3" s="20"/>
      <c r="M3" s="20"/>
      <c r="N3" s="20"/>
      <c r="O3" s="20"/>
      <c r="P3" s="20"/>
      <c r="Q3" s="20"/>
      <c r="R3" s="20"/>
      <c r="S3" s="20"/>
      <c r="T3" s="20"/>
      <c r="U3" s="20"/>
      <c r="V3" s="20"/>
    </row>
    <row r="4" spans="1:22" ht="19" x14ac:dyDescent="0.25">
      <c r="A4" s="20"/>
      <c r="B4" s="29" t="s">
        <v>138</v>
      </c>
      <c r="C4" s="27">
        <v>77313600000</v>
      </c>
      <c r="D4" s="27">
        <v>73984600000</v>
      </c>
      <c r="E4" s="27">
        <v>66579600000</v>
      </c>
      <c r="F4" s="28">
        <v>64768000000</v>
      </c>
      <c r="G4" s="20"/>
      <c r="H4" s="20"/>
      <c r="I4" s="20"/>
      <c r="J4" s="20"/>
      <c r="K4" s="20"/>
      <c r="L4" s="20"/>
      <c r="M4" s="20"/>
      <c r="N4" s="20"/>
      <c r="O4" s="20"/>
      <c r="P4" s="20"/>
      <c r="Q4" s="20"/>
      <c r="R4" s="20"/>
      <c r="S4" s="20"/>
      <c r="T4" s="20"/>
      <c r="U4" s="20"/>
      <c r="V4" s="20"/>
    </row>
    <row r="5" spans="1:22" ht="19" x14ac:dyDescent="0.25">
      <c r="A5" s="20"/>
      <c r="B5" s="29" t="s">
        <v>139</v>
      </c>
      <c r="C5" s="27">
        <v>52500000</v>
      </c>
      <c r="D5" s="27">
        <v>52500000</v>
      </c>
      <c r="E5" s="27">
        <v>52500000</v>
      </c>
      <c r="F5" s="28">
        <v>52500000</v>
      </c>
      <c r="G5" s="20"/>
      <c r="H5" s="20"/>
      <c r="I5" s="20"/>
      <c r="J5" s="20"/>
      <c r="K5" s="20"/>
      <c r="L5" s="20"/>
      <c r="M5" s="20"/>
      <c r="N5" s="20"/>
      <c r="O5" s="20"/>
      <c r="P5" s="20"/>
      <c r="Q5" s="20"/>
      <c r="R5" s="20"/>
      <c r="S5" s="20"/>
      <c r="T5" s="20"/>
      <c r="U5" s="20"/>
      <c r="V5" s="20"/>
    </row>
    <row r="6" spans="1:22" ht="19" x14ac:dyDescent="0.25">
      <c r="A6" s="20"/>
      <c r="B6" s="29" t="s">
        <v>140</v>
      </c>
      <c r="C6" s="27">
        <v>96684000000</v>
      </c>
      <c r="D6" s="27">
        <v>93403300000</v>
      </c>
      <c r="E6" s="27">
        <v>87668700000</v>
      </c>
      <c r="F6" s="28">
        <v>80757200000</v>
      </c>
      <c r="G6" s="20"/>
      <c r="H6" s="20"/>
      <c r="I6" s="20"/>
      <c r="J6" s="20"/>
      <c r="K6" s="20"/>
      <c r="L6" s="20"/>
      <c r="M6" s="20"/>
      <c r="N6" s="20"/>
      <c r="O6" s="20"/>
      <c r="P6" s="20"/>
      <c r="Q6" s="20"/>
      <c r="R6" s="20"/>
      <c r="S6" s="20"/>
      <c r="T6" s="20"/>
      <c r="U6" s="20"/>
      <c r="V6" s="20"/>
    </row>
    <row r="7" spans="1:22" ht="19" x14ac:dyDescent="0.25">
      <c r="A7" s="20"/>
      <c r="B7" s="29" t="s">
        <v>141</v>
      </c>
      <c r="C7" s="27">
        <v>11583600000</v>
      </c>
      <c r="D7" s="27">
        <v>13266300000</v>
      </c>
      <c r="E7" s="27">
        <v>12426700000</v>
      </c>
      <c r="F7" s="28">
        <v>9926700000</v>
      </c>
      <c r="G7" s="20"/>
      <c r="H7" s="20"/>
      <c r="I7" s="20"/>
      <c r="J7" s="20"/>
      <c r="K7" s="20"/>
      <c r="L7" s="20"/>
      <c r="M7" s="20"/>
      <c r="N7" s="20"/>
      <c r="O7" s="20"/>
      <c r="P7" s="20"/>
      <c r="Q7" s="20"/>
      <c r="R7" s="20"/>
      <c r="S7" s="20"/>
      <c r="T7" s="20"/>
      <c r="U7" s="20"/>
      <c r="V7" s="20"/>
    </row>
    <row r="8" spans="1:22" ht="19" x14ac:dyDescent="0.25">
      <c r="A8" s="20"/>
      <c r="B8" s="29" t="s">
        <v>142</v>
      </c>
      <c r="C8" s="27">
        <v>59814500000</v>
      </c>
      <c r="D8" s="27">
        <v>56014600000</v>
      </c>
      <c r="E8" s="27">
        <v>52561800000</v>
      </c>
      <c r="F8" s="28">
        <v>50056000000</v>
      </c>
      <c r="G8" s="20"/>
      <c r="H8" s="20"/>
      <c r="I8" s="20"/>
      <c r="J8" s="20"/>
      <c r="K8" s="20"/>
      <c r="L8" s="20"/>
      <c r="M8" s="20"/>
      <c r="N8" s="20"/>
      <c r="O8" s="20"/>
      <c r="P8" s="20"/>
      <c r="Q8" s="20"/>
      <c r="R8" s="20"/>
      <c r="S8" s="20"/>
      <c r="T8" s="20"/>
      <c r="U8" s="20"/>
      <c r="V8" s="20"/>
    </row>
    <row r="9" spans="1:22" ht="19" x14ac:dyDescent="0.25">
      <c r="A9" s="20"/>
      <c r="B9" s="29" t="s">
        <v>143</v>
      </c>
      <c r="C9" s="27">
        <v>71398100000</v>
      </c>
      <c r="D9" s="27">
        <v>69280900000</v>
      </c>
      <c r="E9" s="27">
        <v>64988500000</v>
      </c>
      <c r="F9" s="28">
        <v>59982700000</v>
      </c>
      <c r="G9" s="20"/>
      <c r="H9" s="20"/>
      <c r="I9" s="20"/>
      <c r="J9" s="20"/>
      <c r="K9" s="20"/>
      <c r="L9" s="20"/>
      <c r="M9" s="20"/>
      <c r="N9" s="20"/>
      <c r="O9" s="20"/>
      <c r="P9" s="20"/>
      <c r="Q9" s="20"/>
      <c r="R9" s="20"/>
      <c r="S9" s="20"/>
      <c r="T9" s="20"/>
      <c r="U9" s="20"/>
      <c r="V9" s="20"/>
    </row>
    <row r="10" spans="1:22" ht="19" x14ac:dyDescent="0.25">
      <c r="A10" s="20"/>
      <c r="B10" s="29" t="s">
        <v>144</v>
      </c>
      <c r="C10" s="27">
        <v>0</v>
      </c>
      <c r="D10" s="27">
        <v>0</v>
      </c>
      <c r="E10" s="27">
        <v>0</v>
      </c>
      <c r="F10" s="28">
        <v>0</v>
      </c>
      <c r="G10" s="20"/>
      <c r="H10" s="20"/>
      <c r="I10" s="20"/>
      <c r="J10" s="20"/>
      <c r="K10" s="20"/>
      <c r="L10" s="20"/>
      <c r="M10" s="20"/>
      <c r="N10" s="20"/>
      <c r="O10" s="20"/>
      <c r="P10" s="20"/>
      <c r="Q10" s="20"/>
      <c r="R10" s="20"/>
      <c r="S10" s="20"/>
      <c r="T10" s="20"/>
      <c r="U10" s="20"/>
      <c r="V10" s="20"/>
    </row>
    <row r="11" spans="1:22" ht="19" x14ac:dyDescent="0.25">
      <c r="A11" s="20"/>
      <c r="B11" s="29" t="s">
        <v>145</v>
      </c>
      <c r="C11" s="27">
        <v>0</v>
      </c>
      <c r="D11" s="27">
        <v>0</v>
      </c>
      <c r="E11" s="27">
        <v>0</v>
      </c>
      <c r="F11" s="28">
        <v>0</v>
      </c>
      <c r="G11" s="20"/>
      <c r="H11" s="20"/>
      <c r="I11" s="20"/>
      <c r="J11" s="20"/>
      <c r="K11" s="20"/>
      <c r="L11" s="20"/>
      <c r="M11" s="20"/>
      <c r="N11" s="20"/>
      <c r="O11" s="20"/>
      <c r="P11" s="20"/>
      <c r="Q11" s="20"/>
      <c r="R11" s="20"/>
      <c r="S11" s="20"/>
      <c r="T11" s="20"/>
      <c r="U11" s="20"/>
      <c r="V11" s="20"/>
    </row>
    <row r="12" spans="1:22" ht="19" x14ac:dyDescent="0.25">
      <c r="A12" s="20"/>
      <c r="B12" s="29" t="s">
        <v>146</v>
      </c>
      <c r="C12" s="27">
        <v>12800400000</v>
      </c>
      <c r="D12" s="27">
        <v>12345600000</v>
      </c>
      <c r="E12" s="27">
        <v>11667100000</v>
      </c>
      <c r="F12" s="28">
        <v>10687800000</v>
      </c>
      <c r="G12" s="20"/>
      <c r="H12" s="20"/>
      <c r="I12" s="20"/>
      <c r="J12" s="20"/>
      <c r="K12" s="20"/>
      <c r="L12" s="20"/>
      <c r="M12" s="20"/>
      <c r="N12" s="20"/>
      <c r="O12" s="20"/>
      <c r="P12" s="20"/>
      <c r="Q12" s="20"/>
      <c r="R12" s="20"/>
      <c r="S12" s="20"/>
      <c r="T12" s="20"/>
      <c r="U12" s="20"/>
      <c r="V12" s="20"/>
    </row>
    <row r="13" spans="1:22" ht="19" x14ac:dyDescent="0.25">
      <c r="A13" s="20"/>
      <c r="B13" s="29" t="s">
        <v>147</v>
      </c>
      <c r="C13" s="27">
        <v>25285900000</v>
      </c>
      <c r="D13" s="27">
        <v>24122400000</v>
      </c>
      <c r="E13" s="27">
        <v>22680200000</v>
      </c>
      <c r="F13" s="28">
        <v>20774500000</v>
      </c>
      <c r="G13" s="20"/>
      <c r="H13" s="20"/>
      <c r="I13" s="20"/>
      <c r="J13" s="20"/>
      <c r="K13" s="20"/>
      <c r="L13" s="20"/>
      <c r="M13" s="20"/>
      <c r="N13" s="20"/>
      <c r="O13" s="20"/>
      <c r="P13" s="20"/>
      <c r="Q13" s="20"/>
      <c r="R13" s="20"/>
      <c r="S13" s="20"/>
      <c r="T13" s="20"/>
      <c r="U13" s="20"/>
      <c r="V13" s="20"/>
    </row>
    <row r="14" spans="1:22" ht="19" x14ac:dyDescent="0.25">
      <c r="A14" s="20"/>
      <c r="B14" s="30" t="s">
        <v>148</v>
      </c>
      <c r="C14" s="31"/>
      <c r="D14" s="31"/>
      <c r="E14" s="31"/>
      <c r="F14" s="32"/>
      <c r="G14" s="20"/>
      <c r="H14" s="20"/>
      <c r="I14" s="20"/>
      <c r="J14" s="20"/>
      <c r="K14" s="20"/>
      <c r="L14" s="20"/>
      <c r="M14" s="20"/>
      <c r="N14" s="20"/>
      <c r="O14" s="20"/>
      <c r="P14" s="20"/>
      <c r="Q14" s="20"/>
      <c r="R14" s="20"/>
      <c r="S14" s="20"/>
      <c r="T14" s="20"/>
      <c r="U14" s="20"/>
      <c r="V14" s="20"/>
    </row>
    <row r="15" spans="1:22" ht="19" x14ac:dyDescent="0.25">
      <c r="A15" s="20"/>
      <c r="B15" s="26" t="s">
        <v>149</v>
      </c>
      <c r="C15" s="27">
        <v>0</v>
      </c>
      <c r="D15" s="27">
        <v>0</v>
      </c>
      <c r="E15" s="27">
        <v>0</v>
      </c>
      <c r="F15" s="28">
        <v>0</v>
      </c>
      <c r="G15" s="20"/>
      <c r="H15" s="20"/>
      <c r="I15" s="20"/>
      <c r="J15" s="20"/>
      <c r="K15" s="20"/>
      <c r="L15" s="20"/>
      <c r="M15" s="20"/>
      <c r="N15" s="20"/>
      <c r="O15" s="20"/>
      <c r="P15" s="20"/>
      <c r="Q15" s="20"/>
      <c r="R15" s="20"/>
      <c r="S15" s="20"/>
      <c r="T15" s="20"/>
      <c r="U15" s="20"/>
      <c r="V15" s="20"/>
    </row>
    <row r="16" spans="1:22" ht="19" x14ac:dyDescent="0.25">
      <c r="A16" s="20"/>
      <c r="B16" s="30" t="s">
        <v>150</v>
      </c>
      <c r="C16" s="31"/>
      <c r="D16" s="31"/>
      <c r="E16" s="31"/>
      <c r="F16" s="32"/>
      <c r="G16" s="20"/>
      <c r="H16" s="20"/>
      <c r="I16" s="20"/>
      <c r="J16" s="20"/>
      <c r="K16" s="20"/>
      <c r="L16" s="20"/>
      <c r="M16" s="20"/>
      <c r="N16" s="20"/>
      <c r="O16" s="20"/>
      <c r="P16" s="20"/>
      <c r="Q16" s="20"/>
      <c r="R16" s="20"/>
      <c r="S16" s="20"/>
      <c r="T16" s="20"/>
      <c r="U16" s="20"/>
      <c r="V16" s="20"/>
    </row>
    <row r="17" spans="1:22" ht="19" x14ac:dyDescent="0.25">
      <c r="A17" s="20"/>
      <c r="B17" s="33" t="s">
        <v>151</v>
      </c>
      <c r="C17" s="34">
        <v>5012200000</v>
      </c>
      <c r="D17" s="34">
        <v>5288000000</v>
      </c>
      <c r="E17" s="34">
        <v>3839900000</v>
      </c>
      <c r="F17" s="35">
        <v>3832900000</v>
      </c>
      <c r="G17" s="20"/>
      <c r="H17" s="20"/>
      <c r="I17" s="20"/>
      <c r="J17" s="20"/>
      <c r="K17" s="20"/>
      <c r="L17" s="20"/>
      <c r="M17" s="20"/>
      <c r="N17" s="20"/>
      <c r="O17" s="20"/>
      <c r="P17" s="20"/>
      <c r="Q17" s="20"/>
      <c r="R17" s="20"/>
      <c r="S17" s="20"/>
      <c r="T17" s="20"/>
      <c r="U17" s="20"/>
      <c r="V17" s="20"/>
    </row>
    <row r="19" spans="1:22" x14ac:dyDescent="0.2">
      <c r="A19" s="20"/>
      <c r="B19" s="36" t="s">
        <v>70</v>
      </c>
      <c r="C19" s="37" t="s">
        <v>152</v>
      </c>
      <c r="D19" s="37" t="s">
        <v>153</v>
      </c>
      <c r="E19" s="37" t="s">
        <v>154</v>
      </c>
      <c r="F19" s="37" t="s">
        <v>155</v>
      </c>
      <c r="G19" s="38" t="s">
        <v>156</v>
      </c>
      <c r="H19" s="20"/>
      <c r="I19" s="20"/>
      <c r="J19" s="20"/>
      <c r="K19" s="20"/>
      <c r="L19" s="20"/>
      <c r="M19" s="20"/>
      <c r="N19" s="20"/>
      <c r="O19" s="20"/>
      <c r="P19" s="20"/>
      <c r="Q19" s="20"/>
      <c r="R19" s="20"/>
      <c r="S19" s="20"/>
      <c r="T19" s="20"/>
      <c r="U19" s="20"/>
      <c r="V19" s="20"/>
    </row>
    <row r="20" spans="1:22" x14ac:dyDescent="0.2">
      <c r="A20" s="20"/>
      <c r="B20" s="39" t="s">
        <v>85</v>
      </c>
      <c r="C20" s="40"/>
      <c r="D20" s="40"/>
      <c r="E20" s="40"/>
      <c r="F20" s="40"/>
      <c r="G20" s="41"/>
      <c r="H20" s="42" t="s">
        <v>157</v>
      </c>
      <c r="I20" s="20"/>
      <c r="J20" s="20"/>
      <c r="K20" s="20"/>
      <c r="L20" s="20"/>
      <c r="M20" s="20"/>
      <c r="N20" s="20"/>
      <c r="O20" s="20"/>
      <c r="P20" s="20"/>
      <c r="Q20" s="20"/>
      <c r="R20" s="20"/>
      <c r="S20" s="20"/>
      <c r="T20" s="20"/>
      <c r="U20" s="20"/>
      <c r="V20" s="20"/>
    </row>
    <row r="21" spans="1:22" x14ac:dyDescent="0.2">
      <c r="A21" s="20"/>
      <c r="B21" s="43" t="s">
        <v>158</v>
      </c>
      <c r="C21" s="44" t="str">
        <f>IF(C3&gt;D3, "Pass", "Fail")</f>
        <v>Pass</v>
      </c>
      <c r="D21" s="44" t="str">
        <f>IF(D3&gt;E3, "Pass", "Fail")</f>
        <v>Pass</v>
      </c>
      <c r="E21" s="44" t="str">
        <f>IF(E3&gt;F3, "Pass", "Fail")</f>
        <v>Fail</v>
      </c>
      <c r="F21" s="45"/>
      <c r="G21" s="46">
        <f>(((COUNTIF(C21:E21, "Pass") * 100) + (COUNTIF(C21:E21, "Fail") * 0)) * (400/300)) / 2</f>
        <v>133.33333333333331</v>
      </c>
      <c r="H21" s="47" t="s">
        <v>159</v>
      </c>
      <c r="I21" s="48"/>
      <c r="J21" s="20"/>
      <c r="K21" s="20"/>
      <c r="L21" s="20"/>
      <c r="M21" s="20"/>
      <c r="N21" s="20"/>
      <c r="O21" s="20"/>
      <c r="P21" s="20"/>
      <c r="Q21" s="20"/>
      <c r="R21" s="20"/>
      <c r="S21" s="20"/>
      <c r="T21" s="20"/>
      <c r="U21" s="20"/>
      <c r="V21" s="20"/>
    </row>
    <row r="22" spans="1:22" x14ac:dyDescent="0.2">
      <c r="A22" s="20"/>
      <c r="B22" s="43" t="s">
        <v>160</v>
      </c>
      <c r="C22" s="44" t="str">
        <f>IF(C17&gt;D17, "Pass", "Fail")</f>
        <v>Fail</v>
      </c>
      <c r="D22" s="44" t="str">
        <f>IF(D17&gt;E17, "Pass", "Fail")</f>
        <v>Pass</v>
      </c>
      <c r="E22" s="44" t="str">
        <f>IF(E17&gt;F17, "Pass", "Fail")</f>
        <v>Pass</v>
      </c>
      <c r="F22" s="40"/>
      <c r="G22" s="46">
        <f>(((COUNTIF(C22:F22, "Pass") * 100) + (COUNTIF(C22:F22, "Fail") * 0)) * (400/300)) / 2</f>
        <v>133.33333333333331</v>
      </c>
      <c r="H22" s="47" t="s">
        <v>161</v>
      </c>
      <c r="I22" s="20"/>
      <c r="J22" s="20"/>
      <c r="K22" s="20"/>
      <c r="L22" s="20"/>
      <c r="M22" s="20"/>
      <c r="N22" s="20"/>
      <c r="O22" s="20"/>
      <c r="P22" s="20"/>
      <c r="Q22" s="20"/>
      <c r="R22" s="20"/>
      <c r="S22" s="20"/>
      <c r="T22" s="20"/>
      <c r="U22" s="20"/>
      <c r="V22" s="20"/>
    </row>
    <row r="23" spans="1:22" x14ac:dyDescent="0.2">
      <c r="A23" s="20"/>
      <c r="B23" s="39" t="s">
        <v>73</v>
      </c>
      <c r="C23" s="44" t="str">
        <f>IF(C17&gt;C7, "Pass", "Fail")</f>
        <v>Fail</v>
      </c>
      <c r="D23" s="44" t="str">
        <f>IF(D17&gt;D7, "Pass", "Fail")</f>
        <v>Fail</v>
      </c>
      <c r="E23" s="44" t="str">
        <f>IF(E17&gt;E7, "Pass", "Fail")</f>
        <v>Fail</v>
      </c>
      <c r="F23" s="49" t="str">
        <f>IF(F17&gt;F7, "Pass", "Fail")</f>
        <v>Fail</v>
      </c>
      <c r="G23" s="46">
        <f>(COUNTIF(C23:F23, "Pass") * 100) + (COUNTIF(C23:F23, "Fail") * 0)</f>
        <v>0</v>
      </c>
      <c r="H23" s="47" t="s">
        <v>162</v>
      </c>
      <c r="I23" s="20"/>
      <c r="J23" s="20"/>
      <c r="K23" s="20"/>
      <c r="L23" s="20"/>
      <c r="M23" s="20"/>
      <c r="N23" s="20"/>
      <c r="O23" s="20"/>
      <c r="P23" s="20"/>
      <c r="Q23" s="20"/>
      <c r="R23" s="20"/>
      <c r="S23" s="20"/>
      <c r="T23" s="20"/>
      <c r="U23" s="20"/>
      <c r="V23" s="20"/>
    </row>
    <row r="24" spans="1:22" x14ac:dyDescent="0.2">
      <c r="A24" s="20"/>
      <c r="B24" s="39" t="s">
        <v>91</v>
      </c>
      <c r="C24" s="50">
        <f>C17/(C4)</f>
        <v>6.4829473727778808E-2</v>
      </c>
      <c r="D24" s="50">
        <f>D17/(D4)</f>
        <v>7.1474333847854829E-2</v>
      </c>
      <c r="E24" s="50">
        <f>E17/(E4)</f>
        <v>5.7673822011547082E-2</v>
      </c>
      <c r="F24" s="51">
        <f>F17/(F4)</f>
        <v>5.9178915513833995E-2</v>
      </c>
      <c r="G24" s="46">
        <f>(IF(C24 &gt; 0.5, 100, IF(C24 &gt;= 0.2, 50, 0))) +
  (IF(D24 &gt; 0.5, 100, IF(D24 &gt;= 0.2, 50, 0))) +
  (IF(E24 &gt; 0.5, 100, IF(E24 &gt;= 0.2, 50, 0))) +
  (IF(F24 &gt; 0.5, 100, IF(F24 &gt;= 0.2, 50, 0)))</f>
        <v>0</v>
      </c>
      <c r="H24" s="47" t="s">
        <v>163</v>
      </c>
      <c r="I24" s="20"/>
      <c r="J24" s="20"/>
      <c r="K24" s="20"/>
      <c r="L24" s="20"/>
      <c r="M24" s="20"/>
      <c r="N24" s="20"/>
      <c r="O24" s="20"/>
      <c r="P24" s="20"/>
      <c r="Q24" s="20"/>
      <c r="R24" s="20"/>
      <c r="S24" s="20"/>
      <c r="T24" s="20"/>
      <c r="U24" s="20"/>
      <c r="V24" s="20"/>
    </row>
    <row r="25" spans="1:22" x14ac:dyDescent="0.2">
      <c r="A25" s="20"/>
      <c r="B25" s="39" t="s">
        <v>79</v>
      </c>
      <c r="C25" s="50">
        <f>C17/C6</f>
        <v>5.184104919117951E-2</v>
      </c>
      <c r="D25" s="50">
        <f>D17/D6</f>
        <v>5.6614702050141699E-2</v>
      </c>
      <c r="E25" s="50">
        <f>E17/E6</f>
        <v>4.3800124787980205E-2</v>
      </c>
      <c r="F25" s="51">
        <f>F17/F6</f>
        <v>4.7462021962128453E-2</v>
      </c>
      <c r="G25" s="46">
        <f>(IF(C25 &gt; 0.17, 100, IF(C25 &gt;= 0.1, 50, 0))) +
  (IF(D25 &gt; 0.17, 100, IF(D25 &gt;= 0.1, 50, 0))) +
  (IF(E25 &gt; 0.17, 100, IF(E25 &gt;= 0.1, 50, 0))) +
  (IF(F25 &gt; 0.17, 100, IF(F25 &gt;= 0.1, 50, 0)))</f>
        <v>0</v>
      </c>
      <c r="H25" s="47" t="s">
        <v>164</v>
      </c>
      <c r="I25" s="20"/>
      <c r="J25" s="20"/>
      <c r="K25" s="20"/>
      <c r="L25" s="20"/>
      <c r="M25" s="20"/>
      <c r="N25" s="20"/>
      <c r="O25" s="20"/>
      <c r="P25" s="20"/>
      <c r="Q25" s="20"/>
      <c r="R25" s="20"/>
      <c r="S25" s="20"/>
      <c r="T25" s="20"/>
      <c r="U25" s="20"/>
      <c r="V25" s="20"/>
    </row>
    <row r="26" spans="1:22" x14ac:dyDescent="0.2">
      <c r="A26" s="20"/>
      <c r="B26" s="39" t="s">
        <v>81</v>
      </c>
      <c r="C26" s="50">
        <f>C8/C6</f>
        <v>0.61865975756071323</v>
      </c>
      <c r="D26" s="50">
        <f>D8/D6</f>
        <v>0.59970686260549677</v>
      </c>
      <c r="E26" s="50">
        <f>E8/E6</f>
        <v>0.59955035263440659</v>
      </c>
      <c r="F26" s="51">
        <f>F8/F6</f>
        <v>0.61983327802350752</v>
      </c>
      <c r="G26" s="46">
        <f>(IF(C26 &lt; 0.5, 100, 0)) +
  (IF(D26 &lt; 0.5, 100, 0)) +
  (IF(E26 &lt; 0.5, 100, 0)) +
  (IF(F26 &lt; 0.5, 100, 0))</f>
        <v>0</v>
      </c>
      <c r="H26" s="47" t="s">
        <v>165</v>
      </c>
      <c r="I26" s="20"/>
      <c r="J26" s="20"/>
      <c r="K26" s="20"/>
      <c r="L26" s="20"/>
      <c r="M26" s="20"/>
      <c r="N26" s="20"/>
      <c r="O26" s="20"/>
      <c r="P26" s="20"/>
      <c r="Q26" s="20"/>
      <c r="R26" s="20"/>
      <c r="S26" s="20"/>
      <c r="T26" s="20"/>
      <c r="U26" s="20"/>
      <c r="V26" s="20"/>
    </row>
    <row r="27" spans="1:22" x14ac:dyDescent="0.2">
      <c r="A27" s="20"/>
      <c r="B27" s="39" t="s">
        <v>166</v>
      </c>
      <c r="C27" s="50">
        <f>C9/(C13+C10)</f>
        <v>2.8236329337694128</v>
      </c>
      <c r="D27" s="50">
        <f>D9/(D13+D10)</f>
        <v>2.8720566776108511</v>
      </c>
      <c r="E27" s="50">
        <f>E9/(E13+E10)</f>
        <v>2.8654288762885689</v>
      </c>
      <c r="F27" s="51">
        <f>F9/(F13+F10)</f>
        <v>2.8873234012852294</v>
      </c>
      <c r="G27" s="46">
        <f>(IF(C27 &lt; 0.8, 100, IF(C27 &lt; 1, 50, 0))) +
  (IF(D27 &lt; 0.8, 100, IF(D27 &lt; 1, 50, 0))) +
  (IF(E27 &lt; 0.8, 100, IF(E27 &lt; 1, 50, 0))) +
  (IF(F27 &lt; 0.8, 100, IF(F27 &lt; 1, 50, 0)))</f>
        <v>0</v>
      </c>
      <c r="H27" s="47" t="s">
        <v>167</v>
      </c>
      <c r="I27" s="20"/>
      <c r="J27" s="20"/>
      <c r="K27" s="20"/>
      <c r="L27" s="20"/>
      <c r="M27" s="20"/>
      <c r="N27" s="20"/>
      <c r="O27" s="20"/>
      <c r="P27" s="20"/>
      <c r="Q27" s="20"/>
      <c r="R27" s="20"/>
      <c r="S27" s="20"/>
      <c r="T27" s="20"/>
      <c r="U27" s="20"/>
      <c r="V27" s="20"/>
    </row>
    <row r="28" spans="1:22" x14ac:dyDescent="0.2">
      <c r="A28" s="20"/>
      <c r="B28" s="39" t="s">
        <v>168</v>
      </c>
      <c r="C28" s="44" t="str">
        <f>IF(C11=0, "Pass", "Fail")</f>
        <v>Pass</v>
      </c>
      <c r="D28" s="52" t="str">
        <f>IF(D11=0, "Pass", "Fail")</f>
        <v>Pass</v>
      </c>
      <c r="E28" s="52" t="str">
        <f>IF(E11=0, "Pass", "Fail")</f>
        <v>Pass</v>
      </c>
      <c r="F28" s="53" t="str">
        <f>IF(F11=0, "Pass", "Fail")</f>
        <v>Pass</v>
      </c>
      <c r="G28" s="46">
        <f>(COUNTIF(C28:F28, "Pass") * 100) + (COUNTIF(C28:F28, "Fail") * 0)</f>
        <v>400</v>
      </c>
      <c r="H28" s="47" t="s">
        <v>169</v>
      </c>
      <c r="I28" s="20"/>
      <c r="J28" s="20"/>
      <c r="K28" s="20"/>
      <c r="L28" s="20"/>
      <c r="M28" s="20"/>
      <c r="N28" s="20"/>
      <c r="O28" s="20"/>
      <c r="P28" s="20"/>
      <c r="Q28" s="20"/>
      <c r="R28" s="20"/>
      <c r="S28" s="20"/>
      <c r="T28" s="20"/>
      <c r="U28" s="20"/>
      <c r="V28" s="20"/>
    </row>
    <row r="29" spans="1:22" x14ac:dyDescent="0.2">
      <c r="A29" s="20"/>
      <c r="B29" s="39" t="s">
        <v>83</v>
      </c>
      <c r="C29" s="51">
        <f>(((C12-D12)/D12)+((D12-E12)/E12)+((E12-F12)/F12))/3</f>
        <v>6.2207285310669568E-2</v>
      </c>
      <c r="D29" s="54"/>
      <c r="E29" s="55"/>
      <c r="F29" s="56"/>
      <c r="G29" s="46">
        <f>(IF(C29 &gt;= 0.17, 100, IF(C29 &gt;= 0, 50, 0))) * (400/100)</f>
        <v>200</v>
      </c>
      <c r="H29" s="47" t="s">
        <v>170</v>
      </c>
      <c r="I29" s="20"/>
      <c r="J29" s="20"/>
      <c r="K29" s="20"/>
      <c r="L29" s="20"/>
      <c r="M29" s="20"/>
      <c r="N29" s="20"/>
      <c r="O29" s="20"/>
      <c r="P29" s="20"/>
      <c r="Q29" s="20"/>
      <c r="R29" s="20"/>
      <c r="S29" s="20"/>
      <c r="T29" s="20"/>
      <c r="U29" s="20"/>
      <c r="V29" s="20"/>
    </row>
    <row r="30" spans="1:22" x14ac:dyDescent="0.2">
      <c r="A30" s="20"/>
      <c r="B30" s="39" t="s">
        <v>87</v>
      </c>
      <c r="C30" s="44" t="str">
        <f>IF(C10&lt;&gt;0,"Pass","Fail")</f>
        <v>Fail</v>
      </c>
      <c r="D30" s="57" t="str">
        <f>IF(D10&lt;&gt;0,"Pass","Fail")</f>
        <v>Fail</v>
      </c>
      <c r="E30" s="57" t="str">
        <f>IF(E10&lt;&gt;0,"Pass","Fail")</f>
        <v>Fail</v>
      </c>
      <c r="F30" s="58" t="str">
        <f>IF(F10&lt;&gt;0,"Pass","Fail")</f>
        <v>Fail</v>
      </c>
      <c r="G30" s="46">
        <f>(COUNTIF(C30:F30, "Pass") * 100) + (COUNTIF(C30:F30, "Fail") * 0)</f>
        <v>0</v>
      </c>
      <c r="H30" s="47" t="s">
        <v>171</v>
      </c>
      <c r="I30" s="20"/>
      <c r="J30" s="20"/>
      <c r="K30" s="20"/>
      <c r="L30" s="20"/>
      <c r="M30" s="20"/>
      <c r="N30" s="20"/>
      <c r="O30" s="20"/>
      <c r="P30" s="20"/>
      <c r="Q30" s="20"/>
      <c r="R30" s="20"/>
      <c r="S30" s="20"/>
      <c r="T30" s="20"/>
      <c r="U30" s="20"/>
      <c r="V30" s="20"/>
    </row>
    <row r="31" spans="1:22" x14ac:dyDescent="0.2">
      <c r="A31" s="20"/>
      <c r="B31" s="39" t="s">
        <v>172</v>
      </c>
      <c r="C31" s="50">
        <f>C17/(C13+C10)</f>
        <v>0.19822114300855417</v>
      </c>
      <c r="D31" s="50">
        <f>D17/(D13+D10)</f>
        <v>0.21921533512419991</v>
      </c>
      <c r="E31" s="50">
        <f>E17/(E13+E10)</f>
        <v>0.1693062671405014</v>
      </c>
      <c r="F31" s="51">
        <f>F17/(F13+F10)</f>
        <v>0.18450022864569546</v>
      </c>
      <c r="G31" s="46">
        <f>(IF(C31 &gt; 0.23, 100, 0)) +
  (IF(D31 &gt; 0.23, 100, 0)) +
  (IF(E31 &gt; 0.23, 100, 0)) +
  (IF(F31 &gt; 0.23, 100, 0))</f>
        <v>0</v>
      </c>
      <c r="H31" s="47" t="s">
        <v>173</v>
      </c>
      <c r="I31" s="20"/>
      <c r="J31" s="20"/>
      <c r="K31" s="20"/>
      <c r="L31" s="20"/>
      <c r="M31" s="20"/>
      <c r="N31" s="20"/>
      <c r="O31" s="20"/>
      <c r="P31" s="20"/>
      <c r="Q31" s="20"/>
      <c r="R31" s="20"/>
      <c r="S31" s="20"/>
      <c r="T31" s="20"/>
      <c r="U31" s="20"/>
      <c r="V31" s="20"/>
    </row>
    <row r="32" spans="1:22" x14ac:dyDescent="0.2">
      <c r="A32" s="20"/>
      <c r="B32" s="59" t="s">
        <v>93</v>
      </c>
      <c r="C32" s="60" t="str">
        <f>IF(C5&gt;F5, "Pass", "Fail")</f>
        <v>Fail</v>
      </c>
      <c r="D32" s="61"/>
      <c r="E32" s="62"/>
      <c r="F32" s="62"/>
      <c r="G32" s="63">
        <f>((COUNTIF(C32, "Pass") * 100) + (COUNTIF(C32, "Fail") * 0)) * (400/100)</f>
        <v>0</v>
      </c>
      <c r="H32" s="64" t="s">
        <v>174</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F00-000000000000}">
  <sheetPr>
    <tabColor rgb="FF00FF00"/>
  </sheetPr>
  <dimension ref="A1:V32"/>
  <sheetViews>
    <sheetView zoomScale="200" workbookViewId="0"/>
  </sheetViews>
  <sheetFormatPr baseColWidth="10" defaultColWidth="8.83203125" defaultRowHeight="15" x14ac:dyDescent="0.2"/>
  <cols>
    <col min="1" max="1" width="19" customWidth="1"/>
    <col min="2" max="2" width="42" customWidth="1"/>
    <col min="3" max="7" width="20" customWidth="1"/>
    <col min="8" max="8" width="177" customWidth="1"/>
    <col min="9" max="9" width="20" customWidth="1"/>
    <col min="10" max="22" width="19" customWidth="1"/>
  </cols>
  <sheetData>
    <row r="1" spans="1:22" x14ac:dyDescent="0.2">
      <c r="A1" s="20"/>
      <c r="B1" s="21" t="s">
        <v>130</v>
      </c>
      <c r="C1" s="20"/>
      <c r="D1" s="20"/>
      <c r="E1" s="20"/>
      <c r="F1" s="20"/>
      <c r="G1" s="20"/>
      <c r="H1" s="20"/>
      <c r="I1" s="20"/>
      <c r="J1" s="20"/>
      <c r="K1" s="20"/>
      <c r="L1" s="20"/>
      <c r="M1" s="20"/>
      <c r="N1" s="20"/>
      <c r="O1" s="20"/>
      <c r="P1" s="20"/>
      <c r="Q1" s="20"/>
      <c r="R1" s="20"/>
      <c r="S1" s="20"/>
      <c r="T1" s="20"/>
      <c r="U1" s="20"/>
      <c r="V1" s="20"/>
    </row>
    <row r="2" spans="1:22" x14ac:dyDescent="0.2">
      <c r="A2" s="20"/>
      <c r="B2" s="22" t="s">
        <v>131</v>
      </c>
      <c r="C2" s="23" t="s">
        <v>179</v>
      </c>
      <c r="D2" s="23" t="s">
        <v>180</v>
      </c>
      <c r="E2" s="23" t="s">
        <v>181</v>
      </c>
      <c r="F2" s="23" t="s">
        <v>182</v>
      </c>
      <c r="G2" s="20"/>
      <c r="H2" s="24" t="s">
        <v>136</v>
      </c>
      <c r="I2" s="25">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0.21416666666666664</v>
      </c>
      <c r="J2" s="20"/>
      <c r="K2" s="20"/>
      <c r="L2" s="20"/>
      <c r="M2" s="20"/>
      <c r="N2" s="20"/>
      <c r="O2" s="20"/>
      <c r="P2" s="20"/>
      <c r="Q2" s="20"/>
      <c r="R2" s="20"/>
      <c r="S2" s="20"/>
      <c r="T2" s="20"/>
      <c r="U2" s="20"/>
      <c r="V2" s="20"/>
    </row>
    <row r="3" spans="1:22" ht="19" x14ac:dyDescent="0.25">
      <c r="A3" s="20"/>
      <c r="B3" s="26" t="s">
        <v>137</v>
      </c>
      <c r="C3" s="27">
        <v>12860063</v>
      </c>
      <c r="D3" s="27">
        <v>18145205</v>
      </c>
      <c r="E3" s="27">
        <v>8899136</v>
      </c>
      <c r="F3" s="28">
        <v>6735952</v>
      </c>
      <c r="G3" s="20"/>
      <c r="H3" s="20"/>
      <c r="I3" s="20"/>
      <c r="J3" s="20"/>
      <c r="K3" s="20"/>
      <c r="L3" s="20"/>
      <c r="M3" s="20"/>
      <c r="N3" s="20"/>
      <c r="O3" s="20"/>
      <c r="P3" s="20"/>
      <c r="Q3" s="20"/>
      <c r="R3" s="20"/>
      <c r="S3" s="20"/>
      <c r="T3" s="20"/>
      <c r="U3" s="20"/>
      <c r="V3" s="20"/>
    </row>
    <row r="4" spans="1:22" ht="19" x14ac:dyDescent="0.25">
      <c r="A4" s="20"/>
      <c r="B4" s="29" t="s">
        <v>138</v>
      </c>
      <c r="C4" s="27">
        <v>247583551</v>
      </c>
      <c r="D4" s="27">
        <v>229861074</v>
      </c>
      <c r="E4" s="27">
        <v>211649684</v>
      </c>
      <c r="F4" s="28">
        <v>198445093</v>
      </c>
      <c r="G4" s="20"/>
      <c r="H4" s="20"/>
      <c r="I4" s="20"/>
      <c r="J4" s="20"/>
      <c r="K4" s="20"/>
      <c r="L4" s="20"/>
      <c r="M4" s="20"/>
      <c r="N4" s="20"/>
      <c r="O4" s="20"/>
      <c r="P4" s="20"/>
      <c r="Q4" s="20"/>
      <c r="R4" s="20"/>
      <c r="S4" s="20"/>
      <c r="T4" s="20"/>
      <c r="U4" s="20"/>
      <c r="V4" s="20"/>
    </row>
    <row r="5" spans="1:22" ht="19" x14ac:dyDescent="0.25">
      <c r="A5" s="20"/>
      <c r="B5" s="29" t="s">
        <v>139</v>
      </c>
      <c r="C5" s="27">
        <v>0</v>
      </c>
      <c r="D5" s="27">
        <v>0</v>
      </c>
      <c r="E5" s="27">
        <v>0</v>
      </c>
      <c r="F5" s="28">
        <v>0</v>
      </c>
      <c r="G5" s="20"/>
      <c r="H5" s="20"/>
      <c r="I5" s="20"/>
      <c r="J5" s="20"/>
      <c r="K5" s="20"/>
      <c r="L5" s="20"/>
      <c r="M5" s="20"/>
      <c r="N5" s="20"/>
      <c r="O5" s="20"/>
      <c r="P5" s="20"/>
      <c r="Q5" s="20"/>
      <c r="R5" s="20"/>
      <c r="S5" s="20"/>
      <c r="T5" s="20"/>
      <c r="U5" s="20"/>
      <c r="V5" s="20"/>
    </row>
    <row r="6" spans="1:22" ht="19" x14ac:dyDescent="0.25">
      <c r="A6" s="20"/>
      <c r="B6" s="29" t="s">
        <v>140</v>
      </c>
      <c r="C6" s="27">
        <v>303729340</v>
      </c>
      <c r="D6" s="27">
        <v>290309243</v>
      </c>
      <c r="E6" s="27">
        <v>310109193</v>
      </c>
      <c r="F6" s="28">
        <v>281679507</v>
      </c>
      <c r="G6" s="20"/>
      <c r="H6" s="20"/>
      <c r="I6" s="20"/>
      <c r="J6" s="20"/>
      <c r="K6" s="20"/>
      <c r="L6" s="20"/>
      <c r="M6" s="20"/>
      <c r="N6" s="20"/>
      <c r="O6" s="20"/>
      <c r="P6" s="20"/>
      <c r="Q6" s="20"/>
      <c r="R6" s="20"/>
      <c r="S6" s="20"/>
      <c r="T6" s="20"/>
      <c r="U6" s="20"/>
      <c r="V6" s="20"/>
    </row>
    <row r="7" spans="1:22" ht="19" x14ac:dyDescent="0.25">
      <c r="A7" s="20"/>
      <c r="B7" s="29" t="s">
        <v>141</v>
      </c>
      <c r="C7" s="27">
        <v>32918787</v>
      </c>
      <c r="D7" s="27">
        <v>22315310</v>
      </c>
      <c r="E7" s="27">
        <v>26013532</v>
      </c>
      <c r="F7" s="28">
        <v>16570742</v>
      </c>
      <c r="G7" s="20"/>
      <c r="H7" s="20"/>
      <c r="I7" s="20"/>
      <c r="J7" s="20"/>
      <c r="K7" s="20"/>
      <c r="L7" s="20"/>
      <c r="M7" s="20"/>
      <c r="N7" s="20"/>
      <c r="O7" s="20"/>
      <c r="P7" s="20"/>
      <c r="Q7" s="20"/>
      <c r="R7" s="20"/>
      <c r="S7" s="20"/>
      <c r="T7" s="20"/>
      <c r="U7" s="20"/>
      <c r="V7" s="20"/>
    </row>
    <row r="8" spans="1:22" ht="19" x14ac:dyDescent="0.25">
      <c r="A8" s="20"/>
      <c r="B8" s="29" t="s">
        <v>142</v>
      </c>
      <c r="C8" s="27">
        <v>170077928</v>
      </c>
      <c r="D8" s="27">
        <v>174903277</v>
      </c>
      <c r="E8" s="27">
        <v>184393952</v>
      </c>
      <c r="F8" s="28">
        <v>176220788</v>
      </c>
      <c r="G8" s="20"/>
      <c r="H8" s="20"/>
      <c r="I8" s="20"/>
      <c r="J8" s="20"/>
      <c r="K8" s="20"/>
      <c r="L8" s="20"/>
      <c r="M8" s="20"/>
      <c r="N8" s="20"/>
      <c r="O8" s="20"/>
      <c r="P8" s="20"/>
      <c r="Q8" s="20"/>
      <c r="R8" s="20"/>
      <c r="S8" s="20"/>
      <c r="T8" s="20"/>
      <c r="U8" s="20"/>
      <c r="V8" s="20"/>
    </row>
    <row r="9" spans="1:22" ht="19" x14ac:dyDescent="0.25">
      <c r="A9" s="20"/>
      <c r="B9" s="29" t="s">
        <v>143</v>
      </c>
      <c r="C9" s="27">
        <v>202996715</v>
      </c>
      <c r="D9" s="27">
        <v>197218587</v>
      </c>
      <c r="E9" s="27">
        <v>210407484</v>
      </c>
      <c r="F9" s="28">
        <v>192791530</v>
      </c>
      <c r="G9" s="20"/>
      <c r="H9" s="20"/>
      <c r="I9" s="20"/>
      <c r="J9" s="20"/>
      <c r="K9" s="20"/>
      <c r="L9" s="20"/>
      <c r="M9" s="20"/>
      <c r="N9" s="20"/>
      <c r="O9" s="20"/>
      <c r="P9" s="20"/>
      <c r="Q9" s="20"/>
      <c r="R9" s="20"/>
      <c r="S9" s="20"/>
      <c r="T9" s="20"/>
      <c r="U9" s="20"/>
      <c r="V9" s="20"/>
    </row>
    <row r="10" spans="1:22" ht="19" x14ac:dyDescent="0.25">
      <c r="A10" s="20"/>
      <c r="B10" s="29" t="s">
        <v>144</v>
      </c>
      <c r="C10" s="27">
        <v>0</v>
      </c>
      <c r="D10" s="27">
        <v>0</v>
      </c>
      <c r="E10" s="27">
        <v>0</v>
      </c>
      <c r="F10" s="28">
        <v>0</v>
      </c>
      <c r="G10" s="20"/>
      <c r="H10" s="20"/>
      <c r="I10" s="20"/>
      <c r="J10" s="20"/>
      <c r="K10" s="20"/>
      <c r="L10" s="20"/>
      <c r="M10" s="20"/>
      <c r="N10" s="20"/>
      <c r="O10" s="20"/>
      <c r="P10" s="20"/>
      <c r="Q10" s="20"/>
      <c r="R10" s="20"/>
      <c r="S10" s="20"/>
      <c r="T10" s="20"/>
      <c r="U10" s="20"/>
      <c r="V10" s="20"/>
    </row>
    <row r="11" spans="1:22" ht="19" x14ac:dyDescent="0.25">
      <c r="A11" s="20"/>
      <c r="B11" s="29" t="s">
        <v>145</v>
      </c>
      <c r="C11" s="27">
        <v>0</v>
      </c>
      <c r="D11" s="27">
        <v>0</v>
      </c>
      <c r="E11" s="27">
        <v>0</v>
      </c>
      <c r="F11" s="28">
        <v>0</v>
      </c>
      <c r="G11" s="20"/>
      <c r="H11" s="20"/>
      <c r="I11" s="20"/>
      <c r="J11" s="20"/>
      <c r="K11" s="20"/>
      <c r="L11" s="20"/>
      <c r="M11" s="20"/>
      <c r="N11" s="20"/>
      <c r="O11" s="20"/>
      <c r="P11" s="20"/>
      <c r="Q11" s="20"/>
      <c r="R11" s="20"/>
      <c r="S11" s="20"/>
      <c r="T11" s="20"/>
      <c r="U11" s="20"/>
      <c r="V11" s="20"/>
    </row>
    <row r="12" spans="1:22" ht="19" x14ac:dyDescent="0.25">
      <c r="A12" s="20"/>
      <c r="B12" s="29" t="s">
        <v>146</v>
      </c>
      <c r="C12" s="27">
        <v>3972280</v>
      </c>
      <c r="D12" s="27">
        <v>544158</v>
      </c>
      <c r="E12" s="27">
        <v>39656296</v>
      </c>
      <c r="F12" s="28">
        <v>35688510</v>
      </c>
      <c r="G12" s="20"/>
      <c r="H12" s="20"/>
      <c r="I12" s="20"/>
      <c r="J12" s="20"/>
      <c r="K12" s="20"/>
      <c r="L12" s="20"/>
      <c r="M12" s="20"/>
      <c r="N12" s="20"/>
      <c r="O12" s="20"/>
      <c r="P12" s="20"/>
      <c r="Q12" s="20"/>
      <c r="R12" s="20"/>
      <c r="S12" s="20"/>
      <c r="T12" s="20"/>
      <c r="U12" s="20"/>
      <c r="V12" s="20"/>
    </row>
    <row r="13" spans="1:22" ht="19" x14ac:dyDescent="0.25">
      <c r="A13" s="20"/>
      <c r="B13" s="29" t="s">
        <v>147</v>
      </c>
      <c r="C13" s="27">
        <v>100732625</v>
      </c>
      <c r="D13" s="27">
        <v>93090656</v>
      </c>
      <c r="E13" s="27">
        <v>99701709</v>
      </c>
      <c r="F13" s="28">
        <v>88887977</v>
      </c>
      <c r="G13" s="20"/>
      <c r="H13" s="20"/>
      <c r="I13" s="20"/>
      <c r="J13" s="20"/>
      <c r="K13" s="20"/>
      <c r="L13" s="20"/>
      <c r="M13" s="20"/>
      <c r="N13" s="20"/>
      <c r="O13" s="20"/>
      <c r="P13" s="20"/>
      <c r="Q13" s="20"/>
      <c r="R13" s="20"/>
      <c r="S13" s="20"/>
      <c r="T13" s="20"/>
      <c r="U13" s="20"/>
      <c r="V13" s="20"/>
    </row>
    <row r="14" spans="1:22" ht="19" x14ac:dyDescent="0.25">
      <c r="A14" s="20"/>
      <c r="B14" s="30" t="s">
        <v>148</v>
      </c>
      <c r="C14" s="31"/>
      <c r="D14" s="31"/>
      <c r="E14" s="31"/>
      <c r="F14" s="32"/>
      <c r="G14" s="20"/>
      <c r="H14" s="20"/>
      <c r="I14" s="20"/>
      <c r="J14" s="20"/>
      <c r="K14" s="20"/>
      <c r="L14" s="20"/>
      <c r="M14" s="20"/>
      <c r="N14" s="20"/>
      <c r="O14" s="20"/>
      <c r="P14" s="20"/>
      <c r="Q14" s="20"/>
      <c r="R14" s="20"/>
      <c r="S14" s="20"/>
      <c r="T14" s="20"/>
      <c r="U14" s="20"/>
      <c r="V14" s="20"/>
    </row>
    <row r="15" spans="1:22" ht="19" x14ac:dyDescent="0.25">
      <c r="A15" s="20"/>
      <c r="B15" s="26" t="s">
        <v>149</v>
      </c>
      <c r="C15" s="27">
        <v>0</v>
      </c>
      <c r="D15" s="27">
        <v>0</v>
      </c>
      <c r="E15" s="27">
        <v>0</v>
      </c>
      <c r="F15" s="28">
        <v>0</v>
      </c>
      <c r="G15" s="20"/>
      <c r="H15" s="20"/>
      <c r="I15" s="20"/>
      <c r="J15" s="20"/>
      <c r="K15" s="20"/>
      <c r="L15" s="20"/>
      <c r="M15" s="20"/>
      <c r="N15" s="20"/>
      <c r="O15" s="20"/>
      <c r="P15" s="20"/>
      <c r="Q15" s="20"/>
      <c r="R15" s="20"/>
      <c r="S15" s="20"/>
      <c r="T15" s="20"/>
      <c r="U15" s="20"/>
      <c r="V15" s="20"/>
    </row>
    <row r="16" spans="1:22" ht="19" x14ac:dyDescent="0.25">
      <c r="A16" s="20"/>
      <c r="B16" s="30" t="s">
        <v>150</v>
      </c>
      <c r="C16" s="31"/>
      <c r="D16" s="31"/>
      <c r="E16" s="31"/>
      <c r="F16" s="32"/>
      <c r="G16" s="20"/>
      <c r="H16" s="20"/>
      <c r="I16" s="20"/>
      <c r="J16" s="20"/>
      <c r="K16" s="20"/>
      <c r="L16" s="20"/>
      <c r="M16" s="20"/>
      <c r="N16" s="20"/>
      <c r="O16" s="20"/>
      <c r="P16" s="20"/>
      <c r="Q16" s="20"/>
      <c r="R16" s="20"/>
      <c r="S16" s="20"/>
      <c r="T16" s="20"/>
      <c r="U16" s="20"/>
      <c r="V16" s="20"/>
    </row>
    <row r="17" spans="1:22" ht="19" x14ac:dyDescent="0.25">
      <c r="A17" s="20"/>
      <c r="B17" s="33" t="s">
        <v>151</v>
      </c>
      <c r="C17" s="34">
        <v>23796700</v>
      </c>
      <c r="D17" s="34">
        <v>15551676</v>
      </c>
      <c r="E17" s="34">
        <v>11568108</v>
      </c>
      <c r="F17" s="35">
        <v>12823903</v>
      </c>
      <c r="G17" s="20"/>
      <c r="H17" s="20"/>
      <c r="I17" s="20"/>
      <c r="J17" s="20"/>
      <c r="K17" s="20"/>
      <c r="L17" s="20"/>
      <c r="M17" s="20"/>
      <c r="N17" s="20"/>
      <c r="O17" s="20"/>
      <c r="P17" s="20"/>
      <c r="Q17" s="20"/>
      <c r="R17" s="20"/>
      <c r="S17" s="20"/>
      <c r="T17" s="20"/>
      <c r="U17" s="20"/>
      <c r="V17" s="20"/>
    </row>
    <row r="19" spans="1:22" x14ac:dyDescent="0.2">
      <c r="A19" s="20"/>
      <c r="B19" s="36" t="s">
        <v>70</v>
      </c>
      <c r="C19" s="37" t="s">
        <v>152</v>
      </c>
      <c r="D19" s="37" t="s">
        <v>153</v>
      </c>
      <c r="E19" s="37" t="s">
        <v>154</v>
      </c>
      <c r="F19" s="37" t="s">
        <v>155</v>
      </c>
      <c r="G19" s="38" t="s">
        <v>156</v>
      </c>
      <c r="H19" s="20"/>
      <c r="I19" s="20"/>
      <c r="J19" s="20"/>
      <c r="K19" s="20"/>
      <c r="L19" s="20"/>
      <c r="M19" s="20"/>
      <c r="N19" s="20"/>
      <c r="O19" s="20"/>
      <c r="P19" s="20"/>
      <c r="Q19" s="20"/>
      <c r="R19" s="20"/>
      <c r="S19" s="20"/>
      <c r="T19" s="20"/>
      <c r="U19" s="20"/>
      <c r="V19" s="20"/>
    </row>
    <row r="20" spans="1:22" x14ac:dyDescent="0.2">
      <c r="A20" s="20"/>
      <c r="B20" s="39" t="s">
        <v>85</v>
      </c>
      <c r="C20" s="40"/>
      <c r="D20" s="40"/>
      <c r="E20" s="40"/>
      <c r="F20" s="40"/>
      <c r="G20" s="41"/>
      <c r="H20" s="42" t="s">
        <v>157</v>
      </c>
      <c r="I20" s="20"/>
      <c r="J20" s="20"/>
      <c r="K20" s="20"/>
      <c r="L20" s="20"/>
      <c r="M20" s="20"/>
      <c r="N20" s="20"/>
      <c r="O20" s="20"/>
      <c r="P20" s="20"/>
      <c r="Q20" s="20"/>
      <c r="R20" s="20"/>
      <c r="S20" s="20"/>
      <c r="T20" s="20"/>
      <c r="U20" s="20"/>
      <c r="V20" s="20"/>
    </row>
    <row r="21" spans="1:22" x14ac:dyDescent="0.2">
      <c r="A21" s="20"/>
      <c r="B21" s="43" t="s">
        <v>158</v>
      </c>
      <c r="C21" s="44" t="str">
        <f>IF(C3&gt;D3, "Pass", "Fail")</f>
        <v>Fail</v>
      </c>
      <c r="D21" s="44" t="str">
        <f>IF(D3&gt;E3, "Pass", "Fail")</f>
        <v>Pass</v>
      </c>
      <c r="E21" s="44" t="str">
        <f>IF(E3&gt;F3, "Pass", "Fail")</f>
        <v>Pass</v>
      </c>
      <c r="F21" s="45"/>
      <c r="G21" s="46">
        <f>(((COUNTIF(C21:E21, "Pass") * 100) + (COUNTIF(C21:E21, "Fail") * 0)) * (400/300)) / 2</f>
        <v>133.33333333333331</v>
      </c>
      <c r="H21" s="47" t="s">
        <v>159</v>
      </c>
      <c r="I21" s="48"/>
      <c r="J21" s="20"/>
      <c r="K21" s="20"/>
      <c r="L21" s="20"/>
      <c r="M21" s="20"/>
      <c r="N21" s="20"/>
      <c r="O21" s="20"/>
      <c r="P21" s="20"/>
      <c r="Q21" s="20"/>
      <c r="R21" s="20"/>
      <c r="S21" s="20"/>
      <c r="T21" s="20"/>
      <c r="U21" s="20"/>
      <c r="V21" s="20"/>
    </row>
    <row r="22" spans="1:22" x14ac:dyDescent="0.2">
      <c r="A22" s="20"/>
      <c r="B22" s="43" t="s">
        <v>160</v>
      </c>
      <c r="C22" s="44" t="str">
        <f>IF(C17&gt;D17, "Pass", "Fail")</f>
        <v>Pass</v>
      </c>
      <c r="D22" s="44" t="str">
        <f>IF(D17&gt;E17, "Pass", "Fail")</f>
        <v>Pass</v>
      </c>
      <c r="E22" s="44" t="str">
        <f>IF(E17&gt;F17, "Pass", "Fail")</f>
        <v>Fail</v>
      </c>
      <c r="F22" s="40"/>
      <c r="G22" s="46">
        <f>(((COUNTIF(C22:F22, "Pass") * 100) + (COUNTIF(C22:F22, "Fail") * 0)) * (400/300)) / 2</f>
        <v>133.33333333333331</v>
      </c>
      <c r="H22" s="47" t="s">
        <v>161</v>
      </c>
      <c r="I22" s="20"/>
      <c r="J22" s="20"/>
      <c r="K22" s="20"/>
      <c r="L22" s="20"/>
      <c r="M22" s="20"/>
      <c r="N22" s="20"/>
      <c r="O22" s="20"/>
      <c r="P22" s="20"/>
      <c r="Q22" s="20"/>
      <c r="R22" s="20"/>
      <c r="S22" s="20"/>
      <c r="T22" s="20"/>
      <c r="U22" s="20"/>
      <c r="V22" s="20"/>
    </row>
    <row r="23" spans="1:22" x14ac:dyDescent="0.2">
      <c r="A23" s="20"/>
      <c r="B23" s="39" t="s">
        <v>73</v>
      </c>
      <c r="C23" s="44" t="str">
        <f>IF(C17&gt;C7, "Pass", "Fail")</f>
        <v>Fail</v>
      </c>
      <c r="D23" s="44" t="str">
        <f>IF(D17&gt;D7, "Pass", "Fail")</f>
        <v>Fail</v>
      </c>
      <c r="E23" s="44" t="str">
        <f>IF(E17&gt;E7, "Pass", "Fail")</f>
        <v>Fail</v>
      </c>
      <c r="F23" s="49" t="str">
        <f>IF(F17&gt;F7, "Pass", "Fail")</f>
        <v>Fail</v>
      </c>
      <c r="G23" s="46">
        <f>(COUNTIF(C23:F23, "Pass") * 100) + (COUNTIF(C23:F23, "Fail") * 0)</f>
        <v>0</v>
      </c>
      <c r="H23" s="47" t="s">
        <v>162</v>
      </c>
      <c r="I23" s="20"/>
      <c r="J23" s="20"/>
      <c r="K23" s="20"/>
      <c r="L23" s="20"/>
      <c r="M23" s="20"/>
      <c r="N23" s="20"/>
      <c r="O23" s="20"/>
      <c r="P23" s="20"/>
      <c r="Q23" s="20"/>
      <c r="R23" s="20"/>
      <c r="S23" s="20"/>
      <c r="T23" s="20"/>
      <c r="U23" s="20"/>
      <c r="V23" s="20"/>
    </row>
    <row r="24" spans="1:22" x14ac:dyDescent="0.2">
      <c r="A24" s="20"/>
      <c r="B24" s="39" t="s">
        <v>91</v>
      </c>
      <c r="C24" s="50">
        <f>C17/(C4)</f>
        <v>9.611583606376177E-2</v>
      </c>
      <c r="D24" s="50">
        <f>D17/(D4)</f>
        <v>6.7656849110519682E-2</v>
      </c>
      <c r="E24" s="50">
        <f>E17/(E4)</f>
        <v>5.4656864028202377E-2</v>
      </c>
      <c r="F24" s="51">
        <f>F17/(F4)</f>
        <v>6.4621920381775319E-2</v>
      </c>
      <c r="G24" s="46">
        <f>(IF(C24 &gt; 0.5, 100, IF(C24 &gt;= 0.2, 50, 0))) +
  (IF(D24 &gt; 0.5, 100, IF(D24 &gt;= 0.2, 50, 0))) +
  (IF(E24 &gt; 0.5, 100, IF(E24 &gt;= 0.2, 50, 0))) +
  (IF(F24 &gt; 0.5, 100, IF(F24 &gt;= 0.2, 50, 0)))</f>
        <v>0</v>
      </c>
      <c r="H24" s="47" t="s">
        <v>163</v>
      </c>
      <c r="I24" s="20"/>
      <c r="J24" s="20"/>
      <c r="K24" s="20"/>
      <c r="L24" s="20"/>
      <c r="M24" s="20"/>
      <c r="N24" s="20"/>
      <c r="O24" s="20"/>
      <c r="P24" s="20"/>
      <c r="Q24" s="20"/>
      <c r="R24" s="20"/>
      <c r="S24" s="20"/>
      <c r="T24" s="20"/>
      <c r="U24" s="20"/>
      <c r="V24" s="20"/>
    </row>
    <row r="25" spans="1:22" x14ac:dyDescent="0.2">
      <c r="A25" s="20"/>
      <c r="B25" s="39" t="s">
        <v>79</v>
      </c>
      <c r="C25" s="50">
        <f>C17/C6</f>
        <v>7.834837424662365E-2</v>
      </c>
      <c r="D25" s="50">
        <f>D17/D6</f>
        <v>5.3569345017375147E-2</v>
      </c>
      <c r="E25" s="50">
        <f>E17/E6</f>
        <v>3.730333786009369E-2</v>
      </c>
      <c r="F25" s="51">
        <f>F17/F6</f>
        <v>4.5526574285008246E-2</v>
      </c>
      <c r="G25" s="46">
        <f>(IF(C25 &gt; 0.17, 100, IF(C25 &gt;= 0.1, 50, 0))) +
  (IF(D25 &gt; 0.17, 100, IF(D25 &gt;= 0.1, 50, 0))) +
  (IF(E25 &gt; 0.17, 100, IF(E25 &gt;= 0.1, 50, 0))) +
  (IF(F25 &gt; 0.17, 100, IF(F25 &gt;= 0.1, 50, 0)))</f>
        <v>0</v>
      </c>
      <c r="H25" s="47" t="s">
        <v>164</v>
      </c>
      <c r="I25" s="20"/>
      <c r="J25" s="20"/>
      <c r="K25" s="20"/>
      <c r="L25" s="20"/>
      <c r="M25" s="20"/>
      <c r="N25" s="20"/>
      <c r="O25" s="20"/>
      <c r="P25" s="20"/>
      <c r="Q25" s="20"/>
      <c r="R25" s="20"/>
      <c r="S25" s="20"/>
      <c r="T25" s="20"/>
      <c r="U25" s="20"/>
      <c r="V25" s="20"/>
    </row>
    <row r="26" spans="1:22" x14ac:dyDescent="0.2">
      <c r="A26" s="20"/>
      <c r="B26" s="39" t="s">
        <v>81</v>
      </c>
      <c r="C26" s="50">
        <f>C8/C6</f>
        <v>0.55996542184564713</v>
      </c>
      <c r="D26" s="50">
        <f>D8/D6</f>
        <v>0.60247229882377529</v>
      </c>
      <c r="E26" s="50">
        <f>E8/E6</f>
        <v>0.59460975734440735</v>
      </c>
      <c r="F26" s="51">
        <f>F8/F6</f>
        <v>0.62560741417372612</v>
      </c>
      <c r="G26" s="46">
        <f>(IF(C26 &lt; 0.5, 100, 0)) +
  (IF(D26 &lt; 0.5, 100, 0)) +
  (IF(E26 &lt; 0.5, 100, 0)) +
  (IF(F26 &lt; 0.5, 100, 0))</f>
        <v>0</v>
      </c>
      <c r="H26" s="47" t="s">
        <v>165</v>
      </c>
      <c r="I26" s="20"/>
      <c r="J26" s="20"/>
      <c r="K26" s="20"/>
      <c r="L26" s="20"/>
      <c r="M26" s="20"/>
      <c r="N26" s="20"/>
      <c r="O26" s="20"/>
      <c r="P26" s="20"/>
      <c r="Q26" s="20"/>
      <c r="R26" s="20"/>
      <c r="S26" s="20"/>
      <c r="T26" s="20"/>
      <c r="U26" s="20"/>
      <c r="V26" s="20"/>
    </row>
    <row r="27" spans="1:22" x14ac:dyDescent="0.2">
      <c r="A27" s="20"/>
      <c r="B27" s="39" t="s">
        <v>166</v>
      </c>
      <c r="C27" s="50">
        <f>C9/(C13+C10)</f>
        <v>2.0152032670646673</v>
      </c>
      <c r="D27" s="50">
        <f>D9/(D13+D10)</f>
        <v>2.1185647998871122</v>
      </c>
      <c r="E27" s="50">
        <f>E9/(E13+E10)</f>
        <v>2.1103698834289792</v>
      </c>
      <c r="F27" s="51">
        <f>F9/(F13+F10)</f>
        <v>2.1689269629794814</v>
      </c>
      <c r="G27" s="46">
        <f>(IF(C27 &lt; 0.8, 100, IF(C27 &lt; 1, 50, 0))) +
  (IF(D27 &lt; 0.8, 100, IF(D27 &lt; 1, 50, 0))) +
  (IF(E27 &lt; 0.8, 100, IF(E27 &lt; 1, 50, 0))) +
  (IF(F27 &lt; 0.8, 100, IF(F27 &lt; 1, 50, 0)))</f>
        <v>0</v>
      </c>
      <c r="H27" s="47" t="s">
        <v>167</v>
      </c>
      <c r="I27" s="20"/>
      <c r="J27" s="20"/>
      <c r="K27" s="20"/>
      <c r="L27" s="20"/>
      <c r="M27" s="20"/>
      <c r="N27" s="20"/>
      <c r="O27" s="20"/>
      <c r="P27" s="20"/>
      <c r="Q27" s="20"/>
      <c r="R27" s="20"/>
      <c r="S27" s="20"/>
      <c r="T27" s="20"/>
      <c r="U27" s="20"/>
      <c r="V27" s="20"/>
    </row>
    <row r="28" spans="1:22" x14ac:dyDescent="0.2">
      <c r="A28" s="20"/>
      <c r="B28" s="39" t="s">
        <v>168</v>
      </c>
      <c r="C28" s="44" t="str">
        <f>IF(C11=0, "Pass", "Fail")</f>
        <v>Pass</v>
      </c>
      <c r="D28" s="52" t="str">
        <f>IF(D11=0, "Pass", "Fail")</f>
        <v>Pass</v>
      </c>
      <c r="E28" s="52" t="str">
        <f>IF(E11=0, "Pass", "Fail")</f>
        <v>Pass</v>
      </c>
      <c r="F28" s="53" t="str">
        <f>IF(F11=0, "Pass", "Fail")</f>
        <v>Pass</v>
      </c>
      <c r="G28" s="46">
        <f>(COUNTIF(C28:F28, "Pass") * 100) + (COUNTIF(C28:F28, "Fail") * 0)</f>
        <v>400</v>
      </c>
      <c r="H28" s="47" t="s">
        <v>169</v>
      </c>
      <c r="I28" s="20"/>
      <c r="J28" s="20"/>
      <c r="K28" s="20"/>
      <c r="L28" s="20"/>
      <c r="M28" s="20"/>
      <c r="N28" s="20"/>
      <c r="O28" s="20"/>
      <c r="P28" s="20"/>
      <c r="Q28" s="20"/>
      <c r="R28" s="20"/>
      <c r="S28" s="20"/>
      <c r="T28" s="20"/>
      <c r="U28" s="20"/>
      <c r="V28" s="20"/>
    </row>
    <row r="29" spans="1:22" x14ac:dyDescent="0.2">
      <c r="A29" s="20"/>
      <c r="B29" s="39" t="s">
        <v>83</v>
      </c>
      <c r="C29" s="51">
        <f>(((C12-D12)/D12)+((D12-E12)/E12)+((E12-F12)/F12))/3</f>
        <v>1.8082550722315245</v>
      </c>
      <c r="D29" s="54"/>
      <c r="E29" s="55"/>
      <c r="F29" s="56"/>
      <c r="G29" s="46">
        <f>(IF(C29 &gt;= 0.17, 100, IF(C29 &gt;= 0, 50, 0))) * (400/100)</f>
        <v>400</v>
      </c>
      <c r="H29" s="47" t="s">
        <v>170</v>
      </c>
      <c r="I29" s="20"/>
      <c r="J29" s="20"/>
      <c r="K29" s="20"/>
      <c r="L29" s="20"/>
      <c r="M29" s="20"/>
      <c r="N29" s="20"/>
      <c r="O29" s="20"/>
      <c r="P29" s="20"/>
      <c r="Q29" s="20"/>
      <c r="R29" s="20"/>
      <c r="S29" s="20"/>
      <c r="T29" s="20"/>
      <c r="U29" s="20"/>
      <c r="V29" s="20"/>
    </row>
    <row r="30" spans="1:22" x14ac:dyDescent="0.2">
      <c r="A30" s="20"/>
      <c r="B30" s="39" t="s">
        <v>87</v>
      </c>
      <c r="C30" s="44" t="str">
        <f>IF(C10&lt;&gt;0,"Pass","Fail")</f>
        <v>Fail</v>
      </c>
      <c r="D30" s="57" t="str">
        <f>IF(D10&lt;&gt;0,"Pass","Fail")</f>
        <v>Fail</v>
      </c>
      <c r="E30" s="57" t="str">
        <f>IF(E10&lt;&gt;0,"Pass","Fail")</f>
        <v>Fail</v>
      </c>
      <c r="F30" s="58" t="str">
        <f>IF(F10&lt;&gt;0,"Pass","Fail")</f>
        <v>Fail</v>
      </c>
      <c r="G30" s="46">
        <f>(COUNTIF(C30:F30, "Pass") * 100) + (COUNTIF(C30:F30, "Fail") * 0)</f>
        <v>0</v>
      </c>
      <c r="H30" s="47" t="s">
        <v>171</v>
      </c>
      <c r="I30" s="20"/>
      <c r="J30" s="20"/>
      <c r="K30" s="20"/>
      <c r="L30" s="20"/>
      <c r="M30" s="20"/>
      <c r="N30" s="20"/>
      <c r="O30" s="20"/>
      <c r="P30" s="20"/>
      <c r="Q30" s="20"/>
      <c r="R30" s="20"/>
      <c r="S30" s="20"/>
      <c r="T30" s="20"/>
      <c r="U30" s="20"/>
      <c r="V30" s="20"/>
    </row>
    <row r="31" spans="1:22" x14ac:dyDescent="0.2">
      <c r="A31" s="20"/>
      <c r="B31" s="39" t="s">
        <v>172</v>
      </c>
      <c r="C31" s="50">
        <f>C17/(C13+C10)</f>
        <v>0.2362362739976249</v>
      </c>
      <c r="D31" s="50">
        <f>D17/(D13+D10)</f>
        <v>0.16705947372419419</v>
      </c>
      <c r="E31" s="50">
        <f>E17/(E13+E10)</f>
        <v>0.11602717863141142</v>
      </c>
      <c r="F31" s="51">
        <f>F17/(F13+F10)</f>
        <v>0.14427038878385093</v>
      </c>
      <c r="G31" s="46">
        <f>(IF(C31 &gt; 0.23, 100, 0)) +
  (IF(D31 &gt; 0.23, 100, 0)) +
  (IF(E31 &gt; 0.23, 100, 0)) +
  (IF(F31 &gt; 0.23, 100, 0))</f>
        <v>100</v>
      </c>
      <c r="H31" s="47" t="s">
        <v>173</v>
      </c>
      <c r="I31" s="20"/>
      <c r="J31" s="20"/>
      <c r="K31" s="20"/>
      <c r="L31" s="20"/>
      <c r="M31" s="20"/>
      <c r="N31" s="20"/>
      <c r="O31" s="20"/>
      <c r="P31" s="20"/>
      <c r="Q31" s="20"/>
      <c r="R31" s="20"/>
      <c r="S31" s="20"/>
      <c r="T31" s="20"/>
      <c r="U31" s="20"/>
      <c r="V31" s="20"/>
    </row>
    <row r="32" spans="1:22" x14ac:dyDescent="0.2">
      <c r="A32" s="20"/>
      <c r="B32" s="59" t="s">
        <v>93</v>
      </c>
      <c r="C32" s="60" t="str">
        <f>IF(C5&gt;F5, "Pass", "Fail")</f>
        <v>Fail</v>
      </c>
      <c r="D32" s="61"/>
      <c r="E32" s="62"/>
      <c r="F32" s="62"/>
      <c r="G32" s="63">
        <f>((COUNTIF(C32, "Pass") * 100) + (COUNTIF(C32, "Fail") * 0)) * (400/100)</f>
        <v>0</v>
      </c>
      <c r="H32" s="64" t="s">
        <v>174</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000-000000000000}">
  <sheetPr>
    <tabColor rgb="FF00FF00"/>
  </sheetPr>
  <dimension ref="A1:V32"/>
  <sheetViews>
    <sheetView zoomScale="200" workbookViewId="0"/>
  </sheetViews>
  <sheetFormatPr baseColWidth="10" defaultColWidth="8.83203125" defaultRowHeight="15" x14ac:dyDescent="0.2"/>
  <cols>
    <col min="1" max="1" width="19" customWidth="1"/>
    <col min="2" max="2" width="42" customWidth="1"/>
    <col min="3" max="7" width="20" customWidth="1"/>
    <col min="8" max="8" width="177" customWidth="1"/>
    <col min="9" max="9" width="20" customWidth="1"/>
    <col min="10" max="22" width="19" customWidth="1"/>
  </cols>
  <sheetData>
    <row r="1" spans="1:22" x14ac:dyDescent="0.2">
      <c r="A1" s="20"/>
      <c r="B1" s="21" t="s">
        <v>130</v>
      </c>
      <c r="C1" s="20"/>
      <c r="D1" s="20"/>
      <c r="E1" s="20"/>
      <c r="F1" s="20"/>
      <c r="G1" s="20"/>
      <c r="H1" s="20"/>
      <c r="I1" s="20"/>
      <c r="J1" s="20"/>
      <c r="K1" s="20"/>
      <c r="L1" s="20"/>
      <c r="M1" s="20"/>
      <c r="N1" s="20"/>
      <c r="O1" s="20"/>
      <c r="P1" s="20"/>
      <c r="Q1" s="20"/>
      <c r="R1" s="20"/>
      <c r="S1" s="20"/>
      <c r="T1" s="20"/>
      <c r="U1" s="20"/>
      <c r="V1" s="20"/>
    </row>
    <row r="2" spans="1:22" x14ac:dyDescent="0.2">
      <c r="A2" s="20"/>
      <c r="B2" s="22" t="s">
        <v>131</v>
      </c>
      <c r="C2" s="23" t="s">
        <v>175</v>
      </c>
      <c r="D2" s="23" t="s">
        <v>176</v>
      </c>
      <c r="E2" s="23" t="s">
        <v>177</v>
      </c>
      <c r="F2" s="23" t="s">
        <v>178</v>
      </c>
      <c r="G2" s="20"/>
      <c r="H2" s="24" t="s">
        <v>136</v>
      </c>
      <c r="I2" s="25">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0.16</v>
      </c>
      <c r="J2" s="20"/>
      <c r="K2" s="20"/>
      <c r="L2" s="20"/>
      <c r="M2" s="20"/>
      <c r="N2" s="20"/>
      <c r="O2" s="20"/>
      <c r="P2" s="20"/>
      <c r="Q2" s="20"/>
      <c r="R2" s="20"/>
      <c r="S2" s="20"/>
      <c r="T2" s="20"/>
      <c r="U2" s="20"/>
      <c r="V2" s="20"/>
    </row>
    <row r="3" spans="1:22" ht="19" x14ac:dyDescent="0.25">
      <c r="A3" s="20"/>
      <c r="B3" s="26" t="s">
        <v>137</v>
      </c>
      <c r="C3" s="27">
        <v>1170000</v>
      </c>
      <c r="D3" s="27">
        <v>1201000</v>
      </c>
      <c r="E3" s="27">
        <v>640000</v>
      </c>
      <c r="F3" s="28">
        <v>306000</v>
      </c>
      <c r="G3" s="20"/>
      <c r="H3" s="20"/>
      <c r="I3" s="20"/>
      <c r="J3" s="20"/>
      <c r="K3" s="20"/>
      <c r="L3" s="20"/>
      <c r="M3" s="20"/>
      <c r="N3" s="20"/>
      <c r="O3" s="20"/>
      <c r="P3" s="20"/>
      <c r="Q3" s="20"/>
      <c r="R3" s="20"/>
      <c r="S3" s="20"/>
      <c r="T3" s="20"/>
      <c r="U3" s="20"/>
      <c r="V3" s="20"/>
    </row>
    <row r="4" spans="1:22" ht="19" x14ac:dyDescent="0.25">
      <c r="A4" s="20"/>
      <c r="B4" s="29" t="s">
        <v>138</v>
      </c>
      <c r="C4" s="27">
        <v>438949000</v>
      </c>
      <c r="D4" s="27">
        <v>395776000</v>
      </c>
      <c r="E4" s="27">
        <v>364264000</v>
      </c>
      <c r="F4" s="28">
        <v>281304000</v>
      </c>
      <c r="G4" s="20"/>
      <c r="H4" s="20"/>
      <c r="I4" s="20"/>
      <c r="J4" s="20"/>
      <c r="K4" s="20"/>
      <c r="L4" s="20"/>
      <c r="M4" s="20"/>
      <c r="N4" s="20"/>
      <c r="O4" s="20"/>
      <c r="P4" s="20"/>
      <c r="Q4" s="20"/>
      <c r="R4" s="20"/>
      <c r="S4" s="20"/>
      <c r="T4" s="20"/>
      <c r="U4" s="20"/>
      <c r="V4" s="20"/>
    </row>
    <row r="5" spans="1:22" ht="19" x14ac:dyDescent="0.25">
      <c r="A5" s="20"/>
      <c r="B5" s="29" t="s">
        <v>139</v>
      </c>
      <c r="C5" s="27">
        <v>0</v>
      </c>
      <c r="D5" s="27">
        <v>0</v>
      </c>
      <c r="E5" s="27">
        <v>0</v>
      </c>
      <c r="F5" s="28">
        <v>0</v>
      </c>
      <c r="G5" s="20"/>
      <c r="H5" s="20"/>
      <c r="I5" s="20"/>
      <c r="J5" s="20"/>
      <c r="K5" s="20"/>
      <c r="L5" s="20"/>
      <c r="M5" s="20"/>
      <c r="N5" s="20"/>
      <c r="O5" s="20"/>
      <c r="P5" s="20"/>
      <c r="Q5" s="20"/>
      <c r="R5" s="20"/>
      <c r="S5" s="20"/>
      <c r="T5" s="20"/>
      <c r="U5" s="20"/>
      <c r="V5" s="20"/>
    </row>
    <row r="6" spans="1:22" ht="19" x14ac:dyDescent="0.25">
      <c r="A6" s="20"/>
      <c r="B6" s="29" t="s">
        <v>140</v>
      </c>
      <c r="C6" s="27">
        <v>612852000</v>
      </c>
      <c r="D6" s="27">
        <v>576157000</v>
      </c>
      <c r="E6" s="27">
        <v>551979000</v>
      </c>
      <c r="F6" s="28">
        <v>460172000</v>
      </c>
      <c r="G6" s="20"/>
      <c r="H6" s="20"/>
      <c r="I6" s="20"/>
      <c r="J6" s="20"/>
      <c r="K6" s="20"/>
      <c r="L6" s="20"/>
      <c r="M6" s="20"/>
      <c r="N6" s="20"/>
      <c r="O6" s="20"/>
      <c r="P6" s="20"/>
      <c r="Q6" s="20"/>
      <c r="R6" s="20"/>
      <c r="S6" s="20"/>
      <c r="T6" s="20"/>
      <c r="U6" s="20"/>
      <c r="V6" s="20"/>
    </row>
    <row r="7" spans="1:22" ht="19" x14ac:dyDescent="0.25">
      <c r="A7" s="20"/>
      <c r="B7" s="29" t="s">
        <v>141</v>
      </c>
      <c r="C7" s="27">
        <v>88577000</v>
      </c>
      <c r="D7" s="27">
        <v>91168000</v>
      </c>
      <c r="E7" s="27">
        <v>205209000</v>
      </c>
      <c r="F7" s="28">
        <v>42701000</v>
      </c>
      <c r="G7" s="20"/>
      <c r="H7" s="20"/>
      <c r="I7" s="20"/>
      <c r="J7" s="20"/>
      <c r="K7" s="20"/>
      <c r="L7" s="20"/>
      <c r="M7" s="20"/>
      <c r="N7" s="20"/>
      <c r="O7" s="20"/>
      <c r="P7" s="20"/>
      <c r="Q7" s="20"/>
      <c r="R7" s="20"/>
      <c r="S7" s="20"/>
      <c r="T7" s="20"/>
      <c r="U7" s="20"/>
      <c r="V7" s="20"/>
    </row>
    <row r="8" spans="1:22" ht="19" x14ac:dyDescent="0.25">
      <c r="A8" s="20"/>
      <c r="B8" s="29" t="s">
        <v>142</v>
      </c>
      <c r="C8" s="27">
        <v>399176000</v>
      </c>
      <c r="D8" s="27">
        <v>401912000</v>
      </c>
      <c r="E8" s="27">
        <v>232663000</v>
      </c>
      <c r="F8" s="28">
        <v>292445000</v>
      </c>
      <c r="G8" s="20"/>
      <c r="H8" s="20"/>
      <c r="I8" s="20"/>
      <c r="J8" s="20"/>
      <c r="K8" s="20"/>
      <c r="L8" s="20"/>
      <c r="M8" s="20"/>
      <c r="N8" s="20"/>
      <c r="O8" s="20"/>
      <c r="P8" s="20"/>
      <c r="Q8" s="20"/>
      <c r="R8" s="20"/>
      <c r="S8" s="20"/>
      <c r="T8" s="20"/>
      <c r="U8" s="20"/>
      <c r="V8" s="20"/>
    </row>
    <row r="9" spans="1:22" ht="19" x14ac:dyDescent="0.25">
      <c r="A9" s="20"/>
      <c r="B9" s="29" t="s">
        <v>143</v>
      </c>
      <c r="C9" s="27">
        <v>487753000</v>
      </c>
      <c r="D9" s="27">
        <v>493080000</v>
      </c>
      <c r="E9" s="27">
        <v>437872000</v>
      </c>
      <c r="F9" s="28">
        <v>335146000</v>
      </c>
      <c r="G9" s="20"/>
      <c r="H9" s="20"/>
      <c r="I9" s="20"/>
      <c r="J9" s="20"/>
      <c r="K9" s="20"/>
      <c r="L9" s="20"/>
      <c r="M9" s="20"/>
      <c r="N9" s="20"/>
      <c r="O9" s="20"/>
      <c r="P9" s="20"/>
      <c r="Q9" s="20"/>
      <c r="R9" s="20"/>
      <c r="S9" s="20"/>
      <c r="T9" s="20"/>
      <c r="U9" s="20"/>
      <c r="V9" s="20"/>
    </row>
    <row r="10" spans="1:22" ht="19" x14ac:dyDescent="0.25">
      <c r="A10" s="20"/>
      <c r="B10" s="29" t="s">
        <v>144</v>
      </c>
      <c r="C10" s="27">
        <v>1736000</v>
      </c>
      <c r="D10" s="27">
        <v>1736000</v>
      </c>
      <c r="E10" s="27">
        <v>1736000</v>
      </c>
      <c r="F10" s="28">
        <v>1736000</v>
      </c>
      <c r="G10" s="20"/>
      <c r="H10" s="20"/>
      <c r="I10" s="20"/>
      <c r="J10" s="20"/>
      <c r="K10" s="20"/>
      <c r="L10" s="20"/>
      <c r="M10" s="20"/>
      <c r="N10" s="20"/>
      <c r="O10" s="20"/>
      <c r="P10" s="20"/>
      <c r="Q10" s="20"/>
      <c r="R10" s="20"/>
      <c r="S10" s="20"/>
      <c r="T10" s="20"/>
      <c r="U10" s="20"/>
      <c r="V10" s="20"/>
    </row>
    <row r="11" spans="1:22" ht="19" x14ac:dyDescent="0.25">
      <c r="A11" s="20"/>
      <c r="B11" s="29" t="s">
        <v>145</v>
      </c>
      <c r="C11" s="27">
        <v>0</v>
      </c>
      <c r="D11" s="27">
        <v>0</v>
      </c>
      <c r="E11" s="27">
        <v>0</v>
      </c>
      <c r="F11" s="28">
        <v>0</v>
      </c>
      <c r="G11" s="20"/>
      <c r="H11" s="20"/>
      <c r="I11" s="20"/>
      <c r="J11" s="20"/>
      <c r="K11" s="20"/>
      <c r="L11" s="20"/>
      <c r="M11" s="20"/>
      <c r="N11" s="20"/>
      <c r="O11" s="20"/>
      <c r="P11" s="20"/>
      <c r="Q11" s="20"/>
      <c r="R11" s="20"/>
      <c r="S11" s="20"/>
      <c r="T11" s="20"/>
      <c r="U11" s="20"/>
      <c r="V11" s="20"/>
    </row>
    <row r="12" spans="1:22" ht="19" x14ac:dyDescent="0.25">
      <c r="A12" s="20"/>
      <c r="B12" s="29" t="s">
        <v>146</v>
      </c>
      <c r="C12" s="27">
        <v>-5037000</v>
      </c>
      <c r="D12" s="27">
        <v>-7256000</v>
      </c>
      <c r="E12" s="27">
        <v>-6899000</v>
      </c>
      <c r="F12" s="28">
        <v>8191000</v>
      </c>
      <c r="G12" s="20"/>
      <c r="H12" s="20"/>
      <c r="I12" s="20"/>
      <c r="J12" s="20"/>
      <c r="K12" s="20"/>
      <c r="L12" s="20"/>
      <c r="M12" s="20"/>
      <c r="N12" s="20"/>
      <c r="O12" s="20"/>
      <c r="P12" s="20"/>
      <c r="Q12" s="20"/>
      <c r="R12" s="20"/>
      <c r="S12" s="20"/>
      <c r="T12" s="20"/>
      <c r="U12" s="20"/>
      <c r="V12" s="20"/>
    </row>
    <row r="13" spans="1:22" ht="19" x14ac:dyDescent="0.25">
      <c r="A13" s="20"/>
      <c r="B13" s="29" t="s">
        <v>147</v>
      </c>
      <c r="C13" s="27">
        <v>125099000</v>
      </c>
      <c r="D13" s="27">
        <v>83077000</v>
      </c>
      <c r="E13" s="27">
        <v>114107000</v>
      </c>
      <c r="F13" s="28">
        <v>125026000</v>
      </c>
      <c r="G13" s="20"/>
      <c r="H13" s="20"/>
      <c r="I13" s="20"/>
      <c r="J13" s="20"/>
      <c r="K13" s="20"/>
      <c r="L13" s="20"/>
      <c r="M13" s="20"/>
      <c r="N13" s="20"/>
      <c r="O13" s="20"/>
      <c r="P13" s="20"/>
      <c r="Q13" s="20"/>
      <c r="R13" s="20"/>
      <c r="S13" s="20"/>
      <c r="T13" s="20"/>
      <c r="U13" s="20"/>
      <c r="V13" s="20"/>
    </row>
    <row r="14" spans="1:22" ht="19" x14ac:dyDescent="0.25">
      <c r="A14" s="20"/>
      <c r="B14" s="30" t="s">
        <v>148</v>
      </c>
      <c r="C14" s="31"/>
      <c r="D14" s="31"/>
      <c r="E14" s="31"/>
      <c r="F14" s="32"/>
      <c r="G14" s="20"/>
      <c r="H14" s="20"/>
      <c r="I14" s="20"/>
      <c r="J14" s="20"/>
      <c r="K14" s="20"/>
      <c r="L14" s="20"/>
      <c r="M14" s="20"/>
      <c r="N14" s="20"/>
      <c r="O14" s="20"/>
      <c r="P14" s="20"/>
      <c r="Q14" s="20"/>
      <c r="R14" s="20"/>
      <c r="S14" s="20"/>
      <c r="T14" s="20"/>
      <c r="U14" s="20"/>
      <c r="V14" s="20"/>
    </row>
    <row r="15" spans="1:22" ht="19" x14ac:dyDescent="0.25">
      <c r="A15" s="20"/>
      <c r="B15" s="26" t="s">
        <v>149</v>
      </c>
      <c r="C15" s="27">
        <v>4465000</v>
      </c>
      <c r="D15" s="27">
        <v>3784000</v>
      </c>
      <c r="E15" s="27">
        <v>2508000</v>
      </c>
      <c r="F15" s="28">
        <v>3491000</v>
      </c>
      <c r="G15" s="20"/>
      <c r="H15" s="20"/>
      <c r="I15" s="20"/>
      <c r="J15" s="20"/>
      <c r="K15" s="20"/>
      <c r="L15" s="20"/>
      <c r="M15" s="20"/>
      <c r="N15" s="20"/>
      <c r="O15" s="20"/>
      <c r="P15" s="20"/>
      <c r="Q15" s="20"/>
      <c r="R15" s="20"/>
      <c r="S15" s="20"/>
      <c r="T15" s="20"/>
      <c r="U15" s="20"/>
      <c r="V15" s="20"/>
    </row>
    <row r="16" spans="1:22" ht="19" x14ac:dyDescent="0.25">
      <c r="A16" s="20"/>
      <c r="B16" s="30" t="s">
        <v>150</v>
      </c>
      <c r="C16" s="31"/>
      <c r="D16" s="31"/>
      <c r="E16" s="31"/>
      <c r="F16" s="32"/>
      <c r="G16" s="20"/>
      <c r="H16" s="20"/>
      <c r="I16" s="20"/>
      <c r="J16" s="20"/>
      <c r="K16" s="20"/>
      <c r="L16" s="20"/>
      <c r="M16" s="20"/>
      <c r="N16" s="20"/>
      <c r="O16" s="20"/>
      <c r="P16" s="20"/>
      <c r="Q16" s="20"/>
      <c r="R16" s="20"/>
      <c r="S16" s="20"/>
      <c r="T16" s="20"/>
      <c r="U16" s="20"/>
      <c r="V16" s="20"/>
    </row>
    <row r="17" spans="1:22" ht="19" x14ac:dyDescent="0.25">
      <c r="A17" s="20"/>
      <c r="B17" s="33" t="s">
        <v>151</v>
      </c>
      <c r="C17" s="34">
        <v>8604000</v>
      </c>
      <c r="D17" s="34">
        <v>11320000</v>
      </c>
      <c r="E17" s="34">
        <v>16112000</v>
      </c>
      <c r="F17" s="35">
        <v>-5826000</v>
      </c>
      <c r="G17" s="20"/>
      <c r="H17" s="20"/>
      <c r="I17" s="20"/>
      <c r="J17" s="20"/>
      <c r="K17" s="20"/>
      <c r="L17" s="20"/>
      <c r="M17" s="20"/>
      <c r="N17" s="20"/>
      <c r="O17" s="20"/>
      <c r="P17" s="20"/>
      <c r="Q17" s="20"/>
      <c r="R17" s="20"/>
      <c r="S17" s="20"/>
      <c r="T17" s="20"/>
      <c r="U17" s="20"/>
      <c r="V17" s="20"/>
    </row>
    <row r="19" spans="1:22" x14ac:dyDescent="0.2">
      <c r="A19" s="20"/>
      <c r="B19" s="36" t="s">
        <v>70</v>
      </c>
      <c r="C19" s="37" t="s">
        <v>152</v>
      </c>
      <c r="D19" s="37" t="s">
        <v>153</v>
      </c>
      <c r="E19" s="37" t="s">
        <v>154</v>
      </c>
      <c r="F19" s="37" t="s">
        <v>155</v>
      </c>
      <c r="G19" s="38" t="s">
        <v>156</v>
      </c>
      <c r="H19" s="20"/>
      <c r="I19" s="20"/>
      <c r="J19" s="20"/>
      <c r="K19" s="20"/>
      <c r="L19" s="20"/>
      <c r="M19" s="20"/>
      <c r="N19" s="20"/>
      <c r="O19" s="20"/>
      <c r="P19" s="20"/>
      <c r="Q19" s="20"/>
      <c r="R19" s="20"/>
      <c r="S19" s="20"/>
      <c r="T19" s="20"/>
      <c r="U19" s="20"/>
      <c r="V19" s="20"/>
    </row>
    <row r="20" spans="1:22" x14ac:dyDescent="0.2">
      <c r="A20" s="20"/>
      <c r="B20" s="39" t="s">
        <v>85</v>
      </c>
      <c r="C20" s="40"/>
      <c r="D20" s="40"/>
      <c r="E20" s="40"/>
      <c r="F20" s="40"/>
      <c r="G20" s="41"/>
      <c r="H20" s="42" t="s">
        <v>157</v>
      </c>
      <c r="I20" s="20"/>
      <c r="J20" s="20"/>
      <c r="K20" s="20"/>
      <c r="L20" s="20"/>
      <c r="M20" s="20"/>
      <c r="N20" s="20"/>
      <c r="O20" s="20"/>
      <c r="P20" s="20"/>
      <c r="Q20" s="20"/>
      <c r="R20" s="20"/>
      <c r="S20" s="20"/>
      <c r="T20" s="20"/>
      <c r="U20" s="20"/>
      <c r="V20" s="20"/>
    </row>
    <row r="21" spans="1:22" x14ac:dyDescent="0.2">
      <c r="A21" s="20"/>
      <c r="B21" s="43" t="s">
        <v>158</v>
      </c>
      <c r="C21" s="44" t="str">
        <f>IF(C3&gt;D3, "Pass", "Fail")</f>
        <v>Fail</v>
      </c>
      <c r="D21" s="44" t="str">
        <f>IF(D3&gt;E3, "Pass", "Fail")</f>
        <v>Pass</v>
      </c>
      <c r="E21" s="44" t="str">
        <f>IF(E3&gt;F3, "Pass", "Fail")</f>
        <v>Pass</v>
      </c>
      <c r="F21" s="45"/>
      <c r="G21" s="46">
        <f>(((COUNTIF(C21:E21, "Pass") * 100) + (COUNTIF(C21:E21, "Fail") * 0)) * (400/300)) / 2</f>
        <v>133.33333333333331</v>
      </c>
      <c r="H21" s="47" t="s">
        <v>159</v>
      </c>
      <c r="I21" s="48"/>
      <c r="J21" s="20"/>
      <c r="K21" s="20"/>
      <c r="L21" s="20"/>
      <c r="M21" s="20"/>
      <c r="N21" s="20"/>
      <c r="O21" s="20"/>
      <c r="P21" s="20"/>
      <c r="Q21" s="20"/>
      <c r="R21" s="20"/>
      <c r="S21" s="20"/>
      <c r="T21" s="20"/>
      <c r="U21" s="20"/>
      <c r="V21" s="20"/>
    </row>
    <row r="22" spans="1:22" x14ac:dyDescent="0.2">
      <c r="A22" s="20"/>
      <c r="B22" s="43" t="s">
        <v>160</v>
      </c>
      <c r="C22" s="44" t="str">
        <f>IF(C17&gt;D17, "Pass", "Fail")</f>
        <v>Fail</v>
      </c>
      <c r="D22" s="44" t="str">
        <f>IF(D17&gt;E17, "Pass", "Fail")</f>
        <v>Fail</v>
      </c>
      <c r="E22" s="44" t="str">
        <f>IF(E17&gt;F17, "Pass", "Fail")</f>
        <v>Pass</v>
      </c>
      <c r="F22" s="40"/>
      <c r="G22" s="46">
        <f>(((COUNTIF(C22:F22, "Pass") * 100) + (COUNTIF(C22:F22, "Fail") * 0)) * (400/300)) / 2</f>
        <v>66.666666666666657</v>
      </c>
      <c r="H22" s="47" t="s">
        <v>161</v>
      </c>
      <c r="I22" s="20"/>
      <c r="J22" s="20"/>
      <c r="K22" s="20"/>
      <c r="L22" s="20"/>
      <c r="M22" s="20"/>
      <c r="N22" s="20"/>
      <c r="O22" s="20"/>
      <c r="P22" s="20"/>
      <c r="Q22" s="20"/>
      <c r="R22" s="20"/>
      <c r="S22" s="20"/>
      <c r="T22" s="20"/>
      <c r="U22" s="20"/>
      <c r="V22" s="20"/>
    </row>
    <row r="23" spans="1:22" x14ac:dyDescent="0.2">
      <c r="A23" s="20"/>
      <c r="B23" s="39" t="s">
        <v>73</v>
      </c>
      <c r="C23" s="44" t="str">
        <f>IF(C17&gt;C7, "Pass", "Fail")</f>
        <v>Fail</v>
      </c>
      <c r="D23" s="44" t="str">
        <f>IF(D17&gt;D7, "Pass", "Fail")</f>
        <v>Fail</v>
      </c>
      <c r="E23" s="44" t="str">
        <f>IF(E17&gt;E7, "Pass", "Fail")</f>
        <v>Fail</v>
      </c>
      <c r="F23" s="49" t="str">
        <f>IF(F17&gt;F7, "Pass", "Fail")</f>
        <v>Fail</v>
      </c>
      <c r="G23" s="46">
        <f>(COUNTIF(C23:F23, "Pass") * 100) + (COUNTIF(C23:F23, "Fail") * 0)</f>
        <v>0</v>
      </c>
      <c r="H23" s="47" t="s">
        <v>162</v>
      </c>
      <c r="I23" s="20"/>
      <c r="J23" s="20"/>
      <c r="K23" s="20"/>
      <c r="L23" s="20"/>
      <c r="M23" s="20"/>
      <c r="N23" s="20"/>
      <c r="O23" s="20"/>
      <c r="P23" s="20"/>
      <c r="Q23" s="20"/>
      <c r="R23" s="20"/>
      <c r="S23" s="20"/>
      <c r="T23" s="20"/>
      <c r="U23" s="20"/>
      <c r="V23" s="20"/>
    </row>
    <row r="24" spans="1:22" x14ac:dyDescent="0.2">
      <c r="A24" s="20"/>
      <c r="B24" s="39" t="s">
        <v>91</v>
      </c>
      <c r="C24" s="50">
        <f>C17/(C4)</f>
        <v>1.9601365990126414E-2</v>
      </c>
      <c r="D24" s="50">
        <f>D17/(D4)</f>
        <v>2.8602037516170763E-2</v>
      </c>
      <c r="E24" s="50">
        <f>E17/(E4)</f>
        <v>4.4231656161465308E-2</v>
      </c>
      <c r="F24" s="51">
        <f>F17/(F4)</f>
        <v>-2.0710690214145552E-2</v>
      </c>
      <c r="G24" s="46">
        <f>(IF(C24 &gt; 0.5, 100, IF(C24 &gt;= 0.2, 50, 0))) +
  (IF(D24 &gt; 0.5, 100, IF(D24 &gt;= 0.2, 50, 0))) +
  (IF(E24 &gt; 0.5, 100, IF(E24 &gt;= 0.2, 50, 0))) +
  (IF(F24 &gt; 0.5, 100, IF(F24 &gt;= 0.2, 50, 0)))</f>
        <v>0</v>
      </c>
      <c r="H24" s="47" t="s">
        <v>163</v>
      </c>
      <c r="I24" s="20"/>
      <c r="J24" s="20"/>
      <c r="K24" s="20"/>
      <c r="L24" s="20"/>
      <c r="M24" s="20"/>
      <c r="N24" s="20"/>
      <c r="O24" s="20"/>
      <c r="P24" s="20"/>
      <c r="Q24" s="20"/>
      <c r="R24" s="20"/>
      <c r="S24" s="20"/>
      <c r="T24" s="20"/>
      <c r="U24" s="20"/>
      <c r="V24" s="20"/>
    </row>
    <row r="25" spans="1:22" x14ac:dyDescent="0.2">
      <c r="A25" s="20"/>
      <c r="B25" s="39" t="s">
        <v>79</v>
      </c>
      <c r="C25" s="50">
        <f>C17/C6</f>
        <v>1.4039278651289381E-2</v>
      </c>
      <c r="D25" s="50">
        <f>D17/D6</f>
        <v>1.964742249074471E-2</v>
      </c>
      <c r="E25" s="50">
        <f>E17/E6</f>
        <v>2.9189516267829028E-2</v>
      </c>
      <c r="F25" s="51">
        <f>F17/F6</f>
        <v>-1.2660483471397652E-2</v>
      </c>
      <c r="G25" s="46">
        <f>(IF(C25 &gt; 0.17, 100, IF(C25 &gt;= 0.1, 50, 0))) +
  (IF(D25 &gt; 0.17, 100, IF(D25 &gt;= 0.1, 50, 0))) +
  (IF(E25 &gt; 0.17, 100, IF(E25 &gt;= 0.1, 50, 0))) +
  (IF(F25 &gt; 0.17, 100, IF(F25 &gt;= 0.1, 50, 0)))</f>
        <v>0</v>
      </c>
      <c r="H25" s="47" t="s">
        <v>164</v>
      </c>
      <c r="I25" s="20"/>
      <c r="J25" s="20"/>
      <c r="K25" s="20"/>
      <c r="L25" s="20"/>
      <c r="M25" s="20"/>
      <c r="N25" s="20"/>
      <c r="O25" s="20"/>
      <c r="P25" s="20"/>
      <c r="Q25" s="20"/>
      <c r="R25" s="20"/>
      <c r="S25" s="20"/>
      <c r="T25" s="20"/>
      <c r="U25" s="20"/>
      <c r="V25" s="20"/>
    </row>
    <row r="26" spans="1:22" x14ac:dyDescent="0.2">
      <c r="A26" s="20"/>
      <c r="B26" s="39" t="s">
        <v>81</v>
      </c>
      <c r="C26" s="50">
        <f>C8/C6</f>
        <v>0.65134159633973621</v>
      </c>
      <c r="D26" s="50">
        <f>D8/D6</f>
        <v>0.69757375159895652</v>
      </c>
      <c r="E26" s="50">
        <f>E8/E6</f>
        <v>0.42150697762052541</v>
      </c>
      <c r="F26" s="51">
        <f>F8/F6</f>
        <v>0.63551237363420632</v>
      </c>
      <c r="G26" s="46">
        <f>(IF(C26 &lt; 0.5, 100, 0)) +
  (IF(D26 &lt; 0.5, 100, 0)) +
  (IF(E26 &lt; 0.5, 100, 0)) +
  (IF(F26 &lt; 0.5, 100, 0))</f>
        <v>100</v>
      </c>
      <c r="H26" s="47" t="s">
        <v>165</v>
      </c>
      <c r="I26" s="20"/>
      <c r="J26" s="20"/>
      <c r="K26" s="20"/>
      <c r="L26" s="20"/>
      <c r="M26" s="20"/>
      <c r="N26" s="20"/>
      <c r="O26" s="20"/>
      <c r="P26" s="20"/>
      <c r="Q26" s="20"/>
      <c r="R26" s="20"/>
      <c r="S26" s="20"/>
      <c r="T26" s="20"/>
      <c r="U26" s="20"/>
      <c r="V26" s="20"/>
    </row>
    <row r="27" spans="1:22" x14ac:dyDescent="0.2">
      <c r="A27" s="20"/>
      <c r="B27" s="39" t="s">
        <v>166</v>
      </c>
      <c r="C27" s="50">
        <f>C9/(C13+C10)</f>
        <v>3.8455710174636337</v>
      </c>
      <c r="D27" s="50">
        <f>D9/(D13+D10)</f>
        <v>5.8137313855187296</v>
      </c>
      <c r="E27" s="50">
        <f>E9/(E13+E10)</f>
        <v>3.7798744852947523</v>
      </c>
      <c r="F27" s="51">
        <f>F9/(F13+F10)</f>
        <v>2.6438995913601868</v>
      </c>
      <c r="G27" s="46">
        <f>(IF(C27 &lt; 0.8, 100, IF(C27 &lt; 1, 50, 0))) +
  (IF(D27 &lt; 0.8, 100, IF(D27 &lt; 1, 50, 0))) +
  (IF(E27 &lt; 0.8, 100, IF(E27 &lt; 1, 50, 0))) +
  (IF(F27 &lt; 0.8, 100, IF(F27 &lt; 1, 50, 0)))</f>
        <v>0</v>
      </c>
      <c r="H27" s="47" t="s">
        <v>167</v>
      </c>
      <c r="I27" s="20"/>
      <c r="J27" s="20"/>
      <c r="K27" s="20"/>
      <c r="L27" s="20"/>
      <c r="M27" s="20"/>
      <c r="N27" s="20"/>
      <c r="O27" s="20"/>
      <c r="P27" s="20"/>
      <c r="Q27" s="20"/>
      <c r="R27" s="20"/>
      <c r="S27" s="20"/>
      <c r="T27" s="20"/>
      <c r="U27" s="20"/>
      <c r="V27" s="20"/>
    </row>
    <row r="28" spans="1:22" x14ac:dyDescent="0.2">
      <c r="A28" s="20"/>
      <c r="B28" s="39" t="s">
        <v>168</v>
      </c>
      <c r="C28" s="44" t="str">
        <f>IF(C11=0, "Pass", "Fail")</f>
        <v>Pass</v>
      </c>
      <c r="D28" s="52" t="str">
        <f>IF(D11=0, "Pass", "Fail")</f>
        <v>Pass</v>
      </c>
      <c r="E28" s="52" t="str">
        <f>IF(E11=0, "Pass", "Fail")</f>
        <v>Pass</v>
      </c>
      <c r="F28" s="53" t="str">
        <f>IF(F11=0, "Pass", "Fail")</f>
        <v>Pass</v>
      </c>
      <c r="G28" s="46">
        <f>(COUNTIF(C28:F28, "Pass") * 100) + (COUNTIF(C28:F28, "Fail") * 0)</f>
        <v>400</v>
      </c>
      <c r="H28" s="47" t="s">
        <v>169</v>
      </c>
      <c r="I28" s="20"/>
      <c r="J28" s="20"/>
      <c r="K28" s="20"/>
      <c r="L28" s="20"/>
      <c r="M28" s="20"/>
      <c r="N28" s="20"/>
      <c r="O28" s="20"/>
      <c r="P28" s="20"/>
      <c r="Q28" s="20"/>
      <c r="R28" s="20"/>
      <c r="S28" s="20"/>
      <c r="T28" s="20"/>
      <c r="U28" s="20"/>
      <c r="V28" s="20"/>
    </row>
    <row r="29" spans="1:22" x14ac:dyDescent="0.2">
      <c r="A29" s="20"/>
      <c r="B29" s="39" t="s">
        <v>83</v>
      </c>
      <c r="C29" s="51">
        <f>(((C12-D12)/D12)+((D12-E12)/E12)+((E12-F12)/F12))/3</f>
        <v>-0.6987783827229781</v>
      </c>
      <c r="D29" s="54"/>
      <c r="E29" s="55"/>
      <c r="F29" s="56"/>
      <c r="G29" s="46">
        <f>(IF(C29 &gt;= 0.17, 100, IF(C29 &gt;= 0, 50, 0))) * (400/100)</f>
        <v>0</v>
      </c>
      <c r="H29" s="47" t="s">
        <v>170</v>
      </c>
      <c r="I29" s="20"/>
      <c r="J29" s="20"/>
      <c r="K29" s="20"/>
      <c r="L29" s="20"/>
      <c r="M29" s="20"/>
      <c r="N29" s="20"/>
      <c r="O29" s="20"/>
      <c r="P29" s="20"/>
      <c r="Q29" s="20"/>
      <c r="R29" s="20"/>
      <c r="S29" s="20"/>
      <c r="T29" s="20"/>
      <c r="U29" s="20"/>
      <c r="V29" s="20"/>
    </row>
    <row r="30" spans="1:22" x14ac:dyDescent="0.2">
      <c r="A30" s="20"/>
      <c r="B30" s="39" t="s">
        <v>87</v>
      </c>
      <c r="C30" s="44" t="str">
        <f>IF(C10&lt;&gt;0,"Pass","Fail")</f>
        <v>Pass</v>
      </c>
      <c r="D30" s="57" t="str">
        <f>IF(D10&lt;&gt;0,"Pass","Fail")</f>
        <v>Pass</v>
      </c>
      <c r="E30" s="57" t="str">
        <f>IF(E10&lt;&gt;0,"Pass","Fail")</f>
        <v>Pass</v>
      </c>
      <c r="F30" s="58" t="str">
        <f>IF(F10&lt;&gt;0,"Pass","Fail")</f>
        <v>Pass</v>
      </c>
      <c r="G30" s="46">
        <f>(COUNTIF(C30:F30, "Pass") * 100) + (COUNTIF(C30:F30, "Fail") * 0)</f>
        <v>400</v>
      </c>
      <c r="H30" s="47" t="s">
        <v>171</v>
      </c>
      <c r="I30" s="20"/>
      <c r="J30" s="20"/>
      <c r="K30" s="20"/>
      <c r="L30" s="20"/>
      <c r="M30" s="20"/>
      <c r="N30" s="20"/>
      <c r="O30" s="20"/>
      <c r="P30" s="20"/>
      <c r="Q30" s="20"/>
      <c r="R30" s="20"/>
      <c r="S30" s="20"/>
      <c r="T30" s="20"/>
      <c r="U30" s="20"/>
      <c r="V30" s="20"/>
    </row>
    <row r="31" spans="1:22" x14ac:dyDescent="0.2">
      <c r="A31" s="20"/>
      <c r="B31" s="39" t="s">
        <v>172</v>
      </c>
      <c r="C31" s="50">
        <f>C17/(C13+C10)</f>
        <v>6.783616509638507E-2</v>
      </c>
      <c r="D31" s="50">
        <f>D17/(D13+D10)</f>
        <v>0.13347010481883673</v>
      </c>
      <c r="E31" s="50">
        <f>E17/(E13+E10)</f>
        <v>0.13908479580121372</v>
      </c>
      <c r="F31" s="51">
        <f>F17/(F13+F10)</f>
        <v>-4.5960145785014436E-2</v>
      </c>
      <c r="G31" s="46">
        <f>(IF(C31 &gt; 0.23, 100, 0)) +
  (IF(D31 &gt; 0.23, 100, 0)) +
  (IF(E31 &gt; 0.23, 100, 0)) +
  (IF(F31 &gt; 0.23, 100, 0))</f>
        <v>0</v>
      </c>
      <c r="H31" s="47" t="s">
        <v>173</v>
      </c>
      <c r="I31" s="20"/>
      <c r="J31" s="20"/>
      <c r="K31" s="20"/>
      <c r="L31" s="20"/>
      <c r="M31" s="20"/>
      <c r="N31" s="20"/>
      <c r="O31" s="20"/>
      <c r="P31" s="20"/>
      <c r="Q31" s="20"/>
      <c r="R31" s="20"/>
      <c r="S31" s="20"/>
      <c r="T31" s="20"/>
      <c r="U31" s="20"/>
      <c r="V31" s="20"/>
    </row>
    <row r="32" spans="1:22" x14ac:dyDescent="0.2">
      <c r="A32" s="20"/>
      <c r="B32" s="59" t="s">
        <v>93</v>
      </c>
      <c r="C32" s="60" t="str">
        <f>IF(C5&gt;F5, "Pass", "Fail")</f>
        <v>Fail</v>
      </c>
      <c r="D32" s="61"/>
      <c r="E32" s="62"/>
      <c r="F32" s="62"/>
      <c r="G32" s="63">
        <f>((COUNTIF(C32, "Pass") * 100) + (COUNTIF(C32, "Fail") * 0)) * (400/100)</f>
        <v>0</v>
      </c>
      <c r="H32" s="64" t="s">
        <v>174</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100-000000000000}">
  <sheetPr>
    <tabColor rgb="FF00FF00"/>
  </sheetPr>
  <dimension ref="A1:V32"/>
  <sheetViews>
    <sheetView zoomScale="200" workbookViewId="0"/>
  </sheetViews>
  <sheetFormatPr baseColWidth="10" defaultColWidth="8.83203125" defaultRowHeight="15" x14ac:dyDescent="0.2"/>
  <cols>
    <col min="1" max="1" width="19" customWidth="1"/>
    <col min="2" max="2" width="42" customWidth="1"/>
    <col min="3" max="7" width="20" customWidth="1"/>
    <col min="8" max="8" width="177" customWidth="1"/>
    <col min="9" max="9" width="20" customWidth="1"/>
    <col min="10" max="22" width="19" customWidth="1"/>
  </cols>
  <sheetData>
    <row r="1" spans="1:22" x14ac:dyDescent="0.2">
      <c r="A1" s="20"/>
      <c r="B1" s="21" t="s">
        <v>130</v>
      </c>
      <c r="C1" s="20"/>
      <c r="D1" s="20"/>
      <c r="E1" s="20"/>
      <c r="F1" s="20"/>
      <c r="G1" s="20"/>
      <c r="H1" s="20"/>
      <c r="I1" s="20"/>
      <c r="J1" s="20"/>
      <c r="K1" s="20"/>
      <c r="L1" s="20"/>
      <c r="M1" s="20"/>
      <c r="N1" s="20"/>
      <c r="O1" s="20"/>
      <c r="P1" s="20"/>
      <c r="Q1" s="20"/>
      <c r="R1" s="20"/>
      <c r="S1" s="20"/>
      <c r="T1" s="20"/>
      <c r="U1" s="20"/>
      <c r="V1" s="20"/>
    </row>
    <row r="2" spans="1:22" x14ac:dyDescent="0.2">
      <c r="A2" s="20"/>
      <c r="B2" s="22" t="s">
        <v>131</v>
      </c>
      <c r="C2" s="23"/>
      <c r="D2" s="23"/>
      <c r="E2" s="23"/>
      <c r="F2" s="23"/>
      <c r="G2" s="20"/>
      <c r="H2" s="24" t="s">
        <v>136</v>
      </c>
      <c r="I2" s="25" t="e">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#DIV/0!</v>
      </c>
      <c r="J2" s="20"/>
      <c r="K2" s="20"/>
      <c r="L2" s="20"/>
      <c r="M2" s="20"/>
      <c r="N2" s="20"/>
      <c r="O2" s="20"/>
      <c r="P2" s="20"/>
      <c r="Q2" s="20"/>
      <c r="R2" s="20"/>
      <c r="S2" s="20"/>
      <c r="T2" s="20"/>
      <c r="U2" s="20"/>
      <c r="V2" s="20"/>
    </row>
    <row r="3" spans="1:22" ht="19" x14ac:dyDescent="0.25">
      <c r="A3" s="20"/>
      <c r="B3" s="26" t="s">
        <v>137</v>
      </c>
      <c r="C3" s="27">
        <v>0</v>
      </c>
      <c r="D3" s="27">
        <v>0</v>
      </c>
      <c r="E3" s="27">
        <v>0</v>
      </c>
      <c r="F3" s="28">
        <v>0</v>
      </c>
      <c r="G3" s="20"/>
      <c r="H3" s="20"/>
      <c r="I3" s="20"/>
      <c r="J3" s="20"/>
      <c r="K3" s="20"/>
      <c r="L3" s="20"/>
      <c r="M3" s="20"/>
      <c r="N3" s="20"/>
      <c r="O3" s="20"/>
      <c r="P3" s="20"/>
      <c r="Q3" s="20"/>
      <c r="R3" s="20"/>
      <c r="S3" s="20"/>
      <c r="T3" s="20"/>
      <c r="U3" s="20"/>
      <c r="V3" s="20"/>
    </row>
    <row r="4" spans="1:22" ht="19" x14ac:dyDescent="0.25">
      <c r="A4" s="20"/>
      <c r="B4" s="29" t="s">
        <v>138</v>
      </c>
      <c r="C4" s="27">
        <v>0</v>
      </c>
      <c r="D4" s="27">
        <v>0</v>
      </c>
      <c r="E4" s="27">
        <v>0</v>
      </c>
      <c r="F4" s="28">
        <v>0</v>
      </c>
      <c r="G4" s="20"/>
      <c r="H4" s="20"/>
      <c r="I4" s="20"/>
      <c r="J4" s="20"/>
      <c r="K4" s="20"/>
      <c r="L4" s="20"/>
      <c r="M4" s="20"/>
      <c r="N4" s="20"/>
      <c r="O4" s="20"/>
      <c r="P4" s="20"/>
      <c r="Q4" s="20"/>
      <c r="R4" s="20"/>
      <c r="S4" s="20"/>
      <c r="T4" s="20"/>
      <c r="U4" s="20"/>
      <c r="V4" s="20"/>
    </row>
    <row r="5" spans="1:22" ht="19" x14ac:dyDescent="0.25">
      <c r="A5" s="20"/>
      <c r="B5" s="29" t="s">
        <v>139</v>
      </c>
      <c r="C5" s="27">
        <v>0</v>
      </c>
      <c r="D5" s="27">
        <v>0</v>
      </c>
      <c r="E5" s="27">
        <v>0</v>
      </c>
      <c r="F5" s="28">
        <v>0</v>
      </c>
      <c r="G5" s="20"/>
      <c r="H5" s="20"/>
      <c r="I5" s="20"/>
      <c r="J5" s="20"/>
      <c r="K5" s="20"/>
      <c r="L5" s="20"/>
      <c r="M5" s="20"/>
      <c r="N5" s="20"/>
      <c r="O5" s="20"/>
      <c r="P5" s="20"/>
      <c r="Q5" s="20"/>
      <c r="R5" s="20"/>
      <c r="S5" s="20"/>
      <c r="T5" s="20"/>
      <c r="U5" s="20"/>
      <c r="V5" s="20"/>
    </row>
    <row r="6" spans="1:22" ht="19" x14ac:dyDescent="0.25">
      <c r="A6" s="20"/>
      <c r="B6" s="29" t="s">
        <v>140</v>
      </c>
      <c r="C6" s="27">
        <v>0</v>
      </c>
      <c r="D6" s="27">
        <v>0</v>
      </c>
      <c r="E6" s="27">
        <v>0</v>
      </c>
      <c r="F6" s="28">
        <v>0</v>
      </c>
      <c r="G6" s="20"/>
      <c r="H6" s="20"/>
      <c r="I6" s="20"/>
      <c r="J6" s="20"/>
      <c r="K6" s="20"/>
      <c r="L6" s="20"/>
      <c r="M6" s="20"/>
      <c r="N6" s="20"/>
      <c r="O6" s="20"/>
      <c r="P6" s="20"/>
      <c r="Q6" s="20"/>
      <c r="R6" s="20"/>
      <c r="S6" s="20"/>
      <c r="T6" s="20"/>
      <c r="U6" s="20"/>
      <c r="V6" s="20"/>
    </row>
    <row r="7" spans="1:22" ht="19" x14ac:dyDescent="0.25">
      <c r="A7" s="20"/>
      <c r="B7" s="29" t="s">
        <v>141</v>
      </c>
      <c r="C7" s="27">
        <v>0</v>
      </c>
      <c r="D7" s="27">
        <v>0</v>
      </c>
      <c r="E7" s="27">
        <v>0</v>
      </c>
      <c r="F7" s="28">
        <v>0</v>
      </c>
      <c r="G7" s="20"/>
      <c r="H7" s="20"/>
      <c r="I7" s="20"/>
      <c r="J7" s="20"/>
      <c r="K7" s="20"/>
      <c r="L7" s="20"/>
      <c r="M7" s="20"/>
      <c r="N7" s="20"/>
      <c r="O7" s="20"/>
      <c r="P7" s="20"/>
      <c r="Q7" s="20"/>
      <c r="R7" s="20"/>
      <c r="S7" s="20"/>
      <c r="T7" s="20"/>
      <c r="U7" s="20"/>
      <c r="V7" s="20"/>
    </row>
    <row r="8" spans="1:22" ht="19" x14ac:dyDescent="0.25">
      <c r="A8" s="20"/>
      <c r="B8" s="29" t="s">
        <v>142</v>
      </c>
      <c r="C8" s="27">
        <v>0</v>
      </c>
      <c r="D8" s="27">
        <v>0</v>
      </c>
      <c r="E8" s="27">
        <v>0</v>
      </c>
      <c r="F8" s="28">
        <v>0</v>
      </c>
      <c r="G8" s="20"/>
      <c r="H8" s="20"/>
      <c r="I8" s="20"/>
      <c r="J8" s="20"/>
      <c r="K8" s="20"/>
      <c r="L8" s="20"/>
      <c r="M8" s="20"/>
      <c r="N8" s="20"/>
      <c r="O8" s="20"/>
      <c r="P8" s="20"/>
      <c r="Q8" s="20"/>
      <c r="R8" s="20"/>
      <c r="S8" s="20"/>
      <c r="T8" s="20"/>
      <c r="U8" s="20"/>
      <c r="V8" s="20"/>
    </row>
    <row r="9" spans="1:22" ht="19" x14ac:dyDescent="0.25">
      <c r="A9" s="20"/>
      <c r="B9" s="29" t="s">
        <v>143</v>
      </c>
      <c r="C9" s="27">
        <v>0</v>
      </c>
      <c r="D9" s="27">
        <v>0</v>
      </c>
      <c r="E9" s="27">
        <v>0</v>
      </c>
      <c r="F9" s="28">
        <v>0</v>
      </c>
      <c r="G9" s="20"/>
      <c r="H9" s="20"/>
      <c r="I9" s="20"/>
      <c r="J9" s="20"/>
      <c r="K9" s="20"/>
      <c r="L9" s="20"/>
      <c r="M9" s="20"/>
      <c r="N9" s="20"/>
      <c r="O9" s="20"/>
      <c r="P9" s="20"/>
      <c r="Q9" s="20"/>
      <c r="R9" s="20"/>
      <c r="S9" s="20"/>
      <c r="T9" s="20"/>
      <c r="U9" s="20"/>
      <c r="V9" s="20"/>
    </row>
    <row r="10" spans="1:22" ht="19" x14ac:dyDescent="0.25">
      <c r="A10" s="20"/>
      <c r="B10" s="29" t="s">
        <v>144</v>
      </c>
      <c r="C10" s="27">
        <v>0</v>
      </c>
      <c r="D10" s="27">
        <v>0</v>
      </c>
      <c r="E10" s="27">
        <v>0</v>
      </c>
      <c r="F10" s="28">
        <v>0</v>
      </c>
      <c r="G10" s="20"/>
      <c r="H10" s="20"/>
      <c r="I10" s="20"/>
      <c r="J10" s="20"/>
      <c r="K10" s="20"/>
      <c r="L10" s="20"/>
      <c r="M10" s="20"/>
      <c r="N10" s="20"/>
      <c r="O10" s="20"/>
      <c r="P10" s="20"/>
      <c r="Q10" s="20"/>
      <c r="R10" s="20"/>
      <c r="S10" s="20"/>
      <c r="T10" s="20"/>
      <c r="U10" s="20"/>
      <c r="V10" s="20"/>
    </row>
    <row r="11" spans="1:22" ht="19" x14ac:dyDescent="0.25">
      <c r="A11" s="20"/>
      <c r="B11" s="29" t="s">
        <v>145</v>
      </c>
      <c r="C11" s="27">
        <v>0</v>
      </c>
      <c r="D11" s="27">
        <v>0</v>
      </c>
      <c r="E11" s="27">
        <v>0</v>
      </c>
      <c r="F11" s="28">
        <v>0</v>
      </c>
      <c r="G11" s="20"/>
      <c r="H11" s="20"/>
      <c r="I11" s="20"/>
      <c r="J11" s="20"/>
      <c r="K11" s="20"/>
      <c r="L11" s="20"/>
      <c r="M11" s="20"/>
      <c r="N11" s="20"/>
      <c r="O11" s="20"/>
      <c r="P11" s="20"/>
      <c r="Q11" s="20"/>
      <c r="R11" s="20"/>
      <c r="S11" s="20"/>
      <c r="T11" s="20"/>
      <c r="U11" s="20"/>
      <c r="V11" s="20"/>
    </row>
    <row r="12" spans="1:22" ht="19" x14ac:dyDescent="0.25">
      <c r="A12" s="20"/>
      <c r="B12" s="29" t="s">
        <v>146</v>
      </c>
      <c r="C12" s="27">
        <v>0</v>
      </c>
      <c r="D12" s="27">
        <v>0</v>
      </c>
      <c r="E12" s="27">
        <v>0</v>
      </c>
      <c r="F12" s="28">
        <v>0</v>
      </c>
      <c r="G12" s="20"/>
      <c r="H12" s="20"/>
      <c r="I12" s="20"/>
      <c r="J12" s="20"/>
      <c r="K12" s="20"/>
      <c r="L12" s="20"/>
      <c r="M12" s="20"/>
      <c r="N12" s="20"/>
      <c r="O12" s="20"/>
      <c r="P12" s="20"/>
      <c r="Q12" s="20"/>
      <c r="R12" s="20"/>
      <c r="S12" s="20"/>
      <c r="T12" s="20"/>
      <c r="U12" s="20"/>
      <c r="V12" s="20"/>
    </row>
    <row r="13" spans="1:22" ht="19" x14ac:dyDescent="0.25">
      <c r="A13" s="20"/>
      <c r="B13" s="29" t="s">
        <v>147</v>
      </c>
      <c r="C13" s="27">
        <v>0</v>
      </c>
      <c r="D13" s="27">
        <v>0</v>
      </c>
      <c r="E13" s="27">
        <v>0</v>
      </c>
      <c r="F13" s="28">
        <v>0</v>
      </c>
      <c r="G13" s="20"/>
      <c r="H13" s="20"/>
      <c r="I13" s="20"/>
      <c r="J13" s="20"/>
      <c r="K13" s="20"/>
      <c r="L13" s="20"/>
      <c r="M13" s="20"/>
      <c r="N13" s="20"/>
      <c r="O13" s="20"/>
      <c r="P13" s="20"/>
      <c r="Q13" s="20"/>
      <c r="R13" s="20"/>
      <c r="S13" s="20"/>
      <c r="T13" s="20"/>
      <c r="U13" s="20"/>
      <c r="V13" s="20"/>
    </row>
    <row r="14" spans="1:22" ht="19" x14ac:dyDescent="0.25">
      <c r="A14" s="20"/>
      <c r="B14" s="30" t="s">
        <v>148</v>
      </c>
      <c r="C14" s="31"/>
      <c r="D14" s="31"/>
      <c r="E14" s="31"/>
      <c r="F14" s="32"/>
      <c r="G14" s="20"/>
      <c r="H14" s="20"/>
      <c r="I14" s="20"/>
      <c r="J14" s="20"/>
      <c r="K14" s="20"/>
      <c r="L14" s="20"/>
      <c r="M14" s="20"/>
      <c r="N14" s="20"/>
      <c r="O14" s="20"/>
      <c r="P14" s="20"/>
      <c r="Q14" s="20"/>
      <c r="R14" s="20"/>
      <c r="S14" s="20"/>
      <c r="T14" s="20"/>
      <c r="U14" s="20"/>
      <c r="V14" s="20"/>
    </row>
    <row r="15" spans="1:22" ht="19" x14ac:dyDescent="0.25">
      <c r="A15" s="20"/>
      <c r="B15" s="26" t="s">
        <v>149</v>
      </c>
      <c r="C15" s="27">
        <v>0</v>
      </c>
      <c r="D15" s="27">
        <v>0</v>
      </c>
      <c r="E15" s="27">
        <v>0</v>
      </c>
      <c r="F15" s="28">
        <v>0</v>
      </c>
      <c r="G15" s="20"/>
      <c r="H15" s="20"/>
      <c r="I15" s="20"/>
      <c r="J15" s="20"/>
      <c r="K15" s="20"/>
      <c r="L15" s="20"/>
      <c r="M15" s="20"/>
      <c r="N15" s="20"/>
      <c r="O15" s="20"/>
      <c r="P15" s="20"/>
      <c r="Q15" s="20"/>
      <c r="R15" s="20"/>
      <c r="S15" s="20"/>
      <c r="T15" s="20"/>
      <c r="U15" s="20"/>
      <c r="V15" s="20"/>
    </row>
    <row r="16" spans="1:22" ht="19" x14ac:dyDescent="0.25">
      <c r="A16" s="20"/>
      <c r="B16" s="30" t="s">
        <v>150</v>
      </c>
      <c r="C16" s="31"/>
      <c r="D16" s="31"/>
      <c r="E16" s="31"/>
      <c r="F16" s="32"/>
      <c r="G16" s="20"/>
      <c r="H16" s="20"/>
      <c r="I16" s="20"/>
      <c r="J16" s="20"/>
      <c r="K16" s="20"/>
      <c r="L16" s="20"/>
      <c r="M16" s="20"/>
      <c r="N16" s="20"/>
      <c r="O16" s="20"/>
      <c r="P16" s="20"/>
      <c r="Q16" s="20"/>
      <c r="R16" s="20"/>
      <c r="S16" s="20"/>
      <c r="T16" s="20"/>
      <c r="U16" s="20"/>
      <c r="V16" s="20"/>
    </row>
    <row r="17" spans="1:22" ht="19" x14ac:dyDescent="0.25">
      <c r="A17" s="20"/>
      <c r="B17" s="33" t="s">
        <v>151</v>
      </c>
      <c r="C17" s="34">
        <v>0</v>
      </c>
      <c r="D17" s="34">
        <v>0</v>
      </c>
      <c r="E17" s="34">
        <v>0</v>
      </c>
      <c r="F17" s="35">
        <v>0</v>
      </c>
      <c r="G17" s="20"/>
      <c r="H17" s="20"/>
      <c r="I17" s="20"/>
      <c r="J17" s="20"/>
      <c r="K17" s="20"/>
      <c r="L17" s="20"/>
      <c r="M17" s="20"/>
      <c r="N17" s="20"/>
      <c r="O17" s="20"/>
      <c r="P17" s="20"/>
      <c r="Q17" s="20"/>
      <c r="R17" s="20"/>
      <c r="S17" s="20"/>
      <c r="T17" s="20"/>
      <c r="U17" s="20"/>
      <c r="V17" s="20"/>
    </row>
    <row r="19" spans="1:22" x14ac:dyDescent="0.2">
      <c r="A19" s="20"/>
      <c r="B19" s="36" t="s">
        <v>70</v>
      </c>
      <c r="C19" s="37" t="s">
        <v>152</v>
      </c>
      <c r="D19" s="37" t="s">
        <v>153</v>
      </c>
      <c r="E19" s="37" t="s">
        <v>154</v>
      </c>
      <c r="F19" s="37" t="s">
        <v>155</v>
      </c>
      <c r="G19" s="38" t="s">
        <v>156</v>
      </c>
      <c r="H19" s="20"/>
      <c r="I19" s="20"/>
      <c r="J19" s="20"/>
      <c r="K19" s="20"/>
      <c r="L19" s="20"/>
      <c r="M19" s="20"/>
      <c r="N19" s="20"/>
      <c r="O19" s="20"/>
      <c r="P19" s="20"/>
      <c r="Q19" s="20"/>
      <c r="R19" s="20"/>
      <c r="S19" s="20"/>
      <c r="T19" s="20"/>
      <c r="U19" s="20"/>
      <c r="V19" s="20"/>
    </row>
    <row r="20" spans="1:22" x14ac:dyDescent="0.2">
      <c r="A20" s="20"/>
      <c r="B20" s="39" t="s">
        <v>85</v>
      </c>
      <c r="C20" s="40"/>
      <c r="D20" s="40"/>
      <c r="E20" s="40"/>
      <c r="F20" s="40"/>
      <c r="G20" s="41"/>
      <c r="H20" s="42" t="s">
        <v>157</v>
      </c>
      <c r="I20" s="20"/>
      <c r="J20" s="20"/>
      <c r="K20" s="20"/>
      <c r="L20" s="20"/>
      <c r="M20" s="20"/>
      <c r="N20" s="20"/>
      <c r="O20" s="20"/>
      <c r="P20" s="20"/>
      <c r="Q20" s="20"/>
      <c r="R20" s="20"/>
      <c r="S20" s="20"/>
      <c r="T20" s="20"/>
      <c r="U20" s="20"/>
      <c r="V20" s="20"/>
    </row>
    <row r="21" spans="1:22" x14ac:dyDescent="0.2">
      <c r="A21" s="20"/>
      <c r="B21" s="43" t="s">
        <v>158</v>
      </c>
      <c r="C21" s="44" t="str">
        <f>IF(C3&gt;D3, "Pass", "Fail")</f>
        <v>Fail</v>
      </c>
      <c r="D21" s="44" t="str">
        <f>IF(D3&gt;E3, "Pass", "Fail")</f>
        <v>Fail</v>
      </c>
      <c r="E21" s="44" t="str">
        <f>IF(E3&gt;F3, "Pass", "Fail")</f>
        <v>Fail</v>
      </c>
      <c r="F21" s="45"/>
      <c r="G21" s="46">
        <f>(((COUNTIF(C21:E21, "Pass") * 100) + (COUNTIF(C21:E21, "Fail") * 0)) * (400/300)) / 2</f>
        <v>0</v>
      </c>
      <c r="H21" s="47" t="s">
        <v>159</v>
      </c>
      <c r="I21" s="48"/>
      <c r="J21" s="20"/>
      <c r="K21" s="20"/>
      <c r="L21" s="20"/>
      <c r="M21" s="20"/>
      <c r="N21" s="20"/>
      <c r="O21" s="20"/>
      <c r="P21" s="20"/>
      <c r="Q21" s="20"/>
      <c r="R21" s="20"/>
      <c r="S21" s="20"/>
      <c r="T21" s="20"/>
      <c r="U21" s="20"/>
      <c r="V21" s="20"/>
    </row>
    <row r="22" spans="1:22" x14ac:dyDescent="0.2">
      <c r="A22" s="20"/>
      <c r="B22" s="43" t="s">
        <v>160</v>
      </c>
      <c r="C22" s="44" t="str">
        <f>IF(C17&gt;D17, "Pass", "Fail")</f>
        <v>Fail</v>
      </c>
      <c r="D22" s="44" t="str">
        <f>IF(D17&gt;E17, "Pass", "Fail")</f>
        <v>Fail</v>
      </c>
      <c r="E22" s="44" t="str">
        <f>IF(E17&gt;F17, "Pass", "Fail")</f>
        <v>Fail</v>
      </c>
      <c r="F22" s="40"/>
      <c r="G22" s="46">
        <f>(((COUNTIF(C22:F22, "Pass") * 100) + (COUNTIF(C22:F22, "Fail") * 0)) * (400/300)) / 2</f>
        <v>0</v>
      </c>
      <c r="H22" s="47" t="s">
        <v>161</v>
      </c>
      <c r="I22" s="20"/>
      <c r="J22" s="20"/>
      <c r="K22" s="20"/>
      <c r="L22" s="20"/>
      <c r="M22" s="20"/>
      <c r="N22" s="20"/>
      <c r="O22" s="20"/>
      <c r="P22" s="20"/>
      <c r="Q22" s="20"/>
      <c r="R22" s="20"/>
      <c r="S22" s="20"/>
      <c r="T22" s="20"/>
      <c r="U22" s="20"/>
      <c r="V22" s="20"/>
    </row>
    <row r="23" spans="1:22" x14ac:dyDescent="0.2">
      <c r="A23" s="20"/>
      <c r="B23" s="39" t="s">
        <v>73</v>
      </c>
      <c r="C23" s="44" t="str">
        <f>IF(C17&gt;C7, "Pass", "Fail")</f>
        <v>Fail</v>
      </c>
      <c r="D23" s="44" t="str">
        <f>IF(D17&gt;D7, "Pass", "Fail")</f>
        <v>Fail</v>
      </c>
      <c r="E23" s="44" t="str">
        <f>IF(E17&gt;E7, "Pass", "Fail")</f>
        <v>Fail</v>
      </c>
      <c r="F23" s="49" t="str">
        <f>IF(F17&gt;F7, "Pass", "Fail")</f>
        <v>Fail</v>
      </c>
      <c r="G23" s="46">
        <f>(COUNTIF(C23:F23, "Pass") * 100) + (COUNTIF(C23:F23, "Fail") * 0)</f>
        <v>0</v>
      </c>
      <c r="H23" s="47" t="s">
        <v>162</v>
      </c>
      <c r="I23" s="20"/>
      <c r="J23" s="20"/>
      <c r="K23" s="20"/>
      <c r="L23" s="20"/>
      <c r="M23" s="20"/>
      <c r="N23" s="20"/>
      <c r="O23" s="20"/>
      <c r="P23" s="20"/>
      <c r="Q23" s="20"/>
      <c r="R23" s="20"/>
      <c r="S23" s="20"/>
      <c r="T23" s="20"/>
      <c r="U23" s="20"/>
      <c r="V23" s="20"/>
    </row>
    <row r="24" spans="1:22" x14ac:dyDescent="0.2">
      <c r="A24" s="20"/>
      <c r="B24" s="39" t="s">
        <v>91</v>
      </c>
      <c r="C24" s="50" t="e">
        <f>C17/(C4)</f>
        <v>#DIV/0!</v>
      </c>
      <c r="D24" s="50" t="e">
        <f>D17/(D4)</f>
        <v>#DIV/0!</v>
      </c>
      <c r="E24" s="50" t="e">
        <f>E17/(E4)</f>
        <v>#DIV/0!</v>
      </c>
      <c r="F24" s="51" t="e">
        <f>F17/(F4)</f>
        <v>#DIV/0!</v>
      </c>
      <c r="G24" s="46" t="e">
        <f>(IF(C24 &gt; 0.5, 100, IF(C24 &gt;= 0.2, 50, 0))) +
  (IF(D24 &gt; 0.5, 100, IF(D24 &gt;= 0.2, 50, 0))) +
  (IF(E24 &gt; 0.5, 100, IF(E24 &gt;= 0.2, 50, 0))) +
  (IF(F24 &gt; 0.5, 100, IF(F24 &gt;= 0.2, 50, 0)))</f>
        <v>#DIV/0!</v>
      </c>
      <c r="H24" s="47" t="s">
        <v>163</v>
      </c>
      <c r="I24" s="20"/>
      <c r="J24" s="20"/>
      <c r="K24" s="20"/>
      <c r="L24" s="20"/>
      <c r="M24" s="20"/>
      <c r="N24" s="20"/>
      <c r="O24" s="20"/>
      <c r="P24" s="20"/>
      <c r="Q24" s="20"/>
      <c r="R24" s="20"/>
      <c r="S24" s="20"/>
      <c r="T24" s="20"/>
      <c r="U24" s="20"/>
      <c r="V24" s="20"/>
    </row>
    <row r="25" spans="1:22" x14ac:dyDescent="0.2">
      <c r="A25" s="20"/>
      <c r="B25" s="39" t="s">
        <v>79</v>
      </c>
      <c r="C25" s="50" t="e">
        <f>C17/C6</f>
        <v>#DIV/0!</v>
      </c>
      <c r="D25" s="50" t="e">
        <f>D17/D6</f>
        <v>#DIV/0!</v>
      </c>
      <c r="E25" s="50" t="e">
        <f>E17/E6</f>
        <v>#DIV/0!</v>
      </c>
      <c r="F25" s="51" t="e">
        <f>F17/F6</f>
        <v>#DIV/0!</v>
      </c>
      <c r="G25" s="46" t="e">
        <f>(IF(C25 &gt; 0.17, 100, IF(C25 &gt;= 0.1, 50, 0))) +
  (IF(D25 &gt; 0.17, 100, IF(D25 &gt;= 0.1, 50, 0))) +
  (IF(E25 &gt; 0.17, 100, IF(E25 &gt;= 0.1, 50, 0))) +
  (IF(F25 &gt; 0.17, 100, IF(F25 &gt;= 0.1, 50, 0)))</f>
        <v>#DIV/0!</v>
      </c>
      <c r="H25" s="47" t="s">
        <v>164</v>
      </c>
      <c r="I25" s="20"/>
      <c r="J25" s="20"/>
      <c r="K25" s="20"/>
      <c r="L25" s="20"/>
      <c r="M25" s="20"/>
      <c r="N25" s="20"/>
      <c r="O25" s="20"/>
      <c r="P25" s="20"/>
      <c r="Q25" s="20"/>
      <c r="R25" s="20"/>
      <c r="S25" s="20"/>
      <c r="T25" s="20"/>
      <c r="U25" s="20"/>
      <c r="V25" s="20"/>
    </row>
    <row r="26" spans="1:22" x14ac:dyDescent="0.2">
      <c r="A26" s="20"/>
      <c r="B26" s="39" t="s">
        <v>81</v>
      </c>
      <c r="C26" s="50" t="e">
        <f>C8/C6</f>
        <v>#DIV/0!</v>
      </c>
      <c r="D26" s="50" t="e">
        <f>D8/D6</f>
        <v>#DIV/0!</v>
      </c>
      <c r="E26" s="50" t="e">
        <f>E8/E6</f>
        <v>#DIV/0!</v>
      </c>
      <c r="F26" s="51" t="e">
        <f>F8/F6</f>
        <v>#DIV/0!</v>
      </c>
      <c r="G26" s="46" t="e">
        <f>(IF(C26 &lt; 0.5, 100, 0)) +
  (IF(D26 &lt; 0.5, 100, 0)) +
  (IF(E26 &lt; 0.5, 100, 0)) +
  (IF(F26 &lt; 0.5, 100, 0))</f>
        <v>#DIV/0!</v>
      </c>
      <c r="H26" s="47" t="s">
        <v>165</v>
      </c>
      <c r="I26" s="20"/>
      <c r="J26" s="20"/>
      <c r="K26" s="20"/>
      <c r="L26" s="20"/>
      <c r="M26" s="20"/>
      <c r="N26" s="20"/>
      <c r="O26" s="20"/>
      <c r="P26" s="20"/>
      <c r="Q26" s="20"/>
      <c r="R26" s="20"/>
      <c r="S26" s="20"/>
      <c r="T26" s="20"/>
      <c r="U26" s="20"/>
      <c r="V26" s="20"/>
    </row>
    <row r="27" spans="1:22" x14ac:dyDescent="0.2">
      <c r="A27" s="20"/>
      <c r="B27" s="39" t="s">
        <v>166</v>
      </c>
      <c r="C27" s="50" t="e">
        <f>C9/(C13+C10)</f>
        <v>#DIV/0!</v>
      </c>
      <c r="D27" s="50" t="e">
        <f>D9/(D13+D10)</f>
        <v>#DIV/0!</v>
      </c>
      <c r="E27" s="50" t="e">
        <f>E9/(E13+E10)</f>
        <v>#DIV/0!</v>
      </c>
      <c r="F27" s="51" t="e">
        <f>F9/(F13+F10)</f>
        <v>#DIV/0!</v>
      </c>
      <c r="G27" s="46" t="e">
        <f>(IF(C27 &lt; 0.8, 100, IF(C27 &lt; 1, 50, 0))) +
  (IF(D27 &lt; 0.8, 100, IF(D27 &lt; 1, 50, 0))) +
  (IF(E27 &lt; 0.8, 100, IF(E27 &lt; 1, 50, 0))) +
  (IF(F27 &lt; 0.8, 100, IF(F27 &lt; 1, 50, 0)))</f>
        <v>#DIV/0!</v>
      </c>
      <c r="H27" s="47" t="s">
        <v>167</v>
      </c>
      <c r="I27" s="20"/>
      <c r="J27" s="20"/>
      <c r="K27" s="20"/>
      <c r="L27" s="20"/>
      <c r="M27" s="20"/>
      <c r="N27" s="20"/>
      <c r="O27" s="20"/>
      <c r="P27" s="20"/>
      <c r="Q27" s="20"/>
      <c r="R27" s="20"/>
      <c r="S27" s="20"/>
      <c r="T27" s="20"/>
      <c r="U27" s="20"/>
      <c r="V27" s="20"/>
    </row>
    <row r="28" spans="1:22" x14ac:dyDescent="0.2">
      <c r="A28" s="20"/>
      <c r="B28" s="39" t="s">
        <v>168</v>
      </c>
      <c r="C28" s="44" t="str">
        <f>IF(C11=0, "Pass", "Fail")</f>
        <v>Pass</v>
      </c>
      <c r="D28" s="52" t="str">
        <f>IF(D11=0, "Pass", "Fail")</f>
        <v>Pass</v>
      </c>
      <c r="E28" s="52" t="str">
        <f>IF(E11=0, "Pass", "Fail")</f>
        <v>Pass</v>
      </c>
      <c r="F28" s="53" t="str">
        <f>IF(F11=0, "Pass", "Fail")</f>
        <v>Pass</v>
      </c>
      <c r="G28" s="46">
        <f>(COUNTIF(C28:F28, "Pass") * 100) + (COUNTIF(C28:F28, "Fail") * 0)</f>
        <v>400</v>
      </c>
      <c r="H28" s="47" t="s">
        <v>169</v>
      </c>
      <c r="I28" s="20"/>
      <c r="J28" s="20"/>
      <c r="K28" s="20"/>
      <c r="L28" s="20"/>
      <c r="M28" s="20"/>
      <c r="N28" s="20"/>
      <c r="O28" s="20"/>
      <c r="P28" s="20"/>
      <c r="Q28" s="20"/>
      <c r="R28" s="20"/>
      <c r="S28" s="20"/>
      <c r="T28" s="20"/>
      <c r="U28" s="20"/>
      <c r="V28" s="20"/>
    </row>
    <row r="29" spans="1:22" x14ac:dyDescent="0.2">
      <c r="A29" s="20"/>
      <c r="B29" s="39" t="s">
        <v>83</v>
      </c>
      <c r="C29" s="51" t="e">
        <f>(((C12-D12)/D12)+((D12-E12)/E12)+((E12-F12)/F12))/3</f>
        <v>#DIV/0!</v>
      </c>
      <c r="D29" s="54"/>
      <c r="E29" s="55"/>
      <c r="F29" s="56"/>
      <c r="G29" s="46" t="e">
        <f>(IF(C29 &gt;= 0.17, 100, IF(C29 &gt;= 0, 50, 0))) * (400/100)</f>
        <v>#DIV/0!</v>
      </c>
      <c r="H29" s="47" t="s">
        <v>170</v>
      </c>
      <c r="I29" s="20"/>
      <c r="J29" s="20"/>
      <c r="K29" s="20"/>
      <c r="L29" s="20"/>
      <c r="M29" s="20"/>
      <c r="N29" s="20"/>
      <c r="O29" s="20"/>
      <c r="P29" s="20"/>
      <c r="Q29" s="20"/>
      <c r="R29" s="20"/>
      <c r="S29" s="20"/>
      <c r="T29" s="20"/>
      <c r="U29" s="20"/>
      <c r="V29" s="20"/>
    </row>
    <row r="30" spans="1:22" x14ac:dyDescent="0.2">
      <c r="A30" s="20"/>
      <c r="B30" s="39" t="s">
        <v>87</v>
      </c>
      <c r="C30" s="44" t="str">
        <f>IF(C10&lt;&gt;0,"Pass","Fail")</f>
        <v>Fail</v>
      </c>
      <c r="D30" s="57" t="str">
        <f>IF(D10&lt;&gt;0,"Pass","Fail")</f>
        <v>Fail</v>
      </c>
      <c r="E30" s="57" t="str">
        <f>IF(E10&lt;&gt;0,"Pass","Fail")</f>
        <v>Fail</v>
      </c>
      <c r="F30" s="58" t="str">
        <f>IF(F10&lt;&gt;0,"Pass","Fail")</f>
        <v>Fail</v>
      </c>
      <c r="G30" s="46">
        <f>(COUNTIF(C30:F30, "Pass") * 100) + (COUNTIF(C30:F30, "Fail") * 0)</f>
        <v>0</v>
      </c>
      <c r="H30" s="47" t="s">
        <v>171</v>
      </c>
      <c r="I30" s="20"/>
      <c r="J30" s="20"/>
      <c r="K30" s="20"/>
      <c r="L30" s="20"/>
      <c r="M30" s="20"/>
      <c r="N30" s="20"/>
      <c r="O30" s="20"/>
      <c r="P30" s="20"/>
      <c r="Q30" s="20"/>
      <c r="R30" s="20"/>
      <c r="S30" s="20"/>
      <c r="T30" s="20"/>
      <c r="U30" s="20"/>
      <c r="V30" s="20"/>
    </row>
    <row r="31" spans="1:22" x14ac:dyDescent="0.2">
      <c r="A31" s="20"/>
      <c r="B31" s="39" t="s">
        <v>172</v>
      </c>
      <c r="C31" s="50" t="e">
        <f>C17/(C13+C10)</f>
        <v>#DIV/0!</v>
      </c>
      <c r="D31" s="50" t="e">
        <f>D17/(D13+D10)</f>
        <v>#DIV/0!</v>
      </c>
      <c r="E31" s="50" t="e">
        <f>E17/(E13+E10)</f>
        <v>#DIV/0!</v>
      </c>
      <c r="F31" s="51" t="e">
        <f>F17/(F13+F10)</f>
        <v>#DIV/0!</v>
      </c>
      <c r="G31" s="46" t="e">
        <f>(IF(C31 &gt; 0.23, 100, 0)) +
  (IF(D31 &gt; 0.23, 100, 0)) +
  (IF(E31 &gt; 0.23, 100, 0)) +
  (IF(F31 &gt; 0.23, 100, 0))</f>
        <v>#DIV/0!</v>
      </c>
      <c r="H31" s="47" t="s">
        <v>173</v>
      </c>
      <c r="I31" s="20"/>
      <c r="J31" s="20"/>
      <c r="K31" s="20"/>
      <c r="L31" s="20"/>
      <c r="M31" s="20"/>
      <c r="N31" s="20"/>
      <c r="O31" s="20"/>
      <c r="P31" s="20"/>
      <c r="Q31" s="20"/>
      <c r="R31" s="20"/>
      <c r="S31" s="20"/>
      <c r="T31" s="20"/>
      <c r="U31" s="20"/>
      <c r="V31" s="20"/>
    </row>
    <row r="32" spans="1:22" x14ac:dyDescent="0.2">
      <c r="A32" s="20"/>
      <c r="B32" s="59" t="s">
        <v>93</v>
      </c>
      <c r="C32" s="60" t="str">
        <f>IF(C5&gt;F5, "Pass", "Fail")</f>
        <v>Fail</v>
      </c>
      <c r="D32" s="61"/>
      <c r="E32" s="62"/>
      <c r="F32" s="62"/>
      <c r="G32" s="63">
        <f>((COUNTIF(C32, "Pass") * 100) + (COUNTIF(C32, "Fail") * 0)) * (400/100)</f>
        <v>0</v>
      </c>
      <c r="H32" s="64" t="s">
        <v>174</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00FF00"/>
  </sheetPr>
  <dimension ref="A1:V32"/>
  <sheetViews>
    <sheetView zoomScale="200" workbookViewId="0"/>
  </sheetViews>
  <sheetFormatPr baseColWidth="10" defaultColWidth="8.83203125" defaultRowHeight="15" x14ac:dyDescent="0.2"/>
  <cols>
    <col min="1" max="1" width="19" customWidth="1"/>
    <col min="2" max="2" width="42" customWidth="1"/>
    <col min="3" max="7" width="20" customWidth="1"/>
    <col min="8" max="8" width="177" customWidth="1"/>
    <col min="9" max="9" width="20" customWidth="1"/>
    <col min="10" max="22" width="19" customWidth="1"/>
  </cols>
  <sheetData>
    <row r="1" spans="1:22" x14ac:dyDescent="0.2">
      <c r="A1" s="20"/>
      <c r="B1" s="21" t="s">
        <v>130</v>
      </c>
      <c r="C1" s="20"/>
      <c r="D1" s="20"/>
      <c r="E1" s="20"/>
      <c r="F1" s="20"/>
      <c r="G1" s="20"/>
      <c r="H1" s="20"/>
      <c r="I1" s="20"/>
      <c r="J1" s="20"/>
      <c r="K1" s="20"/>
      <c r="L1" s="20"/>
      <c r="M1" s="20"/>
      <c r="N1" s="20"/>
      <c r="O1" s="20"/>
      <c r="P1" s="20"/>
      <c r="Q1" s="20"/>
      <c r="R1" s="20"/>
      <c r="S1" s="20"/>
      <c r="T1" s="20"/>
      <c r="U1" s="20"/>
      <c r="V1" s="20"/>
    </row>
    <row r="2" spans="1:22" x14ac:dyDescent="0.2">
      <c r="A2" s="20"/>
      <c r="B2" s="22" t="s">
        <v>131</v>
      </c>
      <c r="C2" s="23" t="s">
        <v>175</v>
      </c>
      <c r="D2" s="23" t="s">
        <v>176</v>
      </c>
      <c r="E2" s="23" t="s">
        <v>177</v>
      </c>
      <c r="F2" s="23" t="s">
        <v>178</v>
      </c>
      <c r="G2" s="20"/>
      <c r="H2" s="24" t="s">
        <v>136</v>
      </c>
      <c r="I2" s="25" t="e">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#DIV/0!</v>
      </c>
      <c r="J2" s="20"/>
      <c r="K2" s="20"/>
      <c r="L2" s="20"/>
      <c r="M2" s="20"/>
      <c r="N2" s="20"/>
      <c r="O2" s="20"/>
      <c r="P2" s="20"/>
      <c r="Q2" s="20"/>
      <c r="R2" s="20"/>
      <c r="S2" s="20"/>
      <c r="T2" s="20"/>
      <c r="U2" s="20"/>
      <c r="V2" s="20"/>
    </row>
    <row r="3" spans="1:22" ht="19" x14ac:dyDescent="0.25">
      <c r="A3" s="20"/>
      <c r="B3" s="26" t="s">
        <v>137</v>
      </c>
      <c r="C3" s="27">
        <v>1500000000</v>
      </c>
      <c r="D3" s="27">
        <v>1505000000</v>
      </c>
      <c r="E3" s="27">
        <v>1288000000</v>
      </c>
      <c r="F3" s="28">
        <v>1211000000</v>
      </c>
      <c r="G3" s="20"/>
      <c r="H3" s="20"/>
      <c r="I3" s="20"/>
      <c r="J3" s="20"/>
      <c r="K3" s="20"/>
      <c r="L3" s="20"/>
      <c r="M3" s="20"/>
      <c r="N3" s="20"/>
      <c r="O3" s="20"/>
      <c r="P3" s="20"/>
      <c r="Q3" s="20"/>
      <c r="R3" s="20"/>
      <c r="S3" s="20"/>
      <c r="T3" s="20"/>
      <c r="U3" s="20"/>
      <c r="V3" s="20"/>
    </row>
    <row r="4" spans="1:22" ht="19" x14ac:dyDescent="0.25">
      <c r="A4" s="20"/>
      <c r="B4" s="29" t="s">
        <v>138</v>
      </c>
      <c r="C4" s="27">
        <v>22116000000</v>
      </c>
      <c r="D4" s="27">
        <v>19822000000</v>
      </c>
      <c r="E4" s="27">
        <v>19612000000</v>
      </c>
      <c r="F4" s="28">
        <v>22214000000</v>
      </c>
      <c r="G4" s="20"/>
      <c r="H4" s="20"/>
      <c r="I4" s="20"/>
      <c r="J4" s="20"/>
      <c r="K4" s="20"/>
      <c r="L4" s="20"/>
      <c r="M4" s="20"/>
      <c r="N4" s="20"/>
      <c r="O4" s="20"/>
      <c r="P4" s="20"/>
      <c r="Q4" s="20"/>
      <c r="R4" s="20"/>
      <c r="S4" s="20"/>
      <c r="T4" s="20"/>
      <c r="U4" s="20"/>
      <c r="V4" s="20"/>
    </row>
    <row r="5" spans="1:22" ht="19" x14ac:dyDescent="0.25">
      <c r="A5" s="20"/>
      <c r="B5" s="29" t="s">
        <v>139</v>
      </c>
      <c r="C5" s="27">
        <v>425000000</v>
      </c>
      <c r="D5" s="27">
        <v>47000000</v>
      </c>
      <c r="E5" s="27">
        <v>0</v>
      </c>
      <c r="F5" s="28">
        <v>47000000</v>
      </c>
      <c r="G5" s="20"/>
      <c r="H5" s="20"/>
      <c r="I5" s="20"/>
      <c r="J5" s="20"/>
      <c r="K5" s="20"/>
      <c r="L5" s="20"/>
      <c r="M5" s="20"/>
      <c r="N5" s="20"/>
      <c r="O5" s="20"/>
      <c r="P5" s="20"/>
      <c r="Q5" s="20"/>
      <c r="R5" s="20"/>
      <c r="S5" s="20"/>
      <c r="T5" s="20"/>
      <c r="U5" s="20"/>
      <c r="V5" s="20"/>
    </row>
    <row r="6" spans="1:22" ht="19" x14ac:dyDescent="0.25">
      <c r="A6" s="20"/>
      <c r="B6" s="29" t="s">
        <v>140</v>
      </c>
      <c r="C6" s="27">
        <v>50758000000</v>
      </c>
      <c r="D6" s="27">
        <v>46909000000</v>
      </c>
      <c r="E6" s="27">
        <v>48086000000</v>
      </c>
      <c r="F6" s="28">
        <v>48094000000</v>
      </c>
      <c r="G6" s="20"/>
      <c r="H6" s="20"/>
      <c r="I6" s="20"/>
      <c r="J6" s="20"/>
      <c r="K6" s="20"/>
      <c r="L6" s="20"/>
      <c r="M6" s="20"/>
      <c r="N6" s="20"/>
      <c r="O6" s="20"/>
      <c r="P6" s="20"/>
      <c r="Q6" s="20"/>
      <c r="R6" s="20"/>
      <c r="S6" s="20"/>
      <c r="T6" s="20"/>
      <c r="U6" s="20"/>
      <c r="V6" s="20"/>
    </row>
    <row r="7" spans="1:22" ht="19" x14ac:dyDescent="0.25">
      <c r="A7" s="20"/>
      <c r="B7" s="29" t="s">
        <v>141</v>
      </c>
      <c r="C7" s="27">
        <v>6319000000</v>
      </c>
      <c r="D7" s="27">
        <v>7839000000</v>
      </c>
      <c r="E7" s="27">
        <v>7996000000</v>
      </c>
      <c r="F7" s="28">
        <v>5219000000</v>
      </c>
      <c r="G7" s="20"/>
      <c r="H7" s="20"/>
      <c r="I7" s="20"/>
      <c r="J7" s="20"/>
      <c r="K7" s="20"/>
      <c r="L7" s="20"/>
      <c r="M7" s="20"/>
      <c r="N7" s="20"/>
      <c r="O7" s="20"/>
      <c r="P7" s="20"/>
      <c r="Q7" s="20"/>
      <c r="R7" s="20"/>
      <c r="S7" s="20"/>
      <c r="T7" s="20"/>
      <c r="U7" s="20"/>
      <c r="V7" s="20"/>
    </row>
    <row r="8" spans="1:22" ht="19" x14ac:dyDescent="0.25">
      <c r="A8" s="20"/>
      <c r="B8" s="29" t="s">
        <v>142</v>
      </c>
      <c r="C8" s="27">
        <v>33153000000</v>
      </c>
      <c r="D8" s="27">
        <v>27698000000</v>
      </c>
      <c r="E8" s="27">
        <v>28476000000</v>
      </c>
      <c r="F8" s="28">
        <v>28199000000</v>
      </c>
      <c r="G8" s="20"/>
      <c r="H8" s="20"/>
      <c r="I8" s="20"/>
      <c r="J8" s="20"/>
      <c r="K8" s="20"/>
      <c r="L8" s="20"/>
      <c r="M8" s="20"/>
      <c r="N8" s="20"/>
      <c r="O8" s="20"/>
      <c r="P8" s="20"/>
      <c r="Q8" s="20"/>
      <c r="R8" s="20"/>
      <c r="S8" s="20"/>
      <c r="T8" s="20"/>
      <c r="U8" s="20"/>
      <c r="V8" s="20"/>
    </row>
    <row r="9" spans="1:22" ht="19" x14ac:dyDescent="0.25">
      <c r="A9" s="20"/>
      <c r="B9" s="29" t="s">
        <v>143</v>
      </c>
      <c r="C9" s="27">
        <v>39472000000</v>
      </c>
      <c r="D9" s="27">
        <v>35537000000</v>
      </c>
      <c r="E9" s="27">
        <v>36472000000</v>
      </c>
      <c r="F9" s="28">
        <v>33418000000</v>
      </c>
      <c r="G9" s="20"/>
      <c r="H9" s="20"/>
      <c r="I9" s="20"/>
      <c r="J9" s="20"/>
      <c r="K9" s="20"/>
      <c r="L9" s="20"/>
      <c r="M9" s="20"/>
      <c r="N9" s="20"/>
      <c r="O9" s="20"/>
      <c r="P9" s="20"/>
      <c r="Q9" s="20"/>
      <c r="R9" s="20"/>
      <c r="S9" s="20"/>
      <c r="T9" s="20"/>
      <c r="U9" s="20"/>
      <c r="V9" s="20"/>
    </row>
    <row r="10" spans="1:22" ht="19" x14ac:dyDescent="0.25">
      <c r="A10" s="20"/>
      <c r="B10" s="29" t="s">
        <v>144</v>
      </c>
      <c r="C10" s="27">
        <v>0</v>
      </c>
      <c r="D10" s="27">
        <v>0</v>
      </c>
      <c r="E10" s="27">
        <v>0</v>
      </c>
      <c r="F10" s="28">
        <v>0</v>
      </c>
      <c r="G10" s="20"/>
      <c r="H10" s="20"/>
      <c r="I10" s="20"/>
      <c r="J10" s="20"/>
      <c r="K10" s="20"/>
      <c r="L10" s="20"/>
      <c r="M10" s="20"/>
      <c r="N10" s="20"/>
      <c r="O10" s="20"/>
      <c r="P10" s="20"/>
      <c r="Q10" s="20"/>
      <c r="R10" s="20"/>
      <c r="S10" s="20"/>
      <c r="T10" s="20"/>
      <c r="U10" s="20"/>
      <c r="V10" s="20"/>
    </row>
    <row r="11" spans="1:22" ht="19" x14ac:dyDescent="0.25">
      <c r="A11" s="20"/>
      <c r="B11" s="29" t="s">
        <v>145</v>
      </c>
      <c r="C11" s="27">
        <v>0</v>
      </c>
      <c r="D11" s="27">
        <v>0</v>
      </c>
      <c r="E11" s="27">
        <v>0</v>
      </c>
      <c r="F11" s="28">
        <v>0</v>
      </c>
      <c r="G11" s="20"/>
      <c r="H11" s="20"/>
      <c r="I11" s="20"/>
      <c r="J11" s="20"/>
      <c r="K11" s="20"/>
      <c r="L11" s="20"/>
      <c r="M11" s="20"/>
      <c r="N11" s="20"/>
      <c r="O11" s="20"/>
      <c r="P11" s="20"/>
      <c r="Q11" s="20"/>
      <c r="R11" s="20"/>
      <c r="S11" s="20"/>
      <c r="T11" s="20"/>
      <c r="U11" s="20"/>
      <c r="V11" s="20"/>
    </row>
    <row r="12" spans="1:22" ht="19" x14ac:dyDescent="0.25">
      <c r="A12" s="20"/>
      <c r="B12" s="29" t="s">
        <v>146</v>
      </c>
      <c r="C12" s="27">
        <v>761000000</v>
      </c>
      <c r="D12" s="27">
        <v>-496000000</v>
      </c>
      <c r="E12" s="27">
        <v>0</v>
      </c>
      <c r="F12" s="28">
        <v>2805000000</v>
      </c>
      <c r="G12" s="20"/>
      <c r="H12" s="20"/>
      <c r="I12" s="20"/>
      <c r="J12" s="20"/>
      <c r="K12" s="20"/>
      <c r="L12" s="20"/>
      <c r="M12" s="20"/>
      <c r="N12" s="20"/>
      <c r="O12" s="20"/>
      <c r="P12" s="20"/>
      <c r="Q12" s="20"/>
      <c r="R12" s="20"/>
      <c r="S12" s="20"/>
      <c r="T12" s="20"/>
      <c r="U12" s="20"/>
      <c r="V12" s="20"/>
    </row>
    <row r="13" spans="1:22" ht="19" x14ac:dyDescent="0.25">
      <c r="A13" s="20"/>
      <c r="B13" s="29" t="s">
        <v>147</v>
      </c>
      <c r="C13" s="27">
        <v>11286000000</v>
      </c>
      <c r="D13" s="27">
        <v>11372000000</v>
      </c>
      <c r="E13" s="27">
        <v>11614000000</v>
      </c>
      <c r="F13" s="28">
        <v>14676000000</v>
      </c>
      <c r="G13" s="20"/>
      <c r="H13" s="20"/>
      <c r="I13" s="20"/>
      <c r="J13" s="20"/>
      <c r="K13" s="20"/>
      <c r="L13" s="20"/>
      <c r="M13" s="20"/>
      <c r="N13" s="20"/>
      <c r="O13" s="20"/>
      <c r="P13" s="20"/>
      <c r="Q13" s="20"/>
      <c r="R13" s="20"/>
      <c r="S13" s="20"/>
      <c r="T13" s="20"/>
      <c r="U13" s="20"/>
      <c r="V13" s="20"/>
    </row>
    <row r="14" spans="1:22" ht="19" x14ac:dyDescent="0.25">
      <c r="A14" s="20"/>
      <c r="B14" s="30" t="s">
        <v>148</v>
      </c>
      <c r="C14" s="31"/>
      <c r="D14" s="31"/>
      <c r="E14" s="31"/>
      <c r="F14" s="32"/>
      <c r="G14" s="20"/>
      <c r="H14" s="20"/>
      <c r="I14" s="20"/>
      <c r="J14" s="20"/>
      <c r="K14" s="20"/>
      <c r="L14" s="20"/>
      <c r="M14" s="20"/>
      <c r="N14" s="20"/>
      <c r="O14" s="20"/>
      <c r="P14" s="20"/>
      <c r="Q14" s="20"/>
      <c r="R14" s="20"/>
      <c r="S14" s="20"/>
      <c r="T14" s="20"/>
      <c r="U14" s="20"/>
      <c r="V14" s="20"/>
    </row>
    <row r="15" spans="1:22" ht="19" x14ac:dyDescent="0.25">
      <c r="A15" s="20"/>
      <c r="B15" s="26" t="s">
        <v>149</v>
      </c>
      <c r="C15" s="27">
        <v>0</v>
      </c>
      <c r="D15" s="27">
        <v>0</v>
      </c>
      <c r="E15" s="27">
        <v>0</v>
      </c>
      <c r="F15" s="28">
        <v>0</v>
      </c>
      <c r="G15" s="20"/>
      <c r="H15" s="20"/>
      <c r="I15" s="20"/>
      <c r="J15" s="20"/>
      <c r="K15" s="20"/>
      <c r="L15" s="20"/>
      <c r="M15" s="20"/>
      <c r="N15" s="20"/>
      <c r="O15" s="20"/>
      <c r="P15" s="20"/>
      <c r="Q15" s="20"/>
      <c r="R15" s="20"/>
      <c r="S15" s="20"/>
      <c r="T15" s="20"/>
      <c r="U15" s="20"/>
      <c r="V15" s="20"/>
    </row>
    <row r="16" spans="1:22" ht="19" x14ac:dyDescent="0.25">
      <c r="A16" s="20"/>
      <c r="B16" s="30" t="s">
        <v>150</v>
      </c>
      <c r="C16" s="31"/>
      <c r="D16" s="31"/>
      <c r="E16" s="31"/>
      <c r="F16" s="32"/>
      <c r="G16" s="20"/>
      <c r="H16" s="20"/>
      <c r="I16" s="20"/>
      <c r="J16" s="20"/>
      <c r="K16" s="20"/>
      <c r="L16" s="20"/>
      <c r="M16" s="20"/>
      <c r="N16" s="20"/>
      <c r="O16" s="20"/>
      <c r="P16" s="20"/>
      <c r="Q16" s="20"/>
      <c r="R16" s="20"/>
      <c r="S16" s="20"/>
      <c r="T16" s="20"/>
      <c r="U16" s="20"/>
      <c r="V16" s="20"/>
    </row>
    <row r="17" spans="1:22" ht="19" x14ac:dyDescent="0.25">
      <c r="A17" s="20"/>
      <c r="B17" s="33" t="s">
        <v>151</v>
      </c>
      <c r="C17" s="34">
        <v>-5301000000</v>
      </c>
      <c r="D17" s="34">
        <v>-2353000000</v>
      </c>
      <c r="E17" s="34">
        <v>-1338000000</v>
      </c>
      <c r="F17" s="35">
        <v>584000000</v>
      </c>
      <c r="G17" s="20"/>
      <c r="H17" s="20"/>
      <c r="I17" s="20"/>
      <c r="J17" s="20"/>
      <c r="K17" s="20"/>
      <c r="L17" s="20"/>
      <c r="M17" s="20"/>
      <c r="N17" s="20"/>
      <c r="O17" s="20"/>
      <c r="P17" s="20"/>
      <c r="Q17" s="20"/>
      <c r="R17" s="20"/>
      <c r="S17" s="20"/>
      <c r="T17" s="20"/>
      <c r="U17" s="20"/>
      <c r="V17" s="20"/>
    </row>
    <row r="19" spans="1:22" x14ac:dyDescent="0.2">
      <c r="A19" s="20"/>
      <c r="B19" s="36" t="s">
        <v>70</v>
      </c>
      <c r="C19" s="37" t="s">
        <v>152</v>
      </c>
      <c r="D19" s="37" t="s">
        <v>153</v>
      </c>
      <c r="E19" s="37" t="s">
        <v>154</v>
      </c>
      <c r="F19" s="37" t="s">
        <v>155</v>
      </c>
      <c r="G19" s="38" t="s">
        <v>156</v>
      </c>
      <c r="H19" s="20"/>
      <c r="I19" s="20"/>
      <c r="J19" s="20"/>
      <c r="K19" s="20"/>
      <c r="L19" s="20"/>
      <c r="M19" s="20"/>
      <c r="N19" s="20"/>
      <c r="O19" s="20"/>
      <c r="P19" s="20"/>
      <c r="Q19" s="20"/>
      <c r="R19" s="20"/>
      <c r="S19" s="20"/>
      <c r="T19" s="20"/>
      <c r="U19" s="20"/>
      <c r="V19" s="20"/>
    </row>
    <row r="20" spans="1:22" x14ac:dyDescent="0.2">
      <c r="A20" s="20"/>
      <c r="B20" s="39" t="s">
        <v>85</v>
      </c>
      <c r="C20" s="40"/>
      <c r="D20" s="40"/>
      <c r="E20" s="40"/>
      <c r="F20" s="40"/>
      <c r="G20" s="41"/>
      <c r="H20" s="42" t="s">
        <v>157</v>
      </c>
      <c r="I20" s="20"/>
      <c r="J20" s="20"/>
      <c r="K20" s="20"/>
      <c r="L20" s="20"/>
      <c r="M20" s="20"/>
      <c r="N20" s="20"/>
      <c r="O20" s="20"/>
      <c r="P20" s="20"/>
      <c r="Q20" s="20"/>
      <c r="R20" s="20"/>
      <c r="S20" s="20"/>
      <c r="T20" s="20"/>
      <c r="U20" s="20"/>
      <c r="V20" s="20"/>
    </row>
    <row r="21" spans="1:22" x14ac:dyDescent="0.2">
      <c r="A21" s="20"/>
      <c r="B21" s="43" t="s">
        <v>158</v>
      </c>
      <c r="C21" s="44" t="str">
        <f>IF(C3&gt;D3, "Pass", "Fail")</f>
        <v>Fail</v>
      </c>
      <c r="D21" s="44" t="str">
        <f>IF(D3&gt;E3, "Pass", "Fail")</f>
        <v>Pass</v>
      </c>
      <c r="E21" s="44" t="str">
        <f>IF(E3&gt;F3, "Pass", "Fail")</f>
        <v>Pass</v>
      </c>
      <c r="F21" s="45"/>
      <c r="G21" s="46">
        <f>(((COUNTIF(C21:E21, "Pass") * 100) + (COUNTIF(C21:E21, "Fail") * 0)) * (400/300)) / 2</f>
        <v>133.33333333333331</v>
      </c>
      <c r="H21" s="47" t="s">
        <v>159</v>
      </c>
      <c r="I21" s="48"/>
      <c r="J21" s="20"/>
      <c r="K21" s="20"/>
      <c r="L21" s="20"/>
      <c r="M21" s="20"/>
      <c r="N21" s="20"/>
      <c r="O21" s="20"/>
      <c r="P21" s="20"/>
      <c r="Q21" s="20"/>
      <c r="R21" s="20"/>
      <c r="S21" s="20"/>
      <c r="T21" s="20"/>
      <c r="U21" s="20"/>
      <c r="V21" s="20"/>
    </row>
    <row r="22" spans="1:22" x14ac:dyDescent="0.2">
      <c r="A22" s="20"/>
      <c r="B22" s="43" t="s">
        <v>160</v>
      </c>
      <c r="C22" s="44" t="str">
        <f>IF(C17&gt;D17, "Pass", "Fail")</f>
        <v>Fail</v>
      </c>
      <c r="D22" s="44" t="str">
        <f>IF(D17&gt;E17, "Pass", "Fail")</f>
        <v>Fail</v>
      </c>
      <c r="E22" s="44" t="str">
        <f>IF(E17&gt;F17, "Pass", "Fail")</f>
        <v>Fail</v>
      </c>
      <c r="F22" s="40"/>
      <c r="G22" s="46">
        <f>(((COUNTIF(C22:F22, "Pass") * 100) + (COUNTIF(C22:F22, "Fail") * 0)) * (400/300)) / 2</f>
        <v>0</v>
      </c>
      <c r="H22" s="47" t="s">
        <v>161</v>
      </c>
      <c r="I22" s="20"/>
      <c r="J22" s="20"/>
      <c r="K22" s="20"/>
      <c r="L22" s="20"/>
      <c r="M22" s="20"/>
      <c r="N22" s="20"/>
      <c r="O22" s="20"/>
      <c r="P22" s="20"/>
      <c r="Q22" s="20"/>
      <c r="R22" s="20"/>
      <c r="S22" s="20"/>
      <c r="T22" s="20"/>
      <c r="U22" s="20"/>
      <c r="V22" s="20"/>
    </row>
    <row r="23" spans="1:22" x14ac:dyDescent="0.2">
      <c r="A23" s="20"/>
      <c r="B23" s="39" t="s">
        <v>73</v>
      </c>
      <c r="C23" s="44" t="str">
        <f>IF(C17&gt;C7, "Pass", "Fail")</f>
        <v>Fail</v>
      </c>
      <c r="D23" s="44" t="str">
        <f>IF(D17&gt;D7, "Pass", "Fail")</f>
        <v>Fail</v>
      </c>
      <c r="E23" s="44" t="str">
        <f>IF(E17&gt;E7, "Pass", "Fail")</f>
        <v>Fail</v>
      </c>
      <c r="F23" s="49" t="str">
        <f>IF(F17&gt;F7, "Pass", "Fail")</f>
        <v>Fail</v>
      </c>
      <c r="G23" s="46">
        <f>(COUNTIF(C23:F23, "Pass") * 100) + (COUNTIF(C23:F23, "Fail") * 0)</f>
        <v>0</v>
      </c>
      <c r="H23" s="47" t="s">
        <v>162</v>
      </c>
      <c r="I23" s="20"/>
      <c r="J23" s="20"/>
      <c r="K23" s="20"/>
      <c r="L23" s="20"/>
      <c r="M23" s="20"/>
      <c r="N23" s="20"/>
      <c r="O23" s="20"/>
      <c r="P23" s="20"/>
      <c r="Q23" s="20"/>
      <c r="R23" s="20"/>
      <c r="S23" s="20"/>
      <c r="T23" s="20"/>
      <c r="U23" s="20"/>
      <c r="V23" s="20"/>
    </row>
    <row r="24" spans="1:22" x14ac:dyDescent="0.2">
      <c r="A24" s="20"/>
      <c r="B24" s="39" t="s">
        <v>91</v>
      </c>
      <c r="C24" s="50">
        <f>C17/(C4)</f>
        <v>-0.23969072164948454</v>
      </c>
      <c r="D24" s="50">
        <f>D17/(D4)</f>
        <v>-0.11870648774089396</v>
      </c>
      <c r="E24" s="50">
        <f>E17/(E4)</f>
        <v>-6.8223536610238625E-2</v>
      </c>
      <c r="F24" s="51">
        <f>F17/(F4)</f>
        <v>2.6289727199063653E-2</v>
      </c>
      <c r="G24" s="46">
        <f>(IF(C24 &gt; 0.5, 100, IF(C24 &gt;= 0.2, 50, 0))) +
  (IF(D24 &gt; 0.5, 100, IF(D24 &gt;= 0.2, 50, 0))) +
  (IF(E24 &gt; 0.5, 100, IF(E24 &gt;= 0.2, 50, 0))) +
  (IF(F24 &gt; 0.5, 100, IF(F24 &gt;= 0.2, 50, 0)))</f>
        <v>0</v>
      </c>
      <c r="H24" s="47" t="s">
        <v>163</v>
      </c>
      <c r="I24" s="20"/>
      <c r="J24" s="20"/>
      <c r="K24" s="20"/>
      <c r="L24" s="20"/>
      <c r="M24" s="20"/>
      <c r="N24" s="20"/>
      <c r="O24" s="20"/>
      <c r="P24" s="20"/>
      <c r="Q24" s="20"/>
      <c r="R24" s="20"/>
      <c r="S24" s="20"/>
      <c r="T24" s="20"/>
      <c r="U24" s="20"/>
      <c r="V24" s="20"/>
    </row>
    <row r="25" spans="1:22" x14ac:dyDescent="0.2">
      <c r="A25" s="20"/>
      <c r="B25" s="39" t="s">
        <v>79</v>
      </c>
      <c r="C25" s="50">
        <f>C17/C6</f>
        <v>-0.10443673903621103</v>
      </c>
      <c r="D25" s="50">
        <f>D17/D6</f>
        <v>-5.016094992432156E-2</v>
      </c>
      <c r="E25" s="50">
        <f>E17/E6</f>
        <v>-2.7825146612319593E-2</v>
      </c>
      <c r="F25" s="51">
        <f>F17/F6</f>
        <v>1.214288684659209E-2</v>
      </c>
      <c r="G25" s="46">
        <f>(IF(C25 &gt; 0.17, 100, IF(C25 &gt;= 0.1, 50, 0))) +
  (IF(D25 &gt; 0.17, 100, IF(D25 &gt;= 0.1, 50, 0))) +
  (IF(E25 &gt; 0.17, 100, IF(E25 &gt;= 0.1, 50, 0))) +
  (IF(F25 &gt; 0.17, 100, IF(F25 &gt;= 0.1, 50, 0)))</f>
        <v>0</v>
      </c>
      <c r="H25" s="47" t="s">
        <v>164</v>
      </c>
      <c r="I25" s="20"/>
      <c r="J25" s="20"/>
      <c r="K25" s="20"/>
      <c r="L25" s="20"/>
      <c r="M25" s="20"/>
      <c r="N25" s="20"/>
      <c r="O25" s="20"/>
      <c r="P25" s="20"/>
      <c r="Q25" s="20"/>
      <c r="R25" s="20"/>
      <c r="S25" s="20"/>
      <c r="T25" s="20"/>
      <c r="U25" s="20"/>
      <c r="V25" s="20"/>
    </row>
    <row r="26" spans="1:22" x14ac:dyDescent="0.2">
      <c r="A26" s="20"/>
      <c r="B26" s="39" t="s">
        <v>81</v>
      </c>
      <c r="C26" s="50">
        <f>C8/C6</f>
        <v>0.65315812285748065</v>
      </c>
      <c r="D26" s="50">
        <f>D8/D6</f>
        <v>0.59046238461702449</v>
      </c>
      <c r="E26" s="50">
        <f>E8/E6</f>
        <v>0.59218899471779729</v>
      </c>
      <c r="F26" s="51">
        <f>F8/F6</f>
        <v>0.58633093525179858</v>
      </c>
      <c r="G26" s="46">
        <f>(IF(C26 &lt; 0.5, 100, 0)) +
  (IF(D26 &lt; 0.5, 100, 0)) +
  (IF(E26 &lt; 0.5, 100, 0)) +
  (IF(F26 &lt; 0.5, 100, 0))</f>
        <v>0</v>
      </c>
      <c r="H26" s="47" t="s">
        <v>165</v>
      </c>
      <c r="I26" s="20"/>
      <c r="J26" s="20"/>
      <c r="K26" s="20"/>
      <c r="L26" s="20"/>
      <c r="M26" s="20"/>
      <c r="N26" s="20"/>
      <c r="O26" s="20"/>
      <c r="P26" s="20"/>
      <c r="Q26" s="20"/>
      <c r="R26" s="20"/>
      <c r="S26" s="20"/>
      <c r="T26" s="20"/>
      <c r="U26" s="20"/>
      <c r="V26" s="20"/>
    </row>
    <row r="27" spans="1:22" x14ac:dyDescent="0.2">
      <c r="A27" s="20"/>
      <c r="B27" s="39" t="s">
        <v>166</v>
      </c>
      <c r="C27" s="50">
        <f>C9/(C13+C10)</f>
        <v>3.4974304447988658</v>
      </c>
      <c r="D27" s="50">
        <f>D9/(D13+D10)</f>
        <v>3.124956032360183</v>
      </c>
      <c r="E27" s="50">
        <f>E9/(E13+E10)</f>
        <v>3.1403478560358189</v>
      </c>
      <c r="F27" s="51">
        <f>F9/(F13+F10)</f>
        <v>2.2770509675660944</v>
      </c>
      <c r="G27" s="46">
        <f>(IF(C27 &lt; 0.8, 100, IF(C27 &lt; 1, 50, 0))) +
  (IF(D27 &lt; 0.8, 100, IF(D27 &lt; 1, 50, 0))) +
  (IF(E27 &lt; 0.8, 100, IF(E27 &lt; 1, 50, 0))) +
  (IF(F27 &lt; 0.8, 100, IF(F27 &lt; 1, 50, 0)))</f>
        <v>0</v>
      </c>
      <c r="H27" s="47" t="s">
        <v>167</v>
      </c>
      <c r="I27" s="20"/>
      <c r="J27" s="20"/>
      <c r="K27" s="20"/>
      <c r="L27" s="20"/>
      <c r="M27" s="20"/>
      <c r="N27" s="20"/>
      <c r="O27" s="20"/>
      <c r="P27" s="20"/>
      <c r="Q27" s="20"/>
      <c r="R27" s="20"/>
      <c r="S27" s="20"/>
      <c r="T27" s="20"/>
      <c r="U27" s="20"/>
      <c r="V27" s="20"/>
    </row>
    <row r="28" spans="1:22" x14ac:dyDescent="0.2">
      <c r="A28" s="20"/>
      <c r="B28" s="39" t="s">
        <v>168</v>
      </c>
      <c r="C28" s="44" t="str">
        <f>IF(C11=0, "Pass", "Fail")</f>
        <v>Pass</v>
      </c>
      <c r="D28" s="52" t="str">
        <f>IF(D11=0, "Pass", "Fail")</f>
        <v>Pass</v>
      </c>
      <c r="E28" s="52" t="str">
        <f>IF(E11=0, "Pass", "Fail")</f>
        <v>Pass</v>
      </c>
      <c r="F28" s="53" t="str">
        <f>IF(F11=0, "Pass", "Fail")</f>
        <v>Pass</v>
      </c>
      <c r="G28" s="46">
        <f>(COUNTIF(C28:F28, "Pass") * 100) + (COUNTIF(C28:F28, "Fail") * 0)</f>
        <v>400</v>
      </c>
      <c r="H28" s="47" t="s">
        <v>169</v>
      </c>
      <c r="I28" s="20"/>
      <c r="J28" s="20"/>
      <c r="K28" s="20"/>
      <c r="L28" s="20"/>
      <c r="M28" s="20"/>
      <c r="N28" s="20"/>
      <c r="O28" s="20"/>
      <c r="P28" s="20"/>
      <c r="Q28" s="20"/>
      <c r="R28" s="20"/>
      <c r="S28" s="20"/>
      <c r="T28" s="20"/>
      <c r="U28" s="20"/>
      <c r="V28" s="20"/>
    </row>
    <row r="29" spans="1:22" x14ac:dyDescent="0.2">
      <c r="A29" s="20"/>
      <c r="B29" s="39" t="s">
        <v>83</v>
      </c>
      <c r="C29" s="51" t="e">
        <f>(((C12-D12)/D12)+((D12-E12)/E12)+((E12-F12)/F12))/3</f>
        <v>#DIV/0!</v>
      </c>
      <c r="D29" s="54"/>
      <c r="E29" s="55"/>
      <c r="F29" s="56"/>
      <c r="G29" s="46" t="e">
        <f>(IF(C29 &gt;= 0.17, 100, IF(C29 &gt;= 0, 50, 0))) * (400/100)</f>
        <v>#DIV/0!</v>
      </c>
      <c r="H29" s="47" t="s">
        <v>170</v>
      </c>
      <c r="I29" s="20"/>
      <c r="J29" s="20"/>
      <c r="K29" s="20"/>
      <c r="L29" s="20"/>
      <c r="M29" s="20"/>
      <c r="N29" s="20"/>
      <c r="O29" s="20"/>
      <c r="P29" s="20"/>
      <c r="Q29" s="20"/>
      <c r="R29" s="20"/>
      <c r="S29" s="20"/>
      <c r="T29" s="20"/>
      <c r="U29" s="20"/>
      <c r="V29" s="20"/>
    </row>
    <row r="30" spans="1:22" x14ac:dyDescent="0.2">
      <c r="A30" s="20"/>
      <c r="B30" s="39" t="s">
        <v>87</v>
      </c>
      <c r="C30" s="44" t="str">
        <f>IF(C10&lt;&gt;0,"Pass","Fail")</f>
        <v>Fail</v>
      </c>
      <c r="D30" s="57" t="str">
        <f>IF(D10&lt;&gt;0,"Pass","Fail")</f>
        <v>Fail</v>
      </c>
      <c r="E30" s="57" t="str">
        <f>IF(E10&lt;&gt;0,"Pass","Fail")</f>
        <v>Fail</v>
      </c>
      <c r="F30" s="58" t="str">
        <f>IF(F10&lt;&gt;0,"Pass","Fail")</f>
        <v>Fail</v>
      </c>
      <c r="G30" s="46">
        <f>(COUNTIF(C30:F30, "Pass") * 100) + (COUNTIF(C30:F30, "Fail") * 0)</f>
        <v>0</v>
      </c>
      <c r="H30" s="47" t="s">
        <v>171</v>
      </c>
      <c r="I30" s="20"/>
      <c r="J30" s="20"/>
      <c r="K30" s="20"/>
      <c r="L30" s="20"/>
      <c r="M30" s="20"/>
      <c r="N30" s="20"/>
      <c r="O30" s="20"/>
      <c r="P30" s="20"/>
      <c r="Q30" s="20"/>
      <c r="R30" s="20"/>
      <c r="S30" s="20"/>
      <c r="T30" s="20"/>
      <c r="U30" s="20"/>
      <c r="V30" s="20"/>
    </row>
    <row r="31" spans="1:22" x14ac:dyDescent="0.2">
      <c r="A31" s="20"/>
      <c r="B31" s="39" t="s">
        <v>172</v>
      </c>
      <c r="C31" s="50">
        <f>C17/(C13+C10)</f>
        <v>-0.46969696969696972</v>
      </c>
      <c r="D31" s="50">
        <f>D17/(D13+D10)</f>
        <v>-0.20691171297924726</v>
      </c>
      <c r="E31" s="50">
        <f>E17/(E13+E10)</f>
        <v>-0.11520578612019976</v>
      </c>
      <c r="F31" s="51">
        <f>F17/(F13+F10)</f>
        <v>3.9792859089670209E-2</v>
      </c>
      <c r="G31" s="46">
        <f>(IF(C31 &gt; 0.23, 100, 0)) +
  (IF(D31 &gt; 0.23, 100, 0)) +
  (IF(E31 &gt; 0.23, 100, 0)) +
  (IF(F31 &gt; 0.23, 100, 0))</f>
        <v>0</v>
      </c>
      <c r="H31" s="47" t="s">
        <v>173</v>
      </c>
      <c r="I31" s="20"/>
      <c r="J31" s="20"/>
      <c r="K31" s="20"/>
      <c r="L31" s="20"/>
      <c r="M31" s="20"/>
      <c r="N31" s="20"/>
      <c r="O31" s="20"/>
      <c r="P31" s="20"/>
      <c r="Q31" s="20"/>
      <c r="R31" s="20"/>
      <c r="S31" s="20"/>
      <c r="T31" s="20"/>
      <c r="U31" s="20"/>
      <c r="V31" s="20"/>
    </row>
    <row r="32" spans="1:22" x14ac:dyDescent="0.2">
      <c r="A32" s="20"/>
      <c r="B32" s="59" t="s">
        <v>93</v>
      </c>
      <c r="C32" s="60" t="str">
        <f>IF(C5&gt;F5, "Pass", "Fail")</f>
        <v>Pass</v>
      </c>
      <c r="D32" s="61"/>
      <c r="E32" s="62"/>
      <c r="F32" s="62"/>
      <c r="G32" s="63">
        <f>((COUNTIF(C32, "Pass") * 100) + (COUNTIF(C32, "Fail") * 0)) * (400/100)</f>
        <v>400</v>
      </c>
      <c r="H32" s="64" t="s">
        <v>174</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82</vt:i4>
      </vt:variant>
    </vt:vector>
  </HeadingPairs>
  <TitlesOfParts>
    <vt:vector size="82" baseType="lpstr">
      <vt:lpstr>Summary</vt:lpstr>
      <vt:lpstr>scoring theory</vt:lpstr>
      <vt:lpstr>&lt;TICKER&gt; Results</vt:lpstr>
      <vt:lpstr>NEE Results</vt:lpstr>
      <vt:lpstr>SO Results</vt:lpstr>
      <vt:lpstr>DUK Results</vt:lpstr>
      <vt:lpstr>GEV Results</vt:lpstr>
      <vt:lpstr>AEP Results</vt:lpstr>
      <vt:lpstr>CEG Results</vt:lpstr>
      <vt:lpstr>PCG Results</vt:lpstr>
      <vt:lpstr>SRE Results</vt:lpstr>
      <vt:lpstr>D Results</vt:lpstr>
      <vt:lpstr>PEG Results</vt:lpstr>
      <vt:lpstr>EXC Results</vt:lpstr>
      <vt:lpstr>ED Results</vt:lpstr>
      <vt:lpstr>XEL Results</vt:lpstr>
      <vt:lpstr>EIX Results</vt:lpstr>
      <vt:lpstr>WEC Results</vt:lpstr>
      <vt:lpstr>AWK Results</vt:lpstr>
      <vt:lpstr>ETR Results</vt:lpstr>
      <vt:lpstr>DTE Results</vt:lpstr>
      <vt:lpstr>FE Results</vt:lpstr>
      <vt:lpstr>VST Results</vt:lpstr>
      <vt:lpstr>ES Results</vt:lpstr>
      <vt:lpstr>PPL Results</vt:lpstr>
      <vt:lpstr>AEE Results</vt:lpstr>
      <vt:lpstr>CMS Results</vt:lpstr>
      <vt:lpstr>ATO Results</vt:lpstr>
      <vt:lpstr>CNP Results</vt:lpstr>
      <vt:lpstr>NRG Results</vt:lpstr>
      <vt:lpstr>LNT Results</vt:lpstr>
      <vt:lpstr>NI Results</vt:lpstr>
      <vt:lpstr>EVRG Results</vt:lpstr>
      <vt:lpstr>AGR Results</vt:lpstr>
      <vt:lpstr>AES Results</vt:lpstr>
      <vt:lpstr>WTRG Results</vt:lpstr>
      <vt:lpstr>PNW Results</vt:lpstr>
      <vt:lpstr>OGE Results</vt:lpstr>
      <vt:lpstr>TLN Results</vt:lpstr>
      <vt:lpstr>IDA Results</vt:lpstr>
      <vt:lpstr>CWEN-A Results</vt:lpstr>
      <vt:lpstr>UGI Results</vt:lpstr>
      <vt:lpstr>POR Results</vt:lpstr>
      <vt:lpstr>SWX Results</vt:lpstr>
      <vt:lpstr>NJR Results</vt:lpstr>
      <vt:lpstr>ORA Results</vt:lpstr>
      <vt:lpstr>BKH Results</vt:lpstr>
      <vt:lpstr>OGS Results</vt:lpstr>
      <vt:lpstr>SR Results</vt:lpstr>
      <vt:lpstr>TXNM Results</vt:lpstr>
      <vt:lpstr>ALE Results</vt:lpstr>
      <vt:lpstr>NWE Results</vt:lpstr>
      <vt:lpstr>FLNC Results</vt:lpstr>
      <vt:lpstr>OTTR Results</vt:lpstr>
      <vt:lpstr>CWT Results</vt:lpstr>
      <vt:lpstr>MGEE Results</vt:lpstr>
      <vt:lpstr>AWR Results</vt:lpstr>
      <vt:lpstr>AVA Results</vt:lpstr>
      <vt:lpstr>CPK Results</vt:lpstr>
      <vt:lpstr>AY Results</vt:lpstr>
      <vt:lpstr>NFE Results</vt:lpstr>
      <vt:lpstr>NEP Results</vt:lpstr>
      <vt:lpstr>RNW Results</vt:lpstr>
      <vt:lpstr>SJW Results</vt:lpstr>
      <vt:lpstr>NWN Results</vt:lpstr>
      <vt:lpstr>CTRI Results</vt:lpstr>
      <vt:lpstr>KEN Results</vt:lpstr>
      <vt:lpstr>HE Results</vt:lpstr>
      <vt:lpstr>SPH Results</vt:lpstr>
      <vt:lpstr>MSEX Results</vt:lpstr>
      <vt:lpstr>UTL Results</vt:lpstr>
      <vt:lpstr>ARIS Results</vt:lpstr>
      <vt:lpstr>OKLO Results</vt:lpstr>
      <vt:lpstr>YORW Results</vt:lpstr>
      <vt:lpstr>GNE Results</vt:lpstr>
      <vt:lpstr>CWCO Results</vt:lpstr>
      <vt:lpstr>ARTNA Results</vt:lpstr>
      <vt:lpstr>GWRS Results</vt:lpstr>
      <vt:lpstr>PCYO Results</vt:lpstr>
      <vt:lpstr>RGCO Results</vt:lpstr>
      <vt:lpstr>ELLO Results</vt:lpstr>
      <vt:lpstr>MCPB Results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2024-09-06T03:05:02Z</dcterms:created>
  <dcterms:modified xsi:type="dcterms:W3CDTF">2024-09-08T07:34:43Z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eb465995-1e16-4d2c-8aa3-df99c5336b9f_Enabled">
    <vt:lpwstr>true</vt:lpwstr>
  </property>
  <property fmtid="{D5CDD505-2E9C-101B-9397-08002B2CF9AE}" pid="3" name="MSIP_Label_eb465995-1e16-4d2c-8aa3-df99c5336b9f_SetDate">
    <vt:lpwstr>2024-09-08T07:28:19Z</vt:lpwstr>
  </property>
  <property fmtid="{D5CDD505-2E9C-101B-9397-08002B2CF9AE}" pid="4" name="MSIP_Label_eb465995-1e16-4d2c-8aa3-df99c5336b9f_Method">
    <vt:lpwstr>Standard</vt:lpwstr>
  </property>
  <property fmtid="{D5CDD505-2E9C-101B-9397-08002B2CF9AE}" pid="5" name="MSIP_Label_eb465995-1e16-4d2c-8aa3-df99c5336b9f_Name">
    <vt:lpwstr>defa4170-0d19-0005-0004-bc88714345d2</vt:lpwstr>
  </property>
  <property fmtid="{D5CDD505-2E9C-101B-9397-08002B2CF9AE}" pid="6" name="MSIP_Label_eb465995-1e16-4d2c-8aa3-df99c5336b9f_SiteId">
    <vt:lpwstr>6bf58b3e-f2b0-4446-ba92-b4e32750787c</vt:lpwstr>
  </property>
  <property fmtid="{D5CDD505-2E9C-101B-9397-08002B2CF9AE}" pid="7" name="MSIP_Label_eb465995-1e16-4d2c-8aa3-df99c5336b9f_ActionId">
    <vt:lpwstr>020a1b32-ebc0-4e43-b87d-4362763d5b32</vt:lpwstr>
  </property>
  <property fmtid="{D5CDD505-2E9C-101B-9397-08002B2CF9AE}" pid="8" name="MSIP_Label_eb465995-1e16-4d2c-8aa3-df99c5336b9f_ContentBits">
    <vt:lpwstr>0</vt:lpwstr>
  </property>
</Properties>
</file>