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filterPrivacy="1"/>
  <xr:revisionPtr revIDLastSave="0" documentId="13_ncr:1_{C773F693-CA1C-D74D-B565-71D5E670227D}" xr6:coauthVersionLast="47" xr6:coauthVersionMax="47" xr10:uidLastSave="{00000000-0000-0000-0000-000000000000}"/>
  <bookViews>
    <workbookView xWindow="7620" yWindow="500" windowWidth="40860" windowHeight="28300" xr2:uid="{00000000-000D-0000-FFFF-FFFF00000000}"/>
  </bookViews>
  <sheets>
    <sheet name="Summary" sheetId="13" r:id="rId1"/>
    <sheet name="scoring theory" sheetId="4" r:id="rId2"/>
    <sheet name="&lt;TICKER&gt; Results" sheetId="12" r:id="rId3"/>
    <sheet name="T Results" sheetId="1" r:id="rId4"/>
    <sheet name="CVS Results" sheetId="2" r:id="rId5"/>
    <sheet name="F Results" sheetId="3" r:id="rId6"/>
    <sheet name="ALL Results" sheetId="5" r:id="rId7"/>
    <sheet name="KHC Results" sheetId="6" r:id="rId8"/>
    <sheet name="KR Results" sheetId="7" r:id="rId9"/>
    <sheet name="DFS Results" sheetId="8" r:id="rId10"/>
    <sheet name="HIG Results" sheetId="9" r:id="rId11"/>
    <sheet name="FE Results" sheetId="10"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0" l="1"/>
  <c r="C32" i="10"/>
  <c r="F31" i="10"/>
  <c r="E31" i="10"/>
  <c r="D31" i="10"/>
  <c r="C31" i="10"/>
  <c r="G31" i="10" s="1"/>
  <c r="F30" i="10"/>
  <c r="E30" i="10"/>
  <c r="D30" i="10"/>
  <c r="C30" i="10"/>
  <c r="G30" i="10" s="1"/>
  <c r="G29" i="10"/>
  <c r="C29" i="10"/>
  <c r="F28" i="10"/>
  <c r="E28" i="10"/>
  <c r="D28" i="10"/>
  <c r="C28" i="10"/>
  <c r="G28" i="10" s="1"/>
  <c r="F27" i="10"/>
  <c r="E27" i="10"/>
  <c r="D27" i="10"/>
  <c r="C27" i="10"/>
  <c r="G27" i="10" s="1"/>
  <c r="F26" i="10"/>
  <c r="E26" i="10"/>
  <c r="D26" i="10"/>
  <c r="G26" i="10" s="1"/>
  <c r="C26" i="10"/>
  <c r="F25" i="10"/>
  <c r="E25" i="10"/>
  <c r="D25" i="10"/>
  <c r="C25" i="10"/>
  <c r="G25" i="10" s="1"/>
  <c r="F24" i="10"/>
  <c r="G24" i="10" s="1"/>
  <c r="E24" i="10"/>
  <c r="D24" i="10"/>
  <c r="C24" i="10"/>
  <c r="G23" i="10"/>
  <c r="F23" i="10"/>
  <c r="E23" i="10"/>
  <c r="D23" i="10"/>
  <c r="C23" i="10"/>
  <c r="E22" i="10"/>
  <c r="D22" i="10"/>
  <c r="G22" i="10" s="1"/>
  <c r="C22" i="10"/>
  <c r="E21" i="10"/>
  <c r="D21" i="10"/>
  <c r="C21" i="10"/>
  <c r="G21" i="10" s="1"/>
  <c r="G32" i="9"/>
  <c r="C32" i="9"/>
  <c r="F31" i="9"/>
  <c r="E31" i="9"/>
  <c r="D31" i="9"/>
  <c r="C31" i="9"/>
  <c r="G31" i="9" s="1"/>
  <c r="F30" i="9"/>
  <c r="E30" i="9"/>
  <c r="D30" i="9"/>
  <c r="G30" i="9" s="1"/>
  <c r="C30" i="9"/>
  <c r="G29" i="9"/>
  <c r="C29" i="9"/>
  <c r="F28" i="9"/>
  <c r="E28" i="9"/>
  <c r="D28" i="9"/>
  <c r="C28" i="9"/>
  <c r="G28" i="9" s="1"/>
  <c r="F27" i="9"/>
  <c r="E27" i="9"/>
  <c r="D27" i="9"/>
  <c r="G27" i="9" s="1"/>
  <c r="C27" i="9"/>
  <c r="F26" i="9"/>
  <c r="E26" i="9"/>
  <c r="D26" i="9"/>
  <c r="C26" i="9"/>
  <c r="G26" i="9" s="1"/>
  <c r="G25" i="9"/>
  <c r="F25" i="9"/>
  <c r="E25" i="9"/>
  <c r="D25" i="9"/>
  <c r="C25" i="9"/>
  <c r="G24" i="9"/>
  <c r="F24" i="9"/>
  <c r="E24" i="9"/>
  <c r="D24" i="9"/>
  <c r="C24" i="9"/>
  <c r="F23" i="9"/>
  <c r="E23" i="9"/>
  <c r="G23" i="9" s="1"/>
  <c r="D23" i="9"/>
  <c r="C23" i="9"/>
  <c r="E22" i="9"/>
  <c r="D22" i="9"/>
  <c r="G22" i="9" s="1"/>
  <c r="C22" i="9"/>
  <c r="E21" i="9"/>
  <c r="D21" i="9"/>
  <c r="C21" i="9"/>
  <c r="G21" i="9" s="1"/>
  <c r="G32" i="8"/>
  <c r="C32" i="8"/>
  <c r="F31" i="8"/>
  <c r="E31" i="8"/>
  <c r="D31" i="8"/>
  <c r="G31" i="8" s="1"/>
  <c r="C31" i="8"/>
  <c r="F30" i="8"/>
  <c r="E30" i="8"/>
  <c r="D30" i="8"/>
  <c r="C30" i="8"/>
  <c r="G30" i="8" s="1"/>
  <c r="G29" i="8"/>
  <c r="C29" i="8"/>
  <c r="F28" i="8"/>
  <c r="E28" i="8"/>
  <c r="D28" i="8"/>
  <c r="G28" i="8" s="1"/>
  <c r="C28" i="8"/>
  <c r="F27" i="8"/>
  <c r="E27" i="8"/>
  <c r="D27" i="8"/>
  <c r="C27" i="8"/>
  <c r="G27" i="8" s="1"/>
  <c r="G26" i="8"/>
  <c r="F26" i="8"/>
  <c r="E26" i="8"/>
  <c r="D26" i="8"/>
  <c r="C26" i="8"/>
  <c r="G25" i="8"/>
  <c r="F25" i="8"/>
  <c r="E25" i="8"/>
  <c r="D25" i="8"/>
  <c r="C25" i="8"/>
  <c r="F24" i="8"/>
  <c r="E24" i="8"/>
  <c r="G24" i="8" s="1"/>
  <c r="D24" i="8"/>
  <c r="C24" i="8"/>
  <c r="F23" i="8"/>
  <c r="E23" i="8"/>
  <c r="D23" i="8"/>
  <c r="C23" i="8"/>
  <c r="G23" i="8" s="1"/>
  <c r="E22" i="8"/>
  <c r="D22" i="8"/>
  <c r="C22" i="8"/>
  <c r="G22" i="8" s="1"/>
  <c r="G21" i="8"/>
  <c r="I2" i="8" s="1"/>
  <c r="B2" i="13" s="1"/>
  <c r="E21" i="8"/>
  <c r="D21" i="8"/>
  <c r="C21" i="8"/>
  <c r="G32" i="7"/>
  <c r="C32" i="7"/>
  <c r="F31" i="7"/>
  <c r="E31" i="7"/>
  <c r="D31" i="7"/>
  <c r="C31" i="7"/>
  <c r="G31" i="7" s="1"/>
  <c r="G30" i="7"/>
  <c r="F30" i="7"/>
  <c r="E30" i="7"/>
  <c r="D30" i="7"/>
  <c r="C30" i="7"/>
  <c r="G29" i="7"/>
  <c r="C29" i="7"/>
  <c r="F28" i="7"/>
  <c r="E28" i="7"/>
  <c r="D28" i="7"/>
  <c r="C28" i="7"/>
  <c r="G28" i="7" s="1"/>
  <c r="G27" i="7"/>
  <c r="F27" i="7"/>
  <c r="E27" i="7"/>
  <c r="D27" i="7"/>
  <c r="C27" i="7"/>
  <c r="G26" i="7"/>
  <c r="F26" i="7"/>
  <c r="E26" i="7"/>
  <c r="D26" i="7"/>
  <c r="C26" i="7"/>
  <c r="F25" i="7"/>
  <c r="E25" i="7"/>
  <c r="G25" i="7" s="1"/>
  <c r="D25" i="7"/>
  <c r="C25" i="7"/>
  <c r="F24" i="7"/>
  <c r="E24" i="7"/>
  <c r="D24" i="7"/>
  <c r="C24" i="7"/>
  <c r="G24" i="7" s="1"/>
  <c r="F23" i="7"/>
  <c r="E23" i="7"/>
  <c r="D23" i="7"/>
  <c r="C23" i="7"/>
  <c r="G23" i="7" s="1"/>
  <c r="G22" i="7"/>
  <c r="E22" i="7"/>
  <c r="D22" i="7"/>
  <c r="C22" i="7"/>
  <c r="G21" i="7"/>
  <c r="I2" i="7" s="1"/>
  <c r="B7" i="13" s="1"/>
  <c r="E21" i="7"/>
  <c r="D21" i="7"/>
  <c r="C21" i="7"/>
  <c r="C32" i="6"/>
  <c r="G32" i="6" s="1"/>
  <c r="G31" i="6"/>
  <c r="F31" i="6"/>
  <c r="E31" i="6"/>
  <c r="D31" i="6"/>
  <c r="C31" i="6"/>
  <c r="G30" i="6"/>
  <c r="F30" i="6"/>
  <c r="E30" i="6"/>
  <c r="D30" i="6"/>
  <c r="C30" i="6"/>
  <c r="C29" i="6"/>
  <c r="G29" i="6" s="1"/>
  <c r="G28" i="6"/>
  <c r="F28" i="6"/>
  <c r="E28" i="6"/>
  <c r="D28" i="6"/>
  <c r="C28" i="6"/>
  <c r="G27" i="6"/>
  <c r="F27" i="6"/>
  <c r="E27" i="6"/>
  <c r="D27" i="6"/>
  <c r="C27" i="6"/>
  <c r="F26" i="6"/>
  <c r="G26" i="6" s="1"/>
  <c r="E26" i="6"/>
  <c r="D26" i="6"/>
  <c r="C26" i="6"/>
  <c r="F25" i="6"/>
  <c r="E25" i="6"/>
  <c r="D25" i="6"/>
  <c r="C25" i="6"/>
  <c r="G25" i="6" s="1"/>
  <c r="F24" i="6"/>
  <c r="E24" i="6"/>
  <c r="D24" i="6"/>
  <c r="C24" i="6"/>
  <c r="G24" i="6" s="1"/>
  <c r="F23" i="6"/>
  <c r="E23" i="6"/>
  <c r="D23" i="6"/>
  <c r="C23" i="6"/>
  <c r="G23" i="6" s="1"/>
  <c r="E22" i="6"/>
  <c r="D22" i="6"/>
  <c r="C22" i="6"/>
  <c r="G22" i="6" s="1"/>
  <c r="E21" i="6"/>
  <c r="G21" i="6" s="1"/>
  <c r="D21" i="6"/>
  <c r="C21" i="6"/>
  <c r="C32" i="5"/>
  <c r="G32" i="5" s="1"/>
  <c r="G31" i="5"/>
  <c r="F31" i="5"/>
  <c r="E31" i="5"/>
  <c r="D31" i="5"/>
  <c r="C31" i="5"/>
  <c r="F30" i="5"/>
  <c r="E30" i="5"/>
  <c r="G30" i="5" s="1"/>
  <c r="D30" i="5"/>
  <c r="C30" i="5"/>
  <c r="C29" i="5"/>
  <c r="G29" i="5" s="1"/>
  <c r="G28" i="5"/>
  <c r="F28" i="5"/>
  <c r="E28" i="5"/>
  <c r="D28" i="5"/>
  <c r="C28" i="5"/>
  <c r="F27" i="5"/>
  <c r="E27" i="5"/>
  <c r="G27" i="5" s="1"/>
  <c r="D27" i="5"/>
  <c r="C27" i="5"/>
  <c r="F26" i="5"/>
  <c r="E26" i="5"/>
  <c r="D26" i="5"/>
  <c r="C26" i="5"/>
  <c r="G26" i="5" s="1"/>
  <c r="F25" i="5"/>
  <c r="E25" i="5"/>
  <c r="D25" i="5"/>
  <c r="C25" i="5"/>
  <c r="G25" i="5" s="1"/>
  <c r="F24" i="5"/>
  <c r="E24" i="5"/>
  <c r="D24" i="5"/>
  <c r="C24" i="5"/>
  <c r="G24" i="5" s="1"/>
  <c r="F23" i="5"/>
  <c r="E23" i="5"/>
  <c r="D23" i="5"/>
  <c r="C23" i="5"/>
  <c r="G23" i="5" s="1"/>
  <c r="G22" i="5"/>
  <c r="E22" i="5"/>
  <c r="D22" i="5"/>
  <c r="C22" i="5"/>
  <c r="E21" i="5"/>
  <c r="D21" i="5"/>
  <c r="C21" i="5"/>
  <c r="G21" i="5" s="1"/>
  <c r="C32" i="3"/>
  <c r="G32" i="3" s="1"/>
  <c r="F31" i="3"/>
  <c r="E31" i="3"/>
  <c r="G31" i="3" s="1"/>
  <c r="D31" i="3"/>
  <c r="C31" i="3"/>
  <c r="F30" i="3"/>
  <c r="E30" i="3"/>
  <c r="D30" i="3"/>
  <c r="C30" i="3"/>
  <c r="G30" i="3" s="1"/>
  <c r="C29" i="3"/>
  <c r="G29" i="3" s="1"/>
  <c r="F28" i="3"/>
  <c r="E28" i="3"/>
  <c r="G28" i="3" s="1"/>
  <c r="D28" i="3"/>
  <c r="C28" i="3"/>
  <c r="F27" i="3"/>
  <c r="E27" i="3"/>
  <c r="D27" i="3"/>
  <c r="C27" i="3"/>
  <c r="G27" i="3" s="1"/>
  <c r="F26" i="3"/>
  <c r="E26" i="3"/>
  <c r="D26" i="3"/>
  <c r="C26" i="3"/>
  <c r="G26" i="3" s="1"/>
  <c r="F25" i="3"/>
  <c r="E25" i="3"/>
  <c r="D25" i="3"/>
  <c r="C25" i="3"/>
  <c r="G25" i="3" s="1"/>
  <c r="F24" i="3"/>
  <c r="E24" i="3"/>
  <c r="D24" i="3"/>
  <c r="C24" i="3"/>
  <c r="G24" i="3" s="1"/>
  <c r="G23" i="3"/>
  <c r="F23" i="3"/>
  <c r="E23" i="3"/>
  <c r="D23" i="3"/>
  <c r="C23" i="3"/>
  <c r="E22" i="3"/>
  <c r="D22" i="3"/>
  <c r="G22" i="3" s="1"/>
  <c r="C22" i="3"/>
  <c r="E21" i="3"/>
  <c r="D21" i="3"/>
  <c r="C21" i="3"/>
  <c r="G21" i="3" s="1"/>
  <c r="G32" i="2"/>
  <c r="C32" i="2"/>
  <c r="F31" i="2"/>
  <c r="E31" i="2"/>
  <c r="G31" i="2" s="1"/>
  <c r="D31" i="2"/>
  <c r="C31" i="2"/>
  <c r="F30" i="2"/>
  <c r="E30" i="2"/>
  <c r="D30" i="2"/>
  <c r="C30" i="2"/>
  <c r="G30" i="2" s="1"/>
  <c r="G29" i="2"/>
  <c r="C29" i="2"/>
  <c r="F28" i="2"/>
  <c r="E28" i="2"/>
  <c r="G28" i="2" s="1"/>
  <c r="D28" i="2"/>
  <c r="C28" i="2"/>
  <c r="F27" i="2"/>
  <c r="E27" i="2"/>
  <c r="D27" i="2"/>
  <c r="C27" i="2"/>
  <c r="G27" i="2" s="1"/>
  <c r="F26" i="2"/>
  <c r="E26" i="2"/>
  <c r="D26" i="2"/>
  <c r="C26" i="2"/>
  <c r="G26" i="2" s="1"/>
  <c r="F25" i="2"/>
  <c r="E25" i="2"/>
  <c r="D25" i="2"/>
  <c r="C25" i="2"/>
  <c r="G25" i="2" s="1"/>
  <c r="G24" i="2"/>
  <c r="F24" i="2"/>
  <c r="E24" i="2"/>
  <c r="D24" i="2"/>
  <c r="C24" i="2"/>
  <c r="F23" i="2"/>
  <c r="G23" i="2" s="1"/>
  <c r="E23" i="2"/>
  <c r="D23" i="2"/>
  <c r="C23" i="2"/>
  <c r="E22" i="2"/>
  <c r="D22" i="2"/>
  <c r="C22" i="2"/>
  <c r="G22" i="2" s="1"/>
  <c r="G21" i="2"/>
  <c r="E21" i="2"/>
  <c r="D21" i="2"/>
  <c r="C21" i="2"/>
  <c r="G32" i="1"/>
  <c r="C32" i="1"/>
  <c r="F31" i="1"/>
  <c r="E31" i="1"/>
  <c r="D31" i="1"/>
  <c r="C31" i="1"/>
  <c r="G31" i="1" s="1"/>
  <c r="F30" i="1"/>
  <c r="E30" i="1"/>
  <c r="D30" i="1"/>
  <c r="C30" i="1"/>
  <c r="G30" i="1" s="1"/>
  <c r="G29" i="1"/>
  <c r="C29" i="1"/>
  <c r="F28" i="1"/>
  <c r="E28" i="1"/>
  <c r="D28" i="1"/>
  <c r="C28" i="1"/>
  <c r="G28" i="1" s="1"/>
  <c r="F27" i="1"/>
  <c r="E27" i="1"/>
  <c r="D27" i="1"/>
  <c r="C27" i="1"/>
  <c r="G27" i="1" s="1"/>
  <c r="F26" i="1"/>
  <c r="E26" i="1"/>
  <c r="D26" i="1"/>
  <c r="C26" i="1"/>
  <c r="G26" i="1" s="1"/>
  <c r="G25" i="1"/>
  <c r="F25" i="1"/>
  <c r="E25" i="1"/>
  <c r="D25" i="1"/>
  <c r="C25" i="1"/>
  <c r="F24" i="1"/>
  <c r="E24" i="1"/>
  <c r="G24" i="1" s="1"/>
  <c r="D24" i="1"/>
  <c r="C24" i="1"/>
  <c r="F23" i="1"/>
  <c r="E23" i="1"/>
  <c r="D23" i="1"/>
  <c r="G23" i="1" s="1"/>
  <c r="C23" i="1"/>
  <c r="E22" i="1"/>
  <c r="D22" i="1"/>
  <c r="C22" i="1"/>
  <c r="G22" i="1" s="1"/>
  <c r="E21" i="1"/>
  <c r="D21" i="1"/>
  <c r="C21" i="1"/>
  <c r="G21" i="1" s="1"/>
  <c r="I2" i="1" s="1"/>
  <c r="B9" i="13" s="1"/>
  <c r="G32" i="12"/>
  <c r="C32" i="12"/>
  <c r="F31" i="12"/>
  <c r="E31" i="12"/>
  <c r="D31" i="12"/>
  <c r="C31" i="12"/>
  <c r="G31" i="12" s="1"/>
  <c r="F30" i="12"/>
  <c r="E30" i="12"/>
  <c r="D30" i="12"/>
  <c r="C30" i="12"/>
  <c r="G30" i="12" s="1"/>
  <c r="G29" i="12"/>
  <c r="C29" i="12"/>
  <c r="F28" i="12"/>
  <c r="E28" i="12"/>
  <c r="D28" i="12"/>
  <c r="C28" i="12"/>
  <c r="G28" i="12" s="1"/>
  <c r="F27" i="12"/>
  <c r="E27" i="12"/>
  <c r="D27" i="12"/>
  <c r="C27" i="12"/>
  <c r="G27" i="12" s="1"/>
  <c r="G26" i="12"/>
  <c r="F26" i="12"/>
  <c r="E26" i="12"/>
  <c r="D26" i="12"/>
  <c r="C26" i="12"/>
  <c r="F25" i="12"/>
  <c r="E25" i="12"/>
  <c r="G25" i="12" s="1"/>
  <c r="D25" i="12"/>
  <c r="C25" i="12"/>
  <c r="F24" i="12"/>
  <c r="E24" i="12"/>
  <c r="D24" i="12"/>
  <c r="G24" i="12" s="1"/>
  <c r="C24" i="12"/>
  <c r="F23" i="12"/>
  <c r="E23" i="12"/>
  <c r="D23" i="12"/>
  <c r="C23" i="12"/>
  <c r="G23" i="12" s="1"/>
  <c r="E22" i="12"/>
  <c r="D22" i="12"/>
  <c r="C22" i="12"/>
  <c r="G22" i="12" s="1"/>
  <c r="G21" i="12"/>
  <c r="E21" i="12"/>
  <c r="D21" i="12"/>
  <c r="C21" i="12"/>
  <c r="H27" i="4"/>
  <c r="J26" i="4"/>
  <c r="I26" i="4"/>
  <c r="J25" i="4"/>
  <c r="I25" i="4"/>
  <c r="J24" i="4"/>
  <c r="I24" i="4"/>
  <c r="J23" i="4"/>
  <c r="I23" i="4"/>
  <c r="J22" i="4"/>
  <c r="I22" i="4"/>
  <c r="J21" i="4"/>
  <c r="I21" i="4"/>
  <c r="J20" i="4"/>
  <c r="I20" i="4"/>
  <c r="J19" i="4"/>
  <c r="I19" i="4"/>
  <c r="I27" i="4" s="1"/>
  <c r="J18" i="4"/>
  <c r="I18" i="4"/>
  <c r="J17" i="4"/>
  <c r="I17" i="4"/>
  <c r="J16" i="4"/>
  <c r="I16" i="4"/>
  <c r="J15" i="4"/>
  <c r="J27" i="4" s="1"/>
  <c r="I15" i="4"/>
  <c r="B13" i="4"/>
  <c r="I2" i="3" l="1"/>
  <c r="B4" i="13" s="1"/>
  <c r="I2" i="2"/>
  <c r="B8" i="13" s="1"/>
  <c r="I2" i="10"/>
  <c r="B10" i="13" s="1"/>
  <c r="I2" i="9"/>
  <c r="B3" i="13" s="1"/>
  <c r="I2" i="6"/>
  <c r="B6" i="13" s="1"/>
  <c r="I2" i="12"/>
  <c r="I2" i="5"/>
  <c r="B5" i="13" s="1"/>
</calcChain>
</file>

<file path=xl/sharedStrings.xml><?xml version="1.0" encoding="utf-8"?>
<sst xmlns="http://schemas.openxmlformats.org/spreadsheetml/2006/main" count="625" uniqueCount="124">
  <si>
    <t>Ticker</t>
  </si>
  <si>
    <t>Score (%)</t>
  </si>
  <si>
    <t>T</t>
  </si>
  <si>
    <t>CVS</t>
  </si>
  <si>
    <t>F</t>
  </si>
  <si>
    <t>ALL</t>
  </si>
  <si>
    <t>KHC</t>
  </si>
  <si>
    <t>KR</t>
  </si>
  <si>
    <t>DFS</t>
  </si>
  <si>
    <t>HIG</t>
  </si>
  <si>
    <t>FE</t>
  </si>
  <si>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</si>
  <si>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</si>
  <si>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</si>
  <si>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</si>
  <si>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</si>
  <si>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</si>
  <si>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sz val="11"/>
        <color theme="1"/>
        <rFont val="Aptos Narrow"/>
        <family val="2"/>
        <scheme val="minor"/>
      </rPr>
      <t>High</t>
    </r>
    <r>
      <rPr>
        <sz val="11"/>
        <color theme="1"/>
        <rFont val="Aptos Narrow"/>
        <family val="2"/>
        <scheme val="minor"/>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</si>
  <si>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</si>
  <si>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sz val="11"/>
        <color theme="1"/>
        <rFont val="Aptos Narrow"/>
        <family val="2"/>
        <scheme val="minor"/>
      </rPr>
      <t xml:space="preserve">low </t>
    </r>
    <r>
      <rPr>
        <sz val="11"/>
        <color theme="1"/>
        <rFont val="Aptos Narrow"/>
        <family val="2"/>
        <scheme val="minor"/>
      </rPr>
      <t xml:space="preserve">debt to equity ratio ensures a comp isn'y overly relient on borrowing. Buffett prefers comp's with roe's </t>
    </r>
    <r>
      <rPr>
        <b/>
        <sz val="11"/>
        <color theme="1"/>
        <rFont val="Aptos Narrow"/>
        <family val="2"/>
        <scheme val="minor"/>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</si>
  <si>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</si>
  <si>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</si>
  <si>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</si>
  <si>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</si>
  <si>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</si>
  <si>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</si>
  <si>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</si>
  <si>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</si>
  <si>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</si>
  <si>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</si>
  <si>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</si>
  <si>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</si>
  <si>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</si>
  <si>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</si>
  <si>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</si>
  <si>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</si>
  <si>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</si>
  <si>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</si>
  <si>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</si>
  <si>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</si>
  <si>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</si>
  <si>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sz val="11"/>
        <color theme="1"/>
        <rFont val="Aptos Narrow"/>
        <family val="2"/>
        <scheme val="minor"/>
      </rPr>
      <t>binary</t>
    </r>
    <r>
      <rPr>
        <sz val="11"/>
        <color theme="1"/>
        <rFont val="Aptos Narrow"/>
        <family val="2"/>
        <scheme val="minor"/>
      </rPr>
      <t xml:space="preserve"> (Pass/Fail), you can score each year’s result as follows</t>
    </r>
  </si>
  <si>
    <t>1A</t>
  </si>
  <si>
    <r>
      <t>Pass</t>
    </r>
    <r>
      <rPr>
        <sz val="11"/>
        <color theme="1"/>
        <rFont val="Aptos Narrow"/>
        <family val="2"/>
        <scheme val="minor"/>
      </rPr>
      <t>: 100 points</t>
    </r>
  </si>
  <si>
    <t>1B</t>
  </si>
  <si>
    <r>
      <t>Fail</t>
    </r>
    <r>
      <rPr>
        <sz val="11"/>
        <color theme="1"/>
        <rFont val="Aptos Narrow"/>
        <family val="2"/>
        <scheme val="minor"/>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</si>
  <si>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</si>
  <si>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</si>
  <si>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</si>
  <si>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</si>
  <si>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</si>
  <si>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</si>
  <si>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</si>
  <si>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</si>
  <si>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</si>
  <si>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</si>
  <si>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</si>
  <si>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</si>
  <si>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</si>
  <si>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</si>
  <si>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</si>
  <si>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</si>
  <si>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</si>
  <si>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</si>
  <si>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</si>
  <si>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</si>
  <si>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</si>
  <si>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</si>
  <si>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</si>
  <si>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</si>
  <si>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</si>
  <si>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&lt;- Back to Summary Sheet</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</si>
  <si>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</si>
  <si>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</si>
  <si>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</si>
  <si>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</si>
  <si>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</si>
  <si>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</si>
  <si>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</si>
  <si>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</si>
  <si>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</si>
  <si>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</si>
  <si>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</si>
  <si>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</si>
  <si>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</si>
  <si>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</si>
  <si>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</si>
  <si>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</si>
  <si>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</si>
  <si>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</si>
  <si>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</si>
  <si>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</si>
  <si>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</si>
  <si>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</si>
  <si>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</si>
  <si>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</si>
  <si>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</si>
  <si>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</si>
  <si>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</si>
  <si>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</si>
  <si>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</si>
  <si>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</si>
  <si>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</si>
  <si>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</si>
  <si>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</si>
  <si>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</si>
  <si>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</si>
  <si>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</si>
  <si>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</si>
  <si>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</si>
  <si>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</si>
  <si>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</si>
  <si>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</si>
  <si>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</si>
  <si>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</si>
  <si>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</si>
  <si>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2023-12-31</t>
  </si>
  <si>
    <t>2022-12-31</t>
  </si>
  <si>
    <t>2021-12-31</t>
  </si>
  <si>
    <t>2020-12-31</t>
  </si>
  <si>
    <t>2024-01-31</t>
  </si>
  <si>
    <t>2023-01-31</t>
  </si>
  <si>
    <t>2022-01-31</t>
  </si>
  <si>
    <t>2021-01-31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</si>
</sst>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0.0%"/>
  </numFmts>
  <fonts count="10" x14ac:knownFonts="1">
    <font>
      <sz val="11"/>
      <color theme="1"/>
      <name val="Aptos Narrow"/>
      <family val="2"/>
      <scheme val="minor"/>
    </font>
    <font>
      <sz val="11"/>
      <color theme="1"/>
      <name val="Aptos Narrow"/>
      <family val="2"/>
      <scheme val="minor"/>
    </font>
    <font>
      <b/>
      <sz val="11"/>
      <color theme="1"/>
      <name val="Aptos Narrow"/>
      <scheme val="minor"/>
    </font>
    <font>
      <sz val="11"/>
      <color theme="1"/>
      <name val="Aptos Narrow"/>
      <scheme val="minor"/>
    </font>
    <font>
      <u/>
      <sz val="11"/>
      <color theme="1"/>
      <name val="Aptos Narrow"/>
      <family val="2"/>
      <scheme val="minor"/>
    </font>
    <font>
      <b/>
      <sz val="11"/>
      <color theme="1"/>
      <name val="Aptos Narrow"/>
      <family val="2"/>
      <scheme val="minor"/>
    </font>
    <font>
      <b/>
      <i/>
      <sz val="11"/>
      <color theme="1"/>
      <name val="Aptos Narrow"/>
      <family val="2"/>
      <scheme val="minor"/>
    </font>
    <font>
      <sz val="14"/>
      <color theme="1"/>
      <name val="Aptos Narrow"/>
      <scheme val="minor"/>
    </font>
    <font>
      <i/>
      <sz val="11"/>
      <color theme="1"/>
      <name val="Aptos Narrow"/>
      <family val="2"/>
      <scheme val="minor"/>
    </font>
    <font>
      <i/>
      <u/>
      <sz val="11"/>
      <color theme="1"/>
      <name val="Aptos Narrow"/>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5">
    <xf numFmtId="0" fontId="0" fillId="0" borderId="0" xfId="0"/>
    <xf numFmtId="0" fontId="1" fillId="0" borderId="0" xfId="0" applyFont="1" applyAlignment="1">
      <alignment horizontal="left"/>
    </xf>
    <xf numFmtId="10" fontId="1" fillId="0" borderId="0" xfId="0" applyNumberFormat="1" applyFont="1" applyAlignment="1">
      <alignment horizontal="left"/>
    </xf>
    <xf numFmtId="0" fontId="1" fillId="0" borderId="0" xfId="0" applyFont="1" applyAlignment="1">
      <alignment horizontal="right"/>
    </xf>
    <xf numFmtId="0" fontId="2" fillId="0" borderId="0" xfId="0" applyFont="1" applyAlignment="1">
      <alignment horizontal="left"/>
    </xf>
    <xf numFmtId="10" fontId="2" fillId="0" borderId="0" xfId="0" applyNumberFormat="1" applyFont="1" applyAlignment="1">
      <alignment horizontal="left"/>
    </xf>
    <xf numFmtId="10" fontId="3" fillId="0" borderId="0" xfId="0" applyNumberFormat="1" applyFont="1" applyAlignment="1">
      <alignment horizontal="left"/>
    </xf>
    <xf numFmtId="0" fontId="3" fillId="0" borderId="0" xfId="0" applyFont="1" applyAlignment="1">
      <alignment horizontal="left"/>
    </xf>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4" fillId="0" borderId="0" xfId="0" applyFont="1"/>
    <xf numFmtId="0" fontId="2" fillId="0" borderId="0" xfId="0" applyFont="1" applyAlignment="1">
      <alignment horizontal="right"/>
    </xf>
    <xf numFmtId="0" fontId="2" fillId="0" borderId="0" xfId="0" applyFont="1"/>
    <xf numFmtId="0" fontId="3"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2" borderId="0" xfId="0" applyFont="1" applyFill="1"/>
    <xf numFmtId="0" fontId="4" fillId="2" borderId="0" xfId="0" applyFont="1" applyFill="1" applyAlignment="1">
      <alignment horizontal="right"/>
    </xf>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41" fontId="7" fillId="4" borderId="9" xfId="0" applyNumberFormat="1" applyFont="1" applyFill="1" applyBorder="1"/>
    <xf numFmtId="41"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41" fontId="7" fillId="3" borderId="12" xfId="0" applyNumberFormat="1" applyFont="1" applyFill="1" applyBorder="1"/>
    <xf numFmtId="41" fontId="7" fillId="3" borderId="13" xfId="0" applyNumberFormat="1" applyFont="1" applyFill="1" applyBorder="1"/>
    <xf numFmtId="0" fontId="1" fillId="3" borderId="14" xfId="0" applyFont="1" applyFill="1" applyBorder="1" applyAlignment="1">
      <alignment horizontal="left" indent="2"/>
    </xf>
    <xf numFmtId="41" fontId="7" fillId="4" borderId="15" xfId="0" applyNumberFormat="1" applyFont="1" applyFill="1" applyBorder="1"/>
    <xf numFmtId="41"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43" fontId="1" fillId="2" borderId="0" xfId="0" applyNumberFormat="1" applyFont="1" applyFill="1"/>
    <xf numFmtId="0" fontId="1" fillId="0" borderId="24" xfId="0" applyFont="1" applyBorder="1"/>
    <xf numFmtId="164" fontId="1" fillId="0" borderId="22" xfId="0" applyNumberFormat="1" applyFont="1" applyBorder="1" applyAlignment="1">
      <alignment horizontal="left"/>
    </xf>
    <xf numFmtId="164" fontId="1" fillId="0" borderId="24" xfId="0" applyNumberFormat="1" applyFont="1" applyBorder="1" applyAlignment="1">
      <alignment horizontal="left"/>
    </xf>
    <xf numFmtId="0" fontId="1" fillId="0" borderId="25" xfId="0" applyFont="1" applyBorder="1"/>
    <xf numFmtId="0" fontId="1" fillId="0" borderId="9" xfId="0" applyFont="1" applyBorder="1"/>
    <xf numFmtId="164" fontId="1" fillId="3" borderId="24" xfId="0" applyNumberFormat="1" applyFont="1" applyFill="1" applyBorder="1" applyAlignment="1">
      <alignment horizontal="left"/>
    </xf>
    <xf numFmtId="164"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cellXfs>
  <cellStyles count="1">
    <cellStyle name="Normal" xfId="0" builtinId="0"/>
  </cellStyles>
  <dxfs count="22">
    <dxf>
      <font>
        <b val="0"/>
        <i val="0"/>
        <strike val="0"/>
        <condense val="0"/>
        <extend val="0"/>
        <outline val="0"/>
        <shadow val="0"/>
        <u val="none"/>
        <vertAlign val="baseline"/>
        <sz val="11"/>
        <color theme="1"/>
        <name val="Aptos Narrow"/>
        <family val="2"/>
        <scheme val="minor"/>
      </font>
      <numFmt numFmtId="14" formatCode="0.00%"/>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802295-D445-504F-ADDB-57C3E1E33564}" name="Table1" displayName="Table1" ref="A1:B1048576" totalsRowShown="0">
  <autoFilter ref="A1:B1048576" xr:uid="{6A802295-D445-504F-ADDB-57C3E1E33564}"/>
  <sortState xmlns:xlrd2="http://schemas.microsoft.com/office/spreadsheetml/2017/richdata2" ref="A2:B1048576">
    <sortCondition descending="1" ref="B1:B1048576"/>
  </sortState>
  <tableColumns count="2">
    <tableColumn id="1" xr3:uid="{3D9B7DE4-58F3-8D47-BD55-AA9DDD5046EA}" name="Ticker" dataDxfId="1"/>
    <tableColumn id="2" xr3:uid="{8CB9D256-5262-9D45-997B-01BA2A416887}" name="Score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zoomScale="265" zoomScaleNormal="100" workbookViewId="0">
      <selection activeCell="A2" sqref="A2"/>
    </sheetView>
  </sheetViews>
  <sheetFormatPr baseColWidth="10" defaultColWidth="8.83203125" defaultRowHeight="15" x14ac:dyDescent="0.2"/>
  <cols>
    <col min="1" max="1" width="15" style="1" customWidth="1"/>
    <col min="2" max="2" width="20" style="2" customWidth="1"/>
  </cols>
  <sheetData>
    <row r="1" spans="1:2" s="3" customFormat="1" x14ac:dyDescent="0.2">
      <c r="A1" s="4" t="s">
        <v>0</v>
      </c>
      <c r="B1" s="5" t="s">
        <v>1</v>
      </c>
    </row>
    <row r="2" spans="1:2" s="3" customFormat="1" x14ac:dyDescent="0.2">
      <c r="A2" s="1" t="s">
        <v>8</v>
      </c>
      <c r="B2" s="2">
        <f>'DFS Results'!I2</f>
        <v>0.51833333333333331</v>
      </c>
    </row>
    <row r="3" spans="1:2" x14ac:dyDescent="0.2">
      <c r="A3" s="1" t="s">
        <v>9</v>
      </c>
      <c r="B3" s="2">
        <f>'HIG Results'!I2</f>
        <v>0.51833333333333331</v>
      </c>
    </row>
    <row r="4" spans="1:2" x14ac:dyDescent="0.2">
      <c r="A4" s="7" t="s">
        <v>4</v>
      </c>
      <c r="B4" s="6">
        <f>'F Results'!I2</f>
        <v>0.42541666666666672</v>
      </c>
    </row>
    <row r="5" spans="1:2" x14ac:dyDescent="0.2">
      <c r="A5" s="7" t="s">
        <v>5</v>
      </c>
      <c r="B5" s="6">
        <f>'ALL Results'!I2</f>
        <v>0.41166666666666674</v>
      </c>
    </row>
    <row r="6" spans="1:2" x14ac:dyDescent="0.2">
      <c r="A6" s="7" t="s">
        <v>6</v>
      </c>
      <c r="B6" s="6">
        <f>'KHC Results'!I2</f>
        <v>0.39500000000000002</v>
      </c>
    </row>
    <row r="7" spans="1:2" x14ac:dyDescent="0.2">
      <c r="A7" s="7" t="s">
        <v>7</v>
      </c>
      <c r="B7" s="6">
        <f>'KR Results'!I2</f>
        <v>0.3495833333333333</v>
      </c>
    </row>
    <row r="8" spans="1:2" x14ac:dyDescent="0.2">
      <c r="A8" s="7" t="s">
        <v>3</v>
      </c>
      <c r="B8" s="6">
        <f>'CVS Results'!I2</f>
        <v>0.30583333333333335</v>
      </c>
    </row>
    <row r="9" spans="1:2" x14ac:dyDescent="0.2">
      <c r="A9" s="1" t="s">
        <v>2</v>
      </c>
      <c r="B9" s="6">
        <f>'T Results'!I2</f>
        <v>0.22666666666666666</v>
      </c>
    </row>
    <row r="10" spans="1:2" x14ac:dyDescent="0.2">
      <c r="A10" s="1" t="s">
        <v>10</v>
      </c>
      <c r="B10" s="2">
        <f>'FE Results'!I2</f>
        <v>0.16</v>
      </c>
    </row>
  </sheetData>
  <hyperlinks>
    <hyperlink ref="A9" location="#'T Results'!A1" display="T" xr:uid="{00000000-0004-0000-0000-000000000000}"/>
    <hyperlink ref="A8" location="#'CVS Results'!A1" display="CVS" xr:uid="{00000000-0004-0000-0000-000001000000}"/>
    <hyperlink ref="A4" location="#'F Results'!A1" display="F" xr:uid="{00000000-0004-0000-0000-000002000000}"/>
    <hyperlink ref="A5" location="#'ALL Results'!A1" display="ALL" xr:uid="{00000000-0004-0000-0000-000003000000}"/>
    <hyperlink ref="A6" location="#'KHC Results'!A1" display="KHC" xr:uid="{00000000-0004-0000-0000-000004000000}"/>
    <hyperlink ref="A7" location="#'KR Results'!A1" display="KR" xr:uid="{00000000-0004-0000-0000-000005000000}"/>
    <hyperlink ref="A2" location="#'DFS Results'!A1" display="DFS" xr:uid="{00000000-0004-0000-0000-000006000000}"/>
    <hyperlink ref="A3" location="#'HIG Results'!A1" display="HIG" xr:uid="{00000000-0004-0000-0000-000007000000}"/>
    <hyperlink ref="A10" location="#'FE Results'!A1" display="FE" xr:uid="{00000000-0004-0000-0000-000008000000}"/>
  </hyperlinks>
  <pageMargins left="0.7" right="0.7" top="0.75" bottom="0.75" header="0.3" footer="0.3"/>
  <pageSetup orientation="portrait" useFirstPageNumber="1"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71</v>
      </c>
      <c r="C1" s="20"/>
      <c r="D1" s="20"/>
      <c r="E1" s="20"/>
      <c r="F1" s="20"/>
      <c r="G1" s="20"/>
      <c r="H1" s="20"/>
      <c r="I1" s="20"/>
      <c r="J1" s="20"/>
      <c r="K1" s="20"/>
      <c r="L1" s="20"/>
      <c r="M1" s="20"/>
      <c r="N1" s="20"/>
      <c r="O1" s="20"/>
      <c r="P1" s="20"/>
      <c r="Q1" s="20"/>
      <c r="R1" s="20"/>
      <c r="S1" s="20"/>
      <c r="T1" s="20"/>
      <c r="U1" s="20"/>
      <c r="V1" s="20"/>
    </row>
    <row r="2" spans="1:22" x14ac:dyDescent="0.2">
      <c r="A2" s="20"/>
      <c r="B2" s="22" t="s">
        <v>72</v>
      </c>
      <c r="C2" s="23" t="s">
        <v>116</v>
      </c>
      <c r="D2" s="23" t="s">
        <v>117</v>
      </c>
      <c r="E2" s="23" t="s">
        <v>118</v>
      </c>
      <c r="F2" s="23" t="s">
        <v>119</v>
      </c>
      <c r="G2" s="20"/>
      <c r="H2" s="24" t="s">
        <v>77</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0.51833333333333331</v>
      </c>
      <c r="J2" s="20"/>
      <c r="K2" s="20"/>
      <c r="L2" s="20"/>
      <c r="M2" s="20"/>
      <c r="N2" s="20"/>
      <c r="O2" s="20"/>
      <c r="P2" s="20"/>
      <c r="Q2" s="20"/>
      <c r="R2" s="20"/>
      <c r="S2" s="20"/>
      <c r="T2" s="20"/>
      <c r="U2" s="20"/>
      <c r="V2" s="20"/>
    </row>
    <row r="3" spans="1:22" ht="19" x14ac:dyDescent="0.25">
      <c r="A3" s="20"/>
      <c r="B3" s="26" t="s">
        <v>78</v>
      </c>
      <c r="C3" s="27">
        <v>0</v>
      </c>
      <c r="D3" s="27">
        <v>0</v>
      </c>
      <c r="E3" s="27">
        <v>0</v>
      </c>
      <c r="F3" s="28">
        <v>0</v>
      </c>
      <c r="G3" s="20"/>
      <c r="H3" s="20"/>
      <c r="I3" s="20"/>
      <c r="J3" s="20"/>
      <c r="K3" s="20"/>
      <c r="L3" s="20"/>
      <c r="M3" s="20"/>
      <c r="N3" s="20"/>
      <c r="O3" s="20"/>
      <c r="P3" s="20"/>
      <c r="Q3" s="20"/>
      <c r="R3" s="20"/>
      <c r="S3" s="20"/>
      <c r="T3" s="20"/>
      <c r="U3" s="20"/>
      <c r="V3" s="20"/>
    </row>
    <row r="4" spans="1:22" ht="19" x14ac:dyDescent="0.25">
      <c r="A4" s="20"/>
      <c r="B4" s="29" t="s">
        <v>79</v>
      </c>
      <c r="C4" s="27">
        <v>1091000000</v>
      </c>
      <c r="D4" s="27">
        <v>1003000000</v>
      </c>
      <c r="E4" s="27">
        <v>983000000</v>
      </c>
      <c r="F4" s="28">
        <v>1027000000</v>
      </c>
      <c r="G4" s="20"/>
      <c r="H4" s="20"/>
      <c r="I4" s="20"/>
      <c r="J4" s="20"/>
      <c r="K4" s="20"/>
      <c r="L4" s="20"/>
      <c r="M4" s="20"/>
      <c r="N4" s="20"/>
      <c r="O4" s="20"/>
      <c r="P4" s="20"/>
      <c r="Q4" s="20"/>
      <c r="R4" s="20"/>
      <c r="S4" s="20"/>
      <c r="T4" s="20"/>
      <c r="U4" s="20"/>
      <c r="V4" s="20"/>
    </row>
    <row r="5" spans="1:22" ht="19" x14ac:dyDescent="0.25">
      <c r="A5" s="20"/>
      <c r="B5" s="29" t="s">
        <v>80</v>
      </c>
      <c r="C5" s="27">
        <v>255000000</v>
      </c>
      <c r="D5" s="27">
        <v>255000000</v>
      </c>
      <c r="E5" s="27">
        <v>255000000</v>
      </c>
      <c r="F5" s="28">
        <v>255000000</v>
      </c>
      <c r="G5" s="20"/>
      <c r="H5" s="20"/>
      <c r="I5" s="20"/>
      <c r="J5" s="20"/>
      <c r="K5" s="20"/>
      <c r="L5" s="20"/>
      <c r="M5" s="20"/>
      <c r="N5" s="20"/>
      <c r="O5" s="20"/>
      <c r="P5" s="20"/>
      <c r="Q5" s="20"/>
      <c r="R5" s="20"/>
      <c r="S5" s="20"/>
      <c r="T5" s="20"/>
      <c r="U5" s="20"/>
      <c r="V5" s="20"/>
    </row>
    <row r="6" spans="1:22" ht="19" x14ac:dyDescent="0.25">
      <c r="A6" s="20"/>
      <c r="B6" s="29" t="s">
        <v>81</v>
      </c>
      <c r="C6" s="27">
        <v>151522000000</v>
      </c>
      <c r="D6" s="27">
        <v>131706000000</v>
      </c>
      <c r="E6" s="27">
        <v>110242000000</v>
      </c>
      <c r="F6" s="28">
        <v>112889000000</v>
      </c>
      <c r="G6" s="20"/>
      <c r="H6" s="20"/>
      <c r="I6" s="20"/>
      <c r="J6" s="20"/>
      <c r="K6" s="20"/>
      <c r="L6" s="20"/>
      <c r="M6" s="20"/>
      <c r="N6" s="20"/>
      <c r="O6" s="20"/>
      <c r="P6" s="20"/>
      <c r="Q6" s="20"/>
      <c r="R6" s="20"/>
      <c r="S6" s="20"/>
      <c r="T6" s="20"/>
      <c r="U6" s="20"/>
      <c r="V6" s="20"/>
    </row>
    <row r="7" spans="1:22" ht="19" x14ac:dyDescent="0.25">
      <c r="A7" s="20"/>
      <c r="B7" s="29" t="s">
        <v>82</v>
      </c>
      <c r="C7" s="27">
        <v>0</v>
      </c>
      <c r="D7" s="27">
        <v>0</v>
      </c>
      <c r="E7" s="27">
        <v>0</v>
      </c>
      <c r="F7" s="28">
        <v>0</v>
      </c>
      <c r="G7" s="20"/>
      <c r="H7" s="20"/>
      <c r="I7" s="20"/>
      <c r="J7" s="20"/>
      <c r="K7" s="20"/>
      <c r="L7" s="20"/>
      <c r="M7" s="20"/>
      <c r="N7" s="20"/>
      <c r="O7" s="20"/>
      <c r="P7" s="20"/>
      <c r="Q7" s="20"/>
      <c r="R7" s="20"/>
      <c r="S7" s="20"/>
      <c r="T7" s="20"/>
      <c r="U7" s="20"/>
      <c r="V7" s="20"/>
    </row>
    <row r="8" spans="1:22" ht="19" x14ac:dyDescent="0.25">
      <c r="A8" s="20"/>
      <c r="B8" s="29" t="s">
        <v>83</v>
      </c>
      <c r="C8" s="27">
        <v>0</v>
      </c>
      <c r="D8" s="27">
        <v>0</v>
      </c>
      <c r="E8" s="27">
        <v>0</v>
      </c>
      <c r="F8" s="28">
        <v>0</v>
      </c>
      <c r="G8" s="20"/>
      <c r="H8" s="20"/>
      <c r="I8" s="20"/>
      <c r="J8" s="20"/>
      <c r="K8" s="20"/>
      <c r="L8" s="20"/>
      <c r="M8" s="20"/>
      <c r="N8" s="20"/>
      <c r="O8" s="20"/>
      <c r="P8" s="20"/>
      <c r="Q8" s="20"/>
      <c r="R8" s="20"/>
      <c r="S8" s="20"/>
      <c r="T8" s="20"/>
      <c r="U8" s="20"/>
      <c r="V8" s="20"/>
    </row>
    <row r="9" spans="1:22" ht="19" x14ac:dyDescent="0.25">
      <c r="A9" s="20"/>
      <c r="B9" s="29" t="s">
        <v>84</v>
      </c>
      <c r="C9" s="27">
        <v>136694000000</v>
      </c>
      <c r="D9" s="27">
        <v>117362000000</v>
      </c>
      <c r="E9" s="27">
        <v>96834000000</v>
      </c>
      <c r="F9" s="28">
        <v>102005000000</v>
      </c>
      <c r="G9" s="20"/>
      <c r="H9" s="20"/>
      <c r="I9" s="20"/>
      <c r="J9" s="20"/>
      <c r="K9" s="20"/>
      <c r="L9" s="20"/>
      <c r="M9" s="20"/>
      <c r="N9" s="20"/>
      <c r="O9" s="20"/>
      <c r="P9" s="20"/>
      <c r="Q9" s="20"/>
      <c r="R9" s="20"/>
      <c r="S9" s="20"/>
      <c r="T9" s="20"/>
      <c r="U9" s="20"/>
      <c r="V9" s="20"/>
    </row>
    <row r="10" spans="1:22" ht="19" x14ac:dyDescent="0.25">
      <c r="A10" s="20"/>
      <c r="B10" s="29" t="s">
        <v>85</v>
      </c>
      <c r="C10" s="27">
        <v>21010000000</v>
      </c>
      <c r="D10" s="27">
        <v>19054000000</v>
      </c>
      <c r="E10" s="27">
        <v>16695000000</v>
      </c>
      <c r="F10" s="28">
        <v>14435000000</v>
      </c>
      <c r="G10" s="20"/>
      <c r="H10" s="20"/>
      <c r="I10" s="20"/>
      <c r="J10" s="20"/>
      <c r="K10" s="20"/>
      <c r="L10" s="20"/>
      <c r="M10" s="20"/>
      <c r="N10" s="20"/>
      <c r="O10" s="20"/>
      <c r="P10" s="20"/>
      <c r="Q10" s="20"/>
      <c r="R10" s="20"/>
      <c r="S10" s="20"/>
      <c r="T10" s="20"/>
      <c r="U10" s="20"/>
      <c r="V10" s="20"/>
    </row>
    <row r="11" spans="1:22" ht="19" x14ac:dyDescent="0.25">
      <c r="A11" s="20"/>
      <c r="B11" s="29" t="s">
        <v>86</v>
      </c>
      <c r="C11" s="27">
        <v>1056000000</v>
      </c>
      <c r="D11" s="27">
        <v>1056000000</v>
      </c>
      <c r="E11" s="27">
        <v>1056000000</v>
      </c>
      <c r="F11" s="28">
        <v>1056000000</v>
      </c>
      <c r="G11" s="20"/>
      <c r="H11" s="20"/>
      <c r="I11" s="20"/>
      <c r="J11" s="20"/>
      <c r="K11" s="20"/>
      <c r="L11" s="20"/>
      <c r="M11" s="20"/>
      <c r="N11" s="20"/>
      <c r="O11" s="20"/>
      <c r="P11" s="20"/>
      <c r="Q11" s="20"/>
      <c r="R11" s="20"/>
      <c r="S11" s="20"/>
      <c r="T11" s="20"/>
      <c r="U11" s="20"/>
      <c r="V11" s="20"/>
    </row>
    <row r="12" spans="1:22" ht="19" x14ac:dyDescent="0.25">
      <c r="A12" s="20"/>
      <c r="B12" s="29" t="s">
        <v>87</v>
      </c>
      <c r="C12" s="27">
        <v>30448000000</v>
      </c>
      <c r="D12" s="27">
        <v>28207000000</v>
      </c>
      <c r="E12" s="27">
        <v>24766000000</v>
      </c>
      <c r="F12" s="28">
        <v>19955000000</v>
      </c>
      <c r="G12" s="20"/>
      <c r="H12" s="20"/>
      <c r="I12" s="20"/>
      <c r="J12" s="20"/>
      <c r="K12" s="20"/>
      <c r="L12" s="20"/>
      <c r="M12" s="20"/>
      <c r="N12" s="20"/>
      <c r="O12" s="20"/>
      <c r="P12" s="20"/>
      <c r="Q12" s="20"/>
      <c r="R12" s="20"/>
      <c r="S12" s="20"/>
      <c r="T12" s="20"/>
      <c r="U12" s="20"/>
      <c r="V12" s="20"/>
    </row>
    <row r="13" spans="1:22" ht="19" x14ac:dyDescent="0.25">
      <c r="A13" s="20"/>
      <c r="B13" s="29" t="s">
        <v>88</v>
      </c>
      <c r="C13" s="27">
        <v>14828000000</v>
      </c>
      <c r="D13" s="27">
        <v>14344000000</v>
      </c>
      <c r="E13" s="27">
        <v>13408000000</v>
      </c>
      <c r="F13" s="28">
        <v>10884000000</v>
      </c>
      <c r="G13" s="20"/>
      <c r="H13" s="20"/>
      <c r="I13" s="20"/>
      <c r="J13" s="20"/>
      <c r="K13" s="20"/>
      <c r="L13" s="20"/>
      <c r="M13" s="20"/>
      <c r="N13" s="20"/>
      <c r="O13" s="20"/>
      <c r="P13" s="20"/>
      <c r="Q13" s="20"/>
      <c r="R13" s="20"/>
      <c r="S13" s="20"/>
      <c r="T13" s="20"/>
      <c r="U13" s="20"/>
      <c r="V13" s="20"/>
    </row>
    <row r="14" spans="1:22" ht="19" x14ac:dyDescent="0.25">
      <c r="A14" s="20"/>
      <c r="B14" s="30" t="s">
        <v>89</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90</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91</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92</v>
      </c>
      <c r="C17" s="34">
        <v>8563000000</v>
      </c>
      <c r="D17" s="34">
        <v>7140000000</v>
      </c>
      <c r="E17" s="34">
        <v>6019000000</v>
      </c>
      <c r="F17" s="35">
        <v>6196000000</v>
      </c>
      <c r="G17" s="20"/>
      <c r="H17" s="20"/>
      <c r="I17" s="20"/>
      <c r="J17" s="20"/>
      <c r="K17" s="20"/>
      <c r="L17" s="20"/>
      <c r="M17" s="20"/>
      <c r="N17" s="20"/>
      <c r="O17" s="20"/>
      <c r="P17" s="20"/>
      <c r="Q17" s="20"/>
      <c r="R17" s="20"/>
      <c r="S17" s="20"/>
      <c r="T17" s="20"/>
      <c r="U17" s="20"/>
      <c r="V17" s="20"/>
    </row>
    <row r="19" spans="1:22" x14ac:dyDescent="0.2">
      <c r="A19" s="20"/>
      <c r="B19" s="36" t="s">
        <v>11</v>
      </c>
      <c r="C19" s="37" t="s">
        <v>93</v>
      </c>
      <c r="D19" s="37" t="s">
        <v>94</v>
      </c>
      <c r="E19" s="37" t="s">
        <v>95</v>
      </c>
      <c r="F19" s="37" t="s">
        <v>96</v>
      </c>
      <c r="G19" s="38" t="s">
        <v>97</v>
      </c>
      <c r="H19" s="20"/>
      <c r="I19" s="20"/>
      <c r="J19" s="20"/>
      <c r="K19" s="20"/>
      <c r="L19" s="20"/>
      <c r="M19" s="20"/>
      <c r="N19" s="20"/>
      <c r="O19" s="20"/>
      <c r="P19" s="20"/>
      <c r="Q19" s="20"/>
      <c r="R19" s="20"/>
      <c r="S19" s="20"/>
      <c r="T19" s="20"/>
      <c r="U19" s="20"/>
      <c r="V19" s="20"/>
    </row>
    <row r="20" spans="1:22" x14ac:dyDescent="0.2">
      <c r="A20" s="20"/>
      <c r="B20" s="39" t="s">
        <v>26</v>
      </c>
      <c r="C20" s="40"/>
      <c r="D20" s="40"/>
      <c r="E20" s="40"/>
      <c r="F20" s="40"/>
      <c r="G20" s="41"/>
      <c r="H20" s="42" t="s">
        <v>98</v>
      </c>
      <c r="I20" s="20"/>
      <c r="J20" s="20"/>
      <c r="K20" s="20"/>
      <c r="L20" s="20"/>
      <c r="M20" s="20"/>
      <c r="N20" s="20"/>
      <c r="O20" s="20"/>
      <c r="P20" s="20"/>
      <c r="Q20" s="20"/>
      <c r="R20" s="20"/>
      <c r="S20" s="20"/>
      <c r="T20" s="20"/>
      <c r="U20" s="20"/>
      <c r="V20" s="20"/>
    </row>
    <row r="21" spans="1:22" x14ac:dyDescent="0.2">
      <c r="A21" s="20"/>
      <c r="B21" s="43" t="s">
        <v>99</v>
      </c>
      <c r="C21" s="44" t="str">
        <f>IF(C3&gt;D3, "Pass", "Fail")</f>
        <v>Fail</v>
      </c>
      <c r="D21" s="44" t="str">
        <f>IF(D3&gt;E3, "Pass", "Fail")</f>
        <v>Fail</v>
      </c>
      <c r="E21" s="44" t="str">
        <f>IF(E3&gt;F3, "Pass", "Fail")</f>
        <v>Fail</v>
      </c>
      <c r="F21" s="45"/>
      <c r="G21" s="46">
        <f>(((COUNTIF(C21:E21, "Pass") * 100) + (COUNTIF(C21:E21, "Fail") * 0)) * (400/300)) / 2</f>
        <v>0</v>
      </c>
      <c r="H21" s="47" t="s">
        <v>100</v>
      </c>
      <c r="I21" s="48"/>
      <c r="J21" s="20"/>
      <c r="K21" s="20"/>
      <c r="L21" s="20"/>
      <c r="M21" s="20"/>
      <c r="N21" s="20"/>
      <c r="O21" s="20"/>
      <c r="P21" s="20"/>
      <c r="Q21" s="20"/>
      <c r="R21" s="20"/>
      <c r="S21" s="20"/>
      <c r="T21" s="20"/>
      <c r="U21" s="20"/>
      <c r="V21" s="20"/>
    </row>
    <row r="22" spans="1:22" x14ac:dyDescent="0.2">
      <c r="A22" s="20"/>
      <c r="B22" s="43" t="s">
        <v>101</v>
      </c>
      <c r="C22" s="44" t="str">
        <f>IF(C17&gt;D17, "Pass", "Fail")</f>
        <v>Pass</v>
      </c>
      <c r="D22" s="44" t="str">
        <f>IF(D17&gt;E17, "Pass", "Fail")</f>
        <v>Pass</v>
      </c>
      <c r="E22" s="44" t="str">
        <f>IF(E17&gt;F17, "Pass", "Fail")</f>
        <v>Fail</v>
      </c>
      <c r="F22" s="40"/>
      <c r="G22" s="46">
        <f>(((COUNTIF(C22:F22, "Pass") * 100) + (COUNTIF(C22:F22, "Fail") * 0)) * (400/300)) / 2</f>
        <v>133.33333333333331</v>
      </c>
      <c r="H22" s="47" t="s">
        <v>102</v>
      </c>
      <c r="I22" s="20"/>
      <c r="J22" s="20"/>
      <c r="K22" s="20"/>
      <c r="L22" s="20"/>
      <c r="M22" s="20"/>
      <c r="N22" s="20"/>
      <c r="O22" s="20"/>
      <c r="P22" s="20"/>
      <c r="Q22" s="20"/>
      <c r="R22" s="20"/>
      <c r="S22" s="20"/>
      <c r="T22" s="20"/>
      <c r="U22" s="20"/>
      <c r="V22" s="20"/>
    </row>
    <row r="23" spans="1:22" x14ac:dyDescent="0.2">
      <c r="A23" s="20"/>
      <c r="B23" s="39" t="s">
        <v>14</v>
      </c>
      <c r="C23" s="44" t="str">
        <f>IF(C17&gt;C7, "Pass", "Fail")</f>
        <v>Pass</v>
      </c>
      <c r="D23" s="44" t="str">
        <f>IF(D17&gt;D7, "Pass", "Fail")</f>
        <v>Pass</v>
      </c>
      <c r="E23" s="44" t="str">
        <f>IF(E17&gt;E7, "Pass", "Fail")</f>
        <v>Pass</v>
      </c>
      <c r="F23" s="49" t="str">
        <f>IF(F17&gt;F7, "Pass", "Fail")</f>
        <v>Pass</v>
      </c>
      <c r="G23" s="46">
        <f>(COUNTIF(C23:F23, "Pass") * 100) + (COUNTIF(C23:F23, "Fail") * 0)</f>
        <v>400</v>
      </c>
      <c r="H23" s="47" t="s">
        <v>103</v>
      </c>
      <c r="I23" s="20"/>
      <c r="J23" s="20"/>
      <c r="K23" s="20"/>
      <c r="L23" s="20"/>
      <c r="M23" s="20"/>
      <c r="N23" s="20"/>
      <c r="O23" s="20"/>
      <c r="P23" s="20"/>
      <c r="Q23" s="20"/>
      <c r="R23" s="20"/>
      <c r="S23" s="20"/>
      <c r="T23" s="20"/>
      <c r="U23" s="20"/>
      <c r="V23" s="20"/>
    </row>
    <row r="24" spans="1:22" x14ac:dyDescent="0.2">
      <c r="A24" s="20"/>
      <c r="B24" s="39" t="s">
        <v>32</v>
      </c>
      <c r="C24" s="50">
        <f>C17/(C4)</f>
        <v>7.8487626031164073</v>
      </c>
      <c r="D24" s="50">
        <f>D17/(D4)</f>
        <v>7.1186440677966099</v>
      </c>
      <c r="E24" s="50">
        <f>E17/(E4)</f>
        <v>6.1230925737538149</v>
      </c>
      <c r="F24" s="51">
        <f>F17/(F4)</f>
        <v>6.0331061343719572</v>
      </c>
      <c r="G24" s="46">
        <f>(IF(C24 &gt; 0.5, 100, IF(C24 &gt;= 0.2, 50, 0))) +
  (IF(D24 &gt; 0.5, 100, IF(D24 &gt;= 0.2, 50, 0))) +
  (IF(E24 &gt; 0.5, 100, IF(E24 &gt;= 0.2, 50, 0))) +
  (IF(F24 &gt; 0.5, 100, IF(F24 &gt;= 0.2, 50, 0)))</f>
        <v>400</v>
      </c>
      <c r="H24" s="47" t="s">
        <v>104</v>
      </c>
      <c r="I24" s="20"/>
      <c r="J24" s="20"/>
      <c r="K24" s="20"/>
      <c r="L24" s="20"/>
      <c r="M24" s="20"/>
      <c r="N24" s="20"/>
      <c r="O24" s="20"/>
      <c r="P24" s="20"/>
      <c r="Q24" s="20"/>
      <c r="R24" s="20"/>
      <c r="S24" s="20"/>
      <c r="T24" s="20"/>
      <c r="U24" s="20"/>
      <c r="V24" s="20"/>
    </row>
    <row r="25" spans="1:22" x14ac:dyDescent="0.2">
      <c r="A25" s="20"/>
      <c r="B25" s="39" t="s">
        <v>20</v>
      </c>
      <c r="C25" s="50">
        <f>C17/C6</f>
        <v>5.651324560129882E-2</v>
      </c>
      <c r="D25" s="50">
        <f>D17/D6</f>
        <v>5.4211653227643389E-2</v>
      </c>
      <c r="E25" s="50">
        <f>E17/E6</f>
        <v>5.4598066072821611E-2</v>
      </c>
      <c r="F25" s="51">
        <f>F17/F6</f>
        <v>5.4885772750223674E-2</v>
      </c>
      <c r="G25" s="46">
        <f>(IF(C25 &gt; 0.17, 100, IF(C25 &gt;= 0.1, 50, 0))) +
  (IF(D25 &gt; 0.17, 100, IF(D25 &gt;= 0.1, 50, 0))) +
  (IF(E25 &gt; 0.17, 100, IF(E25 &gt;= 0.1, 50, 0))) +
  (IF(F25 &gt; 0.17, 100, IF(F25 &gt;= 0.1, 50, 0)))</f>
        <v>0</v>
      </c>
      <c r="H25" s="47" t="s">
        <v>105</v>
      </c>
      <c r="I25" s="20"/>
      <c r="J25" s="20"/>
      <c r="K25" s="20"/>
      <c r="L25" s="20"/>
      <c r="M25" s="20"/>
      <c r="N25" s="20"/>
      <c r="O25" s="20"/>
      <c r="P25" s="20"/>
      <c r="Q25" s="20"/>
      <c r="R25" s="20"/>
      <c r="S25" s="20"/>
      <c r="T25" s="20"/>
      <c r="U25" s="20"/>
      <c r="V25" s="20"/>
    </row>
    <row r="26" spans="1:22" x14ac:dyDescent="0.2">
      <c r="A26" s="20"/>
      <c r="B26" s="39" t="s">
        <v>22</v>
      </c>
      <c r="C26" s="50">
        <f>C8/C6</f>
        <v>0</v>
      </c>
      <c r="D26" s="50">
        <f>D8/D6</f>
        <v>0</v>
      </c>
      <c r="E26" s="50">
        <f>E8/E6</f>
        <v>0</v>
      </c>
      <c r="F26" s="51">
        <f>F8/F6</f>
        <v>0</v>
      </c>
      <c r="G26" s="46">
        <f>(IF(C26 &lt; 0.5, 100, 0)) +
  (IF(D26 &lt; 0.5, 100, 0)) +
  (IF(E26 &lt; 0.5, 100, 0)) +
  (IF(F26 &lt; 0.5, 100, 0))</f>
        <v>400</v>
      </c>
      <c r="H26" s="47" t="s">
        <v>106</v>
      </c>
      <c r="I26" s="20"/>
      <c r="J26" s="20"/>
      <c r="K26" s="20"/>
      <c r="L26" s="20"/>
      <c r="M26" s="20"/>
      <c r="N26" s="20"/>
      <c r="O26" s="20"/>
      <c r="P26" s="20"/>
      <c r="Q26" s="20"/>
      <c r="R26" s="20"/>
      <c r="S26" s="20"/>
      <c r="T26" s="20"/>
      <c r="U26" s="20"/>
      <c r="V26" s="20"/>
    </row>
    <row r="27" spans="1:22" x14ac:dyDescent="0.2">
      <c r="A27" s="20"/>
      <c r="B27" s="39" t="s">
        <v>107</v>
      </c>
      <c r="C27" s="50">
        <f>C9/(C13+C10)</f>
        <v>3.8142195435013115</v>
      </c>
      <c r="D27" s="50">
        <f>D9/(D13+D10)</f>
        <v>3.5140427570513206</v>
      </c>
      <c r="E27" s="50">
        <f>E9/(E13+E10)</f>
        <v>3.2167558050692624</v>
      </c>
      <c r="F27" s="51">
        <f>F9/(F13+F10)</f>
        <v>4.0287926063430621</v>
      </c>
      <c r="G27" s="46">
        <f>(IF(C27 &lt; 0.8, 100, IF(C27 &lt; 1, 50, 0))) +
  (IF(D27 &lt; 0.8, 100, IF(D27 &lt; 1, 50, 0))) +
  (IF(E27 &lt; 0.8, 100, IF(E27 &lt; 1, 50, 0))) +
  (IF(F27 &lt; 0.8, 100, IF(F27 &lt; 1, 50, 0)))</f>
        <v>0</v>
      </c>
      <c r="H27" s="47" t="s">
        <v>108</v>
      </c>
      <c r="I27" s="20"/>
      <c r="J27" s="20"/>
      <c r="K27" s="20"/>
      <c r="L27" s="20"/>
      <c r="M27" s="20"/>
      <c r="N27" s="20"/>
      <c r="O27" s="20"/>
      <c r="P27" s="20"/>
      <c r="Q27" s="20"/>
      <c r="R27" s="20"/>
      <c r="S27" s="20"/>
      <c r="T27" s="20"/>
      <c r="U27" s="20"/>
      <c r="V27" s="20"/>
    </row>
    <row r="28" spans="1:22" x14ac:dyDescent="0.2">
      <c r="A28" s="20"/>
      <c r="B28" s="39" t="s">
        <v>109</v>
      </c>
      <c r="C28" s="44" t="str">
        <f>IF(C11=0, "Pass", "Fail")</f>
        <v>Fail</v>
      </c>
      <c r="D28" s="52" t="str">
        <f>IF(D11=0, "Pass", "Fail")</f>
        <v>Fail</v>
      </c>
      <c r="E28" s="52" t="str">
        <f>IF(E11=0, "Pass", "Fail")</f>
        <v>Fail</v>
      </c>
      <c r="F28" s="53" t="str">
        <f>IF(F11=0, "Pass", "Fail")</f>
        <v>Fail</v>
      </c>
      <c r="G28" s="46">
        <f>(COUNTIF(C28:F28, "Pass") * 100) + (COUNTIF(C28:F28, "Fail") * 0)</f>
        <v>0</v>
      </c>
      <c r="H28" s="47" t="s">
        <v>110</v>
      </c>
      <c r="I28" s="20"/>
      <c r="J28" s="20"/>
      <c r="K28" s="20"/>
      <c r="L28" s="20"/>
      <c r="M28" s="20"/>
      <c r="N28" s="20"/>
      <c r="O28" s="20"/>
      <c r="P28" s="20"/>
      <c r="Q28" s="20"/>
      <c r="R28" s="20"/>
      <c r="S28" s="20"/>
      <c r="T28" s="20"/>
      <c r="U28" s="20"/>
      <c r="V28" s="20"/>
    </row>
    <row r="29" spans="1:22" x14ac:dyDescent="0.2">
      <c r="A29" s="20"/>
      <c r="B29" s="39" t="s">
        <v>24</v>
      </c>
      <c r="C29" s="51">
        <f>(((C12-D12)/D12)+((D12-E12)/E12)+((E12-F12)/F12))/3</f>
        <v>0.15316043494400242</v>
      </c>
      <c r="D29" s="54"/>
      <c r="E29" s="55"/>
      <c r="F29" s="56"/>
      <c r="G29" s="46">
        <f>(IF(C29 &gt;= 0.17, 100, IF(C29 &gt;= 0, 50, 0))) * (400/100)</f>
        <v>200</v>
      </c>
      <c r="H29" s="47" t="s">
        <v>111</v>
      </c>
      <c r="I29" s="20"/>
      <c r="J29" s="20"/>
      <c r="K29" s="20"/>
      <c r="L29" s="20"/>
      <c r="M29" s="20"/>
      <c r="N29" s="20"/>
      <c r="O29" s="20"/>
      <c r="P29" s="20"/>
      <c r="Q29" s="20"/>
      <c r="R29" s="20"/>
      <c r="S29" s="20"/>
      <c r="T29" s="20"/>
      <c r="U29" s="20"/>
      <c r="V29" s="20"/>
    </row>
    <row r="30" spans="1:22" x14ac:dyDescent="0.2">
      <c r="A30" s="20"/>
      <c r="B30" s="39" t="s">
        <v>28</v>
      </c>
      <c r="C30" s="44" t="str">
        <f>IF(C10&lt;&gt;0,"Pass","Fail")</f>
        <v>Pass</v>
      </c>
      <c r="D30" s="57" t="str">
        <f>IF(D10&lt;&gt;0,"Pass","Fail")</f>
        <v>Pass</v>
      </c>
      <c r="E30" s="57" t="str">
        <f>IF(E10&lt;&gt;0,"Pass","Fail")</f>
        <v>Pass</v>
      </c>
      <c r="F30" s="58" t="str">
        <f>IF(F10&lt;&gt;0,"Pass","Fail")</f>
        <v>Pass</v>
      </c>
      <c r="G30" s="46">
        <f>(COUNTIF(C30:F30, "Pass") * 100) + (COUNTIF(C30:F30, "Fail") * 0)</f>
        <v>400</v>
      </c>
      <c r="H30" s="47" t="s">
        <v>112</v>
      </c>
      <c r="I30" s="20"/>
      <c r="J30" s="20"/>
      <c r="K30" s="20"/>
      <c r="L30" s="20"/>
      <c r="M30" s="20"/>
      <c r="N30" s="20"/>
      <c r="O30" s="20"/>
      <c r="P30" s="20"/>
      <c r="Q30" s="20"/>
      <c r="R30" s="20"/>
      <c r="S30" s="20"/>
      <c r="T30" s="20"/>
      <c r="U30" s="20"/>
      <c r="V30" s="20"/>
    </row>
    <row r="31" spans="1:22" x14ac:dyDescent="0.2">
      <c r="A31" s="20"/>
      <c r="B31" s="39" t="s">
        <v>113</v>
      </c>
      <c r="C31" s="50">
        <f>C17/(C13+C10)</f>
        <v>0.23893632457168368</v>
      </c>
      <c r="D31" s="50">
        <f>D17/(D13+D10)</f>
        <v>0.21378525660219175</v>
      </c>
      <c r="E31" s="50">
        <f>E17/(E13+E10)</f>
        <v>0.19994684915124739</v>
      </c>
      <c r="F31" s="51">
        <f>F17/(F13+F10)</f>
        <v>0.24471740590070698</v>
      </c>
      <c r="G31" s="46">
        <f>(IF(C31 &gt; 0.23, 100, 0)) +
  (IF(D31 &gt; 0.23, 100, 0)) +
  (IF(E31 &gt; 0.23, 100, 0)) +
  (IF(F31 &gt; 0.23, 100, 0))</f>
        <v>200</v>
      </c>
      <c r="H31" s="47" t="s">
        <v>114</v>
      </c>
      <c r="I31" s="20"/>
      <c r="J31" s="20"/>
      <c r="K31" s="20"/>
      <c r="L31" s="20"/>
      <c r="M31" s="20"/>
      <c r="N31" s="20"/>
      <c r="O31" s="20"/>
      <c r="P31" s="20"/>
      <c r="Q31" s="20"/>
      <c r="R31" s="20"/>
      <c r="S31" s="20"/>
      <c r="T31" s="20"/>
      <c r="U31" s="20"/>
      <c r="V31" s="20"/>
    </row>
    <row r="32" spans="1:22" x14ac:dyDescent="0.2">
      <c r="A32" s="20"/>
      <c r="B32" s="59" t="s">
        <v>34</v>
      </c>
      <c r="C32" s="60" t="str">
        <f>IF(C5&gt;F5, "Pass", "Fail")</f>
        <v>Fail</v>
      </c>
      <c r="D32" s="61"/>
      <c r="E32" s="62"/>
      <c r="F32" s="62"/>
      <c r="G32" s="63">
        <f>((COUNTIF(C32, "Pass") * 100) + (COUNTIF(C32, "Fail") * 0)) * (400/100)</f>
        <v>0</v>
      </c>
      <c r="H32" s="64" t="s">
        <v>115</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71</v>
      </c>
      <c r="C1" s="20"/>
      <c r="D1" s="20"/>
      <c r="E1" s="20"/>
      <c r="F1" s="20"/>
      <c r="G1" s="20"/>
      <c r="H1" s="20"/>
      <c r="I1" s="20"/>
      <c r="J1" s="20"/>
      <c r="K1" s="20"/>
      <c r="L1" s="20"/>
      <c r="M1" s="20"/>
      <c r="N1" s="20"/>
      <c r="O1" s="20"/>
      <c r="P1" s="20"/>
      <c r="Q1" s="20"/>
      <c r="R1" s="20"/>
      <c r="S1" s="20"/>
      <c r="T1" s="20"/>
      <c r="U1" s="20"/>
      <c r="V1" s="20"/>
    </row>
    <row r="2" spans="1:22" x14ac:dyDescent="0.2">
      <c r="A2" s="20"/>
      <c r="B2" s="22" t="s">
        <v>72</v>
      </c>
      <c r="C2" s="23" t="s">
        <v>116</v>
      </c>
      <c r="D2" s="23" t="s">
        <v>117</v>
      </c>
      <c r="E2" s="23" t="s">
        <v>118</v>
      </c>
      <c r="F2" s="23" t="s">
        <v>119</v>
      </c>
      <c r="G2" s="20"/>
      <c r="H2" s="24" t="s">
        <v>77</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0.51833333333333331</v>
      </c>
      <c r="J2" s="20"/>
      <c r="K2" s="20"/>
      <c r="L2" s="20"/>
      <c r="M2" s="20"/>
      <c r="N2" s="20"/>
      <c r="O2" s="20"/>
      <c r="P2" s="20"/>
      <c r="Q2" s="20"/>
      <c r="R2" s="20"/>
      <c r="S2" s="20"/>
      <c r="T2" s="20"/>
      <c r="U2" s="20"/>
      <c r="V2" s="20"/>
    </row>
    <row r="3" spans="1:22" ht="19" x14ac:dyDescent="0.25">
      <c r="A3" s="20"/>
      <c r="B3" s="26" t="s">
        <v>78</v>
      </c>
      <c r="C3" s="27">
        <v>0</v>
      </c>
      <c r="D3" s="27">
        <v>0</v>
      </c>
      <c r="E3" s="27">
        <v>0</v>
      </c>
      <c r="F3" s="28">
        <v>0</v>
      </c>
      <c r="G3" s="20"/>
      <c r="H3" s="20"/>
      <c r="I3" s="20"/>
      <c r="J3" s="20"/>
      <c r="K3" s="20"/>
      <c r="L3" s="20"/>
      <c r="M3" s="20"/>
      <c r="N3" s="20"/>
      <c r="O3" s="20"/>
      <c r="P3" s="20"/>
      <c r="Q3" s="20"/>
      <c r="R3" s="20"/>
      <c r="S3" s="20"/>
      <c r="T3" s="20"/>
      <c r="U3" s="20"/>
      <c r="V3" s="20"/>
    </row>
    <row r="4" spans="1:22" ht="19" x14ac:dyDescent="0.25">
      <c r="A4" s="20"/>
      <c r="B4" s="29" t="s">
        <v>79</v>
      </c>
      <c r="C4" s="27">
        <v>896000000</v>
      </c>
      <c r="D4" s="27">
        <v>927000000</v>
      </c>
      <c r="E4" s="27">
        <v>1027000000</v>
      </c>
      <c r="F4" s="28">
        <v>1122000000</v>
      </c>
      <c r="G4" s="20"/>
      <c r="H4" s="20"/>
      <c r="I4" s="20"/>
      <c r="J4" s="20"/>
      <c r="K4" s="20"/>
      <c r="L4" s="20"/>
      <c r="M4" s="20"/>
      <c r="N4" s="20"/>
      <c r="O4" s="20"/>
      <c r="P4" s="20"/>
      <c r="Q4" s="20"/>
      <c r="R4" s="20"/>
      <c r="S4" s="20"/>
      <c r="T4" s="20"/>
      <c r="U4" s="20"/>
      <c r="V4" s="20"/>
    </row>
    <row r="5" spans="1:22" ht="19" x14ac:dyDescent="0.25">
      <c r="A5" s="20"/>
      <c r="B5" s="29" t="s">
        <v>80</v>
      </c>
      <c r="C5" s="27">
        <v>1911000000</v>
      </c>
      <c r="D5" s="27">
        <v>1911000000</v>
      </c>
      <c r="E5" s="27">
        <v>1911000000</v>
      </c>
      <c r="F5" s="28">
        <v>1911000000</v>
      </c>
      <c r="G5" s="20"/>
      <c r="H5" s="20"/>
      <c r="I5" s="20"/>
      <c r="J5" s="20"/>
      <c r="K5" s="20"/>
      <c r="L5" s="20"/>
      <c r="M5" s="20"/>
      <c r="N5" s="20"/>
      <c r="O5" s="20"/>
      <c r="P5" s="20"/>
      <c r="Q5" s="20"/>
      <c r="R5" s="20"/>
      <c r="S5" s="20"/>
      <c r="T5" s="20"/>
      <c r="U5" s="20"/>
      <c r="V5" s="20"/>
    </row>
    <row r="6" spans="1:22" ht="19" x14ac:dyDescent="0.25">
      <c r="A6" s="20"/>
      <c r="B6" s="29" t="s">
        <v>81</v>
      </c>
      <c r="C6" s="27">
        <v>76780000000</v>
      </c>
      <c r="D6" s="27">
        <v>73008000000</v>
      </c>
      <c r="E6" s="27">
        <v>76578000000</v>
      </c>
      <c r="F6" s="28">
        <v>74111000000</v>
      </c>
      <c r="G6" s="20"/>
      <c r="H6" s="20"/>
      <c r="I6" s="20"/>
      <c r="J6" s="20"/>
      <c r="K6" s="20"/>
      <c r="L6" s="20"/>
      <c r="M6" s="20"/>
      <c r="N6" s="20"/>
      <c r="O6" s="20"/>
      <c r="P6" s="20"/>
      <c r="Q6" s="20"/>
      <c r="R6" s="20"/>
      <c r="S6" s="20"/>
      <c r="T6" s="20"/>
      <c r="U6" s="20"/>
      <c r="V6" s="20"/>
    </row>
    <row r="7" spans="1:22" ht="19" x14ac:dyDescent="0.25">
      <c r="A7" s="20"/>
      <c r="B7" s="29" t="s">
        <v>82</v>
      </c>
      <c r="C7" s="27">
        <v>0</v>
      </c>
      <c r="D7" s="27">
        <v>0</v>
      </c>
      <c r="E7" s="27">
        <v>0</v>
      </c>
      <c r="F7" s="28">
        <v>0</v>
      </c>
      <c r="G7" s="20"/>
      <c r="H7" s="20"/>
      <c r="I7" s="20"/>
      <c r="J7" s="20"/>
      <c r="K7" s="20"/>
      <c r="L7" s="20"/>
      <c r="M7" s="20"/>
      <c r="N7" s="20"/>
      <c r="O7" s="20"/>
      <c r="P7" s="20"/>
      <c r="Q7" s="20"/>
      <c r="R7" s="20"/>
      <c r="S7" s="20"/>
      <c r="T7" s="20"/>
      <c r="U7" s="20"/>
      <c r="V7" s="20"/>
    </row>
    <row r="8" spans="1:22" ht="19" x14ac:dyDescent="0.25">
      <c r="A8" s="20"/>
      <c r="B8" s="29" t="s">
        <v>83</v>
      </c>
      <c r="C8" s="27">
        <v>0</v>
      </c>
      <c r="D8" s="27">
        <v>0</v>
      </c>
      <c r="E8" s="27">
        <v>0</v>
      </c>
      <c r="F8" s="28">
        <v>0</v>
      </c>
      <c r="G8" s="20"/>
      <c r="H8" s="20"/>
      <c r="I8" s="20"/>
      <c r="J8" s="20"/>
      <c r="K8" s="20"/>
      <c r="L8" s="20"/>
      <c r="M8" s="20"/>
      <c r="N8" s="20"/>
      <c r="O8" s="20"/>
      <c r="P8" s="20"/>
      <c r="Q8" s="20"/>
      <c r="R8" s="20"/>
      <c r="S8" s="20"/>
      <c r="T8" s="20"/>
      <c r="U8" s="20"/>
      <c r="V8" s="20"/>
    </row>
    <row r="9" spans="1:22" ht="19" x14ac:dyDescent="0.25">
      <c r="A9" s="20"/>
      <c r="B9" s="29" t="s">
        <v>84</v>
      </c>
      <c r="C9" s="27">
        <v>61453000000</v>
      </c>
      <c r="D9" s="27">
        <v>59332000000</v>
      </c>
      <c r="E9" s="27">
        <v>58735000000</v>
      </c>
      <c r="F9" s="28">
        <v>55555000000</v>
      </c>
      <c r="G9" s="20"/>
      <c r="H9" s="20"/>
      <c r="I9" s="20"/>
      <c r="J9" s="20"/>
      <c r="K9" s="20"/>
      <c r="L9" s="20"/>
      <c r="M9" s="20"/>
      <c r="N9" s="20"/>
      <c r="O9" s="20"/>
      <c r="P9" s="20"/>
      <c r="Q9" s="20"/>
      <c r="R9" s="20"/>
      <c r="S9" s="20"/>
      <c r="T9" s="20"/>
      <c r="U9" s="20"/>
      <c r="V9" s="20"/>
    </row>
    <row r="10" spans="1:22" ht="19" x14ac:dyDescent="0.25">
      <c r="A10" s="20"/>
      <c r="B10" s="29" t="s">
        <v>85</v>
      </c>
      <c r="C10" s="27">
        <v>1816000000</v>
      </c>
      <c r="D10" s="27">
        <v>1773000000</v>
      </c>
      <c r="E10" s="27">
        <v>1740000000</v>
      </c>
      <c r="F10" s="28">
        <v>1192000000</v>
      </c>
      <c r="G10" s="20"/>
      <c r="H10" s="20"/>
      <c r="I10" s="20"/>
      <c r="J10" s="20"/>
      <c r="K10" s="20"/>
      <c r="L10" s="20"/>
      <c r="M10" s="20"/>
      <c r="N10" s="20"/>
      <c r="O10" s="20"/>
      <c r="P10" s="20"/>
      <c r="Q10" s="20"/>
      <c r="R10" s="20"/>
      <c r="S10" s="20"/>
      <c r="T10" s="20"/>
      <c r="U10" s="20"/>
      <c r="V10" s="20"/>
    </row>
    <row r="11" spans="1:22" ht="19" x14ac:dyDescent="0.25">
      <c r="A11" s="20"/>
      <c r="B11" s="29" t="s">
        <v>86</v>
      </c>
      <c r="C11" s="27">
        <v>334000000</v>
      </c>
      <c r="D11" s="27">
        <v>334000000</v>
      </c>
      <c r="E11" s="27">
        <v>334000000</v>
      </c>
      <c r="F11" s="28">
        <v>334000000</v>
      </c>
      <c r="G11" s="20"/>
      <c r="H11" s="20"/>
      <c r="I11" s="20"/>
      <c r="J11" s="20"/>
      <c r="K11" s="20"/>
      <c r="L11" s="20"/>
      <c r="M11" s="20"/>
      <c r="N11" s="20"/>
      <c r="O11" s="20"/>
      <c r="P11" s="20"/>
      <c r="Q11" s="20"/>
      <c r="R11" s="20"/>
      <c r="S11" s="20"/>
      <c r="T11" s="20"/>
      <c r="U11" s="20"/>
      <c r="V11" s="20"/>
    </row>
    <row r="12" spans="1:22" ht="19" x14ac:dyDescent="0.25">
      <c r="A12" s="20"/>
      <c r="B12" s="29" t="s">
        <v>87</v>
      </c>
      <c r="C12" s="27">
        <v>19007000000</v>
      </c>
      <c r="D12" s="27">
        <v>17058000000</v>
      </c>
      <c r="E12" s="27">
        <v>15764000000</v>
      </c>
      <c r="F12" s="28">
        <v>13918000000</v>
      </c>
      <c r="G12" s="20"/>
      <c r="H12" s="20"/>
      <c r="I12" s="20"/>
      <c r="J12" s="20"/>
      <c r="K12" s="20"/>
      <c r="L12" s="20"/>
      <c r="M12" s="20"/>
      <c r="N12" s="20"/>
      <c r="O12" s="20"/>
      <c r="P12" s="20"/>
      <c r="Q12" s="20"/>
      <c r="R12" s="20"/>
      <c r="S12" s="20"/>
      <c r="T12" s="20"/>
      <c r="U12" s="20"/>
      <c r="V12" s="20"/>
    </row>
    <row r="13" spans="1:22" ht="19" x14ac:dyDescent="0.25">
      <c r="A13" s="20"/>
      <c r="B13" s="29" t="s">
        <v>88</v>
      </c>
      <c r="C13" s="27">
        <v>15327000000</v>
      </c>
      <c r="D13" s="27">
        <v>13676000000</v>
      </c>
      <c r="E13" s="27">
        <v>17843000000</v>
      </c>
      <c r="F13" s="28">
        <v>18556000000</v>
      </c>
      <c r="G13" s="20"/>
      <c r="H13" s="20"/>
      <c r="I13" s="20"/>
      <c r="J13" s="20"/>
      <c r="K13" s="20"/>
      <c r="L13" s="20"/>
      <c r="M13" s="20"/>
      <c r="N13" s="20"/>
      <c r="O13" s="20"/>
      <c r="P13" s="20"/>
      <c r="Q13" s="20"/>
      <c r="R13" s="20"/>
      <c r="S13" s="20"/>
      <c r="T13" s="20"/>
      <c r="U13" s="20"/>
      <c r="V13" s="20"/>
    </row>
    <row r="14" spans="1:22" ht="19" x14ac:dyDescent="0.25">
      <c r="A14" s="20"/>
      <c r="B14" s="30" t="s">
        <v>89</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90</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91</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92</v>
      </c>
      <c r="C17" s="34">
        <v>4220000000</v>
      </c>
      <c r="D17" s="34">
        <v>4008000000</v>
      </c>
      <c r="E17" s="34">
        <v>4093000000</v>
      </c>
      <c r="F17" s="35">
        <v>3871000000</v>
      </c>
      <c r="G17" s="20"/>
      <c r="H17" s="20"/>
      <c r="I17" s="20"/>
      <c r="J17" s="20"/>
      <c r="K17" s="20"/>
      <c r="L17" s="20"/>
      <c r="M17" s="20"/>
      <c r="N17" s="20"/>
      <c r="O17" s="20"/>
      <c r="P17" s="20"/>
      <c r="Q17" s="20"/>
      <c r="R17" s="20"/>
      <c r="S17" s="20"/>
      <c r="T17" s="20"/>
      <c r="U17" s="20"/>
      <c r="V17" s="20"/>
    </row>
    <row r="19" spans="1:22" x14ac:dyDescent="0.2">
      <c r="A19" s="20"/>
      <c r="B19" s="36" t="s">
        <v>11</v>
      </c>
      <c r="C19" s="37" t="s">
        <v>93</v>
      </c>
      <c r="D19" s="37" t="s">
        <v>94</v>
      </c>
      <c r="E19" s="37" t="s">
        <v>95</v>
      </c>
      <c r="F19" s="37" t="s">
        <v>96</v>
      </c>
      <c r="G19" s="38" t="s">
        <v>97</v>
      </c>
      <c r="H19" s="20"/>
      <c r="I19" s="20"/>
      <c r="J19" s="20"/>
      <c r="K19" s="20"/>
      <c r="L19" s="20"/>
      <c r="M19" s="20"/>
      <c r="N19" s="20"/>
      <c r="O19" s="20"/>
      <c r="P19" s="20"/>
      <c r="Q19" s="20"/>
      <c r="R19" s="20"/>
      <c r="S19" s="20"/>
      <c r="T19" s="20"/>
      <c r="U19" s="20"/>
      <c r="V19" s="20"/>
    </row>
    <row r="20" spans="1:22" x14ac:dyDescent="0.2">
      <c r="A20" s="20"/>
      <c r="B20" s="39" t="s">
        <v>26</v>
      </c>
      <c r="C20" s="40"/>
      <c r="D20" s="40"/>
      <c r="E20" s="40"/>
      <c r="F20" s="40"/>
      <c r="G20" s="41"/>
      <c r="H20" s="42" t="s">
        <v>98</v>
      </c>
      <c r="I20" s="20"/>
      <c r="J20" s="20"/>
      <c r="K20" s="20"/>
      <c r="L20" s="20"/>
      <c r="M20" s="20"/>
      <c r="N20" s="20"/>
      <c r="O20" s="20"/>
      <c r="P20" s="20"/>
      <c r="Q20" s="20"/>
      <c r="R20" s="20"/>
      <c r="S20" s="20"/>
      <c r="T20" s="20"/>
      <c r="U20" s="20"/>
      <c r="V20" s="20"/>
    </row>
    <row r="21" spans="1:22" x14ac:dyDescent="0.2">
      <c r="A21" s="20"/>
      <c r="B21" s="43" t="s">
        <v>99</v>
      </c>
      <c r="C21" s="44" t="str">
        <f>IF(C3&gt;D3, "Pass", "Fail")</f>
        <v>Fail</v>
      </c>
      <c r="D21" s="44" t="str">
        <f>IF(D3&gt;E3, "Pass", "Fail")</f>
        <v>Fail</v>
      </c>
      <c r="E21" s="44" t="str">
        <f>IF(E3&gt;F3, "Pass", "Fail")</f>
        <v>Fail</v>
      </c>
      <c r="F21" s="45"/>
      <c r="G21" s="46">
        <f>(((COUNTIF(C21:E21, "Pass") * 100) + (COUNTIF(C21:E21, "Fail") * 0)) * (400/300)) / 2</f>
        <v>0</v>
      </c>
      <c r="H21" s="47" t="s">
        <v>100</v>
      </c>
      <c r="I21" s="48"/>
      <c r="J21" s="20"/>
      <c r="K21" s="20"/>
      <c r="L21" s="20"/>
      <c r="M21" s="20"/>
      <c r="N21" s="20"/>
      <c r="O21" s="20"/>
      <c r="P21" s="20"/>
      <c r="Q21" s="20"/>
      <c r="R21" s="20"/>
      <c r="S21" s="20"/>
      <c r="T21" s="20"/>
      <c r="U21" s="20"/>
      <c r="V21" s="20"/>
    </row>
    <row r="22" spans="1:22" x14ac:dyDescent="0.2">
      <c r="A22" s="20"/>
      <c r="B22" s="43" t="s">
        <v>101</v>
      </c>
      <c r="C22" s="44" t="str">
        <f>IF(C17&gt;D17, "Pass", "Fail")</f>
        <v>Pass</v>
      </c>
      <c r="D22" s="44" t="str">
        <f>IF(D17&gt;E17, "Pass", "Fail")</f>
        <v>Fail</v>
      </c>
      <c r="E22" s="44" t="str">
        <f>IF(E17&gt;F17, "Pass", "Fail")</f>
        <v>Pass</v>
      </c>
      <c r="F22" s="40"/>
      <c r="G22" s="46">
        <f>(((COUNTIF(C22:F22, "Pass") * 100) + (COUNTIF(C22:F22, "Fail") * 0)) * (400/300)) / 2</f>
        <v>133.33333333333331</v>
      </c>
      <c r="H22" s="47" t="s">
        <v>102</v>
      </c>
      <c r="I22" s="20"/>
      <c r="J22" s="20"/>
      <c r="K22" s="20"/>
      <c r="L22" s="20"/>
      <c r="M22" s="20"/>
      <c r="N22" s="20"/>
      <c r="O22" s="20"/>
      <c r="P22" s="20"/>
      <c r="Q22" s="20"/>
      <c r="R22" s="20"/>
      <c r="S22" s="20"/>
      <c r="T22" s="20"/>
      <c r="U22" s="20"/>
      <c r="V22" s="20"/>
    </row>
    <row r="23" spans="1:22" x14ac:dyDescent="0.2">
      <c r="A23" s="20"/>
      <c r="B23" s="39" t="s">
        <v>14</v>
      </c>
      <c r="C23" s="44" t="str">
        <f>IF(C17&gt;C7, "Pass", "Fail")</f>
        <v>Pass</v>
      </c>
      <c r="D23" s="44" t="str">
        <f>IF(D17&gt;D7, "Pass", "Fail")</f>
        <v>Pass</v>
      </c>
      <c r="E23" s="44" t="str">
        <f>IF(E17&gt;E7, "Pass", "Fail")</f>
        <v>Pass</v>
      </c>
      <c r="F23" s="49" t="str">
        <f>IF(F17&gt;F7, "Pass", "Fail")</f>
        <v>Pass</v>
      </c>
      <c r="G23" s="46">
        <f>(COUNTIF(C23:F23, "Pass") * 100) + (COUNTIF(C23:F23, "Fail") * 0)</f>
        <v>400</v>
      </c>
      <c r="H23" s="47" t="s">
        <v>103</v>
      </c>
      <c r="I23" s="20"/>
      <c r="J23" s="20"/>
      <c r="K23" s="20"/>
      <c r="L23" s="20"/>
      <c r="M23" s="20"/>
      <c r="N23" s="20"/>
      <c r="O23" s="20"/>
      <c r="P23" s="20"/>
      <c r="Q23" s="20"/>
      <c r="R23" s="20"/>
      <c r="S23" s="20"/>
      <c r="T23" s="20"/>
      <c r="U23" s="20"/>
      <c r="V23" s="20"/>
    </row>
    <row r="24" spans="1:22" x14ac:dyDescent="0.2">
      <c r="A24" s="20"/>
      <c r="B24" s="39" t="s">
        <v>32</v>
      </c>
      <c r="C24" s="50">
        <f>C17/(C4)</f>
        <v>4.7098214285714288</v>
      </c>
      <c r="D24" s="50">
        <f>D17/(D4)</f>
        <v>4.3236245954692558</v>
      </c>
      <c r="E24" s="50">
        <f>E17/(E4)</f>
        <v>3.98539435248296</v>
      </c>
      <c r="F24" s="51">
        <f>F17/(F4)</f>
        <v>3.4500891265597149</v>
      </c>
      <c r="G24" s="46">
        <f>(IF(C24 &gt; 0.5, 100, IF(C24 &gt;= 0.2, 50, 0))) +
  (IF(D24 &gt; 0.5, 100, IF(D24 &gt;= 0.2, 50, 0))) +
  (IF(E24 &gt; 0.5, 100, IF(E24 &gt;= 0.2, 50, 0))) +
  (IF(F24 &gt; 0.5, 100, IF(F24 &gt;= 0.2, 50, 0)))</f>
        <v>400</v>
      </c>
      <c r="H24" s="47" t="s">
        <v>104</v>
      </c>
      <c r="I24" s="20"/>
      <c r="J24" s="20"/>
      <c r="K24" s="20"/>
      <c r="L24" s="20"/>
      <c r="M24" s="20"/>
      <c r="N24" s="20"/>
      <c r="O24" s="20"/>
      <c r="P24" s="20"/>
      <c r="Q24" s="20"/>
      <c r="R24" s="20"/>
      <c r="S24" s="20"/>
      <c r="T24" s="20"/>
      <c r="U24" s="20"/>
      <c r="V24" s="20"/>
    </row>
    <row r="25" spans="1:22" x14ac:dyDescent="0.2">
      <c r="A25" s="20"/>
      <c r="B25" s="39" t="s">
        <v>20</v>
      </c>
      <c r="C25" s="50">
        <f>C17/C6</f>
        <v>5.4962229747330033E-2</v>
      </c>
      <c r="D25" s="50">
        <f>D17/D6</f>
        <v>5.4898093359631819E-2</v>
      </c>
      <c r="E25" s="50">
        <f>E17/E6</f>
        <v>5.3448771187547338E-2</v>
      </c>
      <c r="F25" s="51">
        <f>F17/F6</f>
        <v>5.2232462117634361E-2</v>
      </c>
      <c r="G25" s="46">
        <f>(IF(C25 &gt; 0.17, 100, IF(C25 &gt;= 0.1, 50, 0))) +
  (IF(D25 &gt; 0.17, 100, IF(D25 &gt;= 0.1, 50, 0))) +
  (IF(E25 &gt; 0.17, 100, IF(E25 &gt;= 0.1, 50, 0))) +
  (IF(F25 &gt; 0.17, 100, IF(F25 &gt;= 0.1, 50, 0)))</f>
        <v>0</v>
      </c>
      <c r="H25" s="47" t="s">
        <v>105</v>
      </c>
      <c r="I25" s="20"/>
      <c r="J25" s="20"/>
      <c r="K25" s="20"/>
      <c r="L25" s="20"/>
      <c r="M25" s="20"/>
      <c r="N25" s="20"/>
      <c r="O25" s="20"/>
      <c r="P25" s="20"/>
      <c r="Q25" s="20"/>
      <c r="R25" s="20"/>
      <c r="S25" s="20"/>
      <c r="T25" s="20"/>
      <c r="U25" s="20"/>
      <c r="V25" s="20"/>
    </row>
    <row r="26" spans="1:22" x14ac:dyDescent="0.2">
      <c r="A26" s="20"/>
      <c r="B26" s="39" t="s">
        <v>22</v>
      </c>
      <c r="C26" s="50">
        <f>C8/C6</f>
        <v>0</v>
      </c>
      <c r="D26" s="50">
        <f>D8/D6</f>
        <v>0</v>
      </c>
      <c r="E26" s="50">
        <f>E8/E6</f>
        <v>0</v>
      </c>
      <c r="F26" s="51">
        <f>F8/F6</f>
        <v>0</v>
      </c>
      <c r="G26" s="46">
        <f>(IF(C26 &lt; 0.5, 100, 0)) +
  (IF(D26 &lt; 0.5, 100, 0)) +
  (IF(E26 &lt; 0.5, 100, 0)) +
  (IF(F26 &lt; 0.5, 100, 0))</f>
        <v>400</v>
      </c>
      <c r="H26" s="47" t="s">
        <v>106</v>
      </c>
      <c r="I26" s="20"/>
      <c r="J26" s="20"/>
      <c r="K26" s="20"/>
      <c r="L26" s="20"/>
      <c r="M26" s="20"/>
      <c r="N26" s="20"/>
      <c r="O26" s="20"/>
      <c r="P26" s="20"/>
      <c r="Q26" s="20"/>
      <c r="R26" s="20"/>
      <c r="S26" s="20"/>
      <c r="T26" s="20"/>
      <c r="U26" s="20"/>
      <c r="V26" s="20"/>
    </row>
    <row r="27" spans="1:22" x14ac:dyDescent="0.2">
      <c r="A27" s="20"/>
      <c r="B27" s="39" t="s">
        <v>107</v>
      </c>
      <c r="C27" s="50">
        <f>C9/(C13+C10)</f>
        <v>3.5847284605961618</v>
      </c>
      <c r="D27" s="50">
        <f>D9/(D13+D10)</f>
        <v>3.8405074762120526</v>
      </c>
      <c r="E27" s="50">
        <f>E9/(E13+E10)</f>
        <v>2.9992850942143696</v>
      </c>
      <c r="F27" s="51">
        <f>F9/(F13+F10)</f>
        <v>2.8131962730403077</v>
      </c>
      <c r="G27" s="46">
        <f>(IF(C27 &lt; 0.8, 100, IF(C27 &lt; 1, 50, 0))) +
  (IF(D27 &lt; 0.8, 100, IF(D27 &lt; 1, 50, 0))) +
  (IF(E27 &lt; 0.8, 100, IF(E27 &lt; 1, 50, 0))) +
  (IF(F27 &lt; 0.8, 100, IF(F27 &lt; 1, 50, 0)))</f>
        <v>0</v>
      </c>
      <c r="H27" s="47" t="s">
        <v>108</v>
      </c>
      <c r="I27" s="20"/>
      <c r="J27" s="20"/>
      <c r="K27" s="20"/>
      <c r="L27" s="20"/>
      <c r="M27" s="20"/>
      <c r="N27" s="20"/>
      <c r="O27" s="20"/>
      <c r="P27" s="20"/>
      <c r="Q27" s="20"/>
      <c r="R27" s="20"/>
      <c r="S27" s="20"/>
      <c r="T27" s="20"/>
      <c r="U27" s="20"/>
      <c r="V27" s="20"/>
    </row>
    <row r="28" spans="1:22" x14ac:dyDescent="0.2">
      <c r="A28" s="20"/>
      <c r="B28" s="39" t="s">
        <v>109</v>
      </c>
      <c r="C28" s="44" t="str">
        <f>IF(C11=0, "Pass", "Fail")</f>
        <v>Fail</v>
      </c>
      <c r="D28" s="52" t="str">
        <f>IF(D11=0, "Pass", "Fail")</f>
        <v>Fail</v>
      </c>
      <c r="E28" s="52" t="str">
        <f>IF(E11=0, "Pass", "Fail")</f>
        <v>Fail</v>
      </c>
      <c r="F28" s="53" t="str">
        <f>IF(F11=0, "Pass", "Fail")</f>
        <v>Fail</v>
      </c>
      <c r="G28" s="46">
        <f>(COUNTIF(C28:F28, "Pass") * 100) + (COUNTIF(C28:F28, "Fail") * 0)</f>
        <v>0</v>
      </c>
      <c r="H28" s="47" t="s">
        <v>110</v>
      </c>
      <c r="I28" s="20"/>
      <c r="J28" s="20"/>
      <c r="K28" s="20"/>
      <c r="L28" s="20"/>
      <c r="M28" s="20"/>
      <c r="N28" s="20"/>
      <c r="O28" s="20"/>
      <c r="P28" s="20"/>
      <c r="Q28" s="20"/>
      <c r="R28" s="20"/>
      <c r="S28" s="20"/>
      <c r="T28" s="20"/>
      <c r="U28" s="20"/>
      <c r="V28" s="20"/>
    </row>
    <row r="29" spans="1:22" x14ac:dyDescent="0.2">
      <c r="A29" s="20"/>
      <c r="B29" s="39" t="s">
        <v>24</v>
      </c>
      <c r="C29" s="51">
        <f>(((C12-D12)/D12)+((D12-E12)/E12)+((E12-F12)/F12))/3</f>
        <v>0.10965900139225077</v>
      </c>
      <c r="D29" s="54"/>
      <c r="E29" s="55"/>
      <c r="F29" s="56"/>
      <c r="G29" s="46">
        <f>(IF(C29 &gt;= 0.17, 100, IF(C29 &gt;= 0, 50, 0))) * (400/100)</f>
        <v>200</v>
      </c>
      <c r="H29" s="47" t="s">
        <v>111</v>
      </c>
      <c r="I29" s="20"/>
      <c r="J29" s="20"/>
      <c r="K29" s="20"/>
      <c r="L29" s="20"/>
      <c r="M29" s="20"/>
      <c r="N29" s="20"/>
      <c r="O29" s="20"/>
      <c r="P29" s="20"/>
      <c r="Q29" s="20"/>
      <c r="R29" s="20"/>
      <c r="S29" s="20"/>
      <c r="T29" s="20"/>
      <c r="U29" s="20"/>
      <c r="V29" s="20"/>
    </row>
    <row r="30" spans="1:22" x14ac:dyDescent="0.2">
      <c r="A30" s="20"/>
      <c r="B30" s="39" t="s">
        <v>28</v>
      </c>
      <c r="C30" s="44" t="str">
        <f>IF(C10&lt;&gt;0,"Pass","Fail")</f>
        <v>Pass</v>
      </c>
      <c r="D30" s="57" t="str">
        <f>IF(D10&lt;&gt;0,"Pass","Fail")</f>
        <v>Pass</v>
      </c>
      <c r="E30" s="57" t="str">
        <f>IF(E10&lt;&gt;0,"Pass","Fail")</f>
        <v>Pass</v>
      </c>
      <c r="F30" s="58" t="str">
        <f>IF(F10&lt;&gt;0,"Pass","Fail")</f>
        <v>Pass</v>
      </c>
      <c r="G30" s="46">
        <f>(COUNTIF(C30:F30, "Pass") * 100) + (COUNTIF(C30:F30, "Fail") * 0)</f>
        <v>400</v>
      </c>
      <c r="H30" s="47" t="s">
        <v>112</v>
      </c>
      <c r="I30" s="20"/>
      <c r="J30" s="20"/>
      <c r="K30" s="20"/>
      <c r="L30" s="20"/>
      <c r="M30" s="20"/>
      <c r="N30" s="20"/>
      <c r="O30" s="20"/>
      <c r="P30" s="20"/>
      <c r="Q30" s="20"/>
      <c r="R30" s="20"/>
      <c r="S30" s="20"/>
      <c r="T30" s="20"/>
      <c r="U30" s="20"/>
      <c r="V30" s="20"/>
    </row>
    <row r="31" spans="1:22" x14ac:dyDescent="0.2">
      <c r="A31" s="20"/>
      <c r="B31" s="39" t="s">
        <v>113</v>
      </c>
      <c r="C31" s="50">
        <f>C17/(C13+C10)</f>
        <v>0.24616461529487255</v>
      </c>
      <c r="D31" s="50">
        <f>D17/(D13+D10)</f>
        <v>0.25943426759013527</v>
      </c>
      <c r="E31" s="50">
        <f>E17/(E13+E10)</f>
        <v>0.20900781289894296</v>
      </c>
      <c r="F31" s="51">
        <f>F17/(F13+F10)</f>
        <v>0.19601985011140369</v>
      </c>
      <c r="G31" s="46">
        <f>(IF(C31 &gt; 0.23, 100, 0)) +
  (IF(D31 &gt; 0.23, 100, 0)) +
  (IF(E31 &gt; 0.23, 100, 0)) +
  (IF(F31 &gt; 0.23, 100, 0))</f>
        <v>200</v>
      </c>
      <c r="H31" s="47" t="s">
        <v>114</v>
      </c>
      <c r="I31" s="20"/>
      <c r="J31" s="20"/>
      <c r="K31" s="20"/>
      <c r="L31" s="20"/>
      <c r="M31" s="20"/>
      <c r="N31" s="20"/>
      <c r="O31" s="20"/>
      <c r="P31" s="20"/>
      <c r="Q31" s="20"/>
      <c r="R31" s="20"/>
      <c r="S31" s="20"/>
      <c r="T31" s="20"/>
      <c r="U31" s="20"/>
      <c r="V31" s="20"/>
    </row>
    <row r="32" spans="1:22" x14ac:dyDescent="0.2">
      <c r="A32" s="20"/>
      <c r="B32" s="59" t="s">
        <v>34</v>
      </c>
      <c r="C32" s="60" t="str">
        <f>IF(C5&gt;F5, "Pass", "Fail")</f>
        <v>Fail</v>
      </c>
      <c r="D32" s="61"/>
      <c r="E32" s="62"/>
      <c r="F32" s="62"/>
      <c r="G32" s="63">
        <f>((COUNTIF(C32, "Pass") * 100) + (COUNTIF(C32, "Fail") * 0)) * (400/100)</f>
        <v>0</v>
      </c>
      <c r="H32" s="64" t="s">
        <v>115</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71</v>
      </c>
      <c r="C1" s="20"/>
      <c r="D1" s="20"/>
      <c r="E1" s="20"/>
      <c r="F1" s="20"/>
      <c r="G1" s="20"/>
      <c r="H1" s="20"/>
      <c r="I1" s="20"/>
      <c r="J1" s="20"/>
      <c r="K1" s="20"/>
      <c r="L1" s="20"/>
      <c r="M1" s="20"/>
      <c r="N1" s="20"/>
      <c r="O1" s="20"/>
      <c r="P1" s="20"/>
      <c r="Q1" s="20"/>
      <c r="R1" s="20"/>
      <c r="S1" s="20"/>
      <c r="T1" s="20"/>
      <c r="U1" s="20"/>
      <c r="V1" s="20"/>
    </row>
    <row r="2" spans="1:22" x14ac:dyDescent="0.2">
      <c r="A2" s="20"/>
      <c r="B2" s="22" t="s">
        <v>72</v>
      </c>
      <c r="C2" s="23" t="s">
        <v>116</v>
      </c>
      <c r="D2" s="23" t="s">
        <v>117</v>
      </c>
      <c r="E2" s="23" t="s">
        <v>118</v>
      </c>
      <c r="F2" s="23" t="s">
        <v>119</v>
      </c>
      <c r="G2" s="20"/>
      <c r="H2" s="24" t="s">
        <v>77</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0.16</v>
      </c>
      <c r="J2" s="20"/>
      <c r="K2" s="20"/>
      <c r="L2" s="20"/>
      <c r="M2" s="20"/>
      <c r="N2" s="20"/>
      <c r="O2" s="20"/>
      <c r="P2" s="20"/>
      <c r="Q2" s="20"/>
      <c r="R2" s="20"/>
      <c r="S2" s="20"/>
      <c r="T2" s="20"/>
      <c r="U2" s="20"/>
      <c r="V2" s="20"/>
    </row>
    <row r="3" spans="1:22" ht="19" x14ac:dyDescent="0.25">
      <c r="A3" s="20"/>
      <c r="B3" s="26" t="s">
        <v>78</v>
      </c>
      <c r="C3" s="27">
        <v>512000000</v>
      </c>
      <c r="D3" s="27">
        <v>421000000</v>
      </c>
      <c r="E3" s="27">
        <v>260000000</v>
      </c>
      <c r="F3" s="28">
        <v>317000000</v>
      </c>
      <c r="G3" s="20"/>
      <c r="H3" s="20"/>
      <c r="I3" s="20"/>
      <c r="J3" s="20"/>
      <c r="K3" s="20"/>
      <c r="L3" s="20"/>
      <c r="M3" s="20"/>
      <c r="N3" s="20"/>
      <c r="O3" s="20"/>
      <c r="P3" s="20"/>
      <c r="Q3" s="20"/>
      <c r="R3" s="20"/>
      <c r="S3" s="20"/>
      <c r="T3" s="20"/>
      <c r="U3" s="20"/>
      <c r="V3" s="20"/>
    </row>
    <row r="4" spans="1:22" ht="19" x14ac:dyDescent="0.25">
      <c r="A4" s="20"/>
      <c r="B4" s="29" t="s">
        <v>79</v>
      </c>
      <c r="C4" s="27">
        <v>38412000000</v>
      </c>
      <c r="D4" s="27">
        <v>36285000000</v>
      </c>
      <c r="E4" s="27">
        <v>34744000000</v>
      </c>
      <c r="F4" s="28">
        <v>33294000000</v>
      </c>
      <c r="G4" s="20"/>
      <c r="H4" s="20"/>
      <c r="I4" s="20"/>
      <c r="J4" s="20"/>
      <c r="K4" s="20"/>
      <c r="L4" s="20"/>
      <c r="M4" s="20"/>
      <c r="N4" s="20"/>
      <c r="O4" s="20"/>
      <c r="P4" s="20"/>
      <c r="Q4" s="20"/>
      <c r="R4" s="20"/>
      <c r="S4" s="20"/>
      <c r="T4" s="20"/>
      <c r="U4" s="20"/>
      <c r="V4" s="20"/>
    </row>
    <row r="5" spans="1:22" ht="19" x14ac:dyDescent="0.25">
      <c r="A5" s="20"/>
      <c r="B5" s="29" t="s">
        <v>80</v>
      </c>
      <c r="C5" s="27">
        <v>5618000000</v>
      </c>
      <c r="D5" s="27">
        <v>5618000000</v>
      </c>
      <c r="E5" s="27">
        <v>5618000000</v>
      </c>
      <c r="F5" s="28">
        <v>5618000000</v>
      </c>
      <c r="G5" s="20"/>
      <c r="H5" s="20"/>
      <c r="I5" s="20"/>
      <c r="J5" s="20"/>
      <c r="K5" s="20"/>
      <c r="L5" s="20"/>
      <c r="M5" s="20"/>
      <c r="N5" s="20"/>
      <c r="O5" s="20"/>
      <c r="P5" s="20"/>
      <c r="Q5" s="20"/>
      <c r="R5" s="20"/>
      <c r="S5" s="20"/>
      <c r="T5" s="20"/>
      <c r="U5" s="20"/>
      <c r="V5" s="20"/>
    </row>
    <row r="6" spans="1:22" ht="19" x14ac:dyDescent="0.25">
      <c r="A6" s="20"/>
      <c r="B6" s="29" t="s">
        <v>81</v>
      </c>
      <c r="C6" s="27">
        <v>48767000000</v>
      </c>
      <c r="D6" s="27">
        <v>46108000000</v>
      </c>
      <c r="E6" s="27">
        <v>45432000000</v>
      </c>
      <c r="F6" s="28">
        <v>44464000000</v>
      </c>
      <c r="G6" s="20"/>
      <c r="H6" s="20"/>
      <c r="I6" s="20"/>
      <c r="J6" s="20"/>
      <c r="K6" s="20"/>
      <c r="L6" s="20"/>
      <c r="M6" s="20"/>
      <c r="N6" s="20"/>
      <c r="O6" s="20"/>
      <c r="P6" s="20"/>
      <c r="Q6" s="20"/>
      <c r="R6" s="20"/>
      <c r="S6" s="20"/>
      <c r="T6" s="20"/>
      <c r="U6" s="20"/>
      <c r="V6" s="20"/>
    </row>
    <row r="7" spans="1:22" ht="19" x14ac:dyDescent="0.25">
      <c r="A7" s="20"/>
      <c r="B7" s="29" t="s">
        <v>82</v>
      </c>
      <c r="C7" s="27">
        <v>5386000000</v>
      </c>
      <c r="D7" s="27">
        <v>3958000000</v>
      </c>
      <c r="E7" s="27">
        <v>4416000000</v>
      </c>
      <c r="F7" s="28">
        <v>5004000000</v>
      </c>
      <c r="G7" s="20"/>
      <c r="H7" s="20"/>
      <c r="I7" s="20"/>
      <c r="J7" s="20"/>
      <c r="K7" s="20"/>
      <c r="L7" s="20"/>
      <c r="M7" s="20"/>
      <c r="N7" s="20"/>
      <c r="O7" s="20"/>
      <c r="P7" s="20"/>
      <c r="Q7" s="20"/>
      <c r="R7" s="20"/>
      <c r="S7" s="20"/>
      <c r="T7" s="20"/>
      <c r="U7" s="20"/>
      <c r="V7" s="20"/>
    </row>
    <row r="8" spans="1:22" ht="19" x14ac:dyDescent="0.25">
      <c r="A8" s="20"/>
      <c r="B8" s="29" t="s">
        <v>83</v>
      </c>
      <c r="C8" s="27">
        <v>32465000000</v>
      </c>
      <c r="D8" s="27">
        <v>31507000000</v>
      </c>
      <c r="E8" s="27">
        <v>32341000000</v>
      </c>
      <c r="F8" s="28">
        <v>32223000000</v>
      </c>
      <c r="G8" s="20"/>
      <c r="H8" s="20"/>
      <c r="I8" s="20"/>
      <c r="J8" s="20"/>
      <c r="K8" s="20"/>
      <c r="L8" s="20"/>
      <c r="M8" s="20"/>
      <c r="N8" s="20"/>
      <c r="O8" s="20"/>
      <c r="P8" s="20"/>
      <c r="Q8" s="20"/>
      <c r="R8" s="20"/>
      <c r="S8" s="20"/>
      <c r="T8" s="20"/>
      <c r="U8" s="20"/>
      <c r="V8" s="20"/>
    </row>
    <row r="9" spans="1:22" ht="19" x14ac:dyDescent="0.25">
      <c r="A9" s="20"/>
      <c r="B9" s="29" t="s">
        <v>84</v>
      </c>
      <c r="C9" s="27">
        <v>37851000000</v>
      </c>
      <c r="D9" s="27">
        <v>35465000000</v>
      </c>
      <c r="E9" s="27">
        <v>36757000000</v>
      </c>
      <c r="F9" s="28">
        <v>37227000000</v>
      </c>
      <c r="G9" s="20"/>
      <c r="H9" s="20"/>
      <c r="I9" s="20"/>
      <c r="J9" s="20"/>
      <c r="K9" s="20"/>
      <c r="L9" s="20"/>
      <c r="M9" s="20"/>
      <c r="N9" s="20"/>
      <c r="O9" s="20"/>
      <c r="P9" s="20"/>
      <c r="Q9" s="20"/>
      <c r="R9" s="20"/>
      <c r="S9" s="20"/>
      <c r="T9" s="20"/>
      <c r="U9" s="20"/>
      <c r="V9" s="20"/>
    </row>
    <row r="10" spans="1:22" ht="19" x14ac:dyDescent="0.25">
      <c r="A10" s="20"/>
      <c r="B10" s="29" t="s">
        <v>85</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86</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87</v>
      </c>
      <c r="C12" s="27">
        <v>-97000000</v>
      </c>
      <c r="D12" s="27">
        <v>-1199000000</v>
      </c>
      <c r="E12" s="27">
        <v>-1605000000</v>
      </c>
      <c r="F12" s="28">
        <v>-2888000000</v>
      </c>
      <c r="G12" s="20"/>
      <c r="H12" s="20"/>
      <c r="I12" s="20"/>
      <c r="J12" s="20"/>
      <c r="K12" s="20"/>
      <c r="L12" s="20"/>
      <c r="M12" s="20"/>
      <c r="N12" s="20"/>
      <c r="O12" s="20"/>
      <c r="P12" s="20"/>
      <c r="Q12" s="20"/>
      <c r="R12" s="20"/>
      <c r="S12" s="20"/>
      <c r="T12" s="20"/>
      <c r="U12" s="20"/>
      <c r="V12" s="20"/>
    </row>
    <row r="13" spans="1:22" ht="19" x14ac:dyDescent="0.25">
      <c r="A13" s="20"/>
      <c r="B13" s="29" t="s">
        <v>88</v>
      </c>
      <c r="C13" s="27">
        <v>10916000000</v>
      </c>
      <c r="D13" s="27">
        <v>10643000000</v>
      </c>
      <c r="E13" s="27">
        <v>8675000000</v>
      </c>
      <c r="F13" s="28">
        <v>7237000000</v>
      </c>
      <c r="G13" s="20"/>
      <c r="H13" s="20"/>
      <c r="I13" s="20"/>
      <c r="J13" s="20"/>
      <c r="K13" s="20"/>
      <c r="L13" s="20"/>
      <c r="M13" s="20"/>
      <c r="N13" s="20"/>
      <c r="O13" s="20"/>
      <c r="P13" s="20"/>
      <c r="Q13" s="20"/>
      <c r="R13" s="20"/>
      <c r="S13" s="20"/>
      <c r="T13" s="20"/>
      <c r="U13" s="20"/>
      <c r="V13" s="20"/>
    </row>
    <row r="14" spans="1:22" ht="19" x14ac:dyDescent="0.25">
      <c r="A14" s="20"/>
      <c r="B14" s="30" t="s">
        <v>89</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90</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91</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92</v>
      </c>
      <c r="C17" s="34">
        <v>1387000000</v>
      </c>
      <c r="D17" s="34">
        <v>2683000000</v>
      </c>
      <c r="E17" s="34">
        <v>2811000000</v>
      </c>
      <c r="F17" s="35">
        <v>1423000000</v>
      </c>
      <c r="G17" s="20"/>
      <c r="H17" s="20"/>
      <c r="I17" s="20"/>
      <c r="J17" s="20"/>
      <c r="K17" s="20"/>
      <c r="L17" s="20"/>
      <c r="M17" s="20"/>
      <c r="N17" s="20"/>
      <c r="O17" s="20"/>
      <c r="P17" s="20"/>
      <c r="Q17" s="20"/>
      <c r="R17" s="20"/>
      <c r="S17" s="20"/>
      <c r="T17" s="20"/>
      <c r="U17" s="20"/>
      <c r="V17" s="20"/>
    </row>
    <row r="19" spans="1:22" x14ac:dyDescent="0.2">
      <c r="A19" s="20"/>
      <c r="B19" s="36" t="s">
        <v>11</v>
      </c>
      <c r="C19" s="37" t="s">
        <v>93</v>
      </c>
      <c r="D19" s="37" t="s">
        <v>94</v>
      </c>
      <c r="E19" s="37" t="s">
        <v>95</v>
      </c>
      <c r="F19" s="37" t="s">
        <v>96</v>
      </c>
      <c r="G19" s="38" t="s">
        <v>97</v>
      </c>
      <c r="H19" s="20"/>
      <c r="I19" s="20"/>
      <c r="J19" s="20"/>
      <c r="K19" s="20"/>
      <c r="L19" s="20"/>
      <c r="M19" s="20"/>
      <c r="N19" s="20"/>
      <c r="O19" s="20"/>
      <c r="P19" s="20"/>
      <c r="Q19" s="20"/>
      <c r="R19" s="20"/>
      <c r="S19" s="20"/>
      <c r="T19" s="20"/>
      <c r="U19" s="20"/>
      <c r="V19" s="20"/>
    </row>
    <row r="20" spans="1:22" x14ac:dyDescent="0.2">
      <c r="A20" s="20"/>
      <c r="B20" s="39" t="s">
        <v>26</v>
      </c>
      <c r="C20" s="40"/>
      <c r="D20" s="40"/>
      <c r="E20" s="40"/>
      <c r="F20" s="40"/>
      <c r="G20" s="41"/>
      <c r="H20" s="42" t="s">
        <v>98</v>
      </c>
      <c r="I20" s="20"/>
      <c r="J20" s="20"/>
      <c r="K20" s="20"/>
      <c r="L20" s="20"/>
      <c r="M20" s="20"/>
      <c r="N20" s="20"/>
      <c r="O20" s="20"/>
      <c r="P20" s="20"/>
      <c r="Q20" s="20"/>
      <c r="R20" s="20"/>
      <c r="S20" s="20"/>
      <c r="T20" s="20"/>
      <c r="U20" s="20"/>
      <c r="V20" s="20"/>
    </row>
    <row r="21" spans="1:22" x14ac:dyDescent="0.2">
      <c r="A21" s="20"/>
      <c r="B21" s="43" t="s">
        <v>99</v>
      </c>
      <c r="C21" s="44" t="str">
        <f>IF(C3&gt;D3, "Pass", "Fail")</f>
        <v>Pass</v>
      </c>
      <c r="D21" s="44" t="str">
        <f>IF(D3&gt;E3, "Pass", "Fail")</f>
        <v>Pass</v>
      </c>
      <c r="E21" s="44" t="str">
        <f>IF(E3&gt;F3, "Pass", "Fail")</f>
        <v>Fail</v>
      </c>
      <c r="F21" s="45"/>
      <c r="G21" s="46">
        <f>(((COUNTIF(C21:E21, "Pass") * 100) + (COUNTIF(C21:E21, "Fail") * 0)) * (400/300)) / 2</f>
        <v>133.33333333333331</v>
      </c>
      <c r="H21" s="47" t="s">
        <v>100</v>
      </c>
      <c r="I21" s="48"/>
      <c r="J21" s="20"/>
      <c r="K21" s="20"/>
      <c r="L21" s="20"/>
      <c r="M21" s="20"/>
      <c r="N21" s="20"/>
      <c r="O21" s="20"/>
      <c r="P21" s="20"/>
      <c r="Q21" s="20"/>
      <c r="R21" s="20"/>
      <c r="S21" s="20"/>
      <c r="T21" s="20"/>
      <c r="U21" s="20"/>
      <c r="V21" s="20"/>
    </row>
    <row r="22" spans="1:22" x14ac:dyDescent="0.2">
      <c r="A22" s="20"/>
      <c r="B22" s="43" t="s">
        <v>101</v>
      </c>
      <c r="C22" s="44" t="str">
        <f>IF(C17&gt;D17, "Pass", "Fail")</f>
        <v>Fail</v>
      </c>
      <c r="D22" s="44" t="str">
        <f>IF(D17&gt;E17, "Pass", "Fail")</f>
        <v>Fail</v>
      </c>
      <c r="E22" s="44" t="str">
        <f>IF(E17&gt;F17, "Pass", "Fail")</f>
        <v>Pass</v>
      </c>
      <c r="F22" s="40"/>
      <c r="G22" s="46">
        <f>(((COUNTIF(C22:F22, "Pass") * 100) + (COUNTIF(C22:F22, "Fail") * 0)) * (400/300)) / 2</f>
        <v>66.666666666666657</v>
      </c>
      <c r="H22" s="47" t="s">
        <v>102</v>
      </c>
      <c r="I22" s="20"/>
      <c r="J22" s="20"/>
      <c r="K22" s="20"/>
      <c r="L22" s="20"/>
      <c r="M22" s="20"/>
      <c r="N22" s="20"/>
      <c r="O22" s="20"/>
      <c r="P22" s="20"/>
      <c r="Q22" s="20"/>
      <c r="R22" s="20"/>
      <c r="S22" s="20"/>
      <c r="T22" s="20"/>
      <c r="U22" s="20"/>
      <c r="V22" s="20"/>
    </row>
    <row r="23" spans="1:22" x14ac:dyDescent="0.2">
      <c r="A23" s="20"/>
      <c r="B23" s="39" t="s">
        <v>14</v>
      </c>
      <c r="C23" s="44" t="str">
        <f>IF(C17&gt;C7, "Pass", "Fail")</f>
        <v>Fail</v>
      </c>
      <c r="D23" s="44" t="str">
        <f>IF(D17&gt;D7, "Pass", "Fail")</f>
        <v>Fail</v>
      </c>
      <c r="E23" s="44" t="str">
        <f>IF(E17&gt;E7, "Pass", "Fail")</f>
        <v>Fail</v>
      </c>
      <c r="F23" s="49" t="str">
        <f>IF(F17&gt;F7, "Pass", "Fail")</f>
        <v>Fail</v>
      </c>
      <c r="G23" s="46">
        <f>(COUNTIF(C23:F23, "Pass") * 100) + (COUNTIF(C23:F23, "Fail") * 0)</f>
        <v>0</v>
      </c>
      <c r="H23" s="47" t="s">
        <v>103</v>
      </c>
      <c r="I23" s="20"/>
      <c r="J23" s="20"/>
      <c r="K23" s="20"/>
      <c r="L23" s="20"/>
      <c r="M23" s="20"/>
      <c r="N23" s="20"/>
      <c r="O23" s="20"/>
      <c r="P23" s="20"/>
      <c r="Q23" s="20"/>
      <c r="R23" s="20"/>
      <c r="S23" s="20"/>
      <c r="T23" s="20"/>
      <c r="U23" s="20"/>
      <c r="V23" s="20"/>
    </row>
    <row r="24" spans="1:22" x14ac:dyDescent="0.2">
      <c r="A24" s="20"/>
      <c r="B24" s="39" t="s">
        <v>32</v>
      </c>
      <c r="C24" s="50">
        <f>C17/(C4)</f>
        <v>3.6108507757992292E-2</v>
      </c>
      <c r="D24" s="50">
        <f>D17/(D4)</f>
        <v>7.3942400440953557E-2</v>
      </c>
      <c r="E24" s="50">
        <f>E17/(E4)</f>
        <v>8.090605572185125E-2</v>
      </c>
      <c r="F24" s="51">
        <f>F17/(F4)</f>
        <v>4.27404337117799E-2</v>
      </c>
      <c r="G24" s="46">
        <f>(IF(C24 &gt; 0.5, 100, IF(C24 &gt;= 0.2, 50, 0))) +
  (IF(D24 &gt; 0.5, 100, IF(D24 &gt;= 0.2, 50, 0))) +
  (IF(E24 &gt; 0.5, 100, IF(E24 &gt;= 0.2, 50, 0))) +
  (IF(F24 &gt; 0.5, 100, IF(F24 &gt;= 0.2, 50, 0)))</f>
        <v>0</v>
      </c>
      <c r="H24" s="47" t="s">
        <v>104</v>
      </c>
      <c r="I24" s="20"/>
      <c r="J24" s="20"/>
      <c r="K24" s="20"/>
      <c r="L24" s="20"/>
      <c r="M24" s="20"/>
      <c r="N24" s="20"/>
      <c r="O24" s="20"/>
      <c r="P24" s="20"/>
      <c r="Q24" s="20"/>
      <c r="R24" s="20"/>
      <c r="S24" s="20"/>
      <c r="T24" s="20"/>
      <c r="U24" s="20"/>
      <c r="V24" s="20"/>
    </row>
    <row r="25" spans="1:22" x14ac:dyDescent="0.2">
      <c r="A25" s="20"/>
      <c r="B25" s="39" t="s">
        <v>20</v>
      </c>
      <c r="C25" s="50">
        <f>C17/C6</f>
        <v>2.8441364037156275E-2</v>
      </c>
      <c r="D25" s="50">
        <f>D17/D6</f>
        <v>5.8189468205083715E-2</v>
      </c>
      <c r="E25" s="50">
        <f>E17/E6</f>
        <v>6.187268885367142E-2</v>
      </c>
      <c r="F25" s="51">
        <f>F17/F6</f>
        <v>3.2003418495861823E-2</v>
      </c>
      <c r="G25" s="46">
        <f>(IF(C25 &gt; 0.17, 100, IF(C25 &gt;= 0.1, 50, 0))) +
  (IF(D25 &gt; 0.17, 100, IF(D25 &gt;= 0.1, 50, 0))) +
  (IF(E25 &gt; 0.17, 100, IF(E25 &gt;= 0.1, 50, 0))) +
  (IF(F25 &gt; 0.17, 100, IF(F25 &gt;= 0.1, 50, 0)))</f>
        <v>0</v>
      </c>
      <c r="H25" s="47" t="s">
        <v>105</v>
      </c>
      <c r="I25" s="20"/>
      <c r="J25" s="20"/>
      <c r="K25" s="20"/>
      <c r="L25" s="20"/>
      <c r="M25" s="20"/>
      <c r="N25" s="20"/>
      <c r="O25" s="20"/>
      <c r="P25" s="20"/>
      <c r="Q25" s="20"/>
      <c r="R25" s="20"/>
      <c r="S25" s="20"/>
      <c r="T25" s="20"/>
      <c r="U25" s="20"/>
      <c r="V25" s="20"/>
    </row>
    <row r="26" spans="1:22" x14ac:dyDescent="0.2">
      <c r="A26" s="20"/>
      <c r="B26" s="39" t="s">
        <v>22</v>
      </c>
      <c r="C26" s="50">
        <f>C8/C6</f>
        <v>0.66571657063177969</v>
      </c>
      <c r="D26" s="50">
        <f>D8/D6</f>
        <v>0.68333044157196143</v>
      </c>
      <c r="E26" s="50">
        <f>E8/E6</f>
        <v>0.71185508011973941</v>
      </c>
      <c r="F26" s="51">
        <f>F8/F6</f>
        <v>0.72469863260165523</v>
      </c>
      <c r="G26" s="46">
        <f>(IF(C26 &lt; 0.5, 100, 0)) +
  (IF(D26 &lt; 0.5, 100, 0)) +
  (IF(E26 &lt; 0.5, 100, 0)) +
  (IF(F26 &lt; 0.5, 100, 0))</f>
        <v>0</v>
      </c>
      <c r="H26" s="47" t="s">
        <v>106</v>
      </c>
      <c r="I26" s="20"/>
      <c r="J26" s="20"/>
      <c r="K26" s="20"/>
      <c r="L26" s="20"/>
      <c r="M26" s="20"/>
      <c r="N26" s="20"/>
      <c r="O26" s="20"/>
      <c r="P26" s="20"/>
      <c r="Q26" s="20"/>
      <c r="R26" s="20"/>
      <c r="S26" s="20"/>
      <c r="T26" s="20"/>
      <c r="U26" s="20"/>
      <c r="V26" s="20"/>
    </row>
    <row r="27" spans="1:22" x14ac:dyDescent="0.2">
      <c r="A27" s="20"/>
      <c r="B27" s="39" t="s">
        <v>107</v>
      </c>
      <c r="C27" s="50">
        <f>C9/(C13+C10)</f>
        <v>3.4674789300109929</v>
      </c>
      <c r="D27" s="50">
        <f>D9/(D13+D10)</f>
        <v>3.3322371511791786</v>
      </c>
      <c r="E27" s="50">
        <f>E9/(E13+E10)</f>
        <v>4.2371181556195969</v>
      </c>
      <c r="F27" s="51">
        <f>F9/(F13+F10)</f>
        <v>5.1439823131131686</v>
      </c>
      <c r="G27" s="46">
        <f>(IF(C27 &lt; 0.8, 100, IF(C27 &lt; 1, 50, 0))) +
  (IF(D27 &lt; 0.8, 100, IF(D27 &lt; 1, 50, 0))) +
  (IF(E27 &lt; 0.8, 100, IF(E27 &lt; 1, 50, 0))) +
  (IF(F27 &lt; 0.8, 100, IF(F27 &lt; 1, 50, 0)))</f>
        <v>0</v>
      </c>
      <c r="H27" s="47" t="s">
        <v>108</v>
      </c>
      <c r="I27" s="20"/>
      <c r="J27" s="20"/>
      <c r="K27" s="20"/>
      <c r="L27" s="20"/>
      <c r="M27" s="20"/>
      <c r="N27" s="20"/>
      <c r="O27" s="20"/>
      <c r="P27" s="20"/>
      <c r="Q27" s="20"/>
      <c r="R27" s="20"/>
      <c r="S27" s="20"/>
      <c r="T27" s="20"/>
      <c r="U27" s="20"/>
      <c r="V27" s="20"/>
    </row>
    <row r="28" spans="1:22" x14ac:dyDescent="0.2">
      <c r="A28" s="20"/>
      <c r="B28" s="39" t="s">
        <v>109</v>
      </c>
      <c r="C28" s="44" t="str">
        <f>IF(C11=0, "Pass", "Fail")</f>
        <v>Pass</v>
      </c>
      <c r="D28" s="52" t="str">
        <f>IF(D11=0, "Pass", "Fail")</f>
        <v>Pass</v>
      </c>
      <c r="E28" s="52" t="str">
        <f>IF(E11=0, "Pass", "Fail")</f>
        <v>Pass</v>
      </c>
      <c r="F28" s="53" t="str">
        <f>IF(F11=0, "Pass", "Fail")</f>
        <v>Pass</v>
      </c>
      <c r="G28" s="46">
        <f>(COUNTIF(C28:F28, "Pass") * 100) + (COUNTIF(C28:F28, "Fail") * 0)</f>
        <v>400</v>
      </c>
      <c r="H28" s="47" t="s">
        <v>110</v>
      </c>
      <c r="I28" s="20"/>
      <c r="J28" s="20"/>
      <c r="K28" s="20"/>
      <c r="L28" s="20"/>
      <c r="M28" s="20"/>
      <c r="N28" s="20"/>
      <c r="O28" s="20"/>
      <c r="P28" s="20"/>
      <c r="Q28" s="20"/>
      <c r="R28" s="20"/>
      <c r="S28" s="20"/>
      <c r="T28" s="20"/>
      <c r="U28" s="20"/>
      <c r="V28" s="20"/>
    </row>
    <row r="29" spans="1:22" x14ac:dyDescent="0.2">
      <c r="A29" s="20"/>
      <c r="B29" s="39" t="s">
        <v>24</v>
      </c>
      <c r="C29" s="51">
        <f>(((C12-D12)/D12)+((D12-E12)/E12)+((E12-F12)/F12))/3</f>
        <v>-0.53877027616481266</v>
      </c>
      <c r="D29" s="54"/>
      <c r="E29" s="55"/>
      <c r="F29" s="56"/>
      <c r="G29" s="46">
        <f>(IF(C29 &gt;= 0.17, 100, IF(C29 &gt;= 0, 50, 0))) * (400/100)</f>
        <v>0</v>
      </c>
      <c r="H29" s="47" t="s">
        <v>111</v>
      </c>
      <c r="I29" s="20"/>
      <c r="J29" s="20"/>
      <c r="K29" s="20"/>
      <c r="L29" s="20"/>
      <c r="M29" s="20"/>
      <c r="N29" s="20"/>
      <c r="O29" s="20"/>
      <c r="P29" s="20"/>
      <c r="Q29" s="20"/>
      <c r="R29" s="20"/>
      <c r="S29" s="20"/>
      <c r="T29" s="20"/>
      <c r="U29" s="20"/>
      <c r="V29" s="20"/>
    </row>
    <row r="30" spans="1:22" x14ac:dyDescent="0.2">
      <c r="A30" s="20"/>
      <c r="B30" s="39" t="s">
        <v>28</v>
      </c>
      <c r="C30" s="44" t="str">
        <f>IF(C10&lt;&gt;0,"Pass","Fail")</f>
        <v>Fail</v>
      </c>
      <c r="D30" s="57" t="str">
        <f>IF(D10&lt;&gt;0,"Pass","Fail")</f>
        <v>Fail</v>
      </c>
      <c r="E30" s="57" t="str">
        <f>IF(E10&lt;&gt;0,"Pass","Fail")</f>
        <v>Fail</v>
      </c>
      <c r="F30" s="58" t="str">
        <f>IF(F10&lt;&gt;0,"Pass","Fail")</f>
        <v>Fail</v>
      </c>
      <c r="G30" s="46">
        <f>(COUNTIF(C30:F30, "Pass") * 100) + (COUNTIF(C30:F30, "Fail") * 0)</f>
        <v>0</v>
      </c>
      <c r="H30" s="47" t="s">
        <v>112</v>
      </c>
      <c r="I30" s="20"/>
      <c r="J30" s="20"/>
      <c r="K30" s="20"/>
      <c r="L30" s="20"/>
      <c r="M30" s="20"/>
      <c r="N30" s="20"/>
      <c r="O30" s="20"/>
      <c r="P30" s="20"/>
      <c r="Q30" s="20"/>
      <c r="R30" s="20"/>
      <c r="S30" s="20"/>
      <c r="T30" s="20"/>
      <c r="U30" s="20"/>
      <c r="V30" s="20"/>
    </row>
    <row r="31" spans="1:22" x14ac:dyDescent="0.2">
      <c r="A31" s="20"/>
      <c r="B31" s="39" t="s">
        <v>113</v>
      </c>
      <c r="C31" s="50">
        <f>C17/(C13+C10)</f>
        <v>0.12706119457676804</v>
      </c>
      <c r="D31" s="50">
        <f>D17/(D13+D10)</f>
        <v>0.25209057596542328</v>
      </c>
      <c r="E31" s="50">
        <f>E17/(E13+E10)</f>
        <v>0.32403458213256486</v>
      </c>
      <c r="F31" s="51">
        <f>F17/(F13+F10)</f>
        <v>0.19662843719773387</v>
      </c>
      <c r="G31" s="46">
        <f>(IF(C31 &gt; 0.23, 100, 0)) +
  (IF(D31 &gt; 0.23, 100, 0)) +
  (IF(E31 &gt; 0.23, 100, 0)) +
  (IF(F31 &gt; 0.23, 100, 0))</f>
        <v>200</v>
      </c>
      <c r="H31" s="47" t="s">
        <v>114</v>
      </c>
      <c r="I31" s="20"/>
      <c r="J31" s="20"/>
      <c r="K31" s="20"/>
      <c r="L31" s="20"/>
      <c r="M31" s="20"/>
      <c r="N31" s="20"/>
      <c r="O31" s="20"/>
      <c r="P31" s="20"/>
      <c r="Q31" s="20"/>
      <c r="R31" s="20"/>
      <c r="S31" s="20"/>
      <c r="T31" s="20"/>
      <c r="U31" s="20"/>
      <c r="V31" s="20"/>
    </row>
    <row r="32" spans="1:22" x14ac:dyDescent="0.2">
      <c r="A32" s="20"/>
      <c r="B32" s="59" t="s">
        <v>34</v>
      </c>
      <c r="C32" s="60" t="str">
        <f>IF(C5&gt;F5, "Pass", "Fail")</f>
        <v>Fail</v>
      </c>
      <c r="D32" s="61"/>
      <c r="E32" s="62"/>
      <c r="F32" s="62"/>
      <c r="G32" s="63">
        <f>((COUNTIF(C32, "Pass") * 100) + (COUNTIF(C32, "Fail") * 0)) * (400/100)</f>
        <v>0</v>
      </c>
      <c r="H32" s="64" t="s">
        <v>115</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5"/>
  <sheetViews>
    <sheetView zoomScale="233" zoomScaleNormal="100" workbookViewId="0">
      <selection activeCell="H17" sqref="H17"/>
    </sheetView>
  </sheetViews>
  <sheetFormatPr baseColWidth="10" defaultColWidth="8.83203125" defaultRowHeight="15" x14ac:dyDescent="0.2"/>
  <cols>
    <col min="1" max="1" width="24.1640625" customWidth="1"/>
    <col min="2" max="2" width="10.5" style="8" customWidth="1"/>
    <col min="3" max="3" width="11.5" customWidth="1"/>
  </cols>
  <sheetData>
    <row r="1" spans="1:10" x14ac:dyDescent="0.2">
      <c r="A1" s="9" t="s">
        <v>11</v>
      </c>
      <c r="B1" s="10" t="s">
        <v>12</v>
      </c>
      <c r="C1" s="9" t="s">
        <v>13</v>
      </c>
    </row>
    <row r="2" spans="1:10" x14ac:dyDescent="0.2">
      <c r="A2" t="s">
        <v>14</v>
      </c>
      <c r="B2" s="11">
        <v>0.2</v>
      </c>
      <c r="C2" t="s">
        <v>15</v>
      </c>
    </row>
    <row r="3" spans="1:10" x14ac:dyDescent="0.2">
      <c r="A3" t="s">
        <v>16</v>
      </c>
      <c r="B3" s="11">
        <v>0.15</v>
      </c>
      <c r="C3" t="s">
        <v>17</v>
      </c>
    </row>
    <row r="4" spans="1:10" x14ac:dyDescent="0.2">
      <c r="A4" t="s">
        <v>18</v>
      </c>
      <c r="B4" s="11">
        <v>0.15</v>
      </c>
      <c r="C4" t="s">
        <v>19</v>
      </c>
    </row>
    <row r="5" spans="1:10" x14ac:dyDescent="0.2">
      <c r="A5" t="s">
        <v>20</v>
      </c>
      <c r="B5" s="11">
        <v>0.1</v>
      </c>
      <c r="C5" t="s">
        <v>21</v>
      </c>
    </row>
    <row r="6" spans="1:10" x14ac:dyDescent="0.2">
      <c r="A6" t="s">
        <v>22</v>
      </c>
      <c r="B6" s="11">
        <v>0.1</v>
      </c>
      <c r="C6" t="s">
        <v>23</v>
      </c>
    </row>
    <row r="7" spans="1:10" x14ac:dyDescent="0.2">
      <c r="A7" t="s">
        <v>24</v>
      </c>
      <c r="B7" s="11">
        <v>0.08</v>
      </c>
      <c r="C7" t="s">
        <v>25</v>
      </c>
    </row>
    <row r="8" spans="1:10" x14ac:dyDescent="0.2">
      <c r="A8" t="s">
        <v>26</v>
      </c>
      <c r="B8" s="11">
        <v>7.0000000000000007E-2</v>
      </c>
      <c r="C8" t="s">
        <v>27</v>
      </c>
    </row>
    <row r="9" spans="1:10" x14ac:dyDescent="0.2">
      <c r="A9" t="s">
        <v>28</v>
      </c>
      <c r="B9" s="11">
        <v>0.05</v>
      </c>
      <c r="C9" t="s">
        <v>29</v>
      </c>
    </row>
    <row r="10" spans="1:10" x14ac:dyDescent="0.2">
      <c r="A10" t="s">
        <v>30</v>
      </c>
      <c r="B10" s="11">
        <v>0.05</v>
      </c>
      <c r="C10" t="s">
        <v>31</v>
      </c>
    </row>
    <row r="11" spans="1:10" x14ac:dyDescent="0.2">
      <c r="A11" t="s">
        <v>32</v>
      </c>
      <c r="B11" s="11">
        <v>0.03</v>
      </c>
      <c r="C11" t="s">
        <v>33</v>
      </c>
    </row>
    <row r="12" spans="1:10" x14ac:dyDescent="0.2">
      <c r="A12" t="s">
        <v>34</v>
      </c>
      <c r="B12" s="11">
        <v>0.02</v>
      </c>
      <c r="C12" t="s">
        <v>35</v>
      </c>
    </row>
    <row r="13" spans="1:10" x14ac:dyDescent="0.2">
      <c r="B13" s="8">
        <f>SUM(B2:B12)</f>
        <v>1</v>
      </c>
    </row>
    <row r="14" spans="1:10" x14ac:dyDescent="0.2">
      <c r="A14" s="12" t="s">
        <v>36</v>
      </c>
      <c r="G14" s="13" t="s">
        <v>37</v>
      </c>
      <c r="H14" s="14" t="s">
        <v>38</v>
      </c>
      <c r="I14" s="14" t="s">
        <v>39</v>
      </c>
      <c r="J14" s="14" t="s">
        <v>40</v>
      </c>
    </row>
    <row r="15" spans="1:10" x14ac:dyDescent="0.2">
      <c r="A15" t="s">
        <v>41</v>
      </c>
      <c r="G15" s="15" t="s">
        <v>42</v>
      </c>
      <c r="H15">
        <v>200</v>
      </c>
      <c r="I15">
        <f>H15*'scoring theory'!B8</f>
        <v>14.000000000000002</v>
      </c>
      <c r="J15" s="16">
        <f>'scoring theory'!B8</f>
        <v>7.0000000000000007E-2</v>
      </c>
    </row>
    <row r="16" spans="1:10" x14ac:dyDescent="0.2">
      <c r="A16" s="17" t="s">
        <v>43</v>
      </c>
      <c r="G16" s="15" t="s">
        <v>44</v>
      </c>
      <c r="H16">
        <v>200</v>
      </c>
      <c r="I16">
        <f>H16*'scoring theory'!B8</f>
        <v>14.000000000000002</v>
      </c>
      <c r="J16" s="16">
        <f>'scoring theory'!B8</f>
        <v>7.0000000000000007E-2</v>
      </c>
    </row>
    <row r="17" spans="1:10" x14ac:dyDescent="0.2">
      <c r="A17" s="17" t="s">
        <v>45</v>
      </c>
      <c r="G17" s="15">
        <v>2</v>
      </c>
      <c r="H17">
        <v>400</v>
      </c>
      <c r="I17">
        <f>H17*'scoring theory'!B2</f>
        <v>80</v>
      </c>
      <c r="J17" s="16">
        <f>'scoring theory'!B2</f>
        <v>0.2</v>
      </c>
    </row>
    <row r="18" spans="1:10" x14ac:dyDescent="0.2">
      <c r="G18" s="15">
        <v>3</v>
      </c>
      <c r="H18">
        <v>400</v>
      </c>
      <c r="I18">
        <f>H18*'scoring theory'!B11</f>
        <v>12</v>
      </c>
      <c r="J18" s="16">
        <f>'scoring theory'!B11</f>
        <v>0.03</v>
      </c>
    </row>
    <row r="19" spans="1:10" x14ac:dyDescent="0.2">
      <c r="A19" s="12" t="s">
        <v>46</v>
      </c>
      <c r="G19" s="15">
        <v>4</v>
      </c>
      <c r="H19">
        <v>400</v>
      </c>
      <c r="I19">
        <f>H19*'scoring theory'!B5</f>
        <v>40</v>
      </c>
      <c r="J19" s="16">
        <f>'scoring theory'!B5</f>
        <v>0.1</v>
      </c>
    </row>
    <row r="20" spans="1:10" x14ac:dyDescent="0.2">
      <c r="A20" s="18" t="s">
        <v>32</v>
      </c>
      <c r="G20" s="15">
        <v>5</v>
      </c>
      <c r="H20">
        <v>400</v>
      </c>
      <c r="I20">
        <f>H20*'scoring theory'!B6</f>
        <v>40</v>
      </c>
      <c r="J20" s="16">
        <f>'scoring theory'!B6</f>
        <v>0.1</v>
      </c>
    </row>
    <row r="21" spans="1:10" x14ac:dyDescent="0.2">
      <c r="A21" s="19" t="s">
        <v>47</v>
      </c>
      <c r="B21" s="1" t="s">
        <v>48</v>
      </c>
      <c r="G21" s="15">
        <v>6</v>
      </c>
      <c r="H21">
        <v>400</v>
      </c>
      <c r="I21">
        <f>H21*'scoring theory'!B4</f>
        <v>60</v>
      </c>
      <c r="J21" s="16">
        <f>'scoring theory'!B4</f>
        <v>0.15</v>
      </c>
    </row>
    <row r="22" spans="1:10" x14ac:dyDescent="0.2">
      <c r="A22" s="19" t="s">
        <v>49</v>
      </c>
      <c r="B22" s="1" t="s">
        <v>50</v>
      </c>
      <c r="G22" s="15">
        <v>7</v>
      </c>
      <c r="H22">
        <v>400</v>
      </c>
      <c r="I22">
        <f>H22*'scoring theory'!B10</f>
        <v>20</v>
      </c>
      <c r="J22" s="16">
        <f>'scoring theory'!B10</f>
        <v>0.05</v>
      </c>
    </row>
    <row r="23" spans="1:10" x14ac:dyDescent="0.2">
      <c r="A23" s="19" t="s">
        <v>51</v>
      </c>
      <c r="B23" s="1" t="s">
        <v>52</v>
      </c>
      <c r="G23" s="15">
        <v>8</v>
      </c>
      <c r="H23">
        <v>400</v>
      </c>
      <c r="I23">
        <f>H23*'scoring theory'!B7</f>
        <v>32</v>
      </c>
      <c r="J23" s="16">
        <f>'scoring theory'!B7</f>
        <v>0.08</v>
      </c>
    </row>
    <row r="24" spans="1:10" x14ac:dyDescent="0.2">
      <c r="A24" s="18" t="s">
        <v>53</v>
      </c>
      <c r="B24" s="1"/>
      <c r="G24" s="15">
        <v>9</v>
      </c>
      <c r="H24">
        <v>400</v>
      </c>
      <c r="I24">
        <f>H24*'scoring theory'!B9</f>
        <v>20</v>
      </c>
      <c r="J24" s="16">
        <f>'scoring theory'!B9</f>
        <v>0.05</v>
      </c>
    </row>
    <row r="25" spans="1:10" x14ac:dyDescent="0.2">
      <c r="A25" s="19" t="s">
        <v>54</v>
      </c>
      <c r="B25" s="1" t="s">
        <v>48</v>
      </c>
      <c r="G25" s="15">
        <v>10</v>
      </c>
      <c r="H25">
        <v>400</v>
      </c>
      <c r="I25">
        <f>H25*'scoring theory'!B3</f>
        <v>60</v>
      </c>
      <c r="J25" s="16">
        <f>'scoring theory'!B3</f>
        <v>0.15</v>
      </c>
    </row>
    <row r="26" spans="1:10" x14ac:dyDescent="0.2">
      <c r="A26" s="19" t="s">
        <v>55</v>
      </c>
      <c r="B26" s="1" t="s">
        <v>50</v>
      </c>
      <c r="G26" s="15">
        <v>11</v>
      </c>
      <c r="H26">
        <v>400</v>
      </c>
      <c r="I26">
        <f>H26*'scoring theory'!B12</f>
        <v>8</v>
      </c>
      <c r="J26" s="16">
        <f>'scoring theory'!B12</f>
        <v>0.02</v>
      </c>
    </row>
    <row r="27" spans="1:10" x14ac:dyDescent="0.2">
      <c r="A27" s="19" t="s">
        <v>56</v>
      </c>
      <c r="B27" s="1" t="s">
        <v>52</v>
      </c>
      <c r="G27" s="3"/>
      <c r="H27">
        <f>SUM(H15:H26)</f>
        <v>4400</v>
      </c>
      <c r="I27">
        <f>SUM(I15:I26)</f>
        <v>400</v>
      </c>
      <c r="J27" s="16">
        <f>SUM(J15:J26)</f>
        <v>1.07</v>
      </c>
    </row>
    <row r="28" spans="1:10" x14ac:dyDescent="0.2">
      <c r="A28" s="18" t="s">
        <v>57</v>
      </c>
      <c r="B28" s="1"/>
    </row>
    <row r="29" spans="1:10" x14ac:dyDescent="0.2">
      <c r="A29" s="19" t="s">
        <v>58</v>
      </c>
      <c r="B29" s="1" t="s">
        <v>48</v>
      </c>
    </row>
    <row r="30" spans="1:10" x14ac:dyDescent="0.2">
      <c r="A30" s="19" t="s">
        <v>59</v>
      </c>
      <c r="B30" s="1" t="s">
        <v>52</v>
      </c>
    </row>
    <row r="31" spans="1:10" x14ac:dyDescent="0.2">
      <c r="B31" s="1"/>
    </row>
    <row r="32" spans="1:10" x14ac:dyDescent="0.2">
      <c r="A32" s="18" t="s">
        <v>60</v>
      </c>
      <c r="B32" s="1"/>
    </row>
    <row r="33" spans="1:2" x14ac:dyDescent="0.2">
      <c r="A33" s="19" t="s">
        <v>61</v>
      </c>
      <c r="B33" s="1" t="s">
        <v>48</v>
      </c>
    </row>
    <row r="34" spans="1:2" x14ac:dyDescent="0.2">
      <c r="A34" s="19" t="s">
        <v>62</v>
      </c>
      <c r="B34" s="1" t="s">
        <v>50</v>
      </c>
    </row>
    <row r="35" spans="1:2" x14ac:dyDescent="0.2">
      <c r="A35" s="19" t="s">
        <v>63</v>
      </c>
      <c r="B35" s="1" t="s">
        <v>52</v>
      </c>
    </row>
    <row r="36" spans="1:2" x14ac:dyDescent="0.2">
      <c r="B36" s="1"/>
    </row>
    <row r="37" spans="1:2" x14ac:dyDescent="0.2">
      <c r="A37" s="18" t="s">
        <v>64</v>
      </c>
      <c r="B37" s="1"/>
    </row>
    <row r="38" spans="1:2" x14ac:dyDescent="0.2">
      <c r="A38" s="19" t="s">
        <v>65</v>
      </c>
      <c r="B38" s="1" t="s">
        <v>48</v>
      </c>
    </row>
    <row r="39" spans="1:2" x14ac:dyDescent="0.2">
      <c r="A39" s="19" t="s">
        <v>66</v>
      </c>
      <c r="B39" s="1" t="s">
        <v>50</v>
      </c>
    </row>
    <row r="40" spans="1:2" x14ac:dyDescent="0.2">
      <c r="A40" s="19" t="s">
        <v>67</v>
      </c>
      <c r="B40" s="1" t="s">
        <v>52</v>
      </c>
    </row>
    <row r="41" spans="1:2" x14ac:dyDescent="0.2">
      <c r="B41" s="1"/>
    </row>
    <row r="42" spans="1:2" x14ac:dyDescent="0.2">
      <c r="A42" s="18" t="s">
        <v>68</v>
      </c>
      <c r="B42" s="1"/>
    </row>
    <row r="43" spans="1:2" x14ac:dyDescent="0.2">
      <c r="A43" s="19" t="s">
        <v>69</v>
      </c>
      <c r="B43" s="1" t="s">
        <v>48</v>
      </c>
    </row>
    <row r="44" spans="1:2" x14ac:dyDescent="0.2">
      <c r="A44" s="19" t="s">
        <v>70</v>
      </c>
      <c r="B44" s="1" t="s">
        <v>52</v>
      </c>
    </row>
    <row r="45" spans="1:2" x14ac:dyDescent="0.2">
      <c r="A45" s="19"/>
    </row>
  </sheetData>
  <pageMargins left="0.7" right="0.7" top="0.75" bottom="0.75" header="0.3" footer="0.3"/>
  <pageSetup orientation="portrait" useFirstPageNumber="1"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9"/>
  <sheetViews>
    <sheetView zoomScale="214" zoomScaleNormal="100" workbookViewId="0">
      <selection activeCell="B12" sqref="B12"/>
    </sheetView>
  </sheetViews>
  <sheetFormatPr baseColWidth="10" defaultColWidth="8.83203125" defaultRowHeight="15" x14ac:dyDescent="0.2"/>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spans="1:22" ht="15" customHeight="1" x14ac:dyDescent="0.2">
      <c r="A1" s="20"/>
      <c r="B1" s="21" t="s">
        <v>71</v>
      </c>
      <c r="C1" s="20"/>
      <c r="D1" s="20"/>
      <c r="E1" s="20"/>
      <c r="F1" s="20"/>
      <c r="G1" s="20"/>
      <c r="H1" s="20"/>
      <c r="I1" s="20"/>
      <c r="J1" s="20"/>
      <c r="K1" s="20"/>
      <c r="L1" s="20"/>
      <c r="M1" s="20"/>
      <c r="N1" s="20"/>
      <c r="O1" s="20"/>
      <c r="P1" s="20"/>
      <c r="Q1" s="20"/>
      <c r="R1" s="20"/>
      <c r="S1" s="20"/>
      <c r="T1" s="20"/>
      <c r="U1" s="20"/>
      <c r="V1" s="20"/>
    </row>
    <row r="2" spans="1:22" ht="16" customHeight="1" x14ac:dyDescent="0.2">
      <c r="A2" s="20"/>
      <c r="B2" s="22" t="s">
        <v>72</v>
      </c>
      <c r="C2" s="23" t="s">
        <v>73</v>
      </c>
      <c r="D2" s="23" t="s">
        <v>74</v>
      </c>
      <c r="E2" s="23" t="s">
        <v>75</v>
      </c>
      <c r="F2" s="23" t="s">
        <v>76</v>
      </c>
      <c r="G2" s="20"/>
      <c r="H2" s="24" t="s">
        <v>77</v>
      </c>
      <c r="I2" s="25"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customHeight="1" x14ac:dyDescent="0.25">
      <c r="A3" s="20"/>
      <c r="B3" s="26" t="s">
        <v>78</v>
      </c>
      <c r="C3" s="27"/>
      <c r="D3" s="27"/>
      <c r="E3" s="27"/>
      <c r="F3" s="28"/>
      <c r="G3" s="20"/>
      <c r="H3" s="20"/>
      <c r="I3" s="20"/>
      <c r="J3" s="20"/>
      <c r="K3" s="20"/>
      <c r="L3" s="20"/>
      <c r="M3" s="20"/>
      <c r="N3" s="20"/>
      <c r="O3" s="20"/>
      <c r="P3" s="20"/>
      <c r="Q3" s="20"/>
      <c r="R3" s="20"/>
      <c r="S3" s="20"/>
      <c r="T3" s="20"/>
      <c r="U3" s="20"/>
      <c r="V3" s="20"/>
    </row>
    <row r="4" spans="1:22" ht="19" customHeight="1" x14ac:dyDescent="0.25">
      <c r="A4" s="20"/>
      <c r="B4" s="29" t="s">
        <v>79</v>
      </c>
      <c r="C4" s="27"/>
      <c r="D4" s="27"/>
      <c r="E4" s="27"/>
      <c r="F4" s="28"/>
      <c r="G4" s="20"/>
      <c r="H4" s="20"/>
      <c r="I4" s="20"/>
      <c r="J4" s="20"/>
      <c r="K4" s="20"/>
      <c r="L4" s="20"/>
      <c r="M4" s="20"/>
      <c r="N4" s="20"/>
      <c r="O4" s="20"/>
      <c r="P4" s="20"/>
      <c r="Q4" s="20"/>
      <c r="R4" s="20"/>
      <c r="S4" s="20"/>
      <c r="T4" s="20"/>
      <c r="U4" s="20"/>
      <c r="V4" s="20"/>
    </row>
    <row r="5" spans="1:22" ht="19" customHeight="1" x14ac:dyDescent="0.25">
      <c r="A5" s="20"/>
      <c r="B5" s="29" t="s">
        <v>80</v>
      </c>
      <c r="C5" s="27"/>
      <c r="D5" s="27"/>
      <c r="E5" s="27"/>
      <c r="F5" s="28"/>
      <c r="G5" s="20"/>
      <c r="H5" s="20"/>
      <c r="I5" s="20"/>
      <c r="J5" s="20"/>
      <c r="K5" s="20"/>
      <c r="L5" s="20"/>
      <c r="M5" s="20"/>
      <c r="N5" s="20"/>
      <c r="O5" s="20"/>
      <c r="P5" s="20"/>
      <c r="Q5" s="20"/>
      <c r="R5" s="20"/>
      <c r="S5" s="20"/>
      <c r="T5" s="20"/>
      <c r="U5" s="20"/>
      <c r="V5" s="20"/>
    </row>
    <row r="6" spans="1:22" ht="19" customHeight="1" x14ac:dyDescent="0.25">
      <c r="A6" s="20"/>
      <c r="B6" s="29" t="s">
        <v>81</v>
      </c>
      <c r="C6" s="27"/>
      <c r="D6" s="27"/>
      <c r="E6" s="27"/>
      <c r="F6" s="28"/>
      <c r="G6" s="20"/>
      <c r="H6" s="20"/>
      <c r="I6" s="20"/>
      <c r="J6" s="20"/>
      <c r="K6" s="20"/>
      <c r="L6" s="20"/>
      <c r="M6" s="20"/>
      <c r="N6" s="20"/>
      <c r="O6" s="20"/>
      <c r="P6" s="20"/>
      <c r="Q6" s="20"/>
      <c r="R6" s="20"/>
      <c r="S6" s="20"/>
      <c r="T6" s="20"/>
      <c r="U6" s="20"/>
      <c r="V6" s="20"/>
    </row>
    <row r="7" spans="1:22" ht="19" customHeight="1" x14ac:dyDescent="0.25">
      <c r="A7" s="20"/>
      <c r="B7" s="29" t="s">
        <v>82</v>
      </c>
      <c r="C7" s="27"/>
      <c r="D7" s="27"/>
      <c r="E7" s="27"/>
      <c r="F7" s="28"/>
      <c r="G7" s="20"/>
      <c r="H7" s="20"/>
      <c r="I7" s="20"/>
      <c r="J7" s="20"/>
      <c r="K7" s="20"/>
      <c r="L7" s="20"/>
      <c r="M7" s="20"/>
      <c r="N7" s="20"/>
      <c r="O7" s="20"/>
      <c r="P7" s="20"/>
      <c r="Q7" s="20"/>
      <c r="R7" s="20"/>
      <c r="S7" s="20"/>
      <c r="T7" s="20"/>
      <c r="U7" s="20"/>
      <c r="V7" s="20"/>
    </row>
    <row r="8" spans="1:22" ht="19" customHeight="1" x14ac:dyDescent="0.25">
      <c r="A8" s="20"/>
      <c r="B8" s="29" t="s">
        <v>83</v>
      </c>
      <c r="C8" s="27"/>
      <c r="D8" s="27"/>
      <c r="E8" s="27"/>
      <c r="F8" s="28"/>
      <c r="G8" s="20"/>
      <c r="H8" s="20"/>
      <c r="I8" s="20"/>
      <c r="J8" s="20"/>
      <c r="K8" s="20"/>
      <c r="L8" s="20"/>
      <c r="M8" s="20"/>
      <c r="N8" s="20"/>
      <c r="O8" s="20"/>
      <c r="P8" s="20"/>
      <c r="Q8" s="20"/>
      <c r="R8" s="20"/>
      <c r="S8" s="20"/>
      <c r="T8" s="20"/>
      <c r="U8" s="20"/>
      <c r="V8" s="20"/>
    </row>
    <row r="9" spans="1:22" ht="19" customHeight="1" x14ac:dyDescent="0.25">
      <c r="A9" s="20"/>
      <c r="B9" s="29" t="s">
        <v>84</v>
      </c>
      <c r="C9" s="27"/>
      <c r="D9" s="27"/>
      <c r="E9" s="27"/>
      <c r="F9" s="28"/>
      <c r="G9" s="20"/>
      <c r="H9" s="20"/>
      <c r="I9" s="20"/>
      <c r="J9" s="20"/>
      <c r="K9" s="20"/>
      <c r="L9" s="20"/>
      <c r="M9" s="20"/>
      <c r="N9" s="20"/>
      <c r="O9" s="20"/>
      <c r="P9" s="20"/>
      <c r="Q9" s="20"/>
      <c r="R9" s="20"/>
      <c r="S9" s="20"/>
      <c r="T9" s="20"/>
      <c r="U9" s="20"/>
      <c r="V9" s="20"/>
    </row>
    <row r="10" spans="1:22" ht="19" customHeight="1" x14ac:dyDescent="0.25">
      <c r="A10" s="20"/>
      <c r="B10" s="29" t="s">
        <v>85</v>
      </c>
      <c r="C10" s="27"/>
      <c r="D10" s="27"/>
      <c r="E10" s="27"/>
      <c r="F10" s="28"/>
      <c r="G10" s="20"/>
      <c r="H10" s="20"/>
      <c r="I10" s="20"/>
      <c r="J10" s="20"/>
      <c r="K10" s="20"/>
      <c r="L10" s="20"/>
      <c r="M10" s="20"/>
      <c r="N10" s="20"/>
      <c r="O10" s="20"/>
      <c r="P10" s="20"/>
      <c r="Q10" s="20"/>
      <c r="R10" s="20"/>
      <c r="S10" s="20"/>
      <c r="T10" s="20"/>
      <c r="U10" s="20"/>
      <c r="V10" s="20"/>
    </row>
    <row r="11" spans="1:22" ht="19" customHeight="1" x14ac:dyDescent="0.25">
      <c r="A11" s="20"/>
      <c r="B11" s="29" t="s">
        <v>86</v>
      </c>
      <c r="C11" s="27"/>
      <c r="D11" s="27"/>
      <c r="E11" s="27"/>
      <c r="F11" s="28"/>
      <c r="G11" s="20"/>
      <c r="H11" s="20"/>
      <c r="I11" s="20"/>
      <c r="J11" s="20"/>
      <c r="K11" s="20"/>
      <c r="L11" s="20"/>
      <c r="M11" s="20"/>
      <c r="N11" s="20"/>
      <c r="O11" s="20"/>
      <c r="P11" s="20"/>
      <c r="Q11" s="20"/>
      <c r="R11" s="20"/>
      <c r="S11" s="20"/>
      <c r="T11" s="20"/>
      <c r="U11" s="20"/>
      <c r="V11" s="20"/>
    </row>
    <row r="12" spans="1:22" ht="19" customHeight="1" x14ac:dyDescent="0.25">
      <c r="A12" s="20"/>
      <c r="B12" s="29" t="s">
        <v>87</v>
      </c>
      <c r="C12" s="27"/>
      <c r="D12" s="27"/>
      <c r="E12" s="27"/>
      <c r="F12" s="28"/>
      <c r="G12" s="20"/>
      <c r="H12" s="20"/>
      <c r="I12" s="20"/>
      <c r="J12" s="20"/>
      <c r="K12" s="20"/>
      <c r="L12" s="20"/>
      <c r="M12" s="20"/>
      <c r="N12" s="20"/>
      <c r="O12" s="20"/>
      <c r="P12" s="20"/>
      <c r="Q12" s="20"/>
      <c r="R12" s="20"/>
      <c r="S12" s="20"/>
      <c r="T12" s="20"/>
      <c r="U12" s="20"/>
      <c r="V12" s="20"/>
    </row>
    <row r="13" spans="1:22" ht="19" customHeight="1" x14ac:dyDescent="0.25">
      <c r="A13" s="20"/>
      <c r="B13" s="29" t="s">
        <v>88</v>
      </c>
      <c r="C13" s="27"/>
      <c r="D13" s="27"/>
      <c r="E13" s="27"/>
      <c r="F13" s="28"/>
      <c r="G13" s="20"/>
      <c r="H13" s="20"/>
      <c r="I13" s="20"/>
      <c r="J13" s="20"/>
      <c r="K13" s="20"/>
      <c r="L13" s="20"/>
      <c r="M13" s="20"/>
      <c r="N13" s="20"/>
      <c r="O13" s="20"/>
      <c r="P13" s="20"/>
      <c r="Q13" s="20"/>
      <c r="R13" s="20"/>
      <c r="S13" s="20"/>
      <c r="T13" s="20"/>
      <c r="U13" s="20"/>
      <c r="V13" s="20"/>
    </row>
    <row r="14" spans="1:22" ht="19" customHeight="1" x14ac:dyDescent="0.25">
      <c r="A14" s="20"/>
      <c r="B14" s="30" t="s">
        <v>89</v>
      </c>
      <c r="C14" s="31"/>
      <c r="D14" s="31"/>
      <c r="E14" s="31"/>
      <c r="F14" s="32"/>
      <c r="G14" s="20"/>
      <c r="H14" s="20"/>
      <c r="I14" s="20"/>
      <c r="J14" s="20"/>
      <c r="K14" s="20"/>
      <c r="L14" s="20"/>
      <c r="M14" s="20"/>
      <c r="N14" s="20"/>
      <c r="O14" s="20"/>
      <c r="P14" s="20"/>
      <c r="Q14" s="20"/>
      <c r="R14" s="20"/>
      <c r="S14" s="20"/>
      <c r="T14" s="20"/>
      <c r="U14" s="20"/>
      <c r="V14" s="20"/>
    </row>
    <row r="15" spans="1:22" ht="19" customHeight="1" x14ac:dyDescent="0.25">
      <c r="A15" s="20"/>
      <c r="B15" s="26" t="s">
        <v>90</v>
      </c>
      <c r="C15" s="27"/>
      <c r="D15" s="27"/>
      <c r="E15" s="27"/>
      <c r="F15" s="28"/>
      <c r="G15" s="20"/>
      <c r="H15" s="20"/>
      <c r="I15" s="20"/>
      <c r="J15" s="20"/>
      <c r="K15" s="20"/>
      <c r="L15" s="20"/>
      <c r="M15" s="20"/>
      <c r="N15" s="20"/>
      <c r="O15" s="20"/>
      <c r="P15" s="20"/>
      <c r="Q15" s="20"/>
      <c r="R15" s="20"/>
      <c r="S15" s="20"/>
      <c r="T15" s="20"/>
      <c r="U15" s="20"/>
      <c r="V15" s="20"/>
    </row>
    <row r="16" spans="1:22" ht="19" customHeight="1" x14ac:dyDescent="0.25">
      <c r="A16" s="20"/>
      <c r="B16" s="30" t="s">
        <v>91</v>
      </c>
      <c r="C16" s="31"/>
      <c r="D16" s="31"/>
      <c r="E16" s="31"/>
      <c r="F16" s="32"/>
      <c r="G16" s="20"/>
      <c r="H16" s="20"/>
      <c r="I16" s="20"/>
      <c r="J16" s="20"/>
      <c r="K16" s="20"/>
      <c r="L16" s="20"/>
      <c r="M16" s="20"/>
      <c r="N16" s="20"/>
      <c r="O16" s="20"/>
      <c r="P16" s="20"/>
      <c r="Q16" s="20"/>
      <c r="R16" s="20"/>
      <c r="S16" s="20"/>
      <c r="T16" s="20"/>
      <c r="U16" s="20"/>
      <c r="V16" s="20"/>
    </row>
    <row r="17" spans="1:22" ht="20" customHeight="1" x14ac:dyDescent="0.25">
      <c r="A17" s="20"/>
      <c r="B17" s="33" t="s">
        <v>92</v>
      </c>
      <c r="C17" s="34"/>
      <c r="D17" s="34"/>
      <c r="E17" s="34"/>
      <c r="F17" s="35"/>
      <c r="G17" s="20"/>
      <c r="H17" s="20"/>
      <c r="I17" s="20"/>
      <c r="J17" s="20"/>
      <c r="K17" s="20"/>
      <c r="L17" s="20"/>
      <c r="M17" s="20"/>
      <c r="N17" s="20"/>
      <c r="O17" s="20"/>
      <c r="P17" s="20"/>
      <c r="Q17" s="20"/>
      <c r="R17" s="20"/>
      <c r="S17" s="20"/>
      <c r="T17" s="20"/>
      <c r="U17" s="20"/>
      <c r="V17" s="20"/>
    </row>
    <row r="18" spans="1:22" ht="16" customHeight="1" x14ac:dyDescent="0.2">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
      <c r="A19" s="20"/>
      <c r="B19" s="36" t="s">
        <v>11</v>
      </c>
      <c r="C19" s="37" t="s">
        <v>93</v>
      </c>
      <c r="D19" s="37" t="s">
        <v>94</v>
      </c>
      <c r="E19" s="37" t="s">
        <v>95</v>
      </c>
      <c r="F19" s="37" t="s">
        <v>96</v>
      </c>
      <c r="G19" s="38" t="s">
        <v>97</v>
      </c>
      <c r="H19" s="20"/>
      <c r="I19" s="20"/>
      <c r="J19" s="20"/>
      <c r="K19" s="20"/>
      <c r="L19" s="20"/>
      <c r="M19" s="20"/>
      <c r="N19" s="20"/>
      <c r="O19" s="20"/>
      <c r="P19" s="20"/>
      <c r="Q19" s="20"/>
      <c r="R19" s="20"/>
      <c r="S19" s="20"/>
      <c r="T19" s="20"/>
      <c r="U19" s="20"/>
      <c r="V19" s="20"/>
    </row>
    <row r="20" spans="1:22" x14ac:dyDescent="0.2">
      <c r="A20" s="20"/>
      <c r="B20" s="39" t="s">
        <v>26</v>
      </c>
      <c r="C20" s="40"/>
      <c r="D20" s="40"/>
      <c r="E20" s="40"/>
      <c r="F20" s="40"/>
      <c r="G20" s="41"/>
      <c r="H20" s="42" t="s">
        <v>98</v>
      </c>
      <c r="I20" s="20"/>
      <c r="J20" s="20"/>
      <c r="K20" s="20"/>
      <c r="L20" s="20"/>
      <c r="M20" s="20"/>
      <c r="N20" s="20"/>
      <c r="O20" s="20"/>
      <c r="P20" s="20"/>
      <c r="Q20" s="20"/>
      <c r="R20" s="20"/>
      <c r="S20" s="20"/>
      <c r="T20" s="20"/>
      <c r="U20" s="20"/>
      <c r="V20" s="20"/>
    </row>
    <row r="21" spans="1:22" x14ac:dyDescent="0.2">
      <c r="A21" s="20"/>
      <c r="B21" s="43" t="s">
        <v>99</v>
      </c>
      <c r="C21" s="44" t="str">
        <f>IF(C3&gt;D3, "Pass", "Fail")</f>
        <v>Fail</v>
      </c>
      <c r="D21" s="44" t="str">
        <f>IF(D3&gt;E3, "Pass", "Fail")</f>
        <v>Fail</v>
      </c>
      <c r="E21" s="44" t="str">
        <f>IF(E3&gt;F3, "Pass", "Fail")</f>
        <v>Fail</v>
      </c>
      <c r="F21" s="45"/>
      <c r="G21" s="46">
        <f>(((COUNTIF(C21:E21, "Pass") * 100) + (COUNTIF(C21:E21, "Fail") * 0)) * (400/300)) / 2</f>
        <v>0</v>
      </c>
      <c r="H21" s="47" t="s">
        <v>100</v>
      </c>
      <c r="I21" s="48"/>
      <c r="J21" s="20"/>
      <c r="K21" s="20"/>
      <c r="L21" s="20"/>
      <c r="M21" s="20"/>
      <c r="N21" s="20"/>
      <c r="O21" s="20"/>
      <c r="P21" s="20"/>
      <c r="Q21" s="20"/>
      <c r="R21" s="20"/>
      <c r="S21" s="20"/>
      <c r="T21" s="20"/>
      <c r="U21" s="20"/>
      <c r="V21" s="20"/>
    </row>
    <row r="22" spans="1:22" x14ac:dyDescent="0.2">
      <c r="A22" s="20"/>
      <c r="B22" s="43" t="s">
        <v>101</v>
      </c>
      <c r="C22" s="44" t="str">
        <f>IF(C17&gt;D17, "Pass", "Fail")</f>
        <v>Fail</v>
      </c>
      <c r="D22" s="44" t="str">
        <f>IF(D17&gt;E17, "Pass", "Fail")</f>
        <v>Fail</v>
      </c>
      <c r="E22" s="44" t="str">
        <f>IF(E17&gt;F17, "Pass", "Fail")</f>
        <v>Fail</v>
      </c>
      <c r="F22" s="40"/>
      <c r="G22" s="46">
        <f>(((COUNTIF(C22:F22, "Pass") * 100) + (COUNTIF(C22:F22, "Fail") * 0)) * (400/300)) / 2</f>
        <v>0</v>
      </c>
      <c r="H22" s="47" t="s">
        <v>102</v>
      </c>
      <c r="I22" s="20"/>
      <c r="J22" s="20"/>
      <c r="K22" s="20"/>
      <c r="L22" s="20"/>
      <c r="M22" s="20"/>
      <c r="N22" s="20"/>
      <c r="O22" s="20"/>
      <c r="P22" s="20"/>
      <c r="Q22" s="20"/>
      <c r="R22" s="20"/>
      <c r="S22" s="20"/>
      <c r="T22" s="20"/>
      <c r="U22" s="20"/>
      <c r="V22" s="20"/>
    </row>
    <row r="23" spans="1:22" x14ac:dyDescent="0.2">
      <c r="A23" s="20"/>
      <c r="B23" s="39" t="s">
        <v>14</v>
      </c>
      <c r="C23" s="44" t="str">
        <f>IF(C17&gt;C7, "Pass", "Fail")</f>
        <v>Fail</v>
      </c>
      <c r="D23" s="44" t="str">
        <f>IF(D17&gt;D7, "Pass", "Fail")</f>
        <v>Fail</v>
      </c>
      <c r="E23" s="44" t="str">
        <f>IF(E17&gt;E7, "Pass", "Fail")</f>
        <v>Fail</v>
      </c>
      <c r="F23" s="49" t="str">
        <f>IF(F17&gt;F7, "Pass", "Fail")</f>
        <v>Fail</v>
      </c>
      <c r="G23" s="46">
        <f t="shared" ref="G23:G30" si="0">(COUNTIF(C23:F23, "Pass") * 100) + (COUNTIF(C23:F23, "Fail") * 0)</f>
        <v>0</v>
      </c>
      <c r="H23" s="47" t="s">
        <v>103</v>
      </c>
      <c r="I23" s="20"/>
      <c r="J23" s="20"/>
      <c r="K23" s="20"/>
      <c r="L23" s="20"/>
      <c r="M23" s="20"/>
      <c r="N23" s="20"/>
      <c r="O23" s="20"/>
      <c r="P23" s="20"/>
      <c r="Q23" s="20"/>
      <c r="R23" s="20"/>
      <c r="S23" s="20"/>
      <c r="T23" s="20"/>
      <c r="U23" s="20"/>
      <c r="V23" s="20"/>
    </row>
    <row r="24" spans="1:22" x14ac:dyDescent="0.2">
      <c r="A24" s="20"/>
      <c r="B24" s="39" t="s">
        <v>32</v>
      </c>
      <c r="C24" s="50" t="e">
        <f>C17/(C4)</f>
        <v>#DIV/0!</v>
      </c>
      <c r="D24" s="50" t="e">
        <f>D17/(D4)</f>
        <v>#DIV/0!</v>
      </c>
      <c r="E24" s="50" t="e">
        <f t="shared" ref="E24:F24" si="1">E17/(E4)</f>
        <v>#DIV/0!</v>
      </c>
      <c r="F24" s="51" t="e">
        <f t="shared" si="1"/>
        <v>#DIV/0!</v>
      </c>
      <c r="G24" s="46" t="e">
        <f>(IF(C24 &gt; 0.5, 100, IF(C24 &gt;= 0.2, 50, 0))) +
  (IF(D24 &gt; 0.5, 100, IF(D24 &gt;= 0.2, 50, 0))) +
  (IF(E24 &gt; 0.5, 100, IF(E24 &gt;= 0.2, 50, 0))) +
  (IF(F24 &gt; 0.5, 100, IF(F24 &gt;= 0.2, 50, 0)))</f>
        <v>#DIV/0!</v>
      </c>
      <c r="H24" s="47" t="s">
        <v>104</v>
      </c>
      <c r="I24" s="20"/>
      <c r="J24" s="20"/>
      <c r="K24" s="20"/>
      <c r="L24" s="20"/>
      <c r="M24" s="20"/>
      <c r="N24" s="20"/>
      <c r="O24" s="20"/>
      <c r="P24" s="20"/>
      <c r="Q24" s="20"/>
      <c r="R24" s="20"/>
      <c r="S24" s="20"/>
      <c r="T24" s="20"/>
      <c r="U24" s="20"/>
      <c r="V24" s="20"/>
    </row>
    <row r="25" spans="1:22" x14ac:dyDescent="0.2">
      <c r="A25" s="20"/>
      <c r="B25" s="39" t="s">
        <v>20</v>
      </c>
      <c r="C25" s="50" t="e">
        <f>C17/C6</f>
        <v>#DIV/0!</v>
      </c>
      <c r="D25" s="50" t="e">
        <f>D17/D6</f>
        <v>#DIV/0!</v>
      </c>
      <c r="E25" s="50" t="e">
        <f>E17/E6</f>
        <v>#DIV/0!</v>
      </c>
      <c r="F25" s="51" t="e">
        <f>F17/F6</f>
        <v>#DIV/0!</v>
      </c>
      <c r="G25" s="46" t="e">
        <f>(IF(C25 &gt; 0.17, 100, IF(C25 &gt;= 0.1, 50, 0))) +
  (IF(D25 &gt; 0.17, 100, IF(D25 &gt;= 0.1, 50, 0))) +
  (IF(E25 &gt; 0.17, 100, IF(E25 &gt;= 0.1, 50, 0))) +
  (IF(F25 &gt; 0.17, 100, IF(F25 &gt;= 0.1, 50, 0)))</f>
        <v>#DIV/0!</v>
      </c>
      <c r="H25" s="47" t="s">
        <v>105</v>
      </c>
      <c r="I25" s="20"/>
      <c r="J25" s="20"/>
      <c r="K25" s="20"/>
      <c r="L25" s="20"/>
      <c r="M25" s="20"/>
      <c r="N25" s="20"/>
      <c r="O25" s="20"/>
      <c r="P25" s="20"/>
      <c r="Q25" s="20"/>
      <c r="R25" s="20"/>
      <c r="S25" s="20"/>
      <c r="T25" s="20"/>
      <c r="U25" s="20"/>
      <c r="V25" s="20"/>
    </row>
    <row r="26" spans="1:22" x14ac:dyDescent="0.2">
      <c r="A26" s="20"/>
      <c r="B26" s="39" t="s">
        <v>22</v>
      </c>
      <c r="C26" s="50" t="e">
        <f>C8/C6</f>
        <v>#DIV/0!</v>
      </c>
      <c r="D26" s="50" t="e">
        <f>D8/D6</f>
        <v>#DIV/0!</v>
      </c>
      <c r="E26" s="50" t="e">
        <f>E8/E6</f>
        <v>#DIV/0!</v>
      </c>
      <c r="F26" s="51" t="e">
        <f>F8/F6</f>
        <v>#DIV/0!</v>
      </c>
      <c r="G26" s="46" t="e">
        <f>(IF(C26 &lt; 0.5, 100, 0)) +
  (IF(D26 &lt; 0.5, 100, 0)) +
  (IF(E26 &lt; 0.5, 100, 0)) +
  (IF(F26 &lt; 0.5, 100, 0))</f>
        <v>#DIV/0!</v>
      </c>
      <c r="H26" s="47" t="s">
        <v>106</v>
      </c>
      <c r="I26" s="20"/>
      <c r="J26" s="20"/>
      <c r="K26" s="20"/>
      <c r="L26" s="20"/>
      <c r="M26" s="20"/>
      <c r="N26" s="20"/>
      <c r="O26" s="20"/>
      <c r="P26" s="20"/>
      <c r="Q26" s="20"/>
      <c r="R26" s="20"/>
      <c r="S26" s="20"/>
      <c r="T26" s="20"/>
      <c r="U26" s="20"/>
      <c r="V26" s="20"/>
    </row>
    <row r="27" spans="1:22" x14ac:dyDescent="0.2">
      <c r="A27" s="20"/>
      <c r="B27" s="39" t="s">
        <v>107</v>
      </c>
      <c r="C27" s="50" t="e">
        <f>C9/(C13+C10)</f>
        <v>#DIV/0!</v>
      </c>
      <c r="D27" s="50" t="e">
        <f>D9/(D13+D10)</f>
        <v>#DIV/0!</v>
      </c>
      <c r="E27" s="50" t="e">
        <f>E9/(E13+E10)</f>
        <v>#DIV/0!</v>
      </c>
      <c r="F27" s="51" t="e">
        <f>F9/(F13+F10)</f>
        <v>#DIV/0!</v>
      </c>
      <c r="G27" s="46" t="e">
        <f>(IF(C27 &lt; 0.8, 100, IF(C27 &lt; 1, 50, 0))) +
  (IF(D27 &lt; 0.8, 100, IF(D27 &lt; 1, 50, 0))) +
  (IF(E27 &lt; 0.8, 100, IF(E27 &lt; 1, 50, 0))) +
  (IF(F27 &lt; 0.8, 100, IF(F27 &lt; 1, 50, 0)))</f>
        <v>#DIV/0!</v>
      </c>
      <c r="H27" s="47" t="s">
        <v>108</v>
      </c>
      <c r="I27" s="20"/>
      <c r="J27" s="20"/>
      <c r="K27" s="20"/>
      <c r="L27" s="20"/>
      <c r="M27" s="20"/>
      <c r="N27" s="20"/>
      <c r="O27" s="20"/>
      <c r="P27" s="20"/>
      <c r="Q27" s="20"/>
      <c r="R27" s="20"/>
      <c r="S27" s="20"/>
      <c r="T27" s="20"/>
      <c r="U27" s="20"/>
      <c r="V27" s="20"/>
    </row>
    <row r="28" spans="1:22" x14ac:dyDescent="0.2">
      <c r="A28" s="20"/>
      <c r="B28" s="39" t="s">
        <v>109</v>
      </c>
      <c r="C28" s="44" t="str">
        <f>IF(C11=0, "Pass", "Fail")</f>
        <v>Pass</v>
      </c>
      <c r="D28" s="52" t="str">
        <f>IF(D11=0, "Pass", "Fail")</f>
        <v>Pass</v>
      </c>
      <c r="E28" s="52" t="str">
        <f>IF(E11=0, "Pass", "Fail")</f>
        <v>Pass</v>
      </c>
      <c r="F28" s="53" t="str">
        <f>IF(F11=0, "Pass", "Fail")</f>
        <v>Pass</v>
      </c>
      <c r="G28" s="46">
        <f t="shared" si="0"/>
        <v>400</v>
      </c>
      <c r="H28" s="47" t="s">
        <v>110</v>
      </c>
      <c r="I28" s="20"/>
      <c r="J28" s="20"/>
      <c r="K28" s="20"/>
      <c r="L28" s="20"/>
      <c r="M28" s="20"/>
      <c r="N28" s="20"/>
      <c r="O28" s="20"/>
      <c r="P28" s="20"/>
      <c r="Q28" s="20"/>
      <c r="R28" s="20"/>
      <c r="S28" s="20"/>
      <c r="T28" s="20"/>
      <c r="U28" s="20"/>
      <c r="V28" s="20"/>
    </row>
    <row r="29" spans="1:22" x14ac:dyDescent="0.2">
      <c r="A29" s="20"/>
      <c r="B29" s="39" t="s">
        <v>24</v>
      </c>
      <c r="C29" s="51" t="e">
        <f>(((C12-D12)/D12)+((D12-E12)/E12)+((E12-F12)/F12))/3</f>
        <v>#DIV/0!</v>
      </c>
      <c r="D29" s="54"/>
      <c r="E29" s="55"/>
      <c r="F29" s="56"/>
      <c r="G29" s="46" t="e">
        <f>(IF(C29 &gt;= 0.17, 100, IF(C29 &gt;= 0, 50, 0))) * (400/100)</f>
        <v>#DIV/0!</v>
      </c>
      <c r="H29" s="47" t="s">
        <v>111</v>
      </c>
      <c r="I29" s="20"/>
      <c r="J29" s="20"/>
      <c r="K29" s="20"/>
      <c r="L29" s="20"/>
      <c r="M29" s="20"/>
      <c r="N29" s="20"/>
      <c r="O29" s="20"/>
      <c r="P29" s="20"/>
      <c r="Q29" s="20"/>
      <c r="R29" s="20"/>
      <c r="S29" s="20"/>
      <c r="T29" s="20"/>
      <c r="U29" s="20"/>
      <c r="V29" s="20"/>
    </row>
    <row r="30" spans="1:22" x14ac:dyDescent="0.2">
      <c r="A30" s="20"/>
      <c r="B30" s="39" t="s">
        <v>28</v>
      </c>
      <c r="C30" s="44" t="str">
        <f>IF(C10&lt;&gt;0,"Pass","Fail")</f>
        <v>Fail</v>
      </c>
      <c r="D30" s="57" t="str">
        <f>IF(D10&lt;&gt;0,"Pass","Fail")</f>
        <v>Fail</v>
      </c>
      <c r="E30" s="57" t="str">
        <f>IF(E10&lt;&gt;0,"Pass","Fail")</f>
        <v>Fail</v>
      </c>
      <c r="F30" s="58" t="str">
        <f>IF(F10&lt;&gt;0,"Pass","Fail")</f>
        <v>Fail</v>
      </c>
      <c r="G30" s="46">
        <f t="shared" si="0"/>
        <v>0</v>
      </c>
      <c r="H30" s="47" t="s">
        <v>112</v>
      </c>
      <c r="I30" s="20"/>
      <c r="J30" s="20"/>
      <c r="K30" s="20"/>
      <c r="L30" s="20"/>
      <c r="M30" s="20"/>
      <c r="N30" s="20"/>
      <c r="O30" s="20"/>
      <c r="P30" s="20"/>
      <c r="Q30" s="20"/>
      <c r="R30" s="20"/>
      <c r="S30" s="20"/>
      <c r="T30" s="20"/>
      <c r="U30" s="20"/>
      <c r="V30" s="20"/>
    </row>
    <row r="31" spans="1:22" x14ac:dyDescent="0.2">
      <c r="A31" s="20"/>
      <c r="B31" s="39" t="s">
        <v>113</v>
      </c>
      <c r="C31" s="50" t="e">
        <f>C17/(C13+C10)</f>
        <v>#DIV/0!</v>
      </c>
      <c r="D31" s="50" t="e">
        <f>D17/(D13+D10)</f>
        <v>#DIV/0!</v>
      </c>
      <c r="E31" s="50" t="e">
        <f>E17/(E13+E10)</f>
        <v>#DIV/0!</v>
      </c>
      <c r="F31" s="51" t="e">
        <f>F17/(F13+F10)</f>
        <v>#DIV/0!</v>
      </c>
      <c r="G31" s="46" t="e">
        <f>(IF(C31 &gt; 0.23, 100, 0)) +
  (IF(D31 &gt; 0.23, 100, 0)) +
  (IF(E31 &gt; 0.23, 100, 0)) +
  (IF(F31 &gt; 0.23, 100, 0))</f>
        <v>#DIV/0!</v>
      </c>
      <c r="H31" s="47" t="s">
        <v>114</v>
      </c>
      <c r="I31" s="20"/>
      <c r="J31" s="20"/>
      <c r="K31" s="20"/>
      <c r="L31" s="20"/>
      <c r="M31" s="20"/>
      <c r="N31" s="20"/>
      <c r="O31" s="20"/>
      <c r="P31" s="20"/>
      <c r="Q31" s="20"/>
      <c r="R31" s="20"/>
      <c r="S31" s="20"/>
      <c r="T31" s="20"/>
      <c r="U31" s="20"/>
      <c r="V31" s="20"/>
    </row>
    <row r="32" spans="1:22" ht="16" customHeight="1" x14ac:dyDescent="0.2">
      <c r="A32" s="20"/>
      <c r="B32" s="59" t="s">
        <v>34</v>
      </c>
      <c r="C32" s="60" t="str">
        <f>IF(C5&gt;F5, "Pass", "Fail")</f>
        <v>Fail</v>
      </c>
      <c r="D32" s="61"/>
      <c r="E32" s="62"/>
      <c r="F32" s="62"/>
      <c r="G32" s="63">
        <f>((COUNTIF(C32, "Pass") * 100) + (COUNTIF(C32, "Fail") * 0)) * (400/100)</f>
        <v>0</v>
      </c>
      <c r="H32" s="64" t="s">
        <v>115</v>
      </c>
      <c r="I32" s="20"/>
      <c r="J32" s="20"/>
      <c r="K32" s="20"/>
      <c r="L32" s="20"/>
      <c r="M32" s="20"/>
      <c r="N32" s="20"/>
      <c r="O32" s="20"/>
      <c r="P32" s="20"/>
      <c r="Q32" s="20"/>
      <c r="R32" s="20"/>
      <c r="S32" s="20"/>
      <c r="T32" s="20"/>
      <c r="U32" s="20"/>
      <c r="V32" s="20"/>
    </row>
    <row r="33" spans="1:22" x14ac:dyDescent="0.2">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21" priority="17" operator="lessThan">
      <formula>0</formula>
    </cfRule>
    <cfRule type="cellIs" dxfId="20" priority="19" operator="greaterThan">
      <formula>0.17</formula>
    </cfRule>
    <cfRule type="cellIs" dxfId="19" priority="18" operator="between">
      <formula>0</formula>
      <formula>0.135</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16" priority="2" operator="between">
      <formula>0.2</formula>
      <formula>0.5</formula>
    </cfRule>
    <cfRule type="cellIs" dxfId="15" priority="3" operator="lessThan">
      <formula>0.2</formula>
    </cfRule>
    <cfRule type="cellIs" dxfId="14" priority="1" operator="greaterThan">
      <formula>0.5</formula>
    </cfRule>
  </conditionalFormatting>
  <conditionalFormatting sqref="C25:F25">
    <cfRule type="cellIs" dxfId="13" priority="27" operator="greaterThan">
      <formula>0.17</formula>
    </cfRule>
    <cfRule type="cellIs" dxfId="12" priority="28" operator="between">
      <formula>0.1</formula>
      <formula>0.17</formula>
    </cfRule>
    <cfRule type="cellIs" dxfId="11" priority="29" operator="lessThan">
      <formula>0.1</formula>
    </cfRule>
  </conditionalFormatting>
  <conditionalFormatting sqref="C26:F26">
    <cfRule type="cellIs" dxfId="10" priority="25" operator="lessThan">
      <formula>0.5</formula>
    </cfRule>
    <cfRule type="cellIs" dxfId="9" priority="26" operator="greaterThan">
      <formula>0.5</formula>
    </cfRule>
  </conditionalFormatting>
  <conditionalFormatting sqref="C27:F27">
    <cfRule type="cellIs" dxfId="8" priority="20" operator="greaterThan">
      <formula>1</formula>
    </cfRule>
    <cfRule type="cellIs" dxfId="7" priority="23" operator="between">
      <formula>0.8</formula>
      <formula>1</formula>
    </cfRule>
    <cfRule type="cellIs" dxfId="6" priority="24" operator="lessThan">
      <formula>0.8</formula>
    </cfRule>
  </conditionalFormatting>
  <conditionalFormatting sqref="C31:F31">
    <cfRule type="cellIs" dxfId="3" priority="21" operator="lessThan">
      <formula>0.23</formula>
    </cfRule>
    <cfRule type="cellIs" dxfId="2" priority="22" operator="greaterThan">
      <formula>0.23</formula>
    </cfRule>
  </conditionalFormatting>
  <pageMargins left="0.7" right="0.7" top="0.75" bottom="0.75" header="0.3" footer="0.3"/>
  <pageSetup orientation="portrait" useFirstPageNumber="1" horizontalDpi="0" verticalDpi="0"/>
  <extLst>
    <ext xmlns:x14="http://schemas.microsoft.com/office/spreadsheetml/2009/9/main" uri="{78C0D931-6437-407d-A8EE-F0AAD7539E65}">
      <x14:conditionalFormattings>
        <x14:conditionalFormatting xmlns:xm="http://schemas.microsoft.com/office/excel/2006/main">
          <x14:cfRule type="containsText" priority="33" operator="containsText" id="{00000000-000E-0000-0200-000021000000}">
            <xm:f>NOT(ISERROR(SEARCH("Pass",C21)))</xm:f>
            <x14:dxf>
              <font>
                <color rgb="FF006100"/>
              </font>
              <fill>
                <patternFill>
                  <bgColor rgb="FFC6EFCE"/>
                </patternFill>
              </fill>
            </x14:dxf>
          </x14:cfRule>
          <x14:cfRule type="containsText" priority="32" operator="containsText" id="{00000000-000E-0000-0200-000020000000}">
            <xm:f>NOT(ISERROR(SEARCH("Fail",C21)))</xm:f>
            <x14:dxf>
              <font>
                <color rgb="FF9C0006"/>
              </font>
              <fill>
                <patternFill>
                  <bgColor rgb="FFFFC7CE"/>
                </patternFill>
              </fill>
            </x14:dxf>
          </x14:cfRule>
          <xm:sqref>C21:E23 F23 C28:F28 C32</xm:sqref>
        </x14:conditionalFormatting>
        <x14:conditionalFormatting xmlns:xm="http://schemas.microsoft.com/office/excel/2006/main">
          <x14:cfRule type="containsText" priority="30" operator="containsText" id="{00000000-000E-0000-0200-00001E000000}">
            <xm:f>NOT(ISERROR(SEARCH("Fail",C30)))</xm:f>
            <x14:dxf>
              <font>
                <color rgb="FF9C0006"/>
              </font>
              <fill>
                <patternFill>
                  <bgColor rgb="FFFFC7CE"/>
                </patternFill>
              </fill>
            </x14:dxf>
          </x14:cfRule>
          <x14:cfRule type="containsText" priority="31" operator="containsText" id="{00000000-000E-0000-0200-00001F000000}">
            <xm:f>NOT(ISERROR(SEARCH("Pass",C30)))</xm:f>
            <x14:dxf>
              <font>
                <color rgb="FF006100"/>
              </font>
              <fill>
                <patternFill>
                  <bgColor rgb="FFC6EFCE"/>
                </patternFill>
              </fill>
            </x14:dxf>
          </x14:cfRule>
          <xm:sqref>C30:F31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71</v>
      </c>
      <c r="C1" s="20"/>
      <c r="D1" s="20"/>
      <c r="E1" s="20"/>
      <c r="F1" s="20"/>
      <c r="G1" s="20"/>
      <c r="H1" s="20"/>
      <c r="I1" s="20"/>
      <c r="J1" s="20"/>
      <c r="K1" s="20"/>
      <c r="L1" s="20"/>
      <c r="M1" s="20"/>
      <c r="N1" s="20"/>
      <c r="O1" s="20"/>
      <c r="P1" s="20"/>
      <c r="Q1" s="20"/>
      <c r="R1" s="20"/>
      <c r="S1" s="20"/>
      <c r="T1" s="20"/>
      <c r="U1" s="20"/>
      <c r="V1" s="20"/>
    </row>
    <row r="2" spans="1:22" x14ac:dyDescent="0.2">
      <c r="A2" s="20"/>
      <c r="B2" s="22" t="s">
        <v>72</v>
      </c>
      <c r="C2" s="23" t="s">
        <v>116</v>
      </c>
      <c r="D2" s="23" t="s">
        <v>117</v>
      </c>
      <c r="E2" s="23" t="s">
        <v>118</v>
      </c>
      <c r="F2" s="23" t="s">
        <v>119</v>
      </c>
      <c r="G2" s="20"/>
      <c r="H2" s="24" t="s">
        <v>77</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0.22666666666666666</v>
      </c>
      <c r="J2" s="20"/>
      <c r="K2" s="20"/>
      <c r="L2" s="20"/>
      <c r="M2" s="20"/>
      <c r="N2" s="20"/>
      <c r="O2" s="20"/>
      <c r="P2" s="20"/>
      <c r="Q2" s="20"/>
      <c r="R2" s="20"/>
      <c r="S2" s="20"/>
      <c r="T2" s="20"/>
      <c r="U2" s="20"/>
      <c r="V2" s="20"/>
    </row>
    <row r="3" spans="1:22" ht="19" x14ac:dyDescent="0.25">
      <c r="A3" s="20"/>
      <c r="B3" s="26" t="s">
        <v>78</v>
      </c>
      <c r="C3" s="27">
        <v>2177000000</v>
      </c>
      <c r="D3" s="27">
        <v>3123000000</v>
      </c>
      <c r="E3" s="27">
        <v>3325000000</v>
      </c>
      <c r="F3" s="28">
        <v>3695000000</v>
      </c>
      <c r="G3" s="20"/>
      <c r="H3" s="20"/>
      <c r="I3" s="20"/>
      <c r="J3" s="20"/>
      <c r="K3" s="20"/>
      <c r="L3" s="20"/>
      <c r="M3" s="20"/>
      <c r="N3" s="20"/>
      <c r="O3" s="20"/>
      <c r="P3" s="20"/>
      <c r="Q3" s="20"/>
      <c r="R3" s="20"/>
      <c r="S3" s="20"/>
      <c r="T3" s="20"/>
      <c r="U3" s="20"/>
      <c r="V3" s="20"/>
    </row>
    <row r="4" spans="1:22" ht="19" x14ac:dyDescent="0.25">
      <c r="A4" s="20"/>
      <c r="B4" s="29" t="s">
        <v>79</v>
      </c>
      <c r="C4" s="27">
        <v>149394000000</v>
      </c>
      <c r="D4" s="27">
        <v>149259000000</v>
      </c>
      <c r="E4" s="27">
        <v>143473000000</v>
      </c>
      <c r="F4" s="28">
        <v>152029000000</v>
      </c>
      <c r="G4" s="20"/>
      <c r="H4" s="20"/>
      <c r="I4" s="20"/>
      <c r="J4" s="20"/>
      <c r="K4" s="20"/>
      <c r="L4" s="20"/>
      <c r="M4" s="20"/>
      <c r="N4" s="20"/>
      <c r="O4" s="20"/>
      <c r="P4" s="20"/>
      <c r="Q4" s="20"/>
      <c r="R4" s="20"/>
      <c r="S4" s="20"/>
      <c r="T4" s="20"/>
      <c r="U4" s="20"/>
      <c r="V4" s="20"/>
    </row>
    <row r="5" spans="1:22" ht="19" x14ac:dyDescent="0.25">
      <c r="A5" s="20"/>
      <c r="B5" s="29" t="s">
        <v>80</v>
      </c>
      <c r="C5" s="27">
        <v>67854000000</v>
      </c>
      <c r="D5" s="27">
        <v>67895000000</v>
      </c>
      <c r="E5" s="27">
        <v>92740000000</v>
      </c>
      <c r="F5" s="28">
        <v>135259000000</v>
      </c>
      <c r="G5" s="20"/>
      <c r="H5" s="20"/>
      <c r="I5" s="20"/>
      <c r="J5" s="20"/>
      <c r="K5" s="20"/>
      <c r="L5" s="20"/>
      <c r="M5" s="20"/>
      <c r="N5" s="20"/>
      <c r="O5" s="20"/>
      <c r="P5" s="20"/>
      <c r="Q5" s="20"/>
      <c r="R5" s="20"/>
      <c r="S5" s="20"/>
      <c r="T5" s="20"/>
      <c r="U5" s="20"/>
      <c r="V5" s="20"/>
    </row>
    <row r="6" spans="1:22" ht="19" x14ac:dyDescent="0.25">
      <c r="A6" s="20"/>
      <c r="B6" s="29" t="s">
        <v>81</v>
      </c>
      <c r="C6" s="27">
        <v>407060000000</v>
      </c>
      <c r="D6" s="27">
        <v>402853000000</v>
      </c>
      <c r="E6" s="27">
        <v>551622000000</v>
      </c>
      <c r="F6" s="28">
        <v>525761000000</v>
      </c>
      <c r="G6" s="20"/>
      <c r="H6" s="20"/>
      <c r="I6" s="20"/>
      <c r="J6" s="20"/>
      <c r="K6" s="20"/>
      <c r="L6" s="20"/>
      <c r="M6" s="20"/>
      <c r="N6" s="20"/>
      <c r="O6" s="20"/>
      <c r="P6" s="20"/>
      <c r="Q6" s="20"/>
      <c r="R6" s="20"/>
      <c r="S6" s="20"/>
      <c r="T6" s="20"/>
      <c r="U6" s="20"/>
      <c r="V6" s="20"/>
    </row>
    <row r="7" spans="1:22" ht="19" x14ac:dyDescent="0.25">
      <c r="A7" s="20"/>
      <c r="B7" s="29" t="s">
        <v>82</v>
      </c>
      <c r="C7" s="27">
        <v>51127000000</v>
      </c>
      <c r="D7" s="27">
        <v>56173000000</v>
      </c>
      <c r="E7" s="27">
        <v>106230000000</v>
      </c>
      <c r="F7" s="28">
        <v>63438000000</v>
      </c>
      <c r="G7" s="20"/>
      <c r="H7" s="20"/>
      <c r="I7" s="20"/>
      <c r="J7" s="20"/>
      <c r="K7" s="20"/>
      <c r="L7" s="20"/>
      <c r="M7" s="20"/>
      <c r="N7" s="20"/>
      <c r="O7" s="20"/>
      <c r="P7" s="20"/>
      <c r="Q7" s="20"/>
      <c r="R7" s="20"/>
      <c r="S7" s="20"/>
      <c r="T7" s="20"/>
      <c r="U7" s="20"/>
      <c r="V7" s="20"/>
    </row>
    <row r="8" spans="1:22" ht="19" x14ac:dyDescent="0.25">
      <c r="A8" s="20"/>
      <c r="B8" s="29" t="s">
        <v>83</v>
      </c>
      <c r="C8" s="27">
        <v>236518000000</v>
      </c>
      <c r="D8" s="27">
        <v>240223000000</v>
      </c>
      <c r="E8" s="27">
        <v>261537000000</v>
      </c>
      <c r="F8" s="28">
        <v>283083000000</v>
      </c>
      <c r="G8" s="20"/>
      <c r="H8" s="20"/>
      <c r="I8" s="20"/>
      <c r="J8" s="20"/>
      <c r="K8" s="20"/>
      <c r="L8" s="20"/>
      <c r="M8" s="20"/>
      <c r="N8" s="20"/>
      <c r="O8" s="20"/>
      <c r="P8" s="20"/>
      <c r="Q8" s="20"/>
      <c r="R8" s="20"/>
      <c r="S8" s="20"/>
      <c r="T8" s="20"/>
      <c r="U8" s="20"/>
      <c r="V8" s="20"/>
    </row>
    <row r="9" spans="1:22" ht="19" x14ac:dyDescent="0.25">
      <c r="A9" s="20"/>
      <c r="B9" s="29" t="s">
        <v>84</v>
      </c>
      <c r="C9" s="27">
        <v>287645000000</v>
      </c>
      <c r="D9" s="27">
        <v>296396000000</v>
      </c>
      <c r="E9" s="27">
        <v>367767000000</v>
      </c>
      <c r="F9" s="28">
        <v>346521000000</v>
      </c>
      <c r="G9" s="20"/>
      <c r="H9" s="20"/>
      <c r="I9" s="20"/>
      <c r="J9" s="20"/>
      <c r="K9" s="20"/>
      <c r="L9" s="20"/>
      <c r="M9" s="20"/>
      <c r="N9" s="20"/>
      <c r="O9" s="20"/>
      <c r="P9" s="20"/>
      <c r="Q9" s="20"/>
      <c r="R9" s="20"/>
      <c r="S9" s="20"/>
      <c r="T9" s="20"/>
      <c r="U9" s="20"/>
      <c r="V9" s="20"/>
    </row>
    <row r="10" spans="1:22" ht="19" x14ac:dyDescent="0.25">
      <c r="A10" s="20"/>
      <c r="B10" s="29" t="s">
        <v>85</v>
      </c>
      <c r="C10" s="27">
        <v>16128000000</v>
      </c>
      <c r="D10" s="27">
        <v>17082000000</v>
      </c>
      <c r="E10" s="27">
        <v>17280000000</v>
      </c>
      <c r="F10" s="28">
        <v>17910000000</v>
      </c>
      <c r="G10" s="20"/>
      <c r="H10" s="20"/>
      <c r="I10" s="20"/>
      <c r="J10" s="20"/>
      <c r="K10" s="20"/>
      <c r="L10" s="20"/>
      <c r="M10" s="20"/>
      <c r="N10" s="20"/>
      <c r="O10" s="20"/>
      <c r="P10" s="20"/>
      <c r="Q10" s="20"/>
      <c r="R10" s="20"/>
      <c r="S10" s="20"/>
      <c r="T10" s="20"/>
      <c r="U10" s="20"/>
      <c r="V10" s="20"/>
    </row>
    <row r="11" spans="1:22" ht="19" x14ac:dyDescent="0.25">
      <c r="A11" s="20"/>
      <c r="B11" s="29" t="s">
        <v>86</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87</v>
      </c>
      <c r="C12" s="27">
        <v>-5015000000</v>
      </c>
      <c r="D12" s="27">
        <v>-19415000000</v>
      </c>
      <c r="E12" s="27">
        <v>42350000000</v>
      </c>
      <c r="F12" s="28">
        <v>37457000000</v>
      </c>
      <c r="G12" s="20"/>
      <c r="H12" s="20"/>
      <c r="I12" s="20"/>
      <c r="J12" s="20"/>
      <c r="K12" s="20"/>
      <c r="L12" s="20"/>
      <c r="M12" s="20"/>
      <c r="N12" s="20"/>
      <c r="O12" s="20"/>
      <c r="P12" s="20"/>
      <c r="Q12" s="20"/>
      <c r="R12" s="20"/>
      <c r="S12" s="20"/>
      <c r="T12" s="20"/>
      <c r="U12" s="20"/>
      <c r="V12" s="20"/>
    </row>
    <row r="13" spans="1:22" ht="19" x14ac:dyDescent="0.25">
      <c r="A13" s="20"/>
      <c r="B13" s="29" t="s">
        <v>88</v>
      </c>
      <c r="C13" s="27">
        <v>119415000000</v>
      </c>
      <c r="D13" s="27">
        <v>106457000000</v>
      </c>
      <c r="E13" s="27">
        <v>183855000000</v>
      </c>
      <c r="F13" s="28">
        <v>179240000000</v>
      </c>
      <c r="G13" s="20"/>
      <c r="H13" s="20"/>
      <c r="I13" s="20"/>
      <c r="J13" s="20"/>
      <c r="K13" s="20"/>
      <c r="L13" s="20"/>
      <c r="M13" s="20"/>
      <c r="N13" s="20"/>
      <c r="O13" s="20"/>
      <c r="P13" s="20"/>
      <c r="Q13" s="20"/>
      <c r="R13" s="20"/>
      <c r="S13" s="20"/>
      <c r="T13" s="20"/>
      <c r="U13" s="20"/>
      <c r="V13" s="20"/>
    </row>
    <row r="14" spans="1:22" ht="19" x14ac:dyDescent="0.25">
      <c r="A14" s="20"/>
      <c r="B14" s="30" t="s">
        <v>89</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90</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91</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92</v>
      </c>
      <c r="C17" s="34">
        <v>38314000000</v>
      </c>
      <c r="D17" s="34">
        <v>32023000000</v>
      </c>
      <c r="E17" s="34">
        <v>41958000000</v>
      </c>
      <c r="F17" s="35">
        <v>43130000000</v>
      </c>
      <c r="G17" s="20"/>
      <c r="H17" s="20"/>
      <c r="I17" s="20"/>
      <c r="J17" s="20"/>
      <c r="K17" s="20"/>
      <c r="L17" s="20"/>
      <c r="M17" s="20"/>
      <c r="N17" s="20"/>
      <c r="O17" s="20"/>
      <c r="P17" s="20"/>
      <c r="Q17" s="20"/>
      <c r="R17" s="20"/>
      <c r="S17" s="20"/>
      <c r="T17" s="20"/>
      <c r="U17" s="20"/>
      <c r="V17" s="20"/>
    </row>
    <row r="19" spans="1:22" x14ac:dyDescent="0.2">
      <c r="A19" s="20"/>
      <c r="B19" s="36" t="s">
        <v>11</v>
      </c>
      <c r="C19" s="37" t="s">
        <v>93</v>
      </c>
      <c r="D19" s="37" t="s">
        <v>94</v>
      </c>
      <c r="E19" s="37" t="s">
        <v>95</v>
      </c>
      <c r="F19" s="37" t="s">
        <v>96</v>
      </c>
      <c r="G19" s="38" t="s">
        <v>97</v>
      </c>
      <c r="H19" s="20"/>
      <c r="I19" s="20"/>
      <c r="J19" s="20"/>
      <c r="K19" s="20"/>
      <c r="L19" s="20"/>
      <c r="M19" s="20"/>
      <c r="N19" s="20"/>
      <c r="O19" s="20"/>
      <c r="P19" s="20"/>
      <c r="Q19" s="20"/>
      <c r="R19" s="20"/>
      <c r="S19" s="20"/>
      <c r="T19" s="20"/>
      <c r="U19" s="20"/>
      <c r="V19" s="20"/>
    </row>
    <row r="20" spans="1:22" x14ac:dyDescent="0.2">
      <c r="A20" s="20"/>
      <c r="B20" s="39" t="s">
        <v>26</v>
      </c>
      <c r="C20" s="40"/>
      <c r="D20" s="40"/>
      <c r="E20" s="40"/>
      <c r="F20" s="40"/>
      <c r="G20" s="41"/>
      <c r="H20" s="42" t="s">
        <v>98</v>
      </c>
      <c r="I20" s="20"/>
      <c r="J20" s="20"/>
      <c r="K20" s="20"/>
      <c r="L20" s="20"/>
      <c r="M20" s="20"/>
      <c r="N20" s="20"/>
      <c r="O20" s="20"/>
      <c r="P20" s="20"/>
      <c r="Q20" s="20"/>
      <c r="R20" s="20"/>
      <c r="S20" s="20"/>
      <c r="T20" s="20"/>
      <c r="U20" s="20"/>
      <c r="V20" s="20"/>
    </row>
    <row r="21" spans="1:22" x14ac:dyDescent="0.2">
      <c r="A21" s="20"/>
      <c r="B21" s="43" t="s">
        <v>99</v>
      </c>
      <c r="C21" s="44" t="str">
        <f>IF(C3&gt;D3, "Pass", "Fail")</f>
        <v>Fail</v>
      </c>
      <c r="D21" s="44" t="str">
        <f>IF(D3&gt;E3, "Pass", "Fail")</f>
        <v>Fail</v>
      </c>
      <c r="E21" s="44" t="str">
        <f>IF(E3&gt;F3, "Pass", "Fail")</f>
        <v>Fail</v>
      </c>
      <c r="F21" s="45"/>
      <c r="G21" s="46">
        <f>(((COUNTIF(C21:E21, "Pass") * 100) + (COUNTIF(C21:E21, "Fail") * 0)) * (400/300)) / 2</f>
        <v>0</v>
      </c>
      <c r="H21" s="47" t="s">
        <v>100</v>
      </c>
      <c r="I21" s="48"/>
      <c r="J21" s="20"/>
      <c r="K21" s="20"/>
      <c r="L21" s="20"/>
      <c r="M21" s="20"/>
      <c r="N21" s="20"/>
      <c r="O21" s="20"/>
      <c r="P21" s="20"/>
      <c r="Q21" s="20"/>
      <c r="R21" s="20"/>
      <c r="S21" s="20"/>
      <c r="T21" s="20"/>
      <c r="U21" s="20"/>
      <c r="V21" s="20"/>
    </row>
    <row r="22" spans="1:22" x14ac:dyDescent="0.2">
      <c r="A22" s="20"/>
      <c r="B22" s="43" t="s">
        <v>101</v>
      </c>
      <c r="C22" s="44" t="str">
        <f>IF(C17&gt;D17, "Pass", "Fail")</f>
        <v>Pass</v>
      </c>
      <c r="D22" s="44" t="str">
        <f>IF(D17&gt;E17, "Pass", "Fail")</f>
        <v>Fail</v>
      </c>
      <c r="E22" s="44" t="str">
        <f>IF(E17&gt;F17, "Pass", "Fail")</f>
        <v>Fail</v>
      </c>
      <c r="F22" s="40"/>
      <c r="G22" s="46">
        <f>(((COUNTIF(C22:F22, "Pass") * 100) + (COUNTIF(C22:F22, "Fail") * 0)) * (400/300)) / 2</f>
        <v>66.666666666666657</v>
      </c>
      <c r="H22" s="47" t="s">
        <v>102</v>
      </c>
      <c r="I22" s="20"/>
      <c r="J22" s="20"/>
      <c r="K22" s="20"/>
      <c r="L22" s="20"/>
      <c r="M22" s="20"/>
      <c r="N22" s="20"/>
      <c r="O22" s="20"/>
      <c r="P22" s="20"/>
      <c r="Q22" s="20"/>
      <c r="R22" s="20"/>
      <c r="S22" s="20"/>
      <c r="T22" s="20"/>
      <c r="U22" s="20"/>
      <c r="V22" s="20"/>
    </row>
    <row r="23" spans="1:22" x14ac:dyDescent="0.2">
      <c r="A23" s="20"/>
      <c r="B23" s="39" t="s">
        <v>14</v>
      </c>
      <c r="C23" s="44" t="str">
        <f>IF(C17&gt;C7, "Pass", "Fail")</f>
        <v>Fail</v>
      </c>
      <c r="D23" s="44" t="str">
        <f>IF(D17&gt;D7, "Pass", "Fail")</f>
        <v>Fail</v>
      </c>
      <c r="E23" s="44" t="str">
        <f>IF(E17&gt;E7, "Pass", "Fail")</f>
        <v>Fail</v>
      </c>
      <c r="F23" s="49" t="str">
        <f>IF(F17&gt;F7, "Pass", "Fail")</f>
        <v>Fail</v>
      </c>
      <c r="G23" s="46">
        <f>(COUNTIF(C23:F23, "Pass") * 100) + (COUNTIF(C23:F23, "Fail") * 0)</f>
        <v>0</v>
      </c>
      <c r="H23" s="47" t="s">
        <v>103</v>
      </c>
      <c r="I23" s="20"/>
      <c r="J23" s="20"/>
      <c r="K23" s="20"/>
      <c r="L23" s="20"/>
      <c r="M23" s="20"/>
      <c r="N23" s="20"/>
      <c r="O23" s="20"/>
      <c r="P23" s="20"/>
      <c r="Q23" s="20"/>
      <c r="R23" s="20"/>
      <c r="S23" s="20"/>
      <c r="T23" s="20"/>
      <c r="U23" s="20"/>
      <c r="V23" s="20"/>
    </row>
    <row r="24" spans="1:22" x14ac:dyDescent="0.2">
      <c r="A24" s="20"/>
      <c r="B24" s="39" t="s">
        <v>32</v>
      </c>
      <c r="C24" s="50">
        <f>C17/(C4)</f>
        <v>0.25646277628284936</v>
      </c>
      <c r="D24" s="50">
        <f>D17/(D4)</f>
        <v>0.21454652650761427</v>
      </c>
      <c r="E24" s="50">
        <f>E17/(E4)</f>
        <v>0.2924452684477219</v>
      </c>
      <c r="F24" s="51">
        <f>F17/(F4)</f>
        <v>0.28369587381354872</v>
      </c>
      <c r="G24" s="46">
        <f>(IF(C24 &gt; 0.5, 100, IF(C24 &gt;= 0.2, 50, 0))) +
  (IF(D24 &gt; 0.5, 100, IF(D24 &gt;= 0.2, 50, 0))) +
  (IF(E24 &gt; 0.5, 100, IF(E24 &gt;= 0.2, 50, 0))) +
  (IF(F24 &gt; 0.5, 100, IF(F24 &gt;= 0.2, 50, 0)))</f>
        <v>200</v>
      </c>
      <c r="H24" s="47" t="s">
        <v>104</v>
      </c>
      <c r="I24" s="20"/>
      <c r="J24" s="20"/>
      <c r="K24" s="20"/>
      <c r="L24" s="20"/>
      <c r="M24" s="20"/>
      <c r="N24" s="20"/>
      <c r="O24" s="20"/>
      <c r="P24" s="20"/>
      <c r="Q24" s="20"/>
      <c r="R24" s="20"/>
      <c r="S24" s="20"/>
      <c r="T24" s="20"/>
      <c r="U24" s="20"/>
      <c r="V24" s="20"/>
    </row>
    <row r="25" spans="1:22" x14ac:dyDescent="0.2">
      <c r="A25" s="20"/>
      <c r="B25" s="39" t="s">
        <v>20</v>
      </c>
      <c r="C25" s="50">
        <f>C17/C6</f>
        <v>9.4123716405443911E-2</v>
      </c>
      <c r="D25" s="50">
        <f>D17/D6</f>
        <v>7.9490533767900454E-2</v>
      </c>
      <c r="E25" s="50">
        <f>E17/E6</f>
        <v>7.6062956154758152E-2</v>
      </c>
      <c r="F25" s="51">
        <f>F17/F6</f>
        <v>8.2033471482289483E-2</v>
      </c>
      <c r="G25" s="46">
        <f>(IF(C25 &gt; 0.17, 100, IF(C25 &gt;= 0.1, 50, 0))) +
  (IF(D25 &gt; 0.17, 100, IF(D25 &gt;= 0.1, 50, 0))) +
  (IF(E25 &gt; 0.17, 100, IF(E25 &gt;= 0.1, 50, 0))) +
  (IF(F25 &gt; 0.17, 100, IF(F25 &gt;= 0.1, 50, 0)))</f>
        <v>0</v>
      </c>
      <c r="H25" s="47" t="s">
        <v>105</v>
      </c>
      <c r="I25" s="20"/>
      <c r="J25" s="20"/>
      <c r="K25" s="20"/>
      <c r="L25" s="20"/>
      <c r="M25" s="20"/>
      <c r="N25" s="20"/>
      <c r="O25" s="20"/>
      <c r="P25" s="20"/>
      <c r="Q25" s="20"/>
      <c r="R25" s="20"/>
      <c r="S25" s="20"/>
      <c r="T25" s="20"/>
      <c r="U25" s="20"/>
      <c r="V25" s="20"/>
    </row>
    <row r="26" spans="1:22" x14ac:dyDescent="0.2">
      <c r="A26" s="20"/>
      <c r="B26" s="39" t="s">
        <v>22</v>
      </c>
      <c r="C26" s="50">
        <f>C8/C6</f>
        <v>0.5810396501744215</v>
      </c>
      <c r="D26" s="50">
        <f>D8/D6</f>
        <v>0.59630435915830338</v>
      </c>
      <c r="E26" s="50">
        <f>E8/E6</f>
        <v>0.47412358462860438</v>
      </c>
      <c r="F26" s="51">
        <f>F8/F6</f>
        <v>0.53842525406030495</v>
      </c>
      <c r="G26" s="46">
        <f>(IF(C26 &lt; 0.5, 100, 0)) +
  (IF(D26 &lt; 0.5, 100, 0)) +
  (IF(E26 &lt; 0.5, 100, 0)) +
  (IF(F26 &lt; 0.5, 100, 0))</f>
        <v>100</v>
      </c>
      <c r="H26" s="47" t="s">
        <v>106</v>
      </c>
      <c r="I26" s="20"/>
      <c r="J26" s="20"/>
      <c r="K26" s="20"/>
      <c r="L26" s="20"/>
      <c r="M26" s="20"/>
      <c r="N26" s="20"/>
      <c r="O26" s="20"/>
      <c r="P26" s="20"/>
      <c r="Q26" s="20"/>
      <c r="R26" s="20"/>
      <c r="S26" s="20"/>
      <c r="T26" s="20"/>
      <c r="U26" s="20"/>
      <c r="V26" s="20"/>
    </row>
    <row r="27" spans="1:22" x14ac:dyDescent="0.2">
      <c r="A27" s="20"/>
      <c r="B27" s="39" t="s">
        <v>107</v>
      </c>
      <c r="C27" s="50">
        <f>C9/(C13+C10)</f>
        <v>2.1221678729259348</v>
      </c>
      <c r="D27" s="50">
        <f>D9/(D13+D10)</f>
        <v>2.3992099660835851</v>
      </c>
      <c r="E27" s="50">
        <f>E9/(E13+E10)</f>
        <v>1.8284584980237155</v>
      </c>
      <c r="F27" s="51">
        <f>F9/(F13+F10)</f>
        <v>1.757651534364697</v>
      </c>
      <c r="G27" s="46">
        <f>(IF(C27 &lt; 0.8, 100, IF(C27 &lt; 1, 50, 0))) +
  (IF(D27 &lt; 0.8, 100, IF(D27 &lt; 1, 50, 0))) +
  (IF(E27 &lt; 0.8, 100, IF(E27 &lt; 1, 50, 0))) +
  (IF(F27 &lt; 0.8, 100, IF(F27 &lt; 1, 50, 0)))</f>
        <v>0</v>
      </c>
      <c r="H27" s="47" t="s">
        <v>108</v>
      </c>
      <c r="I27" s="20"/>
      <c r="J27" s="20"/>
      <c r="K27" s="20"/>
      <c r="L27" s="20"/>
      <c r="M27" s="20"/>
      <c r="N27" s="20"/>
      <c r="O27" s="20"/>
      <c r="P27" s="20"/>
      <c r="Q27" s="20"/>
      <c r="R27" s="20"/>
      <c r="S27" s="20"/>
      <c r="T27" s="20"/>
      <c r="U27" s="20"/>
      <c r="V27" s="20"/>
    </row>
    <row r="28" spans="1:22" x14ac:dyDescent="0.2">
      <c r="A28" s="20"/>
      <c r="B28" s="39" t="s">
        <v>109</v>
      </c>
      <c r="C28" s="44" t="str">
        <f>IF(C11=0, "Pass", "Fail")</f>
        <v>Pass</v>
      </c>
      <c r="D28" s="52" t="str">
        <f>IF(D11=0, "Pass", "Fail")</f>
        <v>Pass</v>
      </c>
      <c r="E28" s="52" t="str">
        <f>IF(E11=0, "Pass", "Fail")</f>
        <v>Pass</v>
      </c>
      <c r="F28" s="53" t="str">
        <f>IF(F11=0, "Pass", "Fail")</f>
        <v>Pass</v>
      </c>
      <c r="G28" s="46">
        <f>(COUNTIF(C28:F28, "Pass") * 100) + (COUNTIF(C28:F28, "Fail") * 0)</f>
        <v>400</v>
      </c>
      <c r="H28" s="47" t="s">
        <v>110</v>
      </c>
      <c r="I28" s="20"/>
      <c r="J28" s="20"/>
      <c r="K28" s="20"/>
      <c r="L28" s="20"/>
      <c r="M28" s="20"/>
      <c r="N28" s="20"/>
      <c r="O28" s="20"/>
      <c r="P28" s="20"/>
      <c r="Q28" s="20"/>
      <c r="R28" s="20"/>
      <c r="S28" s="20"/>
      <c r="T28" s="20"/>
      <c r="U28" s="20"/>
      <c r="V28" s="20"/>
    </row>
    <row r="29" spans="1:22" x14ac:dyDescent="0.2">
      <c r="A29" s="20"/>
      <c r="B29" s="39" t="s">
        <v>24</v>
      </c>
      <c r="C29" s="51">
        <f>(((C12-D12)/D12)+((D12-E12)/E12)+((E12-F12)/F12))/3</f>
        <v>-0.68983544522473739</v>
      </c>
      <c r="D29" s="54"/>
      <c r="E29" s="55"/>
      <c r="F29" s="56"/>
      <c r="G29" s="46">
        <f>(IF(C29 &gt;= 0.17, 100, IF(C29 &gt;= 0, 50, 0))) * (400/100)</f>
        <v>0</v>
      </c>
      <c r="H29" s="47" t="s">
        <v>111</v>
      </c>
      <c r="I29" s="20"/>
      <c r="J29" s="20"/>
      <c r="K29" s="20"/>
      <c r="L29" s="20"/>
      <c r="M29" s="20"/>
      <c r="N29" s="20"/>
      <c r="O29" s="20"/>
      <c r="P29" s="20"/>
      <c r="Q29" s="20"/>
      <c r="R29" s="20"/>
      <c r="S29" s="20"/>
      <c r="T29" s="20"/>
      <c r="U29" s="20"/>
      <c r="V29" s="20"/>
    </row>
    <row r="30" spans="1:22" x14ac:dyDescent="0.2">
      <c r="A30" s="20"/>
      <c r="B30" s="39" t="s">
        <v>28</v>
      </c>
      <c r="C30" s="44" t="str">
        <f>IF(C10&lt;&gt;0,"Pass","Fail")</f>
        <v>Pass</v>
      </c>
      <c r="D30" s="57" t="str">
        <f>IF(D10&lt;&gt;0,"Pass","Fail")</f>
        <v>Pass</v>
      </c>
      <c r="E30" s="57" t="str">
        <f>IF(E10&lt;&gt;0,"Pass","Fail")</f>
        <v>Pass</v>
      </c>
      <c r="F30" s="58" t="str">
        <f>IF(F10&lt;&gt;0,"Pass","Fail")</f>
        <v>Pass</v>
      </c>
      <c r="G30" s="46">
        <f>(COUNTIF(C30:F30, "Pass") * 100) + (COUNTIF(C30:F30, "Fail") * 0)</f>
        <v>400</v>
      </c>
      <c r="H30" s="47" t="s">
        <v>112</v>
      </c>
      <c r="I30" s="20"/>
      <c r="J30" s="20"/>
      <c r="K30" s="20"/>
      <c r="L30" s="20"/>
      <c r="M30" s="20"/>
      <c r="N30" s="20"/>
      <c r="O30" s="20"/>
      <c r="P30" s="20"/>
      <c r="Q30" s="20"/>
      <c r="R30" s="20"/>
      <c r="S30" s="20"/>
      <c r="T30" s="20"/>
      <c r="U30" s="20"/>
      <c r="V30" s="20"/>
    </row>
    <row r="31" spans="1:22" x14ac:dyDescent="0.2">
      <c r="A31" s="20"/>
      <c r="B31" s="39" t="s">
        <v>113</v>
      </c>
      <c r="C31" s="50">
        <f>C17/(C13+C10)</f>
        <v>0.28267044406572084</v>
      </c>
      <c r="D31" s="50">
        <f>D17/(D13+D10)</f>
        <v>0.25921368960409263</v>
      </c>
      <c r="E31" s="50">
        <f>E17/(E13+E10)</f>
        <v>0.20860616004176299</v>
      </c>
      <c r="F31" s="51">
        <f>F17/(F13+F10)</f>
        <v>0.21876743596246512</v>
      </c>
      <c r="G31" s="46">
        <f>(IF(C31 &gt; 0.23, 100, 0)) +
  (IF(D31 &gt; 0.23, 100, 0)) +
  (IF(E31 &gt; 0.23, 100, 0)) +
  (IF(F31 &gt; 0.23, 100, 0))</f>
        <v>200</v>
      </c>
      <c r="H31" s="47" t="s">
        <v>114</v>
      </c>
      <c r="I31" s="20"/>
      <c r="J31" s="20"/>
      <c r="K31" s="20"/>
      <c r="L31" s="20"/>
      <c r="M31" s="20"/>
      <c r="N31" s="20"/>
      <c r="O31" s="20"/>
      <c r="P31" s="20"/>
      <c r="Q31" s="20"/>
      <c r="R31" s="20"/>
      <c r="S31" s="20"/>
      <c r="T31" s="20"/>
      <c r="U31" s="20"/>
      <c r="V31" s="20"/>
    </row>
    <row r="32" spans="1:22" x14ac:dyDescent="0.2">
      <c r="A32" s="20"/>
      <c r="B32" s="59" t="s">
        <v>34</v>
      </c>
      <c r="C32" s="60" t="str">
        <f>IF(C5&gt;F5, "Pass", "Fail")</f>
        <v>Fail</v>
      </c>
      <c r="D32" s="61"/>
      <c r="E32" s="62"/>
      <c r="F32" s="62"/>
      <c r="G32" s="63">
        <f>((COUNTIF(C32, "Pass") * 100) + (COUNTIF(C32, "Fail") * 0)) * (400/100)</f>
        <v>0</v>
      </c>
      <c r="H32" s="64" t="s">
        <v>115</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71</v>
      </c>
      <c r="C1" s="20"/>
      <c r="D1" s="20"/>
      <c r="E1" s="20"/>
      <c r="F1" s="20"/>
      <c r="G1" s="20"/>
      <c r="H1" s="20"/>
      <c r="I1" s="20"/>
      <c r="J1" s="20"/>
      <c r="K1" s="20"/>
      <c r="L1" s="20"/>
      <c r="M1" s="20"/>
      <c r="N1" s="20"/>
      <c r="O1" s="20"/>
      <c r="P1" s="20"/>
      <c r="Q1" s="20"/>
      <c r="R1" s="20"/>
      <c r="S1" s="20"/>
      <c r="T1" s="20"/>
      <c r="U1" s="20"/>
      <c r="V1" s="20"/>
    </row>
    <row r="2" spans="1:22" x14ac:dyDescent="0.2">
      <c r="A2" s="20"/>
      <c r="B2" s="22" t="s">
        <v>72</v>
      </c>
      <c r="C2" s="23" t="s">
        <v>116</v>
      </c>
      <c r="D2" s="23" t="s">
        <v>117</v>
      </c>
      <c r="E2" s="23" t="s">
        <v>118</v>
      </c>
      <c r="F2" s="23" t="s">
        <v>119</v>
      </c>
      <c r="G2" s="20"/>
      <c r="H2" s="24" t="s">
        <v>77</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0.30583333333333335</v>
      </c>
      <c r="J2" s="20"/>
      <c r="K2" s="20"/>
      <c r="L2" s="20"/>
      <c r="M2" s="20"/>
      <c r="N2" s="20"/>
      <c r="O2" s="20"/>
      <c r="P2" s="20"/>
      <c r="Q2" s="20"/>
      <c r="R2" s="20"/>
      <c r="S2" s="20"/>
      <c r="T2" s="20"/>
      <c r="U2" s="20"/>
      <c r="V2" s="20"/>
    </row>
    <row r="3" spans="1:22" ht="19" x14ac:dyDescent="0.25">
      <c r="A3" s="20"/>
      <c r="B3" s="26" t="s">
        <v>78</v>
      </c>
      <c r="C3" s="27">
        <v>18025000000</v>
      </c>
      <c r="D3" s="27">
        <v>19090000000</v>
      </c>
      <c r="E3" s="27">
        <v>17760000000</v>
      </c>
      <c r="F3" s="28">
        <v>18496000000</v>
      </c>
      <c r="G3" s="20"/>
      <c r="H3" s="20"/>
      <c r="I3" s="20"/>
      <c r="J3" s="20"/>
      <c r="K3" s="20"/>
      <c r="L3" s="20"/>
      <c r="M3" s="20"/>
      <c r="N3" s="20"/>
      <c r="O3" s="20"/>
      <c r="P3" s="20"/>
      <c r="Q3" s="20"/>
      <c r="R3" s="20"/>
      <c r="S3" s="20"/>
      <c r="T3" s="20"/>
      <c r="U3" s="20"/>
      <c r="V3" s="20"/>
    </row>
    <row r="4" spans="1:22" ht="19" x14ac:dyDescent="0.25">
      <c r="A4" s="20"/>
      <c r="B4" s="29" t="s">
        <v>79</v>
      </c>
      <c r="C4" s="27">
        <v>30435000000</v>
      </c>
      <c r="D4" s="27">
        <v>30745000000</v>
      </c>
      <c r="E4" s="27">
        <v>32018000000</v>
      </c>
      <c r="F4" s="28">
        <v>33335000000</v>
      </c>
      <c r="G4" s="20"/>
      <c r="H4" s="20"/>
      <c r="I4" s="20"/>
      <c r="J4" s="20"/>
      <c r="K4" s="20"/>
      <c r="L4" s="20"/>
      <c r="M4" s="20"/>
      <c r="N4" s="20"/>
      <c r="O4" s="20"/>
      <c r="P4" s="20"/>
      <c r="Q4" s="20"/>
      <c r="R4" s="20"/>
      <c r="S4" s="20"/>
      <c r="T4" s="20"/>
      <c r="U4" s="20"/>
      <c r="V4" s="20"/>
    </row>
    <row r="5" spans="1:22" ht="19" x14ac:dyDescent="0.25">
      <c r="A5" s="20"/>
      <c r="B5" s="29" t="s">
        <v>80</v>
      </c>
      <c r="C5" s="27">
        <v>91272000000</v>
      </c>
      <c r="D5" s="27">
        <v>78150000000</v>
      </c>
      <c r="E5" s="27">
        <v>79121000000</v>
      </c>
      <c r="F5" s="28">
        <v>79552000000</v>
      </c>
      <c r="G5" s="20"/>
      <c r="H5" s="20"/>
      <c r="I5" s="20"/>
      <c r="J5" s="20"/>
      <c r="K5" s="20"/>
      <c r="L5" s="20"/>
      <c r="M5" s="20"/>
      <c r="N5" s="20"/>
      <c r="O5" s="20"/>
      <c r="P5" s="20"/>
      <c r="Q5" s="20"/>
      <c r="R5" s="20"/>
      <c r="S5" s="20"/>
      <c r="T5" s="20"/>
      <c r="U5" s="20"/>
      <c r="V5" s="20"/>
    </row>
    <row r="6" spans="1:22" ht="19" x14ac:dyDescent="0.25">
      <c r="A6" s="20"/>
      <c r="B6" s="29" t="s">
        <v>81</v>
      </c>
      <c r="C6" s="27">
        <v>249728000000</v>
      </c>
      <c r="D6" s="27">
        <v>228275000000</v>
      </c>
      <c r="E6" s="27">
        <v>232999000000</v>
      </c>
      <c r="F6" s="28">
        <v>230715000000</v>
      </c>
      <c r="G6" s="20"/>
      <c r="H6" s="20"/>
      <c r="I6" s="20"/>
      <c r="J6" s="20"/>
      <c r="K6" s="20"/>
      <c r="L6" s="20"/>
      <c r="M6" s="20"/>
      <c r="N6" s="20"/>
      <c r="O6" s="20"/>
      <c r="P6" s="20"/>
      <c r="Q6" s="20"/>
      <c r="R6" s="20"/>
      <c r="S6" s="20"/>
      <c r="T6" s="20"/>
      <c r="U6" s="20"/>
      <c r="V6" s="20"/>
    </row>
    <row r="7" spans="1:22" ht="19" x14ac:dyDescent="0.25">
      <c r="A7" s="20"/>
      <c r="B7" s="29" t="s">
        <v>82</v>
      </c>
      <c r="C7" s="27">
        <v>79189000000</v>
      </c>
      <c r="D7" s="27">
        <v>69421000000</v>
      </c>
      <c r="E7" s="27">
        <v>67807000000</v>
      </c>
      <c r="F7" s="28">
        <v>62017000000</v>
      </c>
      <c r="G7" s="20"/>
      <c r="H7" s="20"/>
      <c r="I7" s="20"/>
      <c r="J7" s="20"/>
      <c r="K7" s="20"/>
      <c r="L7" s="20"/>
      <c r="M7" s="20"/>
      <c r="N7" s="20"/>
      <c r="O7" s="20"/>
      <c r="P7" s="20"/>
      <c r="Q7" s="20"/>
      <c r="R7" s="20"/>
      <c r="S7" s="20"/>
      <c r="T7" s="20"/>
      <c r="U7" s="20"/>
      <c r="V7" s="20"/>
    </row>
    <row r="8" spans="1:22" ht="19" x14ac:dyDescent="0.25">
      <c r="A8" s="20"/>
      <c r="B8" s="29" t="s">
        <v>83</v>
      </c>
      <c r="C8" s="27">
        <v>93903000000</v>
      </c>
      <c r="D8" s="27">
        <v>87085000000</v>
      </c>
      <c r="E8" s="27">
        <v>89811000000</v>
      </c>
      <c r="F8" s="28">
        <v>98997000000</v>
      </c>
      <c r="G8" s="20"/>
      <c r="H8" s="20"/>
      <c r="I8" s="20"/>
      <c r="J8" s="20"/>
      <c r="K8" s="20"/>
      <c r="L8" s="20"/>
      <c r="M8" s="20"/>
      <c r="N8" s="20"/>
      <c r="O8" s="20"/>
      <c r="P8" s="20"/>
      <c r="Q8" s="20"/>
      <c r="R8" s="20"/>
      <c r="S8" s="20"/>
      <c r="T8" s="20"/>
      <c r="U8" s="20"/>
      <c r="V8" s="20"/>
    </row>
    <row r="9" spans="1:22" ht="19" x14ac:dyDescent="0.25">
      <c r="A9" s="20"/>
      <c r="B9" s="29" t="s">
        <v>84</v>
      </c>
      <c r="C9" s="27">
        <v>173092000000</v>
      </c>
      <c r="D9" s="27">
        <v>156506000000</v>
      </c>
      <c r="E9" s="27">
        <v>157618000000</v>
      </c>
      <c r="F9" s="28">
        <v>161014000000</v>
      </c>
      <c r="G9" s="20"/>
      <c r="H9" s="20"/>
      <c r="I9" s="20"/>
      <c r="J9" s="20"/>
      <c r="K9" s="20"/>
      <c r="L9" s="20"/>
      <c r="M9" s="20"/>
      <c r="N9" s="20"/>
      <c r="O9" s="20"/>
      <c r="P9" s="20"/>
      <c r="Q9" s="20"/>
      <c r="R9" s="20"/>
      <c r="S9" s="20"/>
      <c r="T9" s="20"/>
      <c r="U9" s="20"/>
      <c r="V9" s="20"/>
    </row>
    <row r="10" spans="1:22" ht="19" x14ac:dyDescent="0.25">
      <c r="A10" s="20"/>
      <c r="B10" s="29" t="s">
        <v>85</v>
      </c>
      <c r="C10" s="27">
        <v>33838000000</v>
      </c>
      <c r="D10" s="27">
        <v>31858000000</v>
      </c>
      <c r="E10" s="27">
        <v>28173000000</v>
      </c>
      <c r="F10" s="28">
        <v>28178000000</v>
      </c>
      <c r="G10" s="20"/>
      <c r="H10" s="20"/>
      <c r="I10" s="20"/>
      <c r="J10" s="20"/>
      <c r="K10" s="20"/>
      <c r="L10" s="20"/>
      <c r="M10" s="20"/>
      <c r="N10" s="20"/>
      <c r="O10" s="20"/>
      <c r="P10" s="20"/>
      <c r="Q10" s="20"/>
      <c r="R10" s="20"/>
      <c r="S10" s="20"/>
      <c r="T10" s="20"/>
      <c r="U10" s="20"/>
      <c r="V10" s="20"/>
    </row>
    <row r="11" spans="1:22" ht="19" x14ac:dyDescent="0.25">
      <c r="A11" s="20"/>
      <c r="B11" s="29" t="s">
        <v>86</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87</v>
      </c>
      <c r="C12" s="27">
        <v>61604000000</v>
      </c>
      <c r="D12" s="27">
        <v>56398000000</v>
      </c>
      <c r="E12" s="27">
        <v>54906000000</v>
      </c>
      <c r="F12" s="28">
        <v>49640000000</v>
      </c>
      <c r="G12" s="20"/>
      <c r="H12" s="20"/>
      <c r="I12" s="20"/>
      <c r="J12" s="20"/>
      <c r="K12" s="20"/>
      <c r="L12" s="20"/>
      <c r="M12" s="20"/>
      <c r="N12" s="20"/>
      <c r="O12" s="20"/>
      <c r="P12" s="20"/>
      <c r="Q12" s="20"/>
      <c r="R12" s="20"/>
      <c r="S12" s="20"/>
      <c r="T12" s="20"/>
      <c r="U12" s="20"/>
      <c r="V12" s="20"/>
    </row>
    <row r="13" spans="1:22" ht="19" x14ac:dyDescent="0.25">
      <c r="A13" s="20"/>
      <c r="B13" s="29" t="s">
        <v>88</v>
      </c>
      <c r="C13" s="27">
        <v>76636000000</v>
      </c>
      <c r="D13" s="27">
        <v>71769000000</v>
      </c>
      <c r="E13" s="27">
        <v>75381000000</v>
      </c>
      <c r="F13" s="28">
        <v>69701000000</v>
      </c>
      <c r="G13" s="20"/>
      <c r="H13" s="20"/>
      <c r="I13" s="20"/>
      <c r="J13" s="20"/>
      <c r="K13" s="20"/>
      <c r="L13" s="20"/>
      <c r="M13" s="20"/>
      <c r="N13" s="20"/>
      <c r="O13" s="20"/>
      <c r="P13" s="20"/>
      <c r="Q13" s="20"/>
      <c r="R13" s="20"/>
      <c r="S13" s="20"/>
      <c r="T13" s="20"/>
      <c r="U13" s="20"/>
      <c r="V13" s="20"/>
    </row>
    <row r="14" spans="1:22" ht="19" x14ac:dyDescent="0.25">
      <c r="A14" s="20"/>
      <c r="B14" s="30" t="s">
        <v>89</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90</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91</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92</v>
      </c>
      <c r="C17" s="34">
        <v>13426000000</v>
      </c>
      <c r="D17" s="34">
        <v>16177000000</v>
      </c>
      <c r="E17" s="34">
        <v>18265000000</v>
      </c>
      <c r="F17" s="35">
        <v>15865000000</v>
      </c>
      <c r="G17" s="20"/>
      <c r="H17" s="20"/>
      <c r="I17" s="20"/>
      <c r="J17" s="20"/>
      <c r="K17" s="20"/>
      <c r="L17" s="20"/>
      <c r="M17" s="20"/>
      <c r="N17" s="20"/>
      <c r="O17" s="20"/>
      <c r="P17" s="20"/>
      <c r="Q17" s="20"/>
      <c r="R17" s="20"/>
      <c r="S17" s="20"/>
      <c r="T17" s="20"/>
      <c r="U17" s="20"/>
      <c r="V17" s="20"/>
    </row>
    <row r="19" spans="1:22" x14ac:dyDescent="0.2">
      <c r="A19" s="20"/>
      <c r="B19" s="36" t="s">
        <v>11</v>
      </c>
      <c r="C19" s="37" t="s">
        <v>93</v>
      </c>
      <c r="D19" s="37" t="s">
        <v>94</v>
      </c>
      <c r="E19" s="37" t="s">
        <v>95</v>
      </c>
      <c r="F19" s="37" t="s">
        <v>96</v>
      </c>
      <c r="G19" s="38" t="s">
        <v>97</v>
      </c>
      <c r="H19" s="20"/>
      <c r="I19" s="20"/>
      <c r="J19" s="20"/>
      <c r="K19" s="20"/>
      <c r="L19" s="20"/>
      <c r="M19" s="20"/>
      <c r="N19" s="20"/>
      <c r="O19" s="20"/>
      <c r="P19" s="20"/>
      <c r="Q19" s="20"/>
      <c r="R19" s="20"/>
      <c r="S19" s="20"/>
      <c r="T19" s="20"/>
      <c r="U19" s="20"/>
      <c r="V19" s="20"/>
    </row>
    <row r="20" spans="1:22" x14ac:dyDescent="0.2">
      <c r="A20" s="20"/>
      <c r="B20" s="39" t="s">
        <v>26</v>
      </c>
      <c r="C20" s="40"/>
      <c r="D20" s="40"/>
      <c r="E20" s="40"/>
      <c r="F20" s="40"/>
      <c r="G20" s="41"/>
      <c r="H20" s="42" t="s">
        <v>98</v>
      </c>
      <c r="I20" s="20"/>
      <c r="J20" s="20"/>
      <c r="K20" s="20"/>
      <c r="L20" s="20"/>
      <c r="M20" s="20"/>
      <c r="N20" s="20"/>
      <c r="O20" s="20"/>
      <c r="P20" s="20"/>
      <c r="Q20" s="20"/>
      <c r="R20" s="20"/>
      <c r="S20" s="20"/>
      <c r="T20" s="20"/>
      <c r="U20" s="20"/>
      <c r="V20" s="20"/>
    </row>
    <row r="21" spans="1:22" x14ac:dyDescent="0.2">
      <c r="A21" s="20"/>
      <c r="B21" s="43" t="s">
        <v>99</v>
      </c>
      <c r="C21" s="44" t="str">
        <f>IF(C3&gt;D3, "Pass", "Fail")</f>
        <v>Fail</v>
      </c>
      <c r="D21" s="44" t="str">
        <f>IF(D3&gt;E3, "Pass", "Fail")</f>
        <v>Pass</v>
      </c>
      <c r="E21" s="44" t="str">
        <f>IF(E3&gt;F3, "Pass", "Fail")</f>
        <v>Fail</v>
      </c>
      <c r="F21" s="45"/>
      <c r="G21" s="46">
        <f>(((COUNTIF(C21:E21, "Pass") * 100) + (COUNTIF(C21:E21, "Fail") * 0)) * (400/300)) / 2</f>
        <v>66.666666666666657</v>
      </c>
      <c r="H21" s="47" t="s">
        <v>100</v>
      </c>
      <c r="I21" s="48"/>
      <c r="J21" s="20"/>
      <c r="K21" s="20"/>
      <c r="L21" s="20"/>
      <c r="M21" s="20"/>
      <c r="N21" s="20"/>
      <c r="O21" s="20"/>
      <c r="P21" s="20"/>
      <c r="Q21" s="20"/>
      <c r="R21" s="20"/>
      <c r="S21" s="20"/>
      <c r="T21" s="20"/>
      <c r="U21" s="20"/>
      <c r="V21" s="20"/>
    </row>
    <row r="22" spans="1:22" x14ac:dyDescent="0.2">
      <c r="A22" s="20"/>
      <c r="B22" s="43" t="s">
        <v>101</v>
      </c>
      <c r="C22" s="44" t="str">
        <f>IF(C17&gt;D17, "Pass", "Fail")</f>
        <v>Fail</v>
      </c>
      <c r="D22" s="44" t="str">
        <f>IF(D17&gt;E17, "Pass", "Fail")</f>
        <v>Fail</v>
      </c>
      <c r="E22" s="44" t="str">
        <f>IF(E17&gt;F17, "Pass", "Fail")</f>
        <v>Pass</v>
      </c>
      <c r="F22" s="40"/>
      <c r="G22" s="46">
        <f>(((COUNTIF(C22:F22, "Pass") * 100) + (COUNTIF(C22:F22, "Fail") * 0)) * (400/300)) / 2</f>
        <v>66.666666666666657</v>
      </c>
      <c r="H22" s="47" t="s">
        <v>102</v>
      </c>
      <c r="I22" s="20"/>
      <c r="J22" s="20"/>
      <c r="K22" s="20"/>
      <c r="L22" s="20"/>
      <c r="M22" s="20"/>
      <c r="N22" s="20"/>
      <c r="O22" s="20"/>
      <c r="P22" s="20"/>
      <c r="Q22" s="20"/>
      <c r="R22" s="20"/>
      <c r="S22" s="20"/>
      <c r="T22" s="20"/>
      <c r="U22" s="20"/>
      <c r="V22" s="20"/>
    </row>
    <row r="23" spans="1:22" x14ac:dyDescent="0.2">
      <c r="A23" s="20"/>
      <c r="B23" s="39" t="s">
        <v>14</v>
      </c>
      <c r="C23" s="44" t="str">
        <f>IF(C17&gt;C7, "Pass", "Fail")</f>
        <v>Fail</v>
      </c>
      <c r="D23" s="44" t="str">
        <f>IF(D17&gt;D7, "Pass", "Fail")</f>
        <v>Fail</v>
      </c>
      <c r="E23" s="44" t="str">
        <f>IF(E17&gt;E7, "Pass", "Fail")</f>
        <v>Fail</v>
      </c>
      <c r="F23" s="49" t="str">
        <f>IF(F17&gt;F7, "Pass", "Fail")</f>
        <v>Fail</v>
      </c>
      <c r="G23" s="46">
        <f>(COUNTIF(C23:F23, "Pass") * 100) + (COUNTIF(C23:F23, "Fail") * 0)</f>
        <v>0</v>
      </c>
      <c r="H23" s="47" t="s">
        <v>103</v>
      </c>
      <c r="I23" s="20"/>
      <c r="J23" s="20"/>
      <c r="K23" s="20"/>
      <c r="L23" s="20"/>
      <c r="M23" s="20"/>
      <c r="N23" s="20"/>
      <c r="O23" s="20"/>
      <c r="P23" s="20"/>
      <c r="Q23" s="20"/>
      <c r="R23" s="20"/>
      <c r="S23" s="20"/>
      <c r="T23" s="20"/>
      <c r="U23" s="20"/>
      <c r="V23" s="20"/>
    </row>
    <row r="24" spans="1:22" x14ac:dyDescent="0.2">
      <c r="A24" s="20"/>
      <c r="B24" s="39" t="s">
        <v>32</v>
      </c>
      <c r="C24" s="50">
        <f>C17/(C4)</f>
        <v>0.44113684902250699</v>
      </c>
      <c r="D24" s="50">
        <f>D17/(D4)</f>
        <v>0.52616685639941452</v>
      </c>
      <c r="E24" s="50">
        <f>E17/(E4)</f>
        <v>0.57046036604410022</v>
      </c>
      <c r="F24" s="51">
        <f>F17/(F4)</f>
        <v>0.47592620368981553</v>
      </c>
      <c r="G24" s="46">
        <f>(IF(C24 &gt; 0.5, 100, IF(C24 &gt;= 0.2, 50, 0))) +
  (IF(D24 &gt; 0.5, 100, IF(D24 &gt;= 0.2, 50, 0))) +
  (IF(E24 &gt; 0.5, 100, IF(E24 &gt;= 0.2, 50, 0))) +
  (IF(F24 &gt; 0.5, 100, IF(F24 &gt;= 0.2, 50, 0)))</f>
        <v>300</v>
      </c>
      <c r="H24" s="47" t="s">
        <v>104</v>
      </c>
      <c r="I24" s="20"/>
      <c r="J24" s="20"/>
      <c r="K24" s="20"/>
      <c r="L24" s="20"/>
      <c r="M24" s="20"/>
      <c r="N24" s="20"/>
      <c r="O24" s="20"/>
      <c r="P24" s="20"/>
      <c r="Q24" s="20"/>
      <c r="R24" s="20"/>
      <c r="S24" s="20"/>
      <c r="T24" s="20"/>
      <c r="U24" s="20"/>
      <c r="V24" s="20"/>
    </row>
    <row r="25" spans="1:22" x14ac:dyDescent="0.2">
      <c r="A25" s="20"/>
      <c r="B25" s="39" t="s">
        <v>20</v>
      </c>
      <c r="C25" s="50">
        <f>C17/C6</f>
        <v>5.3762493593029217E-2</v>
      </c>
      <c r="D25" s="50">
        <f>D17/D6</f>
        <v>7.0866279706494353E-2</v>
      </c>
      <c r="E25" s="50">
        <f>E17/E6</f>
        <v>7.8390894381520956E-2</v>
      </c>
      <c r="F25" s="51">
        <f>F17/F6</f>
        <v>6.8764492989185785E-2</v>
      </c>
      <c r="G25" s="46">
        <f>(IF(C25 &gt; 0.17, 100, IF(C25 &gt;= 0.1, 50, 0))) +
  (IF(D25 &gt; 0.17, 100, IF(D25 &gt;= 0.1, 50, 0))) +
  (IF(E25 &gt; 0.17, 100, IF(E25 &gt;= 0.1, 50, 0))) +
  (IF(F25 &gt; 0.17, 100, IF(F25 &gt;= 0.1, 50, 0)))</f>
        <v>0</v>
      </c>
      <c r="H25" s="47" t="s">
        <v>105</v>
      </c>
      <c r="I25" s="20"/>
      <c r="J25" s="20"/>
      <c r="K25" s="20"/>
      <c r="L25" s="20"/>
      <c r="M25" s="20"/>
      <c r="N25" s="20"/>
      <c r="O25" s="20"/>
      <c r="P25" s="20"/>
      <c r="Q25" s="20"/>
      <c r="R25" s="20"/>
      <c r="S25" s="20"/>
      <c r="T25" s="20"/>
      <c r="U25" s="20"/>
      <c r="V25" s="20"/>
    </row>
    <row r="26" spans="1:22" x14ac:dyDescent="0.2">
      <c r="A26" s="20"/>
      <c r="B26" s="39" t="s">
        <v>22</v>
      </c>
      <c r="C26" s="50">
        <f>C8/C6</f>
        <v>0.37602111096873397</v>
      </c>
      <c r="D26" s="50">
        <f>D8/D6</f>
        <v>0.38149162194721281</v>
      </c>
      <c r="E26" s="50">
        <f>E8/E6</f>
        <v>0.38545658994244608</v>
      </c>
      <c r="F26" s="51">
        <f>F8/F6</f>
        <v>0.4290878356413757</v>
      </c>
      <c r="G26" s="46">
        <f>(IF(C26 &lt; 0.5, 100, 0)) +
  (IF(D26 &lt; 0.5, 100, 0)) +
  (IF(E26 &lt; 0.5, 100, 0)) +
  (IF(F26 &lt; 0.5, 100, 0))</f>
        <v>400</v>
      </c>
      <c r="H26" s="47" t="s">
        <v>106</v>
      </c>
      <c r="I26" s="20"/>
      <c r="J26" s="20"/>
      <c r="K26" s="20"/>
      <c r="L26" s="20"/>
      <c r="M26" s="20"/>
      <c r="N26" s="20"/>
      <c r="O26" s="20"/>
      <c r="P26" s="20"/>
      <c r="Q26" s="20"/>
      <c r="R26" s="20"/>
      <c r="S26" s="20"/>
      <c r="T26" s="20"/>
      <c r="U26" s="20"/>
      <c r="V26" s="20"/>
    </row>
    <row r="27" spans="1:22" x14ac:dyDescent="0.2">
      <c r="A27" s="20"/>
      <c r="B27" s="39" t="s">
        <v>107</v>
      </c>
      <c r="C27" s="50">
        <f>C9/(C13+C10)</f>
        <v>1.5668121005847531</v>
      </c>
      <c r="D27" s="50">
        <f>D9/(D13+D10)</f>
        <v>1.5102820693448618</v>
      </c>
      <c r="E27" s="50">
        <f>E9/(E13+E10)</f>
        <v>1.5220850956988625</v>
      </c>
      <c r="F27" s="51">
        <f>F9/(F13+F10)</f>
        <v>1.6450311098397001</v>
      </c>
      <c r="G27" s="46">
        <f>(IF(C27 &lt; 0.8, 100, IF(C27 &lt; 1, 50, 0))) +
  (IF(D27 &lt; 0.8, 100, IF(D27 &lt; 1, 50, 0))) +
  (IF(E27 &lt; 0.8, 100, IF(E27 &lt; 1, 50, 0))) +
  (IF(F27 &lt; 0.8, 100, IF(F27 &lt; 1, 50, 0)))</f>
        <v>0</v>
      </c>
      <c r="H27" s="47" t="s">
        <v>108</v>
      </c>
      <c r="I27" s="20"/>
      <c r="J27" s="20"/>
      <c r="K27" s="20"/>
      <c r="L27" s="20"/>
      <c r="M27" s="20"/>
      <c r="N27" s="20"/>
      <c r="O27" s="20"/>
      <c r="P27" s="20"/>
      <c r="Q27" s="20"/>
      <c r="R27" s="20"/>
      <c r="S27" s="20"/>
      <c r="T27" s="20"/>
      <c r="U27" s="20"/>
      <c r="V27" s="20"/>
    </row>
    <row r="28" spans="1:22" x14ac:dyDescent="0.2">
      <c r="A28" s="20"/>
      <c r="B28" s="39" t="s">
        <v>109</v>
      </c>
      <c r="C28" s="44" t="str">
        <f>IF(C11=0, "Pass", "Fail")</f>
        <v>Pass</v>
      </c>
      <c r="D28" s="52" t="str">
        <f>IF(D11=0, "Pass", "Fail")</f>
        <v>Pass</v>
      </c>
      <c r="E28" s="52" t="str">
        <f>IF(E11=0, "Pass", "Fail")</f>
        <v>Pass</v>
      </c>
      <c r="F28" s="53" t="str">
        <f>IF(F11=0, "Pass", "Fail")</f>
        <v>Pass</v>
      </c>
      <c r="G28" s="46">
        <f>(COUNTIF(C28:F28, "Pass") * 100) + (COUNTIF(C28:F28, "Fail") * 0)</f>
        <v>400</v>
      </c>
      <c r="H28" s="47" t="s">
        <v>110</v>
      </c>
      <c r="I28" s="20"/>
      <c r="J28" s="20"/>
      <c r="K28" s="20"/>
      <c r="L28" s="20"/>
      <c r="M28" s="20"/>
      <c r="N28" s="20"/>
      <c r="O28" s="20"/>
      <c r="P28" s="20"/>
      <c r="Q28" s="20"/>
      <c r="R28" s="20"/>
      <c r="S28" s="20"/>
      <c r="T28" s="20"/>
      <c r="U28" s="20"/>
      <c r="V28" s="20"/>
    </row>
    <row r="29" spans="1:22" x14ac:dyDescent="0.2">
      <c r="A29" s="20"/>
      <c r="B29" s="39" t="s">
        <v>24</v>
      </c>
      <c r="C29" s="51">
        <f>(((C12-D12)/D12)+((D12-E12)/E12)+((E12-F12)/F12))/3</f>
        <v>7.518858544727329E-2</v>
      </c>
      <c r="D29" s="54"/>
      <c r="E29" s="55"/>
      <c r="F29" s="56"/>
      <c r="G29" s="46">
        <f>(IF(C29 &gt;= 0.17, 100, IF(C29 &gt;= 0, 50, 0))) * (400/100)</f>
        <v>200</v>
      </c>
      <c r="H29" s="47" t="s">
        <v>111</v>
      </c>
      <c r="I29" s="20"/>
      <c r="J29" s="20"/>
      <c r="K29" s="20"/>
      <c r="L29" s="20"/>
      <c r="M29" s="20"/>
      <c r="N29" s="20"/>
      <c r="O29" s="20"/>
      <c r="P29" s="20"/>
      <c r="Q29" s="20"/>
      <c r="R29" s="20"/>
      <c r="S29" s="20"/>
      <c r="T29" s="20"/>
      <c r="U29" s="20"/>
      <c r="V29" s="20"/>
    </row>
    <row r="30" spans="1:22" x14ac:dyDescent="0.2">
      <c r="A30" s="20"/>
      <c r="B30" s="39" t="s">
        <v>28</v>
      </c>
      <c r="C30" s="44" t="str">
        <f>IF(C10&lt;&gt;0,"Pass","Fail")</f>
        <v>Pass</v>
      </c>
      <c r="D30" s="57" t="str">
        <f>IF(D10&lt;&gt;0,"Pass","Fail")</f>
        <v>Pass</v>
      </c>
      <c r="E30" s="57" t="str">
        <f>IF(E10&lt;&gt;0,"Pass","Fail")</f>
        <v>Pass</v>
      </c>
      <c r="F30" s="58" t="str">
        <f>IF(F10&lt;&gt;0,"Pass","Fail")</f>
        <v>Pass</v>
      </c>
      <c r="G30" s="46">
        <f>(COUNTIF(C30:F30, "Pass") * 100) + (COUNTIF(C30:F30, "Fail") * 0)</f>
        <v>400</v>
      </c>
      <c r="H30" s="47" t="s">
        <v>112</v>
      </c>
      <c r="I30" s="20"/>
      <c r="J30" s="20"/>
      <c r="K30" s="20"/>
      <c r="L30" s="20"/>
      <c r="M30" s="20"/>
      <c r="N30" s="20"/>
      <c r="O30" s="20"/>
      <c r="P30" s="20"/>
      <c r="Q30" s="20"/>
      <c r="R30" s="20"/>
      <c r="S30" s="20"/>
      <c r="T30" s="20"/>
      <c r="U30" s="20"/>
      <c r="V30" s="20"/>
    </row>
    <row r="31" spans="1:22" x14ac:dyDescent="0.2">
      <c r="A31" s="20"/>
      <c r="B31" s="39" t="s">
        <v>113</v>
      </c>
      <c r="C31" s="50">
        <f>C17/(C13+C10)</f>
        <v>0.12153085793942466</v>
      </c>
      <c r="D31" s="50">
        <f>D17/(D13+D10)</f>
        <v>0.15610796414061973</v>
      </c>
      <c r="E31" s="50">
        <f>E17/(E13+E10)</f>
        <v>0.17638140487088863</v>
      </c>
      <c r="F31" s="51">
        <f>F17/(F13+F10)</f>
        <v>0.1620878840200656</v>
      </c>
      <c r="G31" s="46">
        <f>(IF(C31 &gt; 0.23, 100, 0)) +
  (IF(D31 &gt; 0.23, 100, 0)) +
  (IF(E31 &gt; 0.23, 100, 0)) +
  (IF(F31 &gt; 0.23, 100, 0))</f>
        <v>0</v>
      </c>
      <c r="H31" s="47" t="s">
        <v>114</v>
      </c>
      <c r="I31" s="20"/>
      <c r="J31" s="20"/>
      <c r="K31" s="20"/>
      <c r="L31" s="20"/>
      <c r="M31" s="20"/>
      <c r="N31" s="20"/>
      <c r="O31" s="20"/>
      <c r="P31" s="20"/>
      <c r="Q31" s="20"/>
      <c r="R31" s="20"/>
      <c r="S31" s="20"/>
      <c r="T31" s="20"/>
      <c r="U31" s="20"/>
      <c r="V31" s="20"/>
    </row>
    <row r="32" spans="1:22" x14ac:dyDescent="0.2">
      <c r="A32" s="20"/>
      <c r="B32" s="59" t="s">
        <v>34</v>
      </c>
      <c r="C32" s="60" t="str">
        <f>IF(C5&gt;F5, "Pass", "Fail")</f>
        <v>Pass</v>
      </c>
      <c r="D32" s="61"/>
      <c r="E32" s="62"/>
      <c r="F32" s="62"/>
      <c r="G32" s="63">
        <f>((COUNTIF(C32, "Pass") * 100) + (COUNTIF(C32, "Fail") * 0)) * (400/100)</f>
        <v>400</v>
      </c>
      <c r="H32" s="64" t="s">
        <v>115</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71</v>
      </c>
      <c r="C1" s="20"/>
      <c r="D1" s="20"/>
      <c r="E1" s="20"/>
      <c r="F1" s="20"/>
      <c r="G1" s="20"/>
      <c r="H1" s="20"/>
      <c r="I1" s="20"/>
      <c r="J1" s="20"/>
      <c r="K1" s="20"/>
      <c r="L1" s="20"/>
      <c r="M1" s="20"/>
      <c r="N1" s="20"/>
      <c r="O1" s="20"/>
      <c r="P1" s="20"/>
      <c r="Q1" s="20"/>
      <c r="R1" s="20"/>
      <c r="S1" s="20"/>
      <c r="T1" s="20"/>
      <c r="U1" s="20"/>
      <c r="V1" s="20"/>
    </row>
    <row r="2" spans="1:22" x14ac:dyDescent="0.2">
      <c r="A2" s="20"/>
      <c r="B2" s="22" t="s">
        <v>72</v>
      </c>
      <c r="C2" s="23" t="s">
        <v>116</v>
      </c>
      <c r="D2" s="23" t="s">
        <v>117</v>
      </c>
      <c r="E2" s="23" t="s">
        <v>118</v>
      </c>
      <c r="F2" s="23" t="s">
        <v>119</v>
      </c>
      <c r="G2" s="20"/>
      <c r="H2" s="24" t="s">
        <v>77</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0.42541666666666672</v>
      </c>
      <c r="J2" s="20"/>
      <c r="K2" s="20"/>
      <c r="L2" s="20"/>
      <c r="M2" s="20"/>
      <c r="N2" s="20"/>
      <c r="O2" s="20"/>
      <c r="P2" s="20"/>
      <c r="Q2" s="20"/>
      <c r="R2" s="20"/>
      <c r="S2" s="20"/>
      <c r="T2" s="20"/>
      <c r="U2" s="20"/>
      <c r="V2" s="20"/>
    </row>
    <row r="3" spans="1:22" ht="19" x14ac:dyDescent="0.25">
      <c r="A3" s="20"/>
      <c r="B3" s="26" t="s">
        <v>78</v>
      </c>
      <c r="C3" s="27">
        <v>15651000000</v>
      </c>
      <c r="D3" s="27">
        <v>14080000000</v>
      </c>
      <c r="E3" s="27">
        <v>12065000000</v>
      </c>
      <c r="F3" s="28">
        <v>10808000000</v>
      </c>
      <c r="G3" s="20"/>
      <c r="H3" s="20"/>
      <c r="I3" s="20"/>
      <c r="J3" s="20"/>
      <c r="K3" s="20"/>
      <c r="L3" s="20"/>
      <c r="M3" s="20"/>
      <c r="N3" s="20"/>
      <c r="O3" s="20"/>
      <c r="P3" s="20"/>
      <c r="Q3" s="20"/>
      <c r="R3" s="20"/>
      <c r="S3" s="20"/>
      <c r="T3" s="20"/>
      <c r="U3" s="20"/>
      <c r="V3" s="20"/>
    </row>
    <row r="4" spans="1:22" ht="19" x14ac:dyDescent="0.25">
      <c r="A4" s="20"/>
      <c r="B4" s="29" t="s">
        <v>79</v>
      </c>
      <c r="C4" s="27">
        <v>62205000000</v>
      </c>
      <c r="D4" s="27">
        <v>60037000000</v>
      </c>
      <c r="E4" s="27">
        <v>63500000000</v>
      </c>
      <c r="F4" s="28">
        <v>65034000000</v>
      </c>
      <c r="G4" s="20"/>
      <c r="H4" s="20"/>
      <c r="I4" s="20"/>
      <c r="J4" s="20"/>
      <c r="K4" s="20"/>
      <c r="L4" s="20"/>
      <c r="M4" s="20"/>
      <c r="N4" s="20"/>
      <c r="O4" s="20"/>
      <c r="P4" s="20"/>
      <c r="Q4" s="20"/>
      <c r="R4" s="20"/>
      <c r="S4" s="20"/>
      <c r="T4" s="20"/>
      <c r="U4" s="20"/>
      <c r="V4" s="20"/>
    </row>
    <row r="5" spans="1:22" ht="19" x14ac:dyDescent="0.25">
      <c r="A5" s="20"/>
      <c r="B5" s="29" t="s">
        <v>80</v>
      </c>
      <c r="C5" s="27">
        <v>0</v>
      </c>
      <c r="D5" s="27">
        <v>0</v>
      </c>
      <c r="E5" s="27">
        <v>619000000</v>
      </c>
      <c r="F5" s="28">
        <v>258000000</v>
      </c>
      <c r="G5" s="20"/>
      <c r="H5" s="20"/>
      <c r="I5" s="20"/>
      <c r="J5" s="20"/>
      <c r="K5" s="20"/>
      <c r="L5" s="20"/>
      <c r="M5" s="20"/>
      <c r="N5" s="20"/>
      <c r="O5" s="20"/>
      <c r="P5" s="20"/>
      <c r="Q5" s="20"/>
      <c r="R5" s="20"/>
      <c r="S5" s="20"/>
      <c r="T5" s="20"/>
      <c r="U5" s="20"/>
      <c r="V5" s="20"/>
    </row>
    <row r="6" spans="1:22" ht="19" x14ac:dyDescent="0.25">
      <c r="A6" s="20"/>
      <c r="B6" s="29" t="s">
        <v>81</v>
      </c>
      <c r="C6" s="27">
        <v>273310000000</v>
      </c>
      <c r="D6" s="27">
        <v>255884000000</v>
      </c>
      <c r="E6" s="27">
        <v>257035000000</v>
      </c>
      <c r="F6" s="28">
        <v>267261000000</v>
      </c>
      <c r="G6" s="20"/>
      <c r="H6" s="20"/>
      <c r="I6" s="20"/>
      <c r="J6" s="20"/>
      <c r="K6" s="20"/>
      <c r="L6" s="20"/>
      <c r="M6" s="20"/>
      <c r="N6" s="20"/>
      <c r="O6" s="20"/>
      <c r="P6" s="20"/>
      <c r="Q6" s="20"/>
      <c r="R6" s="20"/>
      <c r="S6" s="20"/>
      <c r="T6" s="20"/>
      <c r="U6" s="20"/>
      <c r="V6" s="20"/>
    </row>
    <row r="7" spans="1:22" ht="19" x14ac:dyDescent="0.25">
      <c r="A7" s="20"/>
      <c r="B7" s="29" t="s">
        <v>82</v>
      </c>
      <c r="C7" s="27">
        <v>101531000000</v>
      </c>
      <c r="D7" s="27">
        <v>96866000000</v>
      </c>
      <c r="E7" s="27">
        <v>90727000000</v>
      </c>
      <c r="F7" s="28">
        <v>97192000000</v>
      </c>
      <c r="G7" s="20"/>
      <c r="H7" s="20"/>
      <c r="I7" s="20"/>
      <c r="J7" s="20"/>
      <c r="K7" s="20"/>
      <c r="L7" s="20"/>
      <c r="M7" s="20"/>
      <c r="N7" s="20"/>
      <c r="O7" s="20"/>
      <c r="P7" s="20"/>
      <c r="Q7" s="20"/>
      <c r="R7" s="20"/>
      <c r="S7" s="20"/>
      <c r="T7" s="20"/>
      <c r="U7" s="20"/>
      <c r="V7" s="20"/>
    </row>
    <row r="8" spans="1:22" ht="19" x14ac:dyDescent="0.25">
      <c r="A8" s="20"/>
      <c r="B8" s="29" t="s">
        <v>83</v>
      </c>
      <c r="C8" s="27">
        <v>128981000000</v>
      </c>
      <c r="D8" s="27">
        <v>115851000000</v>
      </c>
      <c r="E8" s="27">
        <v>117686000000</v>
      </c>
      <c r="F8" s="28">
        <v>139258000000</v>
      </c>
      <c r="G8" s="20"/>
      <c r="H8" s="20"/>
      <c r="I8" s="20"/>
      <c r="J8" s="20"/>
      <c r="K8" s="20"/>
      <c r="L8" s="20"/>
      <c r="M8" s="20"/>
      <c r="N8" s="20"/>
      <c r="O8" s="20"/>
      <c r="P8" s="20"/>
      <c r="Q8" s="20"/>
      <c r="R8" s="20"/>
      <c r="S8" s="20"/>
      <c r="T8" s="20"/>
      <c r="U8" s="20"/>
      <c r="V8" s="20"/>
    </row>
    <row r="9" spans="1:22" ht="19" x14ac:dyDescent="0.25">
      <c r="A9" s="20"/>
      <c r="B9" s="29" t="s">
        <v>84</v>
      </c>
      <c r="C9" s="27">
        <v>230512000000</v>
      </c>
      <c r="D9" s="27">
        <v>212717000000</v>
      </c>
      <c r="E9" s="27">
        <v>208413000000</v>
      </c>
      <c r="F9" s="28">
        <v>236450000000</v>
      </c>
      <c r="G9" s="20"/>
      <c r="H9" s="20"/>
      <c r="I9" s="20"/>
      <c r="J9" s="20"/>
      <c r="K9" s="20"/>
      <c r="L9" s="20"/>
      <c r="M9" s="20"/>
      <c r="N9" s="20"/>
      <c r="O9" s="20"/>
      <c r="P9" s="20"/>
      <c r="Q9" s="20"/>
      <c r="R9" s="20"/>
      <c r="S9" s="20"/>
      <c r="T9" s="20"/>
      <c r="U9" s="20"/>
      <c r="V9" s="20"/>
    </row>
    <row r="10" spans="1:22" ht="19" x14ac:dyDescent="0.25">
      <c r="A10" s="20"/>
      <c r="B10" s="29" t="s">
        <v>85</v>
      </c>
      <c r="C10" s="27">
        <v>2384000000</v>
      </c>
      <c r="D10" s="27">
        <v>2047000000</v>
      </c>
      <c r="E10" s="27">
        <v>1563000000</v>
      </c>
      <c r="F10" s="28">
        <v>1590000000</v>
      </c>
      <c r="G10" s="20"/>
      <c r="H10" s="20"/>
      <c r="I10" s="20"/>
      <c r="J10" s="20"/>
      <c r="K10" s="20"/>
      <c r="L10" s="20"/>
      <c r="M10" s="20"/>
      <c r="N10" s="20"/>
      <c r="O10" s="20"/>
      <c r="P10" s="20"/>
      <c r="Q10" s="20"/>
      <c r="R10" s="20"/>
      <c r="S10" s="20"/>
      <c r="T10" s="20"/>
      <c r="U10" s="20"/>
      <c r="V10" s="20"/>
    </row>
    <row r="11" spans="1:22" ht="19" x14ac:dyDescent="0.25">
      <c r="A11" s="20"/>
      <c r="B11" s="29" t="s">
        <v>86</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87</v>
      </c>
      <c r="C12" s="27">
        <v>31029000000</v>
      </c>
      <c r="D12" s="27">
        <v>31754000000</v>
      </c>
      <c r="E12" s="27">
        <v>35769000000</v>
      </c>
      <c r="F12" s="28">
        <v>18243000000</v>
      </c>
      <c r="G12" s="20"/>
      <c r="H12" s="20"/>
      <c r="I12" s="20"/>
      <c r="J12" s="20"/>
      <c r="K12" s="20"/>
      <c r="L12" s="20"/>
      <c r="M12" s="20"/>
      <c r="N12" s="20"/>
      <c r="O12" s="20"/>
      <c r="P12" s="20"/>
      <c r="Q12" s="20"/>
      <c r="R12" s="20"/>
      <c r="S12" s="20"/>
      <c r="T12" s="20"/>
      <c r="U12" s="20"/>
      <c r="V12" s="20"/>
    </row>
    <row r="13" spans="1:22" ht="19" x14ac:dyDescent="0.25">
      <c r="A13" s="20"/>
      <c r="B13" s="29" t="s">
        <v>88</v>
      </c>
      <c r="C13" s="27">
        <v>42798000000</v>
      </c>
      <c r="D13" s="27">
        <v>43167000000</v>
      </c>
      <c r="E13" s="27">
        <v>48622000000</v>
      </c>
      <c r="F13" s="28">
        <v>30811000000</v>
      </c>
      <c r="G13" s="20"/>
      <c r="H13" s="20"/>
      <c r="I13" s="20"/>
      <c r="J13" s="20"/>
      <c r="K13" s="20"/>
      <c r="L13" s="20"/>
      <c r="M13" s="20"/>
      <c r="N13" s="20"/>
      <c r="O13" s="20"/>
      <c r="P13" s="20"/>
      <c r="Q13" s="20"/>
      <c r="R13" s="20"/>
      <c r="S13" s="20"/>
      <c r="T13" s="20"/>
      <c r="U13" s="20"/>
      <c r="V13" s="20"/>
    </row>
    <row r="14" spans="1:22" ht="19" x14ac:dyDescent="0.25">
      <c r="A14" s="20"/>
      <c r="B14" s="30" t="s">
        <v>89</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90</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91</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92</v>
      </c>
      <c r="C17" s="34">
        <v>14918000000</v>
      </c>
      <c r="D17" s="34">
        <v>6853000000</v>
      </c>
      <c r="E17" s="34">
        <v>15787000000</v>
      </c>
      <c r="F17" s="35">
        <v>24269000000</v>
      </c>
      <c r="G17" s="20"/>
      <c r="H17" s="20"/>
      <c r="I17" s="20"/>
      <c r="J17" s="20"/>
      <c r="K17" s="20"/>
      <c r="L17" s="20"/>
      <c r="M17" s="20"/>
      <c r="N17" s="20"/>
      <c r="O17" s="20"/>
      <c r="P17" s="20"/>
      <c r="Q17" s="20"/>
      <c r="R17" s="20"/>
      <c r="S17" s="20"/>
      <c r="T17" s="20"/>
      <c r="U17" s="20"/>
      <c r="V17" s="20"/>
    </row>
    <row r="19" spans="1:22" x14ac:dyDescent="0.2">
      <c r="A19" s="20"/>
      <c r="B19" s="36" t="s">
        <v>11</v>
      </c>
      <c r="C19" s="37" t="s">
        <v>93</v>
      </c>
      <c r="D19" s="37" t="s">
        <v>94</v>
      </c>
      <c r="E19" s="37" t="s">
        <v>95</v>
      </c>
      <c r="F19" s="37" t="s">
        <v>96</v>
      </c>
      <c r="G19" s="38" t="s">
        <v>97</v>
      </c>
      <c r="H19" s="20"/>
      <c r="I19" s="20"/>
      <c r="J19" s="20"/>
      <c r="K19" s="20"/>
      <c r="L19" s="20"/>
      <c r="M19" s="20"/>
      <c r="N19" s="20"/>
      <c r="O19" s="20"/>
      <c r="P19" s="20"/>
      <c r="Q19" s="20"/>
      <c r="R19" s="20"/>
      <c r="S19" s="20"/>
      <c r="T19" s="20"/>
      <c r="U19" s="20"/>
      <c r="V19" s="20"/>
    </row>
    <row r="20" spans="1:22" x14ac:dyDescent="0.2">
      <c r="A20" s="20"/>
      <c r="B20" s="39" t="s">
        <v>26</v>
      </c>
      <c r="C20" s="40"/>
      <c r="D20" s="40"/>
      <c r="E20" s="40"/>
      <c r="F20" s="40"/>
      <c r="G20" s="41"/>
      <c r="H20" s="42" t="s">
        <v>98</v>
      </c>
      <c r="I20" s="20"/>
      <c r="J20" s="20"/>
      <c r="K20" s="20"/>
      <c r="L20" s="20"/>
      <c r="M20" s="20"/>
      <c r="N20" s="20"/>
      <c r="O20" s="20"/>
      <c r="P20" s="20"/>
      <c r="Q20" s="20"/>
      <c r="R20" s="20"/>
      <c r="S20" s="20"/>
      <c r="T20" s="20"/>
      <c r="U20" s="20"/>
      <c r="V20" s="20"/>
    </row>
    <row r="21" spans="1:22" x14ac:dyDescent="0.2">
      <c r="A21" s="20"/>
      <c r="B21" s="43" t="s">
        <v>99</v>
      </c>
      <c r="C21" s="44" t="str">
        <f>IF(C3&gt;D3, "Pass", "Fail")</f>
        <v>Pass</v>
      </c>
      <c r="D21" s="44" t="str">
        <f>IF(D3&gt;E3, "Pass", "Fail")</f>
        <v>Pass</v>
      </c>
      <c r="E21" s="44" t="str">
        <f>IF(E3&gt;F3, "Pass", "Fail")</f>
        <v>Pass</v>
      </c>
      <c r="F21" s="45"/>
      <c r="G21" s="46">
        <f>(((COUNTIF(C21:E21, "Pass") * 100) + (COUNTIF(C21:E21, "Fail") * 0)) * (400/300)) / 2</f>
        <v>200</v>
      </c>
      <c r="H21" s="47" t="s">
        <v>100</v>
      </c>
      <c r="I21" s="48"/>
      <c r="J21" s="20"/>
      <c r="K21" s="20"/>
      <c r="L21" s="20"/>
      <c r="M21" s="20"/>
      <c r="N21" s="20"/>
      <c r="O21" s="20"/>
      <c r="P21" s="20"/>
      <c r="Q21" s="20"/>
      <c r="R21" s="20"/>
      <c r="S21" s="20"/>
      <c r="T21" s="20"/>
      <c r="U21" s="20"/>
      <c r="V21" s="20"/>
    </row>
    <row r="22" spans="1:22" x14ac:dyDescent="0.2">
      <c r="A22" s="20"/>
      <c r="B22" s="43" t="s">
        <v>101</v>
      </c>
      <c r="C22" s="44" t="str">
        <f>IF(C17&gt;D17, "Pass", "Fail")</f>
        <v>Pass</v>
      </c>
      <c r="D22" s="44" t="str">
        <f>IF(D17&gt;E17, "Pass", "Fail")</f>
        <v>Fail</v>
      </c>
      <c r="E22" s="44" t="str">
        <f>IF(E17&gt;F17, "Pass", "Fail")</f>
        <v>Fail</v>
      </c>
      <c r="F22" s="40"/>
      <c r="G22" s="46">
        <f>(((COUNTIF(C22:F22, "Pass") * 100) + (COUNTIF(C22:F22, "Fail") * 0)) * (400/300)) / 2</f>
        <v>66.666666666666657</v>
      </c>
      <c r="H22" s="47" t="s">
        <v>102</v>
      </c>
      <c r="I22" s="20"/>
      <c r="J22" s="20"/>
      <c r="K22" s="20"/>
      <c r="L22" s="20"/>
      <c r="M22" s="20"/>
      <c r="N22" s="20"/>
      <c r="O22" s="20"/>
      <c r="P22" s="20"/>
      <c r="Q22" s="20"/>
      <c r="R22" s="20"/>
      <c r="S22" s="20"/>
      <c r="T22" s="20"/>
      <c r="U22" s="20"/>
      <c r="V22" s="20"/>
    </row>
    <row r="23" spans="1:22" x14ac:dyDescent="0.2">
      <c r="A23" s="20"/>
      <c r="B23" s="39" t="s">
        <v>14</v>
      </c>
      <c r="C23" s="44" t="str">
        <f>IF(C17&gt;C7, "Pass", "Fail")</f>
        <v>Fail</v>
      </c>
      <c r="D23" s="44" t="str">
        <f>IF(D17&gt;D7, "Pass", "Fail")</f>
        <v>Fail</v>
      </c>
      <c r="E23" s="44" t="str">
        <f>IF(E17&gt;E7, "Pass", "Fail")</f>
        <v>Fail</v>
      </c>
      <c r="F23" s="49" t="str">
        <f>IF(F17&gt;F7, "Pass", "Fail")</f>
        <v>Fail</v>
      </c>
      <c r="G23" s="46">
        <f>(COUNTIF(C23:F23, "Pass") * 100) + (COUNTIF(C23:F23, "Fail") * 0)</f>
        <v>0</v>
      </c>
      <c r="H23" s="47" t="s">
        <v>103</v>
      </c>
      <c r="I23" s="20"/>
      <c r="J23" s="20"/>
      <c r="K23" s="20"/>
      <c r="L23" s="20"/>
      <c r="M23" s="20"/>
      <c r="N23" s="20"/>
      <c r="O23" s="20"/>
      <c r="P23" s="20"/>
      <c r="Q23" s="20"/>
      <c r="R23" s="20"/>
      <c r="S23" s="20"/>
      <c r="T23" s="20"/>
      <c r="U23" s="20"/>
      <c r="V23" s="20"/>
    </row>
    <row r="24" spans="1:22" x14ac:dyDescent="0.2">
      <c r="A24" s="20"/>
      <c r="B24" s="39" t="s">
        <v>32</v>
      </c>
      <c r="C24" s="50">
        <f>C17/(C4)</f>
        <v>0.23981995016477775</v>
      </c>
      <c r="D24" s="50">
        <f>D17/(D4)</f>
        <v>0.1141462764628479</v>
      </c>
      <c r="E24" s="50">
        <f>E17/(E4)</f>
        <v>0.24861417322834645</v>
      </c>
      <c r="F24" s="51">
        <f>F17/(F4)</f>
        <v>0.37317403204477656</v>
      </c>
      <c r="G24" s="46">
        <f>(IF(C24 &gt; 0.5, 100, IF(C24 &gt;= 0.2, 50, 0))) +
  (IF(D24 &gt; 0.5, 100, IF(D24 &gt;= 0.2, 50, 0))) +
  (IF(E24 &gt; 0.5, 100, IF(E24 &gt;= 0.2, 50, 0))) +
  (IF(F24 &gt; 0.5, 100, IF(F24 &gt;= 0.2, 50, 0)))</f>
        <v>150</v>
      </c>
      <c r="H24" s="47" t="s">
        <v>104</v>
      </c>
      <c r="I24" s="20"/>
      <c r="J24" s="20"/>
      <c r="K24" s="20"/>
      <c r="L24" s="20"/>
      <c r="M24" s="20"/>
      <c r="N24" s="20"/>
      <c r="O24" s="20"/>
      <c r="P24" s="20"/>
      <c r="Q24" s="20"/>
      <c r="R24" s="20"/>
      <c r="S24" s="20"/>
      <c r="T24" s="20"/>
      <c r="U24" s="20"/>
      <c r="V24" s="20"/>
    </row>
    <row r="25" spans="1:22" x14ac:dyDescent="0.2">
      <c r="A25" s="20"/>
      <c r="B25" s="39" t="s">
        <v>20</v>
      </c>
      <c r="C25" s="50">
        <f>C17/C6</f>
        <v>5.458270827997512E-2</v>
      </c>
      <c r="D25" s="50">
        <f>D17/D6</f>
        <v>2.6781666692720137E-2</v>
      </c>
      <c r="E25" s="50">
        <f>E17/E6</f>
        <v>6.1419651020289068E-2</v>
      </c>
      <c r="F25" s="51">
        <f>F17/F6</f>
        <v>9.0806365313307963E-2</v>
      </c>
      <c r="G25" s="46">
        <f>(IF(C25 &gt; 0.17, 100, IF(C25 &gt;= 0.1, 50, 0))) +
  (IF(D25 &gt; 0.17, 100, IF(D25 &gt;= 0.1, 50, 0))) +
  (IF(E25 &gt; 0.17, 100, IF(E25 &gt;= 0.1, 50, 0))) +
  (IF(F25 &gt; 0.17, 100, IF(F25 &gt;= 0.1, 50, 0)))</f>
        <v>0</v>
      </c>
      <c r="H25" s="47" t="s">
        <v>105</v>
      </c>
      <c r="I25" s="20"/>
      <c r="J25" s="20"/>
      <c r="K25" s="20"/>
      <c r="L25" s="20"/>
      <c r="M25" s="20"/>
      <c r="N25" s="20"/>
      <c r="O25" s="20"/>
      <c r="P25" s="20"/>
      <c r="Q25" s="20"/>
      <c r="R25" s="20"/>
      <c r="S25" s="20"/>
      <c r="T25" s="20"/>
      <c r="U25" s="20"/>
      <c r="V25" s="20"/>
    </row>
    <row r="26" spans="1:22" x14ac:dyDescent="0.2">
      <c r="A26" s="20"/>
      <c r="B26" s="39" t="s">
        <v>22</v>
      </c>
      <c r="C26" s="50">
        <f>C8/C6</f>
        <v>0.47192199334089496</v>
      </c>
      <c r="D26" s="50">
        <f>D8/D6</f>
        <v>0.45274812024198463</v>
      </c>
      <c r="E26" s="50">
        <f>E8/E6</f>
        <v>0.45785982453751434</v>
      </c>
      <c r="F26" s="51">
        <f>F8/F6</f>
        <v>0.521056196003158</v>
      </c>
      <c r="G26" s="46">
        <f>(IF(C26 &lt; 0.5, 100, 0)) +
  (IF(D26 &lt; 0.5, 100, 0)) +
  (IF(E26 &lt; 0.5, 100, 0)) +
  (IF(F26 &lt; 0.5, 100, 0))</f>
        <v>300</v>
      </c>
      <c r="H26" s="47" t="s">
        <v>106</v>
      </c>
      <c r="I26" s="20"/>
      <c r="J26" s="20"/>
      <c r="K26" s="20"/>
      <c r="L26" s="20"/>
      <c r="M26" s="20"/>
      <c r="N26" s="20"/>
      <c r="O26" s="20"/>
      <c r="P26" s="20"/>
      <c r="Q26" s="20"/>
      <c r="R26" s="20"/>
      <c r="S26" s="20"/>
      <c r="T26" s="20"/>
      <c r="U26" s="20"/>
      <c r="V26" s="20"/>
    </row>
    <row r="27" spans="1:22" x14ac:dyDescent="0.2">
      <c r="A27" s="20"/>
      <c r="B27" s="39" t="s">
        <v>107</v>
      </c>
      <c r="C27" s="50">
        <f>C9/(C13+C10)</f>
        <v>5.1018547209065561</v>
      </c>
      <c r="D27" s="50">
        <f>D9/(D13+D10)</f>
        <v>4.7046711195647362</v>
      </c>
      <c r="E27" s="50">
        <f>E9/(E13+E10)</f>
        <v>4.1528942911228457</v>
      </c>
      <c r="F27" s="51">
        <f>F9/(F13+F10)</f>
        <v>7.2976142711644698</v>
      </c>
      <c r="G27" s="46">
        <f>(IF(C27 &lt; 0.8, 100, IF(C27 &lt; 1, 50, 0))) +
  (IF(D27 &lt; 0.8, 100, IF(D27 &lt; 1, 50, 0))) +
  (IF(E27 &lt; 0.8, 100, IF(E27 &lt; 1, 50, 0))) +
  (IF(F27 &lt; 0.8, 100, IF(F27 &lt; 1, 50, 0)))</f>
        <v>0</v>
      </c>
      <c r="H27" s="47" t="s">
        <v>108</v>
      </c>
      <c r="I27" s="20"/>
      <c r="J27" s="20"/>
      <c r="K27" s="20"/>
      <c r="L27" s="20"/>
      <c r="M27" s="20"/>
      <c r="N27" s="20"/>
      <c r="O27" s="20"/>
      <c r="P27" s="20"/>
      <c r="Q27" s="20"/>
      <c r="R27" s="20"/>
      <c r="S27" s="20"/>
      <c r="T27" s="20"/>
      <c r="U27" s="20"/>
      <c r="V27" s="20"/>
    </row>
    <row r="28" spans="1:22" x14ac:dyDescent="0.2">
      <c r="A28" s="20"/>
      <c r="B28" s="39" t="s">
        <v>109</v>
      </c>
      <c r="C28" s="44" t="str">
        <f>IF(C11=0, "Pass", "Fail")</f>
        <v>Pass</v>
      </c>
      <c r="D28" s="52" t="str">
        <f>IF(D11=0, "Pass", "Fail")</f>
        <v>Pass</v>
      </c>
      <c r="E28" s="52" t="str">
        <f>IF(E11=0, "Pass", "Fail")</f>
        <v>Pass</v>
      </c>
      <c r="F28" s="53" t="str">
        <f>IF(F11=0, "Pass", "Fail")</f>
        <v>Pass</v>
      </c>
      <c r="G28" s="46">
        <f>(COUNTIF(C28:F28, "Pass") * 100) + (COUNTIF(C28:F28, "Fail") * 0)</f>
        <v>400</v>
      </c>
      <c r="H28" s="47" t="s">
        <v>110</v>
      </c>
      <c r="I28" s="20"/>
      <c r="J28" s="20"/>
      <c r="K28" s="20"/>
      <c r="L28" s="20"/>
      <c r="M28" s="20"/>
      <c r="N28" s="20"/>
      <c r="O28" s="20"/>
      <c r="P28" s="20"/>
      <c r="Q28" s="20"/>
      <c r="R28" s="20"/>
      <c r="S28" s="20"/>
      <c r="T28" s="20"/>
      <c r="U28" s="20"/>
      <c r="V28" s="20"/>
    </row>
    <row r="29" spans="1:22" x14ac:dyDescent="0.2">
      <c r="A29" s="20"/>
      <c r="B29" s="39" t="s">
        <v>24</v>
      </c>
      <c r="C29" s="51">
        <f>(((C12-D12)/D12)+((D12-E12)/E12)+((E12-F12)/F12))/3</f>
        <v>0.27520581616880074</v>
      </c>
      <c r="D29" s="54"/>
      <c r="E29" s="55"/>
      <c r="F29" s="56"/>
      <c r="G29" s="46">
        <f>(IF(C29 &gt;= 0.17, 100, IF(C29 &gt;= 0, 50, 0))) * (400/100)</f>
        <v>400</v>
      </c>
      <c r="H29" s="47" t="s">
        <v>111</v>
      </c>
      <c r="I29" s="20"/>
      <c r="J29" s="20"/>
      <c r="K29" s="20"/>
      <c r="L29" s="20"/>
      <c r="M29" s="20"/>
      <c r="N29" s="20"/>
      <c r="O29" s="20"/>
      <c r="P29" s="20"/>
      <c r="Q29" s="20"/>
      <c r="R29" s="20"/>
      <c r="S29" s="20"/>
      <c r="T29" s="20"/>
      <c r="U29" s="20"/>
      <c r="V29" s="20"/>
    </row>
    <row r="30" spans="1:22" x14ac:dyDescent="0.2">
      <c r="A30" s="20"/>
      <c r="B30" s="39" t="s">
        <v>28</v>
      </c>
      <c r="C30" s="44" t="str">
        <f>IF(C10&lt;&gt;0,"Pass","Fail")</f>
        <v>Pass</v>
      </c>
      <c r="D30" s="57" t="str">
        <f>IF(D10&lt;&gt;0,"Pass","Fail")</f>
        <v>Pass</v>
      </c>
      <c r="E30" s="57" t="str">
        <f>IF(E10&lt;&gt;0,"Pass","Fail")</f>
        <v>Pass</v>
      </c>
      <c r="F30" s="58" t="str">
        <f>IF(F10&lt;&gt;0,"Pass","Fail")</f>
        <v>Pass</v>
      </c>
      <c r="G30" s="46">
        <f>(COUNTIF(C30:F30, "Pass") * 100) + (COUNTIF(C30:F30, "Fail") * 0)</f>
        <v>400</v>
      </c>
      <c r="H30" s="47" t="s">
        <v>112</v>
      </c>
      <c r="I30" s="20"/>
      <c r="J30" s="20"/>
      <c r="K30" s="20"/>
      <c r="L30" s="20"/>
      <c r="M30" s="20"/>
      <c r="N30" s="20"/>
      <c r="O30" s="20"/>
      <c r="P30" s="20"/>
      <c r="Q30" s="20"/>
      <c r="R30" s="20"/>
      <c r="S30" s="20"/>
      <c r="T30" s="20"/>
      <c r="U30" s="20"/>
      <c r="V30" s="20"/>
    </row>
    <row r="31" spans="1:22" x14ac:dyDescent="0.2">
      <c r="A31" s="20"/>
      <c r="B31" s="39" t="s">
        <v>113</v>
      </c>
      <c r="C31" s="50">
        <f>C17/(C13+C10)</f>
        <v>0.33017573369926079</v>
      </c>
      <c r="D31" s="50">
        <f>D17/(D13+D10)</f>
        <v>0.15156809837660901</v>
      </c>
      <c r="E31" s="50">
        <f>E17/(E13+E10)</f>
        <v>0.31457606854637837</v>
      </c>
      <c r="F31" s="51">
        <f>F17/(F13+F10)</f>
        <v>0.74902009197246999</v>
      </c>
      <c r="G31" s="46">
        <f>(IF(C31 &gt; 0.23, 100, 0)) +
  (IF(D31 &gt; 0.23, 100, 0)) +
  (IF(E31 &gt; 0.23, 100, 0)) +
  (IF(F31 &gt; 0.23, 100, 0))</f>
        <v>300</v>
      </c>
      <c r="H31" s="47" t="s">
        <v>114</v>
      </c>
      <c r="I31" s="20"/>
      <c r="J31" s="20"/>
      <c r="K31" s="20"/>
      <c r="L31" s="20"/>
      <c r="M31" s="20"/>
      <c r="N31" s="20"/>
      <c r="O31" s="20"/>
      <c r="P31" s="20"/>
      <c r="Q31" s="20"/>
      <c r="R31" s="20"/>
      <c r="S31" s="20"/>
      <c r="T31" s="20"/>
      <c r="U31" s="20"/>
      <c r="V31" s="20"/>
    </row>
    <row r="32" spans="1:22" x14ac:dyDescent="0.2">
      <c r="A32" s="20"/>
      <c r="B32" s="59" t="s">
        <v>34</v>
      </c>
      <c r="C32" s="60" t="str">
        <f>IF(C5&gt;F5, "Pass", "Fail")</f>
        <v>Fail</v>
      </c>
      <c r="D32" s="61"/>
      <c r="E32" s="62"/>
      <c r="F32" s="62"/>
      <c r="G32" s="63">
        <f>((COUNTIF(C32, "Pass") * 100) + (COUNTIF(C32, "Fail") * 0)) * (400/100)</f>
        <v>0</v>
      </c>
      <c r="H32" s="64" t="s">
        <v>115</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71</v>
      </c>
      <c r="C1" s="20"/>
      <c r="D1" s="20"/>
      <c r="E1" s="20"/>
      <c r="F1" s="20"/>
      <c r="G1" s="20"/>
      <c r="H1" s="20"/>
      <c r="I1" s="20"/>
      <c r="J1" s="20"/>
      <c r="K1" s="20"/>
      <c r="L1" s="20"/>
      <c r="M1" s="20"/>
      <c r="N1" s="20"/>
      <c r="O1" s="20"/>
      <c r="P1" s="20"/>
      <c r="Q1" s="20"/>
      <c r="R1" s="20"/>
      <c r="S1" s="20"/>
      <c r="T1" s="20"/>
      <c r="U1" s="20"/>
      <c r="V1" s="20"/>
    </row>
    <row r="2" spans="1:22" x14ac:dyDescent="0.2">
      <c r="A2" s="20"/>
      <c r="B2" s="22" t="s">
        <v>72</v>
      </c>
      <c r="C2" s="23" t="s">
        <v>116</v>
      </c>
      <c r="D2" s="23" t="s">
        <v>117</v>
      </c>
      <c r="E2" s="23" t="s">
        <v>118</v>
      </c>
      <c r="F2" s="23" t="s">
        <v>119</v>
      </c>
      <c r="G2" s="20"/>
      <c r="H2" s="24" t="s">
        <v>77</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0.41166666666666674</v>
      </c>
      <c r="J2" s="20"/>
      <c r="K2" s="20"/>
      <c r="L2" s="20"/>
      <c r="M2" s="20"/>
      <c r="N2" s="20"/>
      <c r="O2" s="20"/>
      <c r="P2" s="20"/>
      <c r="Q2" s="20"/>
      <c r="R2" s="20"/>
      <c r="S2" s="20"/>
      <c r="T2" s="20"/>
      <c r="U2" s="20"/>
      <c r="V2" s="20"/>
    </row>
    <row r="3" spans="1:22" ht="19" x14ac:dyDescent="0.25">
      <c r="A3" s="20"/>
      <c r="B3" s="26" t="s">
        <v>78</v>
      </c>
      <c r="C3" s="27">
        <v>0</v>
      </c>
      <c r="D3" s="27">
        <v>0</v>
      </c>
      <c r="E3" s="27">
        <v>0</v>
      </c>
      <c r="F3" s="28">
        <v>0</v>
      </c>
      <c r="G3" s="20"/>
      <c r="H3" s="20"/>
      <c r="I3" s="20"/>
      <c r="J3" s="20"/>
      <c r="K3" s="20"/>
      <c r="L3" s="20"/>
      <c r="M3" s="20"/>
      <c r="N3" s="20"/>
      <c r="O3" s="20"/>
      <c r="P3" s="20"/>
      <c r="Q3" s="20"/>
      <c r="R3" s="20"/>
      <c r="S3" s="20"/>
      <c r="T3" s="20"/>
      <c r="U3" s="20"/>
      <c r="V3" s="20"/>
    </row>
    <row r="4" spans="1:22" ht="19" x14ac:dyDescent="0.25">
      <c r="A4" s="20"/>
      <c r="B4" s="29" t="s">
        <v>79</v>
      </c>
      <c r="C4" s="27">
        <v>859000000</v>
      </c>
      <c r="D4" s="27">
        <v>987000000</v>
      </c>
      <c r="E4" s="27">
        <v>939000000</v>
      </c>
      <c r="F4" s="28">
        <v>1057000000</v>
      </c>
      <c r="G4" s="20"/>
      <c r="H4" s="20"/>
      <c r="I4" s="20"/>
      <c r="J4" s="20"/>
      <c r="K4" s="20"/>
      <c r="L4" s="20"/>
      <c r="M4" s="20"/>
      <c r="N4" s="20"/>
      <c r="O4" s="20"/>
      <c r="P4" s="20"/>
      <c r="Q4" s="20"/>
      <c r="R4" s="20"/>
      <c r="S4" s="20"/>
      <c r="T4" s="20"/>
      <c r="U4" s="20"/>
      <c r="V4" s="20"/>
    </row>
    <row r="5" spans="1:22" ht="19" x14ac:dyDescent="0.25">
      <c r="A5" s="20"/>
      <c r="B5" s="29" t="s">
        <v>80</v>
      </c>
      <c r="C5" s="27">
        <v>3502000000</v>
      </c>
      <c r="D5" s="27">
        <v>3502000000</v>
      </c>
      <c r="E5" s="27">
        <v>3502000000</v>
      </c>
      <c r="F5" s="28">
        <v>2369000000</v>
      </c>
      <c r="G5" s="20"/>
      <c r="H5" s="20"/>
      <c r="I5" s="20"/>
      <c r="J5" s="20"/>
      <c r="K5" s="20"/>
      <c r="L5" s="20"/>
      <c r="M5" s="20"/>
      <c r="N5" s="20"/>
      <c r="O5" s="20"/>
      <c r="P5" s="20"/>
      <c r="Q5" s="20"/>
      <c r="R5" s="20"/>
      <c r="S5" s="20"/>
      <c r="T5" s="20"/>
      <c r="U5" s="20"/>
      <c r="V5" s="20"/>
    </row>
    <row r="6" spans="1:22" ht="19" x14ac:dyDescent="0.25">
      <c r="A6" s="20"/>
      <c r="B6" s="29" t="s">
        <v>81</v>
      </c>
      <c r="C6" s="27">
        <v>103362000000</v>
      </c>
      <c r="D6" s="27">
        <v>97989000000</v>
      </c>
      <c r="E6" s="27">
        <v>99440000000</v>
      </c>
      <c r="F6" s="28">
        <v>125987000000</v>
      </c>
      <c r="G6" s="20"/>
      <c r="H6" s="20"/>
      <c r="I6" s="20"/>
      <c r="J6" s="20"/>
      <c r="K6" s="20"/>
      <c r="L6" s="20"/>
      <c r="M6" s="20"/>
      <c r="N6" s="20"/>
      <c r="O6" s="20"/>
      <c r="P6" s="20"/>
      <c r="Q6" s="20"/>
      <c r="R6" s="20"/>
      <c r="S6" s="20"/>
      <c r="T6" s="20"/>
      <c r="U6" s="20"/>
      <c r="V6" s="20"/>
    </row>
    <row r="7" spans="1:22" ht="19" x14ac:dyDescent="0.25">
      <c r="A7" s="20"/>
      <c r="B7" s="29" t="s">
        <v>82</v>
      </c>
      <c r="C7" s="27">
        <v>0</v>
      </c>
      <c r="D7" s="27">
        <v>0</v>
      </c>
      <c r="E7" s="27">
        <v>0</v>
      </c>
      <c r="F7" s="28">
        <v>0</v>
      </c>
      <c r="G7" s="20"/>
      <c r="H7" s="20"/>
      <c r="I7" s="20"/>
      <c r="J7" s="20"/>
      <c r="K7" s="20"/>
      <c r="L7" s="20"/>
      <c r="M7" s="20"/>
      <c r="N7" s="20"/>
      <c r="O7" s="20"/>
      <c r="P7" s="20"/>
      <c r="Q7" s="20"/>
      <c r="R7" s="20"/>
      <c r="S7" s="20"/>
      <c r="T7" s="20"/>
      <c r="U7" s="20"/>
      <c r="V7" s="20"/>
    </row>
    <row r="8" spans="1:22" ht="19" x14ac:dyDescent="0.25">
      <c r="A8" s="20"/>
      <c r="B8" s="29" t="s">
        <v>83</v>
      </c>
      <c r="C8" s="27">
        <v>0</v>
      </c>
      <c r="D8" s="27">
        <v>0</v>
      </c>
      <c r="E8" s="27">
        <v>0</v>
      </c>
      <c r="F8" s="28">
        <v>0</v>
      </c>
      <c r="G8" s="20"/>
      <c r="H8" s="20"/>
      <c r="I8" s="20"/>
      <c r="J8" s="20"/>
      <c r="K8" s="20"/>
      <c r="L8" s="20"/>
      <c r="M8" s="20"/>
      <c r="N8" s="20"/>
      <c r="O8" s="20"/>
      <c r="P8" s="20"/>
      <c r="Q8" s="20"/>
      <c r="R8" s="20"/>
      <c r="S8" s="20"/>
      <c r="T8" s="20"/>
      <c r="U8" s="20"/>
      <c r="V8" s="20"/>
    </row>
    <row r="9" spans="1:22" ht="19" x14ac:dyDescent="0.25">
      <c r="A9" s="20"/>
      <c r="B9" s="29" t="s">
        <v>84</v>
      </c>
      <c r="C9" s="27">
        <v>85732000000</v>
      </c>
      <c r="D9" s="27">
        <v>80626000000</v>
      </c>
      <c r="E9" s="27">
        <v>74313000000</v>
      </c>
      <c r="F9" s="28">
        <v>95770000000</v>
      </c>
      <c r="G9" s="20"/>
      <c r="H9" s="20"/>
      <c r="I9" s="20"/>
      <c r="J9" s="20"/>
      <c r="K9" s="20"/>
      <c r="L9" s="20"/>
      <c r="M9" s="20"/>
      <c r="N9" s="20"/>
      <c r="O9" s="20"/>
      <c r="P9" s="20"/>
      <c r="Q9" s="20"/>
      <c r="R9" s="20"/>
      <c r="S9" s="20"/>
      <c r="T9" s="20"/>
      <c r="U9" s="20"/>
      <c r="V9" s="20"/>
    </row>
    <row r="10" spans="1:22" ht="19" x14ac:dyDescent="0.25">
      <c r="A10" s="20"/>
      <c r="B10" s="29" t="s">
        <v>85</v>
      </c>
      <c r="C10" s="27">
        <v>37110000000</v>
      </c>
      <c r="D10" s="27">
        <v>36857000000</v>
      </c>
      <c r="E10" s="27">
        <v>34471000000</v>
      </c>
      <c r="F10" s="28">
        <v>31331000000</v>
      </c>
      <c r="G10" s="20"/>
      <c r="H10" s="20"/>
      <c r="I10" s="20"/>
      <c r="J10" s="20"/>
      <c r="K10" s="20"/>
      <c r="L10" s="20"/>
      <c r="M10" s="20"/>
      <c r="N10" s="20"/>
      <c r="O10" s="20"/>
      <c r="P10" s="20"/>
      <c r="Q10" s="20"/>
      <c r="R10" s="20"/>
      <c r="S10" s="20"/>
      <c r="T10" s="20"/>
      <c r="U10" s="20"/>
      <c r="V10" s="20"/>
    </row>
    <row r="11" spans="1:22" ht="19" x14ac:dyDescent="0.25">
      <c r="A11" s="20"/>
      <c r="B11" s="29" t="s">
        <v>86</v>
      </c>
      <c r="C11" s="27">
        <v>2001000000</v>
      </c>
      <c r="D11" s="27">
        <v>1970000000</v>
      </c>
      <c r="E11" s="27">
        <v>1970000000</v>
      </c>
      <c r="F11" s="28">
        <v>1970000000</v>
      </c>
      <c r="G11" s="20"/>
      <c r="H11" s="20"/>
      <c r="I11" s="20"/>
      <c r="J11" s="20"/>
      <c r="K11" s="20"/>
      <c r="L11" s="20"/>
      <c r="M11" s="20"/>
      <c r="N11" s="20"/>
      <c r="O11" s="20"/>
      <c r="P11" s="20"/>
      <c r="Q11" s="20"/>
      <c r="R11" s="20"/>
      <c r="S11" s="20"/>
      <c r="T11" s="20"/>
      <c r="U11" s="20"/>
      <c r="V11" s="20"/>
    </row>
    <row r="12" spans="1:22" ht="19" x14ac:dyDescent="0.25">
      <c r="A12" s="20"/>
      <c r="B12" s="29" t="s">
        <v>87</v>
      </c>
      <c r="C12" s="27">
        <v>49716000000</v>
      </c>
      <c r="D12" s="27">
        <v>50970000000</v>
      </c>
      <c r="E12" s="27">
        <v>53294000000</v>
      </c>
      <c r="F12" s="28">
        <v>52767000000</v>
      </c>
      <c r="G12" s="20"/>
      <c r="H12" s="20"/>
      <c r="I12" s="20"/>
      <c r="J12" s="20"/>
      <c r="K12" s="20"/>
      <c r="L12" s="20"/>
      <c r="M12" s="20"/>
      <c r="N12" s="20"/>
      <c r="O12" s="20"/>
      <c r="P12" s="20"/>
      <c r="Q12" s="20"/>
      <c r="R12" s="20"/>
      <c r="S12" s="20"/>
      <c r="T12" s="20"/>
      <c r="U12" s="20"/>
      <c r="V12" s="20"/>
    </row>
    <row r="13" spans="1:22" ht="19" x14ac:dyDescent="0.25">
      <c r="A13" s="20"/>
      <c r="B13" s="29" t="s">
        <v>88</v>
      </c>
      <c r="C13" s="27">
        <v>17630000000</v>
      </c>
      <c r="D13" s="27">
        <v>17363000000</v>
      </c>
      <c r="E13" s="27">
        <v>25127000000</v>
      </c>
      <c r="F13" s="28">
        <v>30217000000</v>
      </c>
      <c r="G13" s="20"/>
      <c r="H13" s="20"/>
      <c r="I13" s="20"/>
      <c r="J13" s="20"/>
      <c r="K13" s="20"/>
      <c r="L13" s="20"/>
      <c r="M13" s="20"/>
      <c r="N13" s="20"/>
      <c r="O13" s="20"/>
      <c r="P13" s="20"/>
      <c r="Q13" s="20"/>
      <c r="R13" s="20"/>
      <c r="S13" s="20"/>
      <c r="T13" s="20"/>
      <c r="U13" s="20"/>
      <c r="V13" s="20"/>
    </row>
    <row r="14" spans="1:22" ht="19" x14ac:dyDescent="0.25">
      <c r="A14" s="20"/>
      <c r="B14" s="30" t="s">
        <v>89</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90</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91</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92</v>
      </c>
      <c r="C17" s="34">
        <v>4228000000</v>
      </c>
      <c r="D17" s="34">
        <v>5121000000</v>
      </c>
      <c r="E17" s="34">
        <v>5116000000</v>
      </c>
      <c r="F17" s="35">
        <v>5491000000</v>
      </c>
      <c r="G17" s="20"/>
      <c r="H17" s="20"/>
      <c r="I17" s="20"/>
      <c r="J17" s="20"/>
      <c r="K17" s="20"/>
      <c r="L17" s="20"/>
      <c r="M17" s="20"/>
      <c r="N17" s="20"/>
      <c r="O17" s="20"/>
      <c r="P17" s="20"/>
      <c r="Q17" s="20"/>
      <c r="R17" s="20"/>
      <c r="S17" s="20"/>
      <c r="T17" s="20"/>
      <c r="U17" s="20"/>
      <c r="V17" s="20"/>
    </row>
    <row r="19" spans="1:22" x14ac:dyDescent="0.2">
      <c r="A19" s="20"/>
      <c r="B19" s="36" t="s">
        <v>11</v>
      </c>
      <c r="C19" s="37" t="s">
        <v>93</v>
      </c>
      <c r="D19" s="37" t="s">
        <v>94</v>
      </c>
      <c r="E19" s="37" t="s">
        <v>95</v>
      </c>
      <c r="F19" s="37" t="s">
        <v>96</v>
      </c>
      <c r="G19" s="38" t="s">
        <v>97</v>
      </c>
      <c r="H19" s="20"/>
      <c r="I19" s="20"/>
      <c r="J19" s="20"/>
      <c r="K19" s="20"/>
      <c r="L19" s="20"/>
      <c r="M19" s="20"/>
      <c r="N19" s="20"/>
      <c r="O19" s="20"/>
      <c r="P19" s="20"/>
      <c r="Q19" s="20"/>
      <c r="R19" s="20"/>
      <c r="S19" s="20"/>
      <c r="T19" s="20"/>
      <c r="U19" s="20"/>
      <c r="V19" s="20"/>
    </row>
    <row r="20" spans="1:22" x14ac:dyDescent="0.2">
      <c r="A20" s="20"/>
      <c r="B20" s="39" t="s">
        <v>26</v>
      </c>
      <c r="C20" s="40"/>
      <c r="D20" s="40"/>
      <c r="E20" s="40"/>
      <c r="F20" s="40"/>
      <c r="G20" s="41"/>
      <c r="H20" s="42" t="s">
        <v>98</v>
      </c>
      <c r="I20" s="20"/>
      <c r="J20" s="20"/>
      <c r="K20" s="20"/>
      <c r="L20" s="20"/>
      <c r="M20" s="20"/>
      <c r="N20" s="20"/>
      <c r="O20" s="20"/>
      <c r="P20" s="20"/>
      <c r="Q20" s="20"/>
      <c r="R20" s="20"/>
      <c r="S20" s="20"/>
      <c r="T20" s="20"/>
      <c r="U20" s="20"/>
      <c r="V20" s="20"/>
    </row>
    <row r="21" spans="1:22" x14ac:dyDescent="0.2">
      <c r="A21" s="20"/>
      <c r="B21" s="43" t="s">
        <v>99</v>
      </c>
      <c r="C21" s="44" t="str">
        <f>IF(C3&gt;D3, "Pass", "Fail")</f>
        <v>Fail</v>
      </c>
      <c r="D21" s="44" t="str">
        <f>IF(D3&gt;E3, "Pass", "Fail")</f>
        <v>Fail</v>
      </c>
      <c r="E21" s="44" t="str">
        <f>IF(E3&gt;F3, "Pass", "Fail")</f>
        <v>Fail</v>
      </c>
      <c r="F21" s="45"/>
      <c r="G21" s="46">
        <f>(((COUNTIF(C21:E21, "Pass") * 100) + (COUNTIF(C21:E21, "Fail") * 0)) * (400/300)) / 2</f>
        <v>0</v>
      </c>
      <c r="H21" s="47" t="s">
        <v>100</v>
      </c>
      <c r="I21" s="48"/>
      <c r="J21" s="20"/>
      <c r="K21" s="20"/>
      <c r="L21" s="20"/>
      <c r="M21" s="20"/>
      <c r="N21" s="20"/>
      <c r="O21" s="20"/>
      <c r="P21" s="20"/>
      <c r="Q21" s="20"/>
      <c r="R21" s="20"/>
      <c r="S21" s="20"/>
      <c r="T21" s="20"/>
      <c r="U21" s="20"/>
      <c r="V21" s="20"/>
    </row>
    <row r="22" spans="1:22" x14ac:dyDescent="0.2">
      <c r="A22" s="20"/>
      <c r="B22" s="43" t="s">
        <v>101</v>
      </c>
      <c r="C22" s="44" t="str">
        <f>IF(C17&gt;D17, "Pass", "Fail")</f>
        <v>Fail</v>
      </c>
      <c r="D22" s="44" t="str">
        <f>IF(D17&gt;E17, "Pass", "Fail")</f>
        <v>Pass</v>
      </c>
      <c r="E22" s="44" t="str">
        <f>IF(E17&gt;F17, "Pass", "Fail")</f>
        <v>Fail</v>
      </c>
      <c r="F22" s="40"/>
      <c r="G22" s="46">
        <f>(((COUNTIF(C22:F22, "Pass") * 100) + (COUNTIF(C22:F22, "Fail") * 0)) * (400/300)) / 2</f>
        <v>66.666666666666657</v>
      </c>
      <c r="H22" s="47" t="s">
        <v>102</v>
      </c>
      <c r="I22" s="20"/>
      <c r="J22" s="20"/>
      <c r="K22" s="20"/>
      <c r="L22" s="20"/>
      <c r="M22" s="20"/>
      <c r="N22" s="20"/>
      <c r="O22" s="20"/>
      <c r="P22" s="20"/>
      <c r="Q22" s="20"/>
      <c r="R22" s="20"/>
      <c r="S22" s="20"/>
      <c r="T22" s="20"/>
      <c r="U22" s="20"/>
      <c r="V22" s="20"/>
    </row>
    <row r="23" spans="1:22" x14ac:dyDescent="0.2">
      <c r="A23" s="20"/>
      <c r="B23" s="39" t="s">
        <v>14</v>
      </c>
      <c r="C23" s="44" t="str">
        <f>IF(C17&gt;C7, "Pass", "Fail")</f>
        <v>Pass</v>
      </c>
      <c r="D23" s="44" t="str">
        <f>IF(D17&gt;D7, "Pass", "Fail")</f>
        <v>Pass</v>
      </c>
      <c r="E23" s="44" t="str">
        <f>IF(E17&gt;E7, "Pass", "Fail")</f>
        <v>Pass</v>
      </c>
      <c r="F23" s="49" t="str">
        <f>IF(F17&gt;F7, "Pass", "Fail")</f>
        <v>Pass</v>
      </c>
      <c r="G23" s="46">
        <f>(COUNTIF(C23:F23, "Pass") * 100) + (COUNTIF(C23:F23, "Fail") * 0)</f>
        <v>400</v>
      </c>
      <c r="H23" s="47" t="s">
        <v>103</v>
      </c>
      <c r="I23" s="20"/>
      <c r="J23" s="20"/>
      <c r="K23" s="20"/>
      <c r="L23" s="20"/>
      <c r="M23" s="20"/>
      <c r="N23" s="20"/>
      <c r="O23" s="20"/>
      <c r="P23" s="20"/>
      <c r="Q23" s="20"/>
      <c r="R23" s="20"/>
      <c r="S23" s="20"/>
      <c r="T23" s="20"/>
      <c r="U23" s="20"/>
      <c r="V23" s="20"/>
    </row>
    <row r="24" spans="1:22" x14ac:dyDescent="0.2">
      <c r="A24" s="20"/>
      <c r="B24" s="39" t="s">
        <v>32</v>
      </c>
      <c r="C24" s="50">
        <f>C17/(C4)</f>
        <v>4.9220023282887082</v>
      </c>
      <c r="D24" s="50">
        <f>D17/(D4)</f>
        <v>5.188449848024316</v>
      </c>
      <c r="E24" s="50">
        <f>E17/(E4)</f>
        <v>5.4483493077742278</v>
      </c>
      <c r="F24" s="51">
        <f>F17/(F4)</f>
        <v>5.1948912015137179</v>
      </c>
      <c r="G24" s="46">
        <f>(IF(C24 &gt; 0.5, 100, IF(C24 &gt;= 0.2, 50, 0))) +
  (IF(D24 &gt; 0.5, 100, IF(D24 &gt;= 0.2, 50, 0))) +
  (IF(E24 &gt; 0.5, 100, IF(E24 &gt;= 0.2, 50, 0))) +
  (IF(F24 &gt; 0.5, 100, IF(F24 &gt;= 0.2, 50, 0)))</f>
        <v>400</v>
      </c>
      <c r="H24" s="47" t="s">
        <v>104</v>
      </c>
      <c r="I24" s="20"/>
      <c r="J24" s="20"/>
      <c r="K24" s="20"/>
      <c r="L24" s="20"/>
      <c r="M24" s="20"/>
      <c r="N24" s="20"/>
      <c r="O24" s="20"/>
      <c r="P24" s="20"/>
      <c r="Q24" s="20"/>
      <c r="R24" s="20"/>
      <c r="S24" s="20"/>
      <c r="T24" s="20"/>
      <c r="U24" s="20"/>
      <c r="V24" s="20"/>
    </row>
    <row r="25" spans="1:22" x14ac:dyDescent="0.2">
      <c r="A25" s="20"/>
      <c r="B25" s="39" t="s">
        <v>20</v>
      </c>
      <c r="C25" s="50">
        <f>C17/C6</f>
        <v>4.0904781254232699E-2</v>
      </c>
      <c r="D25" s="50">
        <f>D17/D6</f>
        <v>5.2260968067844353E-2</v>
      </c>
      <c r="E25" s="50">
        <f>E17/E6</f>
        <v>5.1448109412711183E-2</v>
      </c>
      <c r="F25" s="51">
        <f>F17/F6</f>
        <v>4.3583861827013896E-2</v>
      </c>
      <c r="G25" s="46">
        <f>(IF(C25 &gt; 0.17, 100, IF(C25 &gt;= 0.1, 50, 0))) +
  (IF(D25 &gt; 0.17, 100, IF(D25 &gt;= 0.1, 50, 0))) +
  (IF(E25 &gt; 0.17, 100, IF(E25 &gt;= 0.1, 50, 0))) +
  (IF(F25 &gt; 0.17, 100, IF(F25 &gt;= 0.1, 50, 0)))</f>
        <v>0</v>
      </c>
      <c r="H25" s="47" t="s">
        <v>105</v>
      </c>
      <c r="I25" s="20"/>
      <c r="J25" s="20"/>
      <c r="K25" s="20"/>
      <c r="L25" s="20"/>
      <c r="M25" s="20"/>
      <c r="N25" s="20"/>
      <c r="O25" s="20"/>
      <c r="P25" s="20"/>
      <c r="Q25" s="20"/>
      <c r="R25" s="20"/>
      <c r="S25" s="20"/>
      <c r="T25" s="20"/>
      <c r="U25" s="20"/>
      <c r="V25" s="20"/>
    </row>
    <row r="26" spans="1:22" x14ac:dyDescent="0.2">
      <c r="A26" s="20"/>
      <c r="B26" s="39" t="s">
        <v>22</v>
      </c>
      <c r="C26" s="50">
        <f>C8/C6</f>
        <v>0</v>
      </c>
      <c r="D26" s="50">
        <f>D8/D6</f>
        <v>0</v>
      </c>
      <c r="E26" s="50">
        <f>E8/E6</f>
        <v>0</v>
      </c>
      <c r="F26" s="51">
        <f>F8/F6</f>
        <v>0</v>
      </c>
      <c r="G26" s="46">
        <f>(IF(C26 &lt; 0.5, 100, 0)) +
  (IF(D26 &lt; 0.5, 100, 0)) +
  (IF(E26 &lt; 0.5, 100, 0)) +
  (IF(F26 &lt; 0.5, 100, 0))</f>
        <v>400</v>
      </c>
      <c r="H26" s="47" t="s">
        <v>106</v>
      </c>
      <c r="I26" s="20"/>
      <c r="J26" s="20"/>
      <c r="K26" s="20"/>
      <c r="L26" s="20"/>
      <c r="M26" s="20"/>
      <c r="N26" s="20"/>
      <c r="O26" s="20"/>
      <c r="P26" s="20"/>
      <c r="Q26" s="20"/>
      <c r="R26" s="20"/>
      <c r="S26" s="20"/>
      <c r="T26" s="20"/>
      <c r="U26" s="20"/>
      <c r="V26" s="20"/>
    </row>
    <row r="27" spans="1:22" x14ac:dyDescent="0.2">
      <c r="A27" s="20"/>
      <c r="B27" s="39" t="s">
        <v>107</v>
      </c>
      <c r="C27" s="50">
        <f>C9/(C13+C10)</f>
        <v>1.5661673364998172</v>
      </c>
      <c r="D27" s="50">
        <f>D9/(D13+D10)</f>
        <v>1.4870158613057913</v>
      </c>
      <c r="E27" s="50">
        <f>E9/(E13+E10)</f>
        <v>1.2469042585321655</v>
      </c>
      <c r="F27" s="51">
        <f>F9/(F13+F10)</f>
        <v>1.556021316695912</v>
      </c>
      <c r="G27" s="46">
        <f>(IF(C27 &lt; 0.8, 100, IF(C27 &lt; 1, 50, 0))) +
  (IF(D27 &lt; 0.8, 100, IF(D27 &lt; 1, 50, 0))) +
  (IF(E27 &lt; 0.8, 100, IF(E27 &lt; 1, 50, 0))) +
  (IF(F27 &lt; 0.8, 100, IF(F27 &lt; 1, 50, 0)))</f>
        <v>0</v>
      </c>
      <c r="H27" s="47" t="s">
        <v>108</v>
      </c>
      <c r="I27" s="20"/>
      <c r="J27" s="20"/>
      <c r="K27" s="20"/>
      <c r="L27" s="20"/>
      <c r="M27" s="20"/>
      <c r="N27" s="20"/>
      <c r="O27" s="20"/>
      <c r="P27" s="20"/>
      <c r="Q27" s="20"/>
      <c r="R27" s="20"/>
      <c r="S27" s="20"/>
      <c r="T27" s="20"/>
      <c r="U27" s="20"/>
      <c r="V27" s="20"/>
    </row>
    <row r="28" spans="1:22" x14ac:dyDescent="0.2">
      <c r="A28" s="20"/>
      <c r="B28" s="39" t="s">
        <v>109</v>
      </c>
      <c r="C28" s="44" t="str">
        <f>IF(C11=0, "Pass", "Fail")</f>
        <v>Fail</v>
      </c>
      <c r="D28" s="52" t="str">
        <f>IF(D11=0, "Pass", "Fail")</f>
        <v>Fail</v>
      </c>
      <c r="E28" s="52" t="str">
        <f>IF(E11=0, "Pass", "Fail")</f>
        <v>Fail</v>
      </c>
      <c r="F28" s="53" t="str">
        <f>IF(F11=0, "Pass", "Fail")</f>
        <v>Fail</v>
      </c>
      <c r="G28" s="46">
        <f>(COUNTIF(C28:F28, "Pass") * 100) + (COUNTIF(C28:F28, "Fail") * 0)</f>
        <v>0</v>
      </c>
      <c r="H28" s="47" t="s">
        <v>110</v>
      </c>
      <c r="I28" s="20"/>
      <c r="J28" s="20"/>
      <c r="K28" s="20"/>
      <c r="L28" s="20"/>
      <c r="M28" s="20"/>
      <c r="N28" s="20"/>
      <c r="O28" s="20"/>
      <c r="P28" s="20"/>
      <c r="Q28" s="20"/>
      <c r="R28" s="20"/>
      <c r="S28" s="20"/>
      <c r="T28" s="20"/>
      <c r="U28" s="20"/>
      <c r="V28" s="20"/>
    </row>
    <row r="29" spans="1:22" x14ac:dyDescent="0.2">
      <c r="A29" s="20"/>
      <c r="B29" s="39" t="s">
        <v>24</v>
      </c>
      <c r="C29" s="51">
        <f>(((C12-D12)/D12)+((D12-E12)/E12)+((E12-F12)/F12))/3</f>
        <v>-1.9407521695154268E-2</v>
      </c>
      <c r="D29" s="54"/>
      <c r="E29" s="55"/>
      <c r="F29" s="56"/>
      <c r="G29" s="46">
        <f>(IF(C29 &gt;= 0.17, 100, IF(C29 &gt;= 0, 50, 0))) * (400/100)</f>
        <v>0</v>
      </c>
      <c r="H29" s="47" t="s">
        <v>111</v>
      </c>
      <c r="I29" s="20"/>
      <c r="J29" s="20"/>
      <c r="K29" s="20"/>
      <c r="L29" s="20"/>
      <c r="M29" s="20"/>
      <c r="N29" s="20"/>
      <c r="O29" s="20"/>
      <c r="P29" s="20"/>
      <c r="Q29" s="20"/>
      <c r="R29" s="20"/>
      <c r="S29" s="20"/>
      <c r="T29" s="20"/>
      <c r="U29" s="20"/>
      <c r="V29" s="20"/>
    </row>
    <row r="30" spans="1:22" x14ac:dyDescent="0.2">
      <c r="A30" s="20"/>
      <c r="B30" s="39" t="s">
        <v>28</v>
      </c>
      <c r="C30" s="44" t="str">
        <f>IF(C10&lt;&gt;0,"Pass","Fail")</f>
        <v>Pass</v>
      </c>
      <c r="D30" s="57" t="str">
        <f>IF(D10&lt;&gt;0,"Pass","Fail")</f>
        <v>Pass</v>
      </c>
      <c r="E30" s="57" t="str">
        <f>IF(E10&lt;&gt;0,"Pass","Fail")</f>
        <v>Pass</v>
      </c>
      <c r="F30" s="58" t="str">
        <f>IF(F10&lt;&gt;0,"Pass","Fail")</f>
        <v>Pass</v>
      </c>
      <c r="G30" s="46">
        <f>(COUNTIF(C30:F30, "Pass") * 100) + (COUNTIF(C30:F30, "Fail") * 0)</f>
        <v>400</v>
      </c>
      <c r="H30" s="47" t="s">
        <v>112</v>
      </c>
      <c r="I30" s="20"/>
      <c r="J30" s="20"/>
      <c r="K30" s="20"/>
      <c r="L30" s="20"/>
      <c r="M30" s="20"/>
      <c r="N30" s="20"/>
      <c r="O30" s="20"/>
      <c r="P30" s="20"/>
      <c r="Q30" s="20"/>
      <c r="R30" s="20"/>
      <c r="S30" s="20"/>
      <c r="T30" s="20"/>
      <c r="U30" s="20"/>
      <c r="V30" s="20"/>
    </row>
    <row r="31" spans="1:22" x14ac:dyDescent="0.2">
      <c r="A31" s="20"/>
      <c r="B31" s="39" t="s">
        <v>113</v>
      </c>
      <c r="C31" s="50">
        <f>C17/(C13+C10)</f>
        <v>7.7237851662404086E-2</v>
      </c>
      <c r="D31" s="50">
        <f>D17/(D13+D10)</f>
        <v>9.4448542973072661E-2</v>
      </c>
      <c r="E31" s="50">
        <f>E17/(E13+E10)</f>
        <v>8.5841806772039328E-2</v>
      </c>
      <c r="F31" s="51">
        <f>F17/(F13+F10)</f>
        <v>8.9214921687138488E-2</v>
      </c>
      <c r="G31" s="46">
        <f>(IF(C31 &gt; 0.23, 100, 0)) +
  (IF(D31 &gt; 0.23, 100, 0)) +
  (IF(E31 &gt; 0.23, 100, 0)) +
  (IF(F31 &gt; 0.23, 100, 0))</f>
        <v>0</v>
      </c>
      <c r="H31" s="47" t="s">
        <v>114</v>
      </c>
      <c r="I31" s="20"/>
      <c r="J31" s="20"/>
      <c r="K31" s="20"/>
      <c r="L31" s="20"/>
      <c r="M31" s="20"/>
      <c r="N31" s="20"/>
      <c r="O31" s="20"/>
      <c r="P31" s="20"/>
      <c r="Q31" s="20"/>
      <c r="R31" s="20"/>
      <c r="S31" s="20"/>
      <c r="T31" s="20"/>
      <c r="U31" s="20"/>
      <c r="V31" s="20"/>
    </row>
    <row r="32" spans="1:22" x14ac:dyDescent="0.2">
      <c r="A32" s="20"/>
      <c r="B32" s="59" t="s">
        <v>34</v>
      </c>
      <c r="C32" s="60" t="str">
        <f>IF(C5&gt;F5, "Pass", "Fail")</f>
        <v>Pass</v>
      </c>
      <c r="D32" s="61"/>
      <c r="E32" s="62"/>
      <c r="F32" s="62"/>
      <c r="G32" s="63">
        <f>((COUNTIF(C32, "Pass") * 100) + (COUNTIF(C32, "Fail") * 0)) * (400/100)</f>
        <v>400</v>
      </c>
      <c r="H32" s="64" t="s">
        <v>115</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71</v>
      </c>
      <c r="C1" s="20"/>
      <c r="D1" s="20"/>
      <c r="E1" s="20"/>
      <c r="F1" s="20"/>
      <c r="G1" s="20"/>
      <c r="H1" s="20"/>
      <c r="I1" s="20"/>
      <c r="J1" s="20"/>
      <c r="K1" s="20"/>
      <c r="L1" s="20"/>
      <c r="M1" s="20"/>
      <c r="N1" s="20"/>
      <c r="O1" s="20"/>
      <c r="P1" s="20"/>
      <c r="Q1" s="20"/>
      <c r="R1" s="20"/>
      <c r="S1" s="20"/>
      <c r="T1" s="20"/>
      <c r="U1" s="20"/>
      <c r="V1" s="20"/>
    </row>
    <row r="2" spans="1:22" x14ac:dyDescent="0.2">
      <c r="A2" s="20"/>
      <c r="B2" s="22" t="s">
        <v>72</v>
      </c>
      <c r="C2" s="23" t="s">
        <v>116</v>
      </c>
      <c r="D2" s="23" t="s">
        <v>117</v>
      </c>
      <c r="E2" s="23" t="s">
        <v>118</v>
      </c>
      <c r="F2" s="23" t="s">
        <v>119</v>
      </c>
      <c r="G2" s="20"/>
      <c r="H2" s="24" t="s">
        <v>77</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0.39500000000000002</v>
      </c>
      <c r="J2" s="20"/>
      <c r="K2" s="20"/>
      <c r="L2" s="20"/>
      <c r="M2" s="20"/>
      <c r="N2" s="20"/>
      <c r="O2" s="20"/>
      <c r="P2" s="20"/>
      <c r="Q2" s="20"/>
      <c r="R2" s="20"/>
      <c r="S2" s="20"/>
      <c r="T2" s="20"/>
      <c r="U2" s="20"/>
      <c r="V2" s="20"/>
    </row>
    <row r="3" spans="1:22" ht="19" x14ac:dyDescent="0.25">
      <c r="A3" s="20"/>
      <c r="B3" s="26" t="s">
        <v>78</v>
      </c>
      <c r="C3" s="27">
        <v>3614000000</v>
      </c>
      <c r="D3" s="27">
        <v>3651000000</v>
      </c>
      <c r="E3" s="27">
        <v>2729000000</v>
      </c>
      <c r="F3" s="28">
        <v>2773000000</v>
      </c>
      <c r="G3" s="20"/>
      <c r="H3" s="20"/>
      <c r="I3" s="20"/>
      <c r="J3" s="20"/>
      <c r="K3" s="20"/>
      <c r="L3" s="20"/>
      <c r="M3" s="20"/>
      <c r="N3" s="20"/>
      <c r="O3" s="20"/>
      <c r="P3" s="20"/>
      <c r="Q3" s="20"/>
      <c r="R3" s="20"/>
      <c r="S3" s="20"/>
      <c r="T3" s="20"/>
      <c r="U3" s="20"/>
      <c r="V3" s="20"/>
    </row>
    <row r="4" spans="1:22" ht="19" x14ac:dyDescent="0.25">
      <c r="A4" s="20"/>
      <c r="B4" s="29" t="s">
        <v>79</v>
      </c>
      <c r="C4" s="27">
        <v>7122000000</v>
      </c>
      <c r="D4" s="27">
        <v>6740000000</v>
      </c>
      <c r="E4" s="27">
        <v>6806000000</v>
      </c>
      <c r="F4" s="28">
        <v>6876000000</v>
      </c>
      <c r="G4" s="20"/>
      <c r="H4" s="20"/>
      <c r="I4" s="20"/>
      <c r="J4" s="20"/>
      <c r="K4" s="20"/>
      <c r="L4" s="20"/>
      <c r="M4" s="20"/>
      <c r="N4" s="20"/>
      <c r="O4" s="20"/>
      <c r="P4" s="20"/>
      <c r="Q4" s="20"/>
      <c r="R4" s="20"/>
      <c r="S4" s="20"/>
      <c r="T4" s="20"/>
      <c r="U4" s="20"/>
      <c r="V4" s="20"/>
    </row>
    <row r="5" spans="1:22" ht="19" x14ac:dyDescent="0.25">
      <c r="A5" s="20"/>
      <c r="B5" s="29" t="s">
        <v>80</v>
      </c>
      <c r="C5" s="27">
        <v>30459000000</v>
      </c>
      <c r="D5" s="27">
        <v>30833000000</v>
      </c>
      <c r="E5" s="27">
        <v>31296000000</v>
      </c>
      <c r="F5" s="28">
        <v>33089000000</v>
      </c>
      <c r="G5" s="20"/>
      <c r="H5" s="20"/>
      <c r="I5" s="20"/>
      <c r="J5" s="20"/>
      <c r="K5" s="20"/>
      <c r="L5" s="20"/>
      <c r="M5" s="20"/>
      <c r="N5" s="20"/>
      <c r="O5" s="20"/>
      <c r="P5" s="20"/>
      <c r="Q5" s="20"/>
      <c r="R5" s="20"/>
      <c r="S5" s="20"/>
      <c r="T5" s="20"/>
      <c r="U5" s="20"/>
      <c r="V5" s="20"/>
    </row>
    <row r="6" spans="1:22" ht="19" x14ac:dyDescent="0.25">
      <c r="A6" s="20"/>
      <c r="B6" s="29" t="s">
        <v>81</v>
      </c>
      <c r="C6" s="27">
        <v>90339000000</v>
      </c>
      <c r="D6" s="27">
        <v>90513000000</v>
      </c>
      <c r="E6" s="27">
        <v>93394000000</v>
      </c>
      <c r="F6" s="28">
        <v>99830000000</v>
      </c>
      <c r="G6" s="20"/>
      <c r="H6" s="20"/>
      <c r="I6" s="20"/>
      <c r="J6" s="20"/>
      <c r="K6" s="20"/>
      <c r="L6" s="20"/>
      <c r="M6" s="20"/>
      <c r="N6" s="20"/>
      <c r="O6" s="20"/>
      <c r="P6" s="20"/>
      <c r="Q6" s="20"/>
      <c r="R6" s="20"/>
      <c r="S6" s="20"/>
      <c r="T6" s="20"/>
      <c r="U6" s="20"/>
      <c r="V6" s="20"/>
    </row>
    <row r="7" spans="1:22" ht="19" x14ac:dyDescent="0.25">
      <c r="A7" s="20"/>
      <c r="B7" s="29" t="s">
        <v>82</v>
      </c>
      <c r="C7" s="27">
        <v>8037000000</v>
      </c>
      <c r="D7" s="27">
        <v>9028000000</v>
      </c>
      <c r="E7" s="27">
        <v>9064000000</v>
      </c>
      <c r="F7" s="28">
        <v>8061000000</v>
      </c>
      <c r="G7" s="20"/>
      <c r="H7" s="20"/>
      <c r="I7" s="20"/>
      <c r="J7" s="20"/>
      <c r="K7" s="20"/>
      <c r="L7" s="20"/>
      <c r="M7" s="20"/>
      <c r="N7" s="20"/>
      <c r="O7" s="20"/>
      <c r="P7" s="20"/>
      <c r="Q7" s="20"/>
      <c r="R7" s="20"/>
      <c r="S7" s="20"/>
      <c r="T7" s="20"/>
      <c r="U7" s="20"/>
      <c r="V7" s="20"/>
    </row>
    <row r="8" spans="1:22" ht="19" x14ac:dyDescent="0.25">
      <c r="A8" s="20"/>
      <c r="B8" s="29" t="s">
        <v>83</v>
      </c>
      <c r="C8" s="27">
        <v>32580000000</v>
      </c>
      <c r="D8" s="27">
        <v>32615000000</v>
      </c>
      <c r="E8" s="27">
        <v>34878000000</v>
      </c>
      <c r="F8" s="28">
        <v>41526000000</v>
      </c>
      <c r="G8" s="20"/>
      <c r="H8" s="20"/>
      <c r="I8" s="20"/>
      <c r="J8" s="20"/>
      <c r="K8" s="20"/>
      <c r="L8" s="20"/>
      <c r="M8" s="20"/>
      <c r="N8" s="20"/>
      <c r="O8" s="20"/>
      <c r="P8" s="20"/>
      <c r="Q8" s="20"/>
      <c r="R8" s="20"/>
      <c r="S8" s="20"/>
      <c r="T8" s="20"/>
      <c r="U8" s="20"/>
      <c r="V8" s="20"/>
    </row>
    <row r="9" spans="1:22" ht="19" x14ac:dyDescent="0.25">
      <c r="A9" s="20"/>
      <c r="B9" s="29" t="s">
        <v>84</v>
      </c>
      <c r="C9" s="27">
        <v>40617000000</v>
      </c>
      <c r="D9" s="27">
        <v>41643000000</v>
      </c>
      <c r="E9" s="27">
        <v>43942000000</v>
      </c>
      <c r="F9" s="28">
        <v>49587000000</v>
      </c>
      <c r="G9" s="20"/>
      <c r="H9" s="20"/>
      <c r="I9" s="20"/>
      <c r="J9" s="20"/>
      <c r="K9" s="20"/>
      <c r="L9" s="20"/>
      <c r="M9" s="20"/>
      <c r="N9" s="20"/>
      <c r="O9" s="20"/>
      <c r="P9" s="20"/>
      <c r="Q9" s="20"/>
      <c r="R9" s="20"/>
      <c r="S9" s="20"/>
      <c r="T9" s="20"/>
      <c r="U9" s="20"/>
      <c r="V9" s="20"/>
    </row>
    <row r="10" spans="1:22" ht="19" x14ac:dyDescent="0.25">
      <c r="A10" s="20"/>
      <c r="B10" s="29" t="s">
        <v>85</v>
      </c>
      <c r="C10" s="27">
        <v>1286000000</v>
      </c>
      <c r="D10" s="27">
        <v>847000000</v>
      </c>
      <c r="E10" s="27">
        <v>587000000</v>
      </c>
      <c r="F10" s="28">
        <v>344000000</v>
      </c>
      <c r="G10" s="20"/>
      <c r="H10" s="20"/>
      <c r="I10" s="20"/>
      <c r="J10" s="20"/>
      <c r="K10" s="20"/>
      <c r="L10" s="20"/>
      <c r="M10" s="20"/>
      <c r="N10" s="20"/>
      <c r="O10" s="20"/>
      <c r="P10" s="20"/>
      <c r="Q10" s="20"/>
      <c r="R10" s="20"/>
      <c r="S10" s="20"/>
      <c r="T10" s="20"/>
      <c r="U10" s="20"/>
      <c r="V10" s="20"/>
    </row>
    <row r="11" spans="1:22" ht="19" x14ac:dyDescent="0.25">
      <c r="A11" s="20"/>
      <c r="B11" s="29" t="s">
        <v>86</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87</v>
      </c>
      <c r="C12" s="27">
        <v>1367000000</v>
      </c>
      <c r="D12" s="27">
        <v>489000000</v>
      </c>
      <c r="E12" s="27">
        <v>-1682000000</v>
      </c>
      <c r="F12" s="28">
        <v>-2694000000</v>
      </c>
      <c r="G12" s="20"/>
      <c r="H12" s="20"/>
      <c r="I12" s="20"/>
      <c r="J12" s="20"/>
      <c r="K12" s="20"/>
      <c r="L12" s="20"/>
      <c r="M12" s="20"/>
      <c r="N12" s="20"/>
      <c r="O12" s="20"/>
      <c r="P12" s="20"/>
      <c r="Q12" s="20"/>
      <c r="R12" s="20"/>
      <c r="S12" s="20"/>
      <c r="T12" s="20"/>
      <c r="U12" s="20"/>
      <c r="V12" s="20"/>
    </row>
    <row r="13" spans="1:22" ht="19" x14ac:dyDescent="0.25">
      <c r="A13" s="20"/>
      <c r="B13" s="29" t="s">
        <v>88</v>
      </c>
      <c r="C13" s="27">
        <v>49722000000</v>
      </c>
      <c r="D13" s="27">
        <v>48870000000</v>
      </c>
      <c r="E13" s="27">
        <v>49452000000</v>
      </c>
      <c r="F13" s="28">
        <v>50243000000</v>
      </c>
      <c r="G13" s="20"/>
      <c r="H13" s="20"/>
      <c r="I13" s="20"/>
      <c r="J13" s="20"/>
      <c r="K13" s="20"/>
      <c r="L13" s="20"/>
      <c r="M13" s="20"/>
      <c r="N13" s="20"/>
      <c r="O13" s="20"/>
      <c r="P13" s="20"/>
      <c r="Q13" s="20"/>
      <c r="R13" s="20"/>
      <c r="S13" s="20"/>
      <c r="T13" s="20"/>
      <c r="U13" s="20"/>
      <c r="V13" s="20"/>
    </row>
    <row r="14" spans="1:22" ht="19" x14ac:dyDescent="0.25">
      <c r="A14" s="20"/>
      <c r="B14" s="30" t="s">
        <v>89</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90</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91</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92</v>
      </c>
      <c r="C17" s="34">
        <v>3976000000</v>
      </c>
      <c r="D17" s="34">
        <v>2469000000</v>
      </c>
      <c r="E17" s="34">
        <v>5364000000</v>
      </c>
      <c r="F17" s="35">
        <v>4929000000</v>
      </c>
      <c r="G17" s="20"/>
      <c r="H17" s="20"/>
      <c r="I17" s="20"/>
      <c r="J17" s="20"/>
      <c r="K17" s="20"/>
      <c r="L17" s="20"/>
      <c r="M17" s="20"/>
      <c r="N17" s="20"/>
      <c r="O17" s="20"/>
      <c r="P17" s="20"/>
      <c r="Q17" s="20"/>
      <c r="R17" s="20"/>
      <c r="S17" s="20"/>
      <c r="T17" s="20"/>
      <c r="U17" s="20"/>
      <c r="V17" s="20"/>
    </row>
    <row r="19" spans="1:22" x14ac:dyDescent="0.2">
      <c r="A19" s="20"/>
      <c r="B19" s="36" t="s">
        <v>11</v>
      </c>
      <c r="C19" s="37" t="s">
        <v>93</v>
      </c>
      <c r="D19" s="37" t="s">
        <v>94</v>
      </c>
      <c r="E19" s="37" t="s">
        <v>95</v>
      </c>
      <c r="F19" s="37" t="s">
        <v>96</v>
      </c>
      <c r="G19" s="38" t="s">
        <v>97</v>
      </c>
      <c r="H19" s="20"/>
      <c r="I19" s="20"/>
      <c r="J19" s="20"/>
      <c r="K19" s="20"/>
      <c r="L19" s="20"/>
      <c r="M19" s="20"/>
      <c r="N19" s="20"/>
      <c r="O19" s="20"/>
      <c r="P19" s="20"/>
      <c r="Q19" s="20"/>
      <c r="R19" s="20"/>
      <c r="S19" s="20"/>
      <c r="T19" s="20"/>
      <c r="U19" s="20"/>
      <c r="V19" s="20"/>
    </row>
    <row r="20" spans="1:22" x14ac:dyDescent="0.2">
      <c r="A20" s="20"/>
      <c r="B20" s="39" t="s">
        <v>26</v>
      </c>
      <c r="C20" s="40"/>
      <c r="D20" s="40"/>
      <c r="E20" s="40"/>
      <c r="F20" s="40"/>
      <c r="G20" s="41"/>
      <c r="H20" s="42" t="s">
        <v>98</v>
      </c>
      <c r="I20" s="20"/>
      <c r="J20" s="20"/>
      <c r="K20" s="20"/>
      <c r="L20" s="20"/>
      <c r="M20" s="20"/>
      <c r="N20" s="20"/>
      <c r="O20" s="20"/>
      <c r="P20" s="20"/>
      <c r="Q20" s="20"/>
      <c r="R20" s="20"/>
      <c r="S20" s="20"/>
      <c r="T20" s="20"/>
      <c r="U20" s="20"/>
      <c r="V20" s="20"/>
    </row>
    <row r="21" spans="1:22" x14ac:dyDescent="0.2">
      <c r="A21" s="20"/>
      <c r="B21" s="43" t="s">
        <v>99</v>
      </c>
      <c r="C21" s="44" t="str">
        <f>IF(C3&gt;D3, "Pass", "Fail")</f>
        <v>Fail</v>
      </c>
      <c r="D21" s="44" t="str">
        <f>IF(D3&gt;E3, "Pass", "Fail")</f>
        <v>Pass</v>
      </c>
      <c r="E21" s="44" t="str">
        <f>IF(E3&gt;F3, "Pass", "Fail")</f>
        <v>Fail</v>
      </c>
      <c r="F21" s="45"/>
      <c r="G21" s="46">
        <f>(((COUNTIF(C21:E21, "Pass") * 100) + (COUNTIF(C21:E21, "Fail") * 0)) * (400/300)) / 2</f>
        <v>66.666666666666657</v>
      </c>
      <c r="H21" s="47" t="s">
        <v>100</v>
      </c>
      <c r="I21" s="48"/>
      <c r="J21" s="20"/>
      <c r="K21" s="20"/>
      <c r="L21" s="20"/>
      <c r="M21" s="20"/>
      <c r="N21" s="20"/>
      <c r="O21" s="20"/>
      <c r="P21" s="20"/>
      <c r="Q21" s="20"/>
      <c r="R21" s="20"/>
      <c r="S21" s="20"/>
      <c r="T21" s="20"/>
      <c r="U21" s="20"/>
      <c r="V21" s="20"/>
    </row>
    <row r="22" spans="1:22" x14ac:dyDescent="0.2">
      <c r="A22" s="20"/>
      <c r="B22" s="43" t="s">
        <v>101</v>
      </c>
      <c r="C22" s="44" t="str">
        <f>IF(C17&gt;D17, "Pass", "Fail")</f>
        <v>Pass</v>
      </c>
      <c r="D22" s="44" t="str">
        <f>IF(D17&gt;E17, "Pass", "Fail")</f>
        <v>Fail</v>
      </c>
      <c r="E22" s="44" t="str">
        <f>IF(E17&gt;F17, "Pass", "Fail")</f>
        <v>Pass</v>
      </c>
      <c r="F22" s="40"/>
      <c r="G22" s="46">
        <f>(((COUNTIF(C22:F22, "Pass") * 100) + (COUNTIF(C22:F22, "Fail") * 0)) * (400/300)) / 2</f>
        <v>133.33333333333331</v>
      </c>
      <c r="H22" s="47" t="s">
        <v>102</v>
      </c>
      <c r="I22" s="20"/>
      <c r="J22" s="20"/>
      <c r="K22" s="20"/>
      <c r="L22" s="20"/>
      <c r="M22" s="20"/>
      <c r="N22" s="20"/>
      <c r="O22" s="20"/>
      <c r="P22" s="20"/>
      <c r="Q22" s="20"/>
      <c r="R22" s="20"/>
      <c r="S22" s="20"/>
      <c r="T22" s="20"/>
      <c r="U22" s="20"/>
      <c r="V22" s="20"/>
    </row>
    <row r="23" spans="1:22" x14ac:dyDescent="0.2">
      <c r="A23" s="20"/>
      <c r="B23" s="39" t="s">
        <v>14</v>
      </c>
      <c r="C23" s="44" t="str">
        <f>IF(C17&gt;C7, "Pass", "Fail")</f>
        <v>Fail</v>
      </c>
      <c r="D23" s="44" t="str">
        <f>IF(D17&gt;D7, "Pass", "Fail")</f>
        <v>Fail</v>
      </c>
      <c r="E23" s="44" t="str">
        <f>IF(E17&gt;E7, "Pass", "Fail")</f>
        <v>Fail</v>
      </c>
      <c r="F23" s="49" t="str">
        <f>IF(F17&gt;F7, "Pass", "Fail")</f>
        <v>Fail</v>
      </c>
      <c r="G23" s="46">
        <f>(COUNTIF(C23:F23, "Pass") * 100) + (COUNTIF(C23:F23, "Fail") * 0)</f>
        <v>0</v>
      </c>
      <c r="H23" s="47" t="s">
        <v>103</v>
      </c>
      <c r="I23" s="20"/>
      <c r="J23" s="20"/>
      <c r="K23" s="20"/>
      <c r="L23" s="20"/>
      <c r="M23" s="20"/>
      <c r="N23" s="20"/>
      <c r="O23" s="20"/>
      <c r="P23" s="20"/>
      <c r="Q23" s="20"/>
      <c r="R23" s="20"/>
      <c r="S23" s="20"/>
      <c r="T23" s="20"/>
      <c r="U23" s="20"/>
      <c r="V23" s="20"/>
    </row>
    <row r="24" spans="1:22" x14ac:dyDescent="0.2">
      <c r="A24" s="20"/>
      <c r="B24" s="39" t="s">
        <v>32</v>
      </c>
      <c r="C24" s="50">
        <f>C17/(C4)</f>
        <v>0.55827014883459702</v>
      </c>
      <c r="D24" s="50">
        <f>D17/(D4)</f>
        <v>0.36632047477744806</v>
      </c>
      <c r="E24" s="50">
        <f>E17/(E4)</f>
        <v>0.78812812224507789</v>
      </c>
      <c r="F24" s="51">
        <f>F17/(F4)</f>
        <v>0.71684118673647468</v>
      </c>
      <c r="G24" s="46">
        <f>(IF(C24 &gt; 0.5, 100, IF(C24 &gt;= 0.2, 50, 0))) +
  (IF(D24 &gt; 0.5, 100, IF(D24 &gt;= 0.2, 50, 0))) +
  (IF(E24 &gt; 0.5, 100, IF(E24 &gt;= 0.2, 50, 0))) +
  (IF(F24 &gt; 0.5, 100, IF(F24 &gt;= 0.2, 50, 0)))</f>
        <v>350</v>
      </c>
      <c r="H24" s="47" t="s">
        <v>104</v>
      </c>
      <c r="I24" s="20"/>
      <c r="J24" s="20"/>
      <c r="K24" s="20"/>
      <c r="L24" s="20"/>
      <c r="M24" s="20"/>
      <c r="N24" s="20"/>
      <c r="O24" s="20"/>
      <c r="P24" s="20"/>
      <c r="Q24" s="20"/>
      <c r="R24" s="20"/>
      <c r="S24" s="20"/>
      <c r="T24" s="20"/>
      <c r="U24" s="20"/>
      <c r="V24" s="20"/>
    </row>
    <row r="25" spans="1:22" x14ac:dyDescent="0.2">
      <c r="A25" s="20"/>
      <c r="B25" s="39" t="s">
        <v>20</v>
      </c>
      <c r="C25" s="50">
        <f>C17/C6</f>
        <v>4.4011999247279693E-2</v>
      </c>
      <c r="D25" s="50">
        <f>D17/D6</f>
        <v>2.7277849590666533E-2</v>
      </c>
      <c r="E25" s="50">
        <f>E17/E6</f>
        <v>5.7434096408762875E-2</v>
      </c>
      <c r="F25" s="51">
        <f>F17/F6</f>
        <v>4.9373935690674144E-2</v>
      </c>
      <c r="G25" s="46">
        <f>(IF(C25 &gt; 0.17, 100, IF(C25 &gt;= 0.1, 50, 0))) +
  (IF(D25 &gt; 0.17, 100, IF(D25 &gt;= 0.1, 50, 0))) +
  (IF(E25 &gt; 0.17, 100, IF(E25 &gt;= 0.1, 50, 0))) +
  (IF(F25 &gt; 0.17, 100, IF(F25 &gt;= 0.1, 50, 0)))</f>
        <v>0</v>
      </c>
      <c r="H25" s="47" t="s">
        <v>105</v>
      </c>
      <c r="I25" s="20"/>
      <c r="J25" s="20"/>
      <c r="K25" s="20"/>
      <c r="L25" s="20"/>
      <c r="M25" s="20"/>
      <c r="N25" s="20"/>
      <c r="O25" s="20"/>
      <c r="P25" s="20"/>
      <c r="Q25" s="20"/>
      <c r="R25" s="20"/>
      <c r="S25" s="20"/>
      <c r="T25" s="20"/>
      <c r="U25" s="20"/>
      <c r="V25" s="20"/>
    </row>
    <row r="26" spans="1:22" x14ac:dyDescent="0.2">
      <c r="A26" s="20"/>
      <c r="B26" s="39" t="s">
        <v>22</v>
      </c>
      <c r="C26" s="50">
        <f>C8/C6</f>
        <v>0.36064158336930896</v>
      </c>
      <c r="D26" s="50">
        <f>D8/D6</f>
        <v>0.36033497950570637</v>
      </c>
      <c r="E26" s="50">
        <f>E8/E6</f>
        <v>0.37345011456838767</v>
      </c>
      <c r="F26" s="51">
        <f>F8/F6</f>
        <v>0.4159671441450466</v>
      </c>
      <c r="G26" s="46">
        <f>(IF(C26 &lt; 0.5, 100, 0)) +
  (IF(D26 &lt; 0.5, 100, 0)) +
  (IF(E26 &lt; 0.5, 100, 0)) +
  (IF(F26 &lt; 0.5, 100, 0))</f>
        <v>400</v>
      </c>
      <c r="H26" s="47" t="s">
        <v>106</v>
      </c>
      <c r="I26" s="20"/>
      <c r="J26" s="20"/>
      <c r="K26" s="20"/>
      <c r="L26" s="20"/>
      <c r="M26" s="20"/>
      <c r="N26" s="20"/>
      <c r="O26" s="20"/>
      <c r="P26" s="20"/>
      <c r="Q26" s="20"/>
      <c r="R26" s="20"/>
      <c r="S26" s="20"/>
      <c r="T26" s="20"/>
      <c r="U26" s="20"/>
      <c r="V26" s="20"/>
    </row>
    <row r="27" spans="1:22" x14ac:dyDescent="0.2">
      <c r="A27" s="20"/>
      <c r="B27" s="39" t="s">
        <v>107</v>
      </c>
      <c r="C27" s="50">
        <f>C9/(C13+C10)</f>
        <v>0.79628685696361357</v>
      </c>
      <c r="D27" s="50">
        <f>D9/(D13+D10)</f>
        <v>0.83760082064484986</v>
      </c>
      <c r="E27" s="50">
        <f>E9/(E13+E10)</f>
        <v>0.87815503906952574</v>
      </c>
      <c r="F27" s="51">
        <f>F9/(F13+F10)</f>
        <v>0.98023207543440016</v>
      </c>
      <c r="G27" s="46">
        <f>(IF(C27 &lt; 0.8, 100, IF(C27 &lt; 1, 50, 0))) +
  (IF(D27 &lt; 0.8, 100, IF(D27 &lt; 1, 50, 0))) +
  (IF(E27 &lt; 0.8, 100, IF(E27 &lt; 1, 50, 0))) +
  (IF(F27 &lt; 0.8, 100, IF(F27 &lt; 1, 50, 0)))</f>
        <v>250</v>
      </c>
      <c r="H27" s="47" t="s">
        <v>108</v>
      </c>
      <c r="I27" s="20"/>
      <c r="J27" s="20"/>
      <c r="K27" s="20"/>
      <c r="L27" s="20"/>
      <c r="M27" s="20"/>
      <c r="N27" s="20"/>
      <c r="O27" s="20"/>
      <c r="P27" s="20"/>
      <c r="Q27" s="20"/>
      <c r="R27" s="20"/>
      <c r="S27" s="20"/>
      <c r="T27" s="20"/>
      <c r="U27" s="20"/>
      <c r="V27" s="20"/>
    </row>
    <row r="28" spans="1:22" x14ac:dyDescent="0.2">
      <c r="A28" s="20"/>
      <c r="B28" s="39" t="s">
        <v>109</v>
      </c>
      <c r="C28" s="44" t="str">
        <f>IF(C11=0, "Pass", "Fail")</f>
        <v>Pass</v>
      </c>
      <c r="D28" s="52" t="str">
        <f>IF(D11=0, "Pass", "Fail")</f>
        <v>Pass</v>
      </c>
      <c r="E28" s="52" t="str">
        <f>IF(E11=0, "Pass", "Fail")</f>
        <v>Pass</v>
      </c>
      <c r="F28" s="53" t="str">
        <f>IF(F11=0, "Pass", "Fail")</f>
        <v>Pass</v>
      </c>
      <c r="G28" s="46">
        <f>(COUNTIF(C28:F28, "Pass") * 100) + (COUNTIF(C28:F28, "Fail") * 0)</f>
        <v>400</v>
      </c>
      <c r="H28" s="47" t="s">
        <v>110</v>
      </c>
      <c r="I28" s="20"/>
      <c r="J28" s="20"/>
      <c r="K28" s="20"/>
      <c r="L28" s="20"/>
      <c r="M28" s="20"/>
      <c r="N28" s="20"/>
      <c r="O28" s="20"/>
      <c r="P28" s="20"/>
      <c r="Q28" s="20"/>
      <c r="R28" s="20"/>
      <c r="S28" s="20"/>
      <c r="T28" s="20"/>
      <c r="U28" s="20"/>
      <c r="V28" s="20"/>
    </row>
    <row r="29" spans="1:22" x14ac:dyDescent="0.2">
      <c r="A29" s="20"/>
      <c r="B29" s="39" t="s">
        <v>24</v>
      </c>
      <c r="C29" s="51">
        <f>(((C12-D12)/D12)+((D12-E12)/E12)+((E12-F12)/F12))/3</f>
        <v>4.3042034605994851E-2</v>
      </c>
      <c r="D29" s="54"/>
      <c r="E29" s="55"/>
      <c r="F29" s="56"/>
      <c r="G29" s="46">
        <f>(IF(C29 &gt;= 0.17, 100, IF(C29 &gt;= 0, 50, 0))) * (400/100)</f>
        <v>200</v>
      </c>
      <c r="H29" s="47" t="s">
        <v>111</v>
      </c>
      <c r="I29" s="20"/>
      <c r="J29" s="20"/>
      <c r="K29" s="20"/>
      <c r="L29" s="20"/>
      <c r="M29" s="20"/>
      <c r="N29" s="20"/>
      <c r="O29" s="20"/>
      <c r="P29" s="20"/>
      <c r="Q29" s="20"/>
      <c r="R29" s="20"/>
      <c r="S29" s="20"/>
      <c r="T29" s="20"/>
      <c r="U29" s="20"/>
      <c r="V29" s="20"/>
    </row>
    <row r="30" spans="1:22" x14ac:dyDescent="0.2">
      <c r="A30" s="20"/>
      <c r="B30" s="39" t="s">
        <v>28</v>
      </c>
      <c r="C30" s="44" t="str">
        <f>IF(C10&lt;&gt;0,"Pass","Fail")</f>
        <v>Pass</v>
      </c>
      <c r="D30" s="57" t="str">
        <f>IF(D10&lt;&gt;0,"Pass","Fail")</f>
        <v>Pass</v>
      </c>
      <c r="E30" s="57" t="str">
        <f>IF(E10&lt;&gt;0,"Pass","Fail")</f>
        <v>Pass</v>
      </c>
      <c r="F30" s="58" t="str">
        <f>IF(F10&lt;&gt;0,"Pass","Fail")</f>
        <v>Pass</v>
      </c>
      <c r="G30" s="46">
        <f>(COUNTIF(C30:F30, "Pass") * 100) + (COUNTIF(C30:F30, "Fail") * 0)</f>
        <v>400</v>
      </c>
      <c r="H30" s="47" t="s">
        <v>112</v>
      </c>
      <c r="I30" s="20"/>
      <c r="J30" s="20"/>
      <c r="K30" s="20"/>
      <c r="L30" s="20"/>
      <c r="M30" s="20"/>
      <c r="N30" s="20"/>
      <c r="O30" s="20"/>
      <c r="P30" s="20"/>
      <c r="Q30" s="20"/>
      <c r="R30" s="20"/>
      <c r="S30" s="20"/>
      <c r="T30" s="20"/>
      <c r="U30" s="20"/>
      <c r="V30" s="20"/>
    </row>
    <row r="31" spans="1:22" x14ac:dyDescent="0.2">
      <c r="A31" s="20"/>
      <c r="B31" s="39" t="s">
        <v>113</v>
      </c>
      <c r="C31" s="50">
        <f>C17/(C13+C10)</f>
        <v>7.7948557089084061E-2</v>
      </c>
      <c r="D31" s="50">
        <f>D17/(D13+D10)</f>
        <v>4.9661081722549634E-2</v>
      </c>
      <c r="E31" s="50">
        <f>E17/(E13+E10)</f>
        <v>0.10719638681828174</v>
      </c>
      <c r="F31" s="51">
        <f>F17/(F13+F10)</f>
        <v>9.7436100183841703E-2</v>
      </c>
      <c r="G31" s="46">
        <f>(IF(C31 &gt; 0.23, 100, 0)) +
  (IF(D31 &gt; 0.23, 100, 0)) +
  (IF(E31 &gt; 0.23, 100, 0)) +
  (IF(F31 &gt; 0.23, 100, 0))</f>
        <v>0</v>
      </c>
      <c r="H31" s="47" t="s">
        <v>114</v>
      </c>
      <c r="I31" s="20"/>
      <c r="J31" s="20"/>
      <c r="K31" s="20"/>
      <c r="L31" s="20"/>
      <c r="M31" s="20"/>
      <c r="N31" s="20"/>
      <c r="O31" s="20"/>
      <c r="P31" s="20"/>
      <c r="Q31" s="20"/>
      <c r="R31" s="20"/>
      <c r="S31" s="20"/>
      <c r="T31" s="20"/>
      <c r="U31" s="20"/>
      <c r="V31" s="20"/>
    </row>
    <row r="32" spans="1:22" x14ac:dyDescent="0.2">
      <c r="A32" s="20"/>
      <c r="B32" s="59" t="s">
        <v>34</v>
      </c>
      <c r="C32" s="60" t="str">
        <f>IF(C5&gt;F5, "Pass", "Fail")</f>
        <v>Fail</v>
      </c>
      <c r="D32" s="61"/>
      <c r="E32" s="62"/>
      <c r="F32" s="62"/>
      <c r="G32" s="63">
        <f>((COUNTIF(C32, "Pass") * 100) + (COUNTIF(C32, "Fail") * 0)) * (400/100)</f>
        <v>0</v>
      </c>
      <c r="H32" s="64" t="s">
        <v>115</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71</v>
      </c>
      <c r="C1" s="20"/>
      <c r="D1" s="20"/>
      <c r="E1" s="20"/>
      <c r="F1" s="20"/>
      <c r="G1" s="20"/>
      <c r="H1" s="20"/>
      <c r="I1" s="20"/>
      <c r="J1" s="20"/>
      <c r="K1" s="20"/>
      <c r="L1" s="20"/>
      <c r="M1" s="20"/>
      <c r="N1" s="20"/>
      <c r="O1" s="20"/>
      <c r="P1" s="20"/>
      <c r="Q1" s="20"/>
      <c r="R1" s="20"/>
      <c r="S1" s="20"/>
      <c r="T1" s="20"/>
      <c r="U1" s="20"/>
      <c r="V1" s="20"/>
    </row>
    <row r="2" spans="1:22" x14ac:dyDescent="0.2">
      <c r="A2" s="20"/>
      <c r="B2" s="22" t="s">
        <v>72</v>
      </c>
      <c r="C2" s="23" t="s">
        <v>120</v>
      </c>
      <c r="D2" s="23" t="s">
        <v>121</v>
      </c>
      <c r="E2" s="23" t="s">
        <v>122</v>
      </c>
      <c r="F2" s="23" t="s">
        <v>123</v>
      </c>
      <c r="G2" s="20"/>
      <c r="H2" s="24" t="s">
        <v>77</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0.3495833333333333</v>
      </c>
      <c r="J2" s="20"/>
      <c r="K2" s="20"/>
      <c r="L2" s="20"/>
      <c r="M2" s="20"/>
      <c r="N2" s="20"/>
      <c r="O2" s="20"/>
      <c r="P2" s="20"/>
      <c r="Q2" s="20"/>
      <c r="R2" s="20"/>
      <c r="S2" s="20"/>
      <c r="T2" s="20"/>
      <c r="U2" s="20"/>
      <c r="V2" s="20"/>
    </row>
    <row r="3" spans="1:22" ht="19" x14ac:dyDescent="0.25">
      <c r="A3" s="20"/>
      <c r="B3" s="26" t="s">
        <v>78</v>
      </c>
      <c r="C3" s="27">
        <v>7105000000</v>
      </c>
      <c r="D3" s="27">
        <v>7560000000</v>
      </c>
      <c r="E3" s="27">
        <v>6783000000</v>
      </c>
      <c r="F3" s="28">
        <v>7063000000</v>
      </c>
      <c r="G3" s="20"/>
      <c r="H3" s="20"/>
      <c r="I3" s="20"/>
      <c r="J3" s="20"/>
      <c r="K3" s="20"/>
      <c r="L3" s="20"/>
      <c r="M3" s="20"/>
      <c r="N3" s="20"/>
      <c r="O3" s="20"/>
      <c r="P3" s="20"/>
      <c r="Q3" s="20"/>
      <c r="R3" s="20"/>
      <c r="S3" s="20"/>
      <c r="T3" s="20"/>
      <c r="U3" s="20"/>
      <c r="V3" s="20"/>
    </row>
    <row r="4" spans="1:22" ht="19" x14ac:dyDescent="0.25">
      <c r="A4" s="20"/>
      <c r="B4" s="29" t="s">
        <v>79</v>
      </c>
      <c r="C4" s="27">
        <v>31922000000</v>
      </c>
      <c r="D4" s="27">
        <v>31388000000</v>
      </c>
      <c r="E4" s="27">
        <v>30484000000</v>
      </c>
      <c r="F4" s="28">
        <v>29182000000</v>
      </c>
      <c r="G4" s="20"/>
      <c r="H4" s="20"/>
      <c r="I4" s="20"/>
      <c r="J4" s="20"/>
      <c r="K4" s="20"/>
      <c r="L4" s="20"/>
      <c r="M4" s="20"/>
      <c r="N4" s="20"/>
      <c r="O4" s="20"/>
      <c r="P4" s="20"/>
      <c r="Q4" s="20"/>
      <c r="R4" s="20"/>
      <c r="S4" s="20"/>
      <c r="T4" s="20"/>
      <c r="U4" s="20"/>
      <c r="V4" s="20"/>
    </row>
    <row r="5" spans="1:22" ht="19" x14ac:dyDescent="0.25">
      <c r="A5" s="20"/>
      <c r="B5" s="29" t="s">
        <v>80</v>
      </c>
      <c r="C5" s="27">
        <v>2916000000</v>
      </c>
      <c r="D5" s="27">
        <v>2916000000</v>
      </c>
      <c r="E5" s="27">
        <v>3076000000</v>
      </c>
      <c r="F5" s="28">
        <v>3076000000</v>
      </c>
      <c r="G5" s="20"/>
      <c r="H5" s="20"/>
      <c r="I5" s="20"/>
      <c r="J5" s="20"/>
      <c r="K5" s="20"/>
      <c r="L5" s="20"/>
      <c r="M5" s="20"/>
      <c r="N5" s="20"/>
      <c r="O5" s="20"/>
      <c r="P5" s="20"/>
      <c r="Q5" s="20"/>
      <c r="R5" s="20"/>
      <c r="S5" s="20"/>
      <c r="T5" s="20"/>
      <c r="U5" s="20"/>
      <c r="V5" s="20"/>
    </row>
    <row r="6" spans="1:22" ht="19" x14ac:dyDescent="0.25">
      <c r="A6" s="20"/>
      <c r="B6" s="29" t="s">
        <v>81</v>
      </c>
      <c r="C6" s="27">
        <v>50505000000</v>
      </c>
      <c r="D6" s="27">
        <v>49623000000</v>
      </c>
      <c r="E6" s="27">
        <v>49086000000</v>
      </c>
      <c r="F6" s="28">
        <v>48662000000</v>
      </c>
      <c r="G6" s="20"/>
      <c r="H6" s="20"/>
      <c r="I6" s="20"/>
      <c r="J6" s="20"/>
      <c r="K6" s="20"/>
      <c r="L6" s="20"/>
      <c r="M6" s="20"/>
      <c r="N6" s="20"/>
      <c r="O6" s="20"/>
      <c r="P6" s="20"/>
      <c r="Q6" s="20"/>
      <c r="R6" s="20"/>
      <c r="S6" s="20"/>
      <c r="T6" s="20"/>
      <c r="U6" s="20"/>
      <c r="V6" s="20"/>
    </row>
    <row r="7" spans="1:22" ht="19" x14ac:dyDescent="0.25">
      <c r="A7" s="20"/>
      <c r="B7" s="29" t="s">
        <v>82</v>
      </c>
      <c r="C7" s="27">
        <v>16058000000</v>
      </c>
      <c r="D7" s="27">
        <v>17238000000</v>
      </c>
      <c r="E7" s="27">
        <v>16323000000</v>
      </c>
      <c r="F7" s="28">
        <v>15366000000</v>
      </c>
      <c r="G7" s="20"/>
      <c r="H7" s="20"/>
      <c r="I7" s="20"/>
      <c r="J7" s="20"/>
      <c r="K7" s="20"/>
      <c r="L7" s="20"/>
      <c r="M7" s="20"/>
      <c r="N7" s="20"/>
      <c r="O7" s="20"/>
      <c r="P7" s="20"/>
      <c r="Q7" s="20"/>
      <c r="R7" s="20"/>
      <c r="S7" s="20"/>
      <c r="T7" s="20"/>
      <c r="U7" s="20"/>
      <c r="V7" s="20"/>
    </row>
    <row r="8" spans="1:22" ht="19" x14ac:dyDescent="0.25">
      <c r="A8" s="20"/>
      <c r="B8" s="29" t="s">
        <v>83</v>
      </c>
      <c r="C8" s="27">
        <v>22846000000</v>
      </c>
      <c r="D8" s="27">
        <v>22371000000</v>
      </c>
      <c r="E8" s="27">
        <v>23334000000</v>
      </c>
      <c r="F8" s="28">
        <v>23746000000</v>
      </c>
      <c r="G8" s="20"/>
      <c r="H8" s="20"/>
      <c r="I8" s="20"/>
      <c r="J8" s="20"/>
      <c r="K8" s="20"/>
      <c r="L8" s="20"/>
      <c r="M8" s="20"/>
      <c r="N8" s="20"/>
      <c r="O8" s="20"/>
      <c r="P8" s="20"/>
      <c r="Q8" s="20"/>
      <c r="R8" s="20"/>
      <c r="S8" s="20"/>
      <c r="T8" s="20"/>
      <c r="U8" s="20"/>
      <c r="V8" s="20"/>
    </row>
    <row r="9" spans="1:22" ht="19" x14ac:dyDescent="0.25">
      <c r="A9" s="20"/>
      <c r="B9" s="29" t="s">
        <v>84</v>
      </c>
      <c r="C9" s="27">
        <v>38904000000</v>
      </c>
      <c r="D9" s="27">
        <v>39609000000</v>
      </c>
      <c r="E9" s="27">
        <v>39657000000</v>
      </c>
      <c r="F9" s="28">
        <v>39112000000</v>
      </c>
      <c r="G9" s="20"/>
      <c r="H9" s="20"/>
      <c r="I9" s="20"/>
      <c r="J9" s="20"/>
      <c r="K9" s="20"/>
      <c r="L9" s="20"/>
      <c r="M9" s="20"/>
      <c r="N9" s="20"/>
      <c r="O9" s="20"/>
      <c r="P9" s="20"/>
      <c r="Q9" s="20"/>
      <c r="R9" s="20"/>
      <c r="S9" s="20"/>
      <c r="T9" s="20"/>
      <c r="U9" s="20"/>
      <c r="V9" s="20"/>
    </row>
    <row r="10" spans="1:22" ht="19" x14ac:dyDescent="0.25">
      <c r="A10" s="20"/>
      <c r="B10" s="29" t="s">
        <v>85</v>
      </c>
      <c r="C10" s="27">
        <v>20682000000</v>
      </c>
      <c r="D10" s="27">
        <v>20650000000</v>
      </c>
      <c r="E10" s="27">
        <v>19722000000</v>
      </c>
      <c r="F10" s="28">
        <v>18191000000</v>
      </c>
      <c r="G10" s="20"/>
      <c r="H10" s="20"/>
      <c r="I10" s="20"/>
      <c r="J10" s="20"/>
      <c r="K10" s="20"/>
      <c r="L10" s="20"/>
      <c r="M10" s="20"/>
      <c r="N10" s="20"/>
      <c r="O10" s="20"/>
      <c r="P10" s="20"/>
      <c r="Q10" s="20"/>
      <c r="R10" s="20"/>
      <c r="S10" s="20"/>
      <c r="T10" s="20"/>
      <c r="U10" s="20"/>
      <c r="V10" s="20"/>
    </row>
    <row r="11" spans="1:22" ht="19" x14ac:dyDescent="0.25">
      <c r="A11" s="20"/>
      <c r="B11" s="29" t="s">
        <v>86</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87</v>
      </c>
      <c r="C12" s="27">
        <v>26946000000</v>
      </c>
      <c r="D12" s="27">
        <v>25601000000</v>
      </c>
      <c r="E12" s="27">
        <v>24066000000</v>
      </c>
      <c r="F12" s="28">
        <v>23018000000</v>
      </c>
      <c r="G12" s="20"/>
      <c r="H12" s="20"/>
      <c r="I12" s="20"/>
      <c r="J12" s="20"/>
      <c r="K12" s="20"/>
      <c r="L12" s="20"/>
      <c r="M12" s="20"/>
      <c r="N12" s="20"/>
      <c r="O12" s="20"/>
      <c r="P12" s="20"/>
      <c r="Q12" s="20"/>
      <c r="R12" s="20"/>
      <c r="S12" s="20"/>
      <c r="T12" s="20"/>
      <c r="U12" s="20"/>
      <c r="V12" s="20"/>
    </row>
    <row r="13" spans="1:22" ht="19" x14ac:dyDescent="0.25">
      <c r="A13" s="20"/>
      <c r="B13" s="29" t="s">
        <v>88</v>
      </c>
      <c r="C13" s="27">
        <v>11601000000</v>
      </c>
      <c r="D13" s="27">
        <v>10014000000</v>
      </c>
      <c r="E13" s="27">
        <v>9429000000</v>
      </c>
      <c r="F13" s="28">
        <v>9550000000</v>
      </c>
      <c r="G13" s="20"/>
      <c r="H13" s="20"/>
      <c r="I13" s="20"/>
      <c r="J13" s="20"/>
      <c r="K13" s="20"/>
      <c r="L13" s="20"/>
      <c r="M13" s="20"/>
      <c r="N13" s="20"/>
      <c r="O13" s="20"/>
      <c r="P13" s="20"/>
      <c r="Q13" s="20"/>
      <c r="R13" s="20"/>
      <c r="S13" s="20"/>
      <c r="T13" s="20"/>
      <c r="U13" s="20"/>
      <c r="V13" s="20"/>
    </row>
    <row r="14" spans="1:22" ht="19" x14ac:dyDescent="0.25">
      <c r="A14" s="20"/>
      <c r="B14" s="30" t="s">
        <v>89</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90</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91</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92</v>
      </c>
      <c r="C17" s="34">
        <v>6788000000</v>
      </c>
      <c r="D17" s="34">
        <v>4498000000</v>
      </c>
      <c r="E17" s="34">
        <v>6190000000</v>
      </c>
      <c r="F17" s="35">
        <v>6815000000</v>
      </c>
      <c r="G17" s="20"/>
      <c r="H17" s="20"/>
      <c r="I17" s="20"/>
      <c r="J17" s="20"/>
      <c r="K17" s="20"/>
      <c r="L17" s="20"/>
      <c r="M17" s="20"/>
      <c r="N17" s="20"/>
      <c r="O17" s="20"/>
      <c r="P17" s="20"/>
      <c r="Q17" s="20"/>
      <c r="R17" s="20"/>
      <c r="S17" s="20"/>
      <c r="T17" s="20"/>
      <c r="U17" s="20"/>
      <c r="V17" s="20"/>
    </row>
    <row r="19" spans="1:22" x14ac:dyDescent="0.2">
      <c r="A19" s="20"/>
      <c r="B19" s="36" t="s">
        <v>11</v>
      </c>
      <c r="C19" s="37" t="s">
        <v>93</v>
      </c>
      <c r="D19" s="37" t="s">
        <v>94</v>
      </c>
      <c r="E19" s="37" t="s">
        <v>95</v>
      </c>
      <c r="F19" s="37" t="s">
        <v>96</v>
      </c>
      <c r="G19" s="38" t="s">
        <v>97</v>
      </c>
      <c r="H19" s="20"/>
      <c r="I19" s="20"/>
      <c r="J19" s="20"/>
      <c r="K19" s="20"/>
      <c r="L19" s="20"/>
      <c r="M19" s="20"/>
      <c r="N19" s="20"/>
      <c r="O19" s="20"/>
      <c r="P19" s="20"/>
      <c r="Q19" s="20"/>
      <c r="R19" s="20"/>
      <c r="S19" s="20"/>
      <c r="T19" s="20"/>
      <c r="U19" s="20"/>
      <c r="V19" s="20"/>
    </row>
    <row r="20" spans="1:22" x14ac:dyDescent="0.2">
      <c r="A20" s="20"/>
      <c r="B20" s="39" t="s">
        <v>26</v>
      </c>
      <c r="C20" s="40"/>
      <c r="D20" s="40"/>
      <c r="E20" s="40"/>
      <c r="F20" s="40"/>
      <c r="G20" s="41"/>
      <c r="H20" s="42" t="s">
        <v>98</v>
      </c>
      <c r="I20" s="20"/>
      <c r="J20" s="20"/>
      <c r="K20" s="20"/>
      <c r="L20" s="20"/>
      <c r="M20" s="20"/>
      <c r="N20" s="20"/>
      <c r="O20" s="20"/>
      <c r="P20" s="20"/>
      <c r="Q20" s="20"/>
      <c r="R20" s="20"/>
      <c r="S20" s="20"/>
      <c r="T20" s="20"/>
      <c r="U20" s="20"/>
      <c r="V20" s="20"/>
    </row>
    <row r="21" spans="1:22" x14ac:dyDescent="0.2">
      <c r="A21" s="20"/>
      <c r="B21" s="43" t="s">
        <v>99</v>
      </c>
      <c r="C21" s="44" t="str">
        <f>IF(C3&gt;D3, "Pass", "Fail")</f>
        <v>Fail</v>
      </c>
      <c r="D21" s="44" t="str">
        <f>IF(D3&gt;E3, "Pass", "Fail")</f>
        <v>Pass</v>
      </c>
      <c r="E21" s="44" t="str">
        <f>IF(E3&gt;F3, "Pass", "Fail")</f>
        <v>Fail</v>
      </c>
      <c r="F21" s="45"/>
      <c r="G21" s="46">
        <f>(((COUNTIF(C21:E21, "Pass") * 100) + (COUNTIF(C21:E21, "Fail") * 0)) * (400/300)) / 2</f>
        <v>66.666666666666657</v>
      </c>
      <c r="H21" s="47" t="s">
        <v>100</v>
      </c>
      <c r="I21" s="48"/>
      <c r="J21" s="20"/>
      <c r="K21" s="20"/>
      <c r="L21" s="20"/>
      <c r="M21" s="20"/>
      <c r="N21" s="20"/>
      <c r="O21" s="20"/>
      <c r="P21" s="20"/>
      <c r="Q21" s="20"/>
      <c r="R21" s="20"/>
      <c r="S21" s="20"/>
      <c r="T21" s="20"/>
      <c r="U21" s="20"/>
      <c r="V21" s="20"/>
    </row>
    <row r="22" spans="1:22" x14ac:dyDescent="0.2">
      <c r="A22" s="20"/>
      <c r="B22" s="43" t="s">
        <v>101</v>
      </c>
      <c r="C22" s="44" t="str">
        <f>IF(C17&gt;D17, "Pass", "Fail")</f>
        <v>Pass</v>
      </c>
      <c r="D22" s="44" t="str">
        <f>IF(D17&gt;E17, "Pass", "Fail")</f>
        <v>Fail</v>
      </c>
      <c r="E22" s="44" t="str">
        <f>IF(E17&gt;F17, "Pass", "Fail")</f>
        <v>Fail</v>
      </c>
      <c r="F22" s="40"/>
      <c r="G22" s="46">
        <f>(((COUNTIF(C22:F22, "Pass") * 100) + (COUNTIF(C22:F22, "Fail") * 0)) * (400/300)) / 2</f>
        <v>66.666666666666657</v>
      </c>
      <c r="H22" s="47" t="s">
        <v>102</v>
      </c>
      <c r="I22" s="20"/>
      <c r="J22" s="20"/>
      <c r="K22" s="20"/>
      <c r="L22" s="20"/>
      <c r="M22" s="20"/>
      <c r="N22" s="20"/>
      <c r="O22" s="20"/>
      <c r="P22" s="20"/>
      <c r="Q22" s="20"/>
      <c r="R22" s="20"/>
      <c r="S22" s="20"/>
      <c r="T22" s="20"/>
      <c r="U22" s="20"/>
      <c r="V22" s="20"/>
    </row>
    <row r="23" spans="1:22" x14ac:dyDescent="0.2">
      <c r="A23" s="20"/>
      <c r="B23" s="39" t="s">
        <v>14</v>
      </c>
      <c r="C23" s="44" t="str">
        <f>IF(C17&gt;C7, "Pass", "Fail")</f>
        <v>Fail</v>
      </c>
      <c r="D23" s="44" t="str">
        <f>IF(D17&gt;D7, "Pass", "Fail")</f>
        <v>Fail</v>
      </c>
      <c r="E23" s="44" t="str">
        <f>IF(E17&gt;E7, "Pass", "Fail")</f>
        <v>Fail</v>
      </c>
      <c r="F23" s="49" t="str">
        <f>IF(F17&gt;F7, "Pass", "Fail")</f>
        <v>Fail</v>
      </c>
      <c r="G23" s="46">
        <f>(COUNTIF(C23:F23, "Pass") * 100) + (COUNTIF(C23:F23, "Fail") * 0)</f>
        <v>0</v>
      </c>
      <c r="H23" s="47" t="s">
        <v>103</v>
      </c>
      <c r="I23" s="20"/>
      <c r="J23" s="20"/>
      <c r="K23" s="20"/>
      <c r="L23" s="20"/>
      <c r="M23" s="20"/>
      <c r="N23" s="20"/>
      <c r="O23" s="20"/>
      <c r="P23" s="20"/>
      <c r="Q23" s="20"/>
      <c r="R23" s="20"/>
      <c r="S23" s="20"/>
      <c r="T23" s="20"/>
      <c r="U23" s="20"/>
      <c r="V23" s="20"/>
    </row>
    <row r="24" spans="1:22" x14ac:dyDescent="0.2">
      <c r="A24" s="20"/>
      <c r="B24" s="39" t="s">
        <v>32</v>
      </c>
      <c r="C24" s="50">
        <f>C17/(C4)</f>
        <v>0.21264331808783909</v>
      </c>
      <c r="D24" s="50">
        <f>D17/(D4)</f>
        <v>0.14330317318720531</v>
      </c>
      <c r="E24" s="50">
        <f>E17/(E4)</f>
        <v>0.20305734155622621</v>
      </c>
      <c r="F24" s="51">
        <f>F17/(F4)</f>
        <v>0.23353437050236447</v>
      </c>
      <c r="G24" s="46">
        <f>(IF(C24 &gt; 0.5, 100, IF(C24 &gt;= 0.2, 50, 0))) +
  (IF(D24 &gt; 0.5, 100, IF(D24 &gt;= 0.2, 50, 0))) +
  (IF(E24 &gt; 0.5, 100, IF(E24 &gt;= 0.2, 50, 0))) +
  (IF(F24 &gt; 0.5, 100, IF(F24 &gt;= 0.2, 50, 0)))</f>
        <v>150</v>
      </c>
      <c r="H24" s="47" t="s">
        <v>104</v>
      </c>
      <c r="I24" s="20"/>
      <c r="J24" s="20"/>
      <c r="K24" s="20"/>
      <c r="L24" s="20"/>
      <c r="M24" s="20"/>
      <c r="N24" s="20"/>
      <c r="O24" s="20"/>
      <c r="P24" s="20"/>
      <c r="Q24" s="20"/>
      <c r="R24" s="20"/>
      <c r="S24" s="20"/>
      <c r="T24" s="20"/>
      <c r="U24" s="20"/>
      <c r="V24" s="20"/>
    </row>
    <row r="25" spans="1:22" x14ac:dyDescent="0.2">
      <c r="A25" s="20"/>
      <c r="B25" s="39" t="s">
        <v>20</v>
      </c>
      <c r="C25" s="50">
        <f>C17/C6</f>
        <v>0.13440253440253441</v>
      </c>
      <c r="D25" s="50">
        <f>D17/D6</f>
        <v>9.0643451625254418E-2</v>
      </c>
      <c r="E25" s="50">
        <f>E17/E6</f>
        <v>0.12610520311290388</v>
      </c>
      <c r="F25" s="51">
        <f>F17/F6</f>
        <v>0.1400476758045292</v>
      </c>
      <c r="G25" s="46">
        <f>(IF(C25 &gt; 0.17, 100, IF(C25 &gt;= 0.1, 50, 0))) +
  (IF(D25 &gt; 0.17, 100, IF(D25 &gt;= 0.1, 50, 0))) +
  (IF(E25 &gt; 0.17, 100, IF(E25 &gt;= 0.1, 50, 0))) +
  (IF(F25 &gt; 0.17, 100, IF(F25 &gt;= 0.1, 50, 0)))</f>
        <v>150</v>
      </c>
      <c r="H25" s="47" t="s">
        <v>105</v>
      </c>
      <c r="I25" s="20"/>
      <c r="J25" s="20"/>
      <c r="K25" s="20"/>
      <c r="L25" s="20"/>
      <c r="M25" s="20"/>
      <c r="N25" s="20"/>
      <c r="O25" s="20"/>
      <c r="P25" s="20"/>
      <c r="Q25" s="20"/>
      <c r="R25" s="20"/>
      <c r="S25" s="20"/>
      <c r="T25" s="20"/>
      <c r="U25" s="20"/>
      <c r="V25" s="20"/>
    </row>
    <row r="26" spans="1:22" x14ac:dyDescent="0.2">
      <c r="A26" s="20"/>
      <c r="B26" s="39" t="s">
        <v>22</v>
      </c>
      <c r="C26" s="50">
        <f>C8/C6</f>
        <v>0.45235125235125234</v>
      </c>
      <c r="D26" s="50">
        <f>D8/D6</f>
        <v>0.45081917659149989</v>
      </c>
      <c r="E26" s="50">
        <f>E8/E6</f>
        <v>0.47536975919814206</v>
      </c>
      <c r="F26" s="51">
        <f>F8/F6</f>
        <v>0.48797829928897291</v>
      </c>
      <c r="G26" s="46">
        <f>(IF(C26 &lt; 0.5, 100, 0)) +
  (IF(D26 &lt; 0.5, 100, 0)) +
  (IF(E26 &lt; 0.5, 100, 0)) +
  (IF(F26 &lt; 0.5, 100, 0))</f>
        <v>400</v>
      </c>
      <c r="H26" s="47" t="s">
        <v>106</v>
      </c>
      <c r="I26" s="20"/>
      <c r="J26" s="20"/>
      <c r="K26" s="20"/>
      <c r="L26" s="20"/>
      <c r="M26" s="20"/>
      <c r="N26" s="20"/>
      <c r="O26" s="20"/>
      <c r="P26" s="20"/>
      <c r="Q26" s="20"/>
      <c r="R26" s="20"/>
      <c r="S26" s="20"/>
      <c r="T26" s="20"/>
      <c r="U26" s="20"/>
      <c r="V26" s="20"/>
    </row>
    <row r="27" spans="1:22" x14ac:dyDescent="0.2">
      <c r="A27" s="20"/>
      <c r="B27" s="39" t="s">
        <v>107</v>
      </c>
      <c r="C27" s="50">
        <f>C9/(C13+C10)</f>
        <v>1.2050924635256945</v>
      </c>
      <c r="D27" s="50">
        <f>D9/(D13+D10)</f>
        <v>1.2917101487085834</v>
      </c>
      <c r="E27" s="50">
        <f>E9/(E13+E10)</f>
        <v>1.3603993001955337</v>
      </c>
      <c r="F27" s="51">
        <f>F9/(F13+F10)</f>
        <v>1.4098987058865939</v>
      </c>
      <c r="G27" s="46">
        <f>(IF(C27 &lt; 0.8, 100, IF(C27 &lt; 1, 50, 0))) +
  (IF(D27 &lt; 0.8, 100, IF(D27 &lt; 1, 50, 0))) +
  (IF(E27 &lt; 0.8, 100, IF(E27 &lt; 1, 50, 0))) +
  (IF(F27 &lt; 0.8, 100, IF(F27 &lt; 1, 50, 0)))</f>
        <v>0</v>
      </c>
      <c r="H27" s="47" t="s">
        <v>108</v>
      </c>
      <c r="I27" s="20"/>
      <c r="J27" s="20"/>
      <c r="K27" s="20"/>
      <c r="L27" s="20"/>
      <c r="M27" s="20"/>
      <c r="N27" s="20"/>
      <c r="O27" s="20"/>
      <c r="P27" s="20"/>
      <c r="Q27" s="20"/>
      <c r="R27" s="20"/>
      <c r="S27" s="20"/>
      <c r="T27" s="20"/>
      <c r="U27" s="20"/>
      <c r="V27" s="20"/>
    </row>
    <row r="28" spans="1:22" x14ac:dyDescent="0.2">
      <c r="A28" s="20"/>
      <c r="B28" s="39" t="s">
        <v>109</v>
      </c>
      <c r="C28" s="44" t="str">
        <f>IF(C11=0, "Pass", "Fail")</f>
        <v>Pass</v>
      </c>
      <c r="D28" s="52" t="str">
        <f>IF(D11=0, "Pass", "Fail")</f>
        <v>Pass</v>
      </c>
      <c r="E28" s="52" t="str">
        <f>IF(E11=0, "Pass", "Fail")</f>
        <v>Pass</v>
      </c>
      <c r="F28" s="53" t="str">
        <f>IF(F11=0, "Pass", "Fail")</f>
        <v>Pass</v>
      </c>
      <c r="G28" s="46">
        <f>(COUNTIF(C28:F28, "Pass") * 100) + (COUNTIF(C28:F28, "Fail") * 0)</f>
        <v>400</v>
      </c>
      <c r="H28" s="47" t="s">
        <v>110</v>
      </c>
      <c r="I28" s="20"/>
      <c r="J28" s="20"/>
      <c r="K28" s="20"/>
      <c r="L28" s="20"/>
      <c r="M28" s="20"/>
      <c r="N28" s="20"/>
      <c r="O28" s="20"/>
      <c r="P28" s="20"/>
      <c r="Q28" s="20"/>
      <c r="R28" s="20"/>
      <c r="S28" s="20"/>
      <c r="T28" s="20"/>
      <c r="U28" s="20"/>
      <c r="V28" s="20"/>
    </row>
    <row r="29" spans="1:22" x14ac:dyDescent="0.2">
      <c r="A29" s="20"/>
      <c r="B29" s="39" t="s">
        <v>24</v>
      </c>
      <c r="C29" s="51">
        <f>(((C12-D12)/D12)+((D12-E12)/E12)+((E12-F12)/F12))/3</f>
        <v>5.3949842029954335E-2</v>
      </c>
      <c r="D29" s="54"/>
      <c r="E29" s="55"/>
      <c r="F29" s="56"/>
      <c r="G29" s="46">
        <f>(IF(C29 &gt;= 0.17, 100, IF(C29 &gt;= 0, 50, 0))) * (400/100)</f>
        <v>200</v>
      </c>
      <c r="H29" s="47" t="s">
        <v>111</v>
      </c>
      <c r="I29" s="20"/>
      <c r="J29" s="20"/>
      <c r="K29" s="20"/>
      <c r="L29" s="20"/>
      <c r="M29" s="20"/>
      <c r="N29" s="20"/>
      <c r="O29" s="20"/>
      <c r="P29" s="20"/>
      <c r="Q29" s="20"/>
      <c r="R29" s="20"/>
      <c r="S29" s="20"/>
      <c r="T29" s="20"/>
      <c r="U29" s="20"/>
      <c r="V29" s="20"/>
    </row>
    <row r="30" spans="1:22" x14ac:dyDescent="0.2">
      <c r="A30" s="20"/>
      <c r="B30" s="39" t="s">
        <v>28</v>
      </c>
      <c r="C30" s="44" t="str">
        <f>IF(C10&lt;&gt;0,"Pass","Fail")</f>
        <v>Pass</v>
      </c>
      <c r="D30" s="57" t="str">
        <f>IF(D10&lt;&gt;0,"Pass","Fail")</f>
        <v>Pass</v>
      </c>
      <c r="E30" s="57" t="str">
        <f>IF(E10&lt;&gt;0,"Pass","Fail")</f>
        <v>Pass</v>
      </c>
      <c r="F30" s="58" t="str">
        <f>IF(F10&lt;&gt;0,"Pass","Fail")</f>
        <v>Pass</v>
      </c>
      <c r="G30" s="46">
        <f>(COUNTIF(C30:F30, "Pass") * 100) + (COUNTIF(C30:F30, "Fail") * 0)</f>
        <v>400</v>
      </c>
      <c r="H30" s="47" t="s">
        <v>112</v>
      </c>
      <c r="I30" s="20"/>
      <c r="J30" s="20"/>
      <c r="K30" s="20"/>
      <c r="L30" s="20"/>
      <c r="M30" s="20"/>
      <c r="N30" s="20"/>
      <c r="O30" s="20"/>
      <c r="P30" s="20"/>
      <c r="Q30" s="20"/>
      <c r="R30" s="20"/>
      <c r="S30" s="20"/>
      <c r="T30" s="20"/>
      <c r="U30" s="20"/>
      <c r="V30" s="20"/>
    </row>
    <row r="31" spans="1:22" x14ac:dyDescent="0.2">
      <c r="A31" s="20"/>
      <c r="B31" s="39" t="s">
        <v>113</v>
      </c>
      <c r="C31" s="50">
        <f>C17/(C13+C10)</f>
        <v>0.21026546479571293</v>
      </c>
      <c r="D31" s="50">
        <f>D17/(D13+D10)</f>
        <v>0.14668666840594835</v>
      </c>
      <c r="E31" s="50">
        <f>E17/(E13+E10)</f>
        <v>0.21234262975541149</v>
      </c>
      <c r="F31" s="51">
        <f>F17/(F13+F10)</f>
        <v>0.24566526080530623</v>
      </c>
      <c r="G31" s="46">
        <f>(IF(C31 &gt; 0.23, 100, 0)) +
  (IF(D31 &gt; 0.23, 100, 0)) +
  (IF(E31 &gt; 0.23, 100, 0)) +
  (IF(F31 &gt; 0.23, 100, 0))</f>
        <v>100</v>
      </c>
      <c r="H31" s="47" t="s">
        <v>114</v>
      </c>
      <c r="I31" s="20"/>
      <c r="J31" s="20"/>
      <c r="K31" s="20"/>
      <c r="L31" s="20"/>
      <c r="M31" s="20"/>
      <c r="N31" s="20"/>
      <c r="O31" s="20"/>
      <c r="P31" s="20"/>
      <c r="Q31" s="20"/>
      <c r="R31" s="20"/>
      <c r="S31" s="20"/>
      <c r="T31" s="20"/>
      <c r="U31" s="20"/>
      <c r="V31" s="20"/>
    </row>
    <row r="32" spans="1:22" x14ac:dyDescent="0.2">
      <c r="A32" s="20"/>
      <c r="B32" s="59" t="s">
        <v>34</v>
      </c>
      <c r="C32" s="60" t="str">
        <f>IF(C5&gt;F5, "Pass", "Fail")</f>
        <v>Fail</v>
      </c>
      <c r="D32" s="61"/>
      <c r="E32" s="62"/>
      <c r="F32" s="62"/>
      <c r="G32" s="63">
        <f>((COUNTIF(C32, "Pass") * 100) + (COUNTIF(C32, "Fail") * 0)) * (400/100)</f>
        <v>0</v>
      </c>
      <c r="H32" s="64" t="s">
        <v>115</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scoring theory</vt:lpstr>
      <vt:lpstr>&lt;TICKER&gt; Results</vt:lpstr>
      <vt:lpstr>T Results</vt:lpstr>
      <vt:lpstr>CVS Results</vt:lpstr>
      <vt:lpstr>F Results</vt:lpstr>
      <vt:lpstr>ALL Results</vt:lpstr>
      <vt:lpstr>KHC Results</vt:lpstr>
      <vt:lpstr>KR Results</vt:lpstr>
      <vt:lpstr>DFS Results</vt:lpstr>
      <vt:lpstr>HIG Results</vt:lpstr>
      <vt:lpstr>FE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2024-09-06T03:05:02Z</dcterms:created>
  <dcterms:modified xsi:type="dcterms:W3CDTF">2024-09-08T07:43:28Z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2024-09-08T07:43:28Z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6059d1be-d3fa-4a98-982e-7545c32a02bf</vt:lpwstr>
  </property>
  <property fmtid="{D5CDD505-2E9C-101B-9397-08002B2CF9AE}" pid="8" name="MSIP_Label_eb465995-1e16-4d2c-8aa3-df99c5336b9f_ContentBits">
    <vt:lpwstr>0</vt:lpwstr>
  </property>
</Properties>
</file>