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1D1DB472-CE69-074F-B354-BADA2CD03900}" xr6:coauthVersionLast="47" xr6:coauthVersionMax="47" xr10:uidLastSave="{00000000-0000-0000-0000-000000000000}"/>
  <bookViews>
    <workbookView xWindow="7620" yWindow="500" windowWidth="40860" windowHeight="28300" activeTab="3" xr2:uid="{00000000-000D-0000-FFFF-FFFF00000000}"/>
  </bookViews>
  <sheets>
    <sheet name="Summary" sheetId="13" r:id="rId1"/>
    <sheet name="scoring theory" sheetId="4" r:id="rId2"/>
    <sheet name="&lt;TICKER&gt; Results" sheetId="12" r:id="rId3"/>
    <sheet name="GPRO Results"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 l="1"/>
  <c r="C32" i="1"/>
  <c r="F31" i="1"/>
  <c r="E31" i="1"/>
  <c r="D31" i="1"/>
  <c r="C31" i="1"/>
  <c r="G31" i="1" s="1"/>
  <c r="F30" i="1"/>
  <c r="E30" i="1"/>
  <c r="G30" i="1" s="1"/>
  <c r="D30" i="1"/>
  <c r="C30" i="1"/>
  <c r="G29" i="1"/>
  <c r="C29" i="1"/>
  <c r="G28" i="1"/>
  <c r="F28" i="1"/>
  <c r="E28" i="1"/>
  <c r="D28" i="1"/>
  <c r="C28" i="1"/>
  <c r="F27" i="1"/>
  <c r="E27" i="1"/>
  <c r="G27" i="1" s="1"/>
  <c r="D27" i="1"/>
  <c r="C27" i="1"/>
  <c r="F26" i="1"/>
  <c r="E26" i="1"/>
  <c r="G26" i="1" s="1"/>
  <c r="D26" i="1"/>
  <c r="C26" i="1"/>
  <c r="F25" i="1"/>
  <c r="E25" i="1"/>
  <c r="D25" i="1"/>
  <c r="C25" i="1"/>
  <c r="G25" i="1" s="1"/>
  <c r="F24" i="1"/>
  <c r="E24" i="1"/>
  <c r="D24" i="1"/>
  <c r="C24" i="1"/>
  <c r="G24" i="1" s="1"/>
  <c r="F23" i="1"/>
  <c r="E23" i="1"/>
  <c r="D23" i="1"/>
  <c r="C23" i="1"/>
  <c r="G23" i="1" s="1"/>
  <c r="E22" i="1"/>
  <c r="G22" i="1" s="1"/>
  <c r="D22" i="1"/>
  <c r="C22" i="1"/>
  <c r="E21" i="1"/>
  <c r="D21" i="1"/>
  <c r="C21" i="1"/>
  <c r="G21" i="1" s="1"/>
  <c r="G32" i="12"/>
  <c r="C32" i="12"/>
  <c r="F31" i="12"/>
  <c r="E31" i="12"/>
  <c r="G31" i="12" s="1"/>
  <c r="D31" i="12"/>
  <c r="C31" i="12"/>
  <c r="F30" i="12"/>
  <c r="E30" i="12"/>
  <c r="D30" i="12"/>
  <c r="G30" i="12" s="1"/>
  <c r="C30" i="12"/>
  <c r="C29" i="12"/>
  <c r="G29" i="12" s="1"/>
  <c r="F28" i="12"/>
  <c r="E28" i="12"/>
  <c r="G28" i="12" s="1"/>
  <c r="D28" i="12"/>
  <c r="C28" i="12"/>
  <c r="F27" i="12"/>
  <c r="E27" i="12"/>
  <c r="D27" i="12"/>
  <c r="G27" i="12" s="1"/>
  <c r="C27" i="12"/>
  <c r="F26" i="12"/>
  <c r="E26" i="12"/>
  <c r="D26" i="12"/>
  <c r="C26" i="12"/>
  <c r="G26" i="12" s="1"/>
  <c r="F25" i="12"/>
  <c r="E25" i="12"/>
  <c r="D25" i="12"/>
  <c r="C25" i="12"/>
  <c r="G25" i="12" s="1"/>
  <c r="G24" i="12"/>
  <c r="F24" i="12"/>
  <c r="E24" i="12"/>
  <c r="D24" i="12"/>
  <c r="C24" i="12"/>
  <c r="F23" i="12"/>
  <c r="G23" i="12" s="1"/>
  <c r="E23" i="12"/>
  <c r="D23" i="12"/>
  <c r="C23" i="12"/>
  <c r="G22" i="12"/>
  <c r="E22" i="12"/>
  <c r="D22" i="12"/>
  <c r="C22" i="12"/>
  <c r="E21" i="12"/>
  <c r="D21" i="12"/>
  <c r="C21" i="12"/>
  <c r="G21" i="12" s="1"/>
  <c r="H27" i="4"/>
  <c r="J26" i="4"/>
  <c r="I26" i="4"/>
  <c r="J25" i="4"/>
  <c r="I25" i="4"/>
  <c r="J24" i="4"/>
  <c r="I24" i="4"/>
  <c r="J23" i="4"/>
  <c r="I23" i="4"/>
  <c r="J22" i="4"/>
  <c r="I22" i="4"/>
  <c r="J21" i="4"/>
  <c r="I21" i="4"/>
  <c r="J20" i="4"/>
  <c r="I20" i="4"/>
  <c r="J19" i="4"/>
  <c r="I19" i="4"/>
  <c r="J18" i="4"/>
  <c r="I18" i="4"/>
  <c r="J17" i="4"/>
  <c r="I17" i="4"/>
  <c r="J16" i="4"/>
  <c r="I16" i="4"/>
  <c r="J15" i="4"/>
  <c r="J27" i="4" s="1"/>
  <c r="I15" i="4"/>
  <c r="I27" i="4" s="1"/>
  <c r="B13" i="4"/>
  <c r="I2" i="1" l="1"/>
  <c r="B2" i="13" s="1"/>
  <c r="I2" i="12"/>
</calcChain>
</file>

<file path=xl/sharedStrings.xml><?xml version="1.0" encoding="utf-8"?>
<sst xmlns="http://schemas.openxmlformats.org/spreadsheetml/2006/main" count="185" uniqueCount="112">
  <si>
    <t>Ticker</t>
  </si>
  <si>
    <t>Score (%)</t>
  </si>
  <si>
    <t>GPRO</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</si>
  <si>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</si>
  <si>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</si>
  <si>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</si>
  <si>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</si>
  <si>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</si>
  <si>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</si>
  <si>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</si>
  <si>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</si>
  <si>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</si>
  <si>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</si>
  <si>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</si>
  <si>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</si>
  <si>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</si>
  <si>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</si>
  <si>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</si>
  <si>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</si>
  <si>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</si>
  <si>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</si>
  <si>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</si>
  <si>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</si>
  <si>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</si>
  <si>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</si>
  <si>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</si>
  <si>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</si>
  <si>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</si>
  <si>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</si>
  <si>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</si>
  <si>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</si>
  <si>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</si>
  <si>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</si>
  <si>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</si>
  <si>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</si>
  <si>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</si>
  <si>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</si>
  <si>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</si>
  <si>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</si>
  <si>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</si>
  <si>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</si>
  <si>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</si>
  <si>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</si>
  <si>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</si>
  <si>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</si>
  <si>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</si>
  <si>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</si>
  <si>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</si>
  <si>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</si>
  <si>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</si>
  <si>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</si>
  <si>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</si>
  <si>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</si>
  <si>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</si>
  <si>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</si>
  <si>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</si>
  <si>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</si>
  <si>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</si>
  <si>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</si>
  <si>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</si>
  <si>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</si>
  <si>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</si>
  <si>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</si>
  <si>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&lt;- Back to Summary Sheet</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</si>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</sst>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5">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4" fillId="2" borderId="0" xfId="0" applyFont="1" applyFill="1" applyAlignment="1">
      <alignment horizontal="right"/>
    </xf>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zoomScale="265" zoomScaleNormal="100" workbookViewId="0"/>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s="3" customFormat="1" x14ac:dyDescent="0.2">
      <c r="A2" s="1" t="s">
        <v>2</v>
      </c>
      <c r="B2" s="6">
        <f>'GPRO Results'!I2</f>
        <v>0.44458333333333327</v>
      </c>
    </row>
    <row r="3" spans="1:2" x14ac:dyDescent="0.2">
      <c r="A3" s="7"/>
      <c r="B3" s="6"/>
    </row>
    <row r="4" spans="1:2" x14ac:dyDescent="0.2">
      <c r="A4" s="7"/>
      <c r="B4" s="6"/>
    </row>
    <row r="5" spans="1:2" x14ac:dyDescent="0.2">
      <c r="A5" s="7"/>
      <c r="B5" s="6"/>
    </row>
    <row r="6" spans="1:2" x14ac:dyDescent="0.2">
      <c r="A6" s="7"/>
      <c r="B6" s="6"/>
    </row>
    <row r="7" spans="1:2" x14ac:dyDescent="0.2">
      <c r="A7" s="7"/>
      <c r="B7" s="6"/>
    </row>
  </sheetData>
  <hyperlinks>
    <hyperlink ref="A2" location="#'GPRO Results'!A1" display="GPRO" xr:uid="{00000000-0004-0000-0000-000000000000}"/>
  </hyperlinks>
  <pageMargins left="0.7" right="0.7" top="0.75" bottom="0.75" header="0.3" footer="0.3"/>
  <pageSetup orientation="portrait" useFirstPageNumber="1"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3</v>
      </c>
      <c r="B1" s="10" t="s">
        <v>4</v>
      </c>
      <c r="C1" s="9" t="s">
        <v>5</v>
      </c>
    </row>
    <row r="2" spans="1:10" x14ac:dyDescent="0.2">
      <c r="A2" t="s">
        <v>6</v>
      </c>
      <c r="B2" s="11">
        <v>0.2</v>
      </c>
      <c r="C2" t="s">
        <v>7</v>
      </c>
    </row>
    <row r="3" spans="1:10" x14ac:dyDescent="0.2">
      <c r="A3" t="s">
        <v>8</v>
      </c>
      <c r="B3" s="11">
        <v>0.15</v>
      </c>
      <c r="C3" t="s">
        <v>9</v>
      </c>
    </row>
    <row r="4" spans="1:10" x14ac:dyDescent="0.2">
      <c r="A4" t="s">
        <v>10</v>
      </c>
      <c r="B4" s="11">
        <v>0.15</v>
      </c>
      <c r="C4" t="s">
        <v>11</v>
      </c>
    </row>
    <row r="5" spans="1:10" x14ac:dyDescent="0.2">
      <c r="A5" t="s">
        <v>12</v>
      </c>
      <c r="B5" s="11">
        <v>0.1</v>
      </c>
      <c r="C5" t="s">
        <v>13</v>
      </c>
    </row>
    <row r="6" spans="1:10" x14ac:dyDescent="0.2">
      <c r="A6" t="s">
        <v>14</v>
      </c>
      <c r="B6" s="11">
        <v>0.1</v>
      </c>
      <c r="C6" t="s">
        <v>15</v>
      </c>
    </row>
    <row r="7" spans="1:10" x14ac:dyDescent="0.2">
      <c r="A7" t="s">
        <v>16</v>
      </c>
      <c r="B7" s="11">
        <v>0.08</v>
      </c>
      <c r="C7" t="s">
        <v>17</v>
      </c>
    </row>
    <row r="8" spans="1:10" x14ac:dyDescent="0.2">
      <c r="A8" t="s">
        <v>18</v>
      </c>
      <c r="B8" s="11">
        <v>7.0000000000000007E-2</v>
      </c>
      <c r="C8" t="s">
        <v>19</v>
      </c>
    </row>
    <row r="9" spans="1:10" x14ac:dyDescent="0.2">
      <c r="A9" t="s">
        <v>20</v>
      </c>
      <c r="B9" s="11">
        <v>0.05</v>
      </c>
      <c r="C9" t="s">
        <v>21</v>
      </c>
    </row>
    <row r="10" spans="1:10" x14ac:dyDescent="0.2">
      <c r="A10" t="s">
        <v>22</v>
      </c>
      <c r="B10" s="11">
        <v>0.05</v>
      </c>
      <c r="C10" t="s">
        <v>23</v>
      </c>
    </row>
    <row r="11" spans="1:10" x14ac:dyDescent="0.2">
      <c r="A11" t="s">
        <v>24</v>
      </c>
      <c r="B11" s="11">
        <v>0.03</v>
      </c>
      <c r="C11" t="s">
        <v>25</v>
      </c>
    </row>
    <row r="12" spans="1:10" x14ac:dyDescent="0.2">
      <c r="A12" t="s">
        <v>26</v>
      </c>
      <c r="B12" s="11">
        <v>0.02</v>
      </c>
      <c r="C12" t="s">
        <v>27</v>
      </c>
    </row>
    <row r="13" spans="1:10" x14ac:dyDescent="0.2">
      <c r="B13" s="8">
        <f>SUM(B2:B12)</f>
        <v>1</v>
      </c>
    </row>
    <row r="14" spans="1:10" x14ac:dyDescent="0.2">
      <c r="A14" s="12" t="s">
        <v>28</v>
      </c>
      <c r="G14" s="13" t="s">
        <v>29</v>
      </c>
      <c r="H14" s="14" t="s">
        <v>30</v>
      </c>
      <c r="I14" s="14" t="s">
        <v>31</v>
      </c>
      <c r="J14" s="14" t="s">
        <v>32</v>
      </c>
    </row>
    <row r="15" spans="1:10" x14ac:dyDescent="0.2">
      <c r="A15" t="s">
        <v>33</v>
      </c>
      <c r="G15" s="15" t="s">
        <v>34</v>
      </c>
      <c r="H15">
        <v>200</v>
      </c>
      <c r="I15">
        <f>H15*'scoring theory'!B8</f>
        <v>14.000000000000002</v>
      </c>
      <c r="J15" s="16">
        <f>'scoring theory'!B8</f>
        <v>7.0000000000000007E-2</v>
      </c>
    </row>
    <row r="16" spans="1:10" x14ac:dyDescent="0.2">
      <c r="A16" s="17" t="s">
        <v>35</v>
      </c>
      <c r="G16" s="15" t="s">
        <v>36</v>
      </c>
      <c r="H16">
        <v>200</v>
      </c>
      <c r="I16">
        <f>H16*'scoring theory'!B8</f>
        <v>14.000000000000002</v>
      </c>
      <c r="J16" s="16">
        <f>'scoring theory'!B8</f>
        <v>7.0000000000000007E-2</v>
      </c>
    </row>
    <row r="17" spans="1:10" x14ac:dyDescent="0.2">
      <c r="A17" s="17" t="s">
        <v>37</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38</v>
      </c>
      <c r="G19" s="15">
        <v>4</v>
      </c>
      <c r="H19">
        <v>400</v>
      </c>
      <c r="I19">
        <f>H19*'scoring theory'!B5</f>
        <v>40</v>
      </c>
      <c r="J19" s="16">
        <f>'scoring theory'!B5</f>
        <v>0.1</v>
      </c>
    </row>
    <row r="20" spans="1:10" x14ac:dyDescent="0.2">
      <c r="A20" s="18" t="s">
        <v>24</v>
      </c>
      <c r="G20" s="15">
        <v>5</v>
      </c>
      <c r="H20">
        <v>400</v>
      </c>
      <c r="I20">
        <f>H20*'scoring theory'!B6</f>
        <v>40</v>
      </c>
      <c r="J20" s="16">
        <f>'scoring theory'!B6</f>
        <v>0.1</v>
      </c>
    </row>
    <row r="21" spans="1:10" x14ac:dyDescent="0.2">
      <c r="A21" s="19" t="s">
        <v>39</v>
      </c>
      <c r="B21" s="1" t="s">
        <v>40</v>
      </c>
      <c r="G21" s="15">
        <v>6</v>
      </c>
      <c r="H21">
        <v>400</v>
      </c>
      <c r="I21">
        <f>H21*'scoring theory'!B4</f>
        <v>60</v>
      </c>
      <c r="J21" s="16">
        <f>'scoring theory'!B4</f>
        <v>0.15</v>
      </c>
    </row>
    <row r="22" spans="1:10" x14ac:dyDescent="0.2">
      <c r="A22" s="19" t="s">
        <v>41</v>
      </c>
      <c r="B22" s="1" t="s">
        <v>42</v>
      </c>
      <c r="G22" s="15">
        <v>7</v>
      </c>
      <c r="H22">
        <v>400</v>
      </c>
      <c r="I22">
        <f>H22*'scoring theory'!B10</f>
        <v>20</v>
      </c>
      <c r="J22" s="16">
        <f>'scoring theory'!B10</f>
        <v>0.05</v>
      </c>
    </row>
    <row r="23" spans="1:10" x14ac:dyDescent="0.2">
      <c r="A23" s="19" t="s">
        <v>43</v>
      </c>
      <c r="B23" s="1" t="s">
        <v>44</v>
      </c>
      <c r="G23" s="15">
        <v>8</v>
      </c>
      <c r="H23">
        <v>400</v>
      </c>
      <c r="I23">
        <f>H23*'scoring theory'!B7</f>
        <v>32</v>
      </c>
      <c r="J23" s="16">
        <f>'scoring theory'!B7</f>
        <v>0.08</v>
      </c>
    </row>
    <row r="24" spans="1:10" x14ac:dyDescent="0.2">
      <c r="A24" s="18" t="s">
        <v>45</v>
      </c>
      <c r="B24" s="1"/>
      <c r="G24" s="15">
        <v>9</v>
      </c>
      <c r="H24">
        <v>400</v>
      </c>
      <c r="I24">
        <f>H24*'scoring theory'!B9</f>
        <v>20</v>
      </c>
      <c r="J24" s="16">
        <f>'scoring theory'!B9</f>
        <v>0.05</v>
      </c>
    </row>
    <row r="25" spans="1:10" x14ac:dyDescent="0.2">
      <c r="A25" s="19" t="s">
        <v>46</v>
      </c>
      <c r="B25" s="1" t="s">
        <v>40</v>
      </c>
      <c r="G25" s="15">
        <v>10</v>
      </c>
      <c r="H25">
        <v>400</v>
      </c>
      <c r="I25">
        <f>H25*'scoring theory'!B3</f>
        <v>60</v>
      </c>
      <c r="J25" s="16">
        <f>'scoring theory'!B3</f>
        <v>0.15</v>
      </c>
    </row>
    <row r="26" spans="1:10" x14ac:dyDescent="0.2">
      <c r="A26" s="19" t="s">
        <v>47</v>
      </c>
      <c r="B26" s="1" t="s">
        <v>42</v>
      </c>
      <c r="G26" s="15">
        <v>11</v>
      </c>
      <c r="H26">
        <v>400</v>
      </c>
      <c r="I26">
        <f>H26*'scoring theory'!B12</f>
        <v>8</v>
      </c>
      <c r="J26" s="16">
        <f>'scoring theory'!B12</f>
        <v>0.02</v>
      </c>
    </row>
    <row r="27" spans="1:10" x14ac:dyDescent="0.2">
      <c r="A27" s="19" t="s">
        <v>48</v>
      </c>
      <c r="B27" s="1" t="s">
        <v>44</v>
      </c>
      <c r="G27" s="3"/>
      <c r="H27">
        <f>SUM(H15:H26)</f>
        <v>4400</v>
      </c>
      <c r="I27">
        <f>SUM(I15:I26)</f>
        <v>400</v>
      </c>
      <c r="J27" s="16">
        <f>SUM(J15:J26)</f>
        <v>1.07</v>
      </c>
    </row>
    <row r="28" spans="1:10" x14ac:dyDescent="0.2">
      <c r="A28" s="18" t="s">
        <v>49</v>
      </c>
      <c r="B28" s="1"/>
    </row>
    <row r="29" spans="1:10" x14ac:dyDescent="0.2">
      <c r="A29" s="19" t="s">
        <v>50</v>
      </c>
      <c r="B29" s="1" t="s">
        <v>40</v>
      </c>
    </row>
    <row r="30" spans="1:10" x14ac:dyDescent="0.2">
      <c r="A30" s="19" t="s">
        <v>51</v>
      </c>
      <c r="B30" s="1" t="s">
        <v>44</v>
      </c>
    </row>
    <row r="31" spans="1:10" x14ac:dyDescent="0.2">
      <c r="B31" s="1"/>
    </row>
    <row r="32" spans="1:10" x14ac:dyDescent="0.2">
      <c r="A32" s="18" t="s">
        <v>52</v>
      </c>
      <c r="B32" s="1"/>
    </row>
    <row r="33" spans="1:2" x14ac:dyDescent="0.2">
      <c r="A33" s="19" t="s">
        <v>53</v>
      </c>
      <c r="B33" s="1" t="s">
        <v>40</v>
      </c>
    </row>
    <row r="34" spans="1:2" x14ac:dyDescent="0.2">
      <c r="A34" s="19" t="s">
        <v>54</v>
      </c>
      <c r="B34" s="1" t="s">
        <v>42</v>
      </c>
    </row>
    <row r="35" spans="1:2" x14ac:dyDescent="0.2">
      <c r="A35" s="19" t="s">
        <v>55</v>
      </c>
      <c r="B35" s="1" t="s">
        <v>44</v>
      </c>
    </row>
    <row r="36" spans="1:2" x14ac:dyDescent="0.2">
      <c r="B36" s="1"/>
    </row>
    <row r="37" spans="1:2" x14ac:dyDescent="0.2">
      <c r="A37" s="18" t="s">
        <v>56</v>
      </c>
      <c r="B37" s="1"/>
    </row>
    <row r="38" spans="1:2" x14ac:dyDescent="0.2">
      <c r="A38" s="19" t="s">
        <v>57</v>
      </c>
      <c r="B38" s="1" t="s">
        <v>40</v>
      </c>
    </row>
    <row r="39" spans="1:2" x14ac:dyDescent="0.2">
      <c r="A39" s="19" t="s">
        <v>58</v>
      </c>
      <c r="B39" s="1" t="s">
        <v>42</v>
      </c>
    </row>
    <row r="40" spans="1:2" x14ac:dyDescent="0.2">
      <c r="A40" s="19" t="s">
        <v>59</v>
      </c>
      <c r="B40" s="1" t="s">
        <v>44</v>
      </c>
    </row>
    <row r="41" spans="1:2" x14ac:dyDescent="0.2">
      <c r="B41" s="1"/>
    </row>
    <row r="42" spans="1:2" x14ac:dyDescent="0.2">
      <c r="A42" s="18" t="s">
        <v>60</v>
      </c>
      <c r="B42" s="1"/>
    </row>
    <row r="43" spans="1:2" x14ac:dyDescent="0.2">
      <c r="A43" s="19" t="s">
        <v>61</v>
      </c>
      <c r="B43" s="1" t="s">
        <v>40</v>
      </c>
    </row>
    <row r="44" spans="1:2" x14ac:dyDescent="0.2">
      <c r="A44" s="19" t="s">
        <v>62</v>
      </c>
      <c r="B44" s="1" t="s">
        <v>44</v>
      </c>
    </row>
    <row r="45" spans="1:2" x14ac:dyDescent="0.2">
      <c r="A45" s="19"/>
    </row>
  </sheetData>
  <pageMargins left="0.7" right="0.7" top="0.75" bottom="0.75" header="0.3" footer="0.3"/>
  <pageSetup orientation="portrait" useFirstPageNumber="1"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B12" sqref="B12"/>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5" customHeight="1" x14ac:dyDescent="0.2">
      <c r="A1" s="20"/>
      <c r="B1" s="21" t="s">
        <v>63</v>
      </c>
      <c r="C1" s="20"/>
      <c r="D1" s="20"/>
      <c r="E1" s="20"/>
      <c r="F1" s="20"/>
      <c r="G1" s="20"/>
      <c r="H1" s="20"/>
      <c r="I1" s="20"/>
      <c r="J1" s="20"/>
      <c r="K1" s="20"/>
      <c r="L1" s="20"/>
      <c r="M1" s="20"/>
      <c r="N1" s="20"/>
      <c r="O1" s="20"/>
      <c r="P1" s="20"/>
      <c r="Q1" s="20"/>
      <c r="R1" s="20"/>
      <c r="S1" s="20"/>
      <c r="T1" s="20"/>
      <c r="U1" s="20"/>
      <c r="V1" s="20"/>
    </row>
    <row r="2" spans="1:22" ht="16" customHeight="1" x14ac:dyDescent="0.2">
      <c r="A2" s="20"/>
      <c r="B2" s="22" t="s">
        <v>64</v>
      </c>
      <c r="C2" s="23" t="s">
        <v>65</v>
      </c>
      <c r="D2" s="23" t="s">
        <v>66</v>
      </c>
      <c r="E2" s="23" t="s">
        <v>67</v>
      </c>
      <c r="F2" s="23" t="s">
        <v>68</v>
      </c>
      <c r="G2" s="20"/>
      <c r="H2" s="24" t="s">
        <v>69</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6" t="s">
        <v>70</v>
      </c>
      <c r="C3" s="27"/>
      <c r="D3" s="27"/>
      <c r="E3" s="27"/>
      <c r="F3" s="28"/>
      <c r="G3" s="20"/>
      <c r="H3" s="20"/>
      <c r="I3" s="20"/>
      <c r="J3" s="20"/>
      <c r="K3" s="20"/>
      <c r="L3" s="20"/>
      <c r="M3" s="20"/>
      <c r="N3" s="20"/>
      <c r="O3" s="20"/>
      <c r="P3" s="20"/>
      <c r="Q3" s="20"/>
      <c r="R3" s="20"/>
      <c r="S3" s="20"/>
      <c r="T3" s="20"/>
      <c r="U3" s="20"/>
      <c r="V3" s="20"/>
    </row>
    <row r="4" spans="1:22" ht="19" customHeight="1" x14ac:dyDescent="0.25">
      <c r="A4" s="20"/>
      <c r="B4" s="29" t="s">
        <v>71</v>
      </c>
      <c r="C4" s="27"/>
      <c r="D4" s="27"/>
      <c r="E4" s="27"/>
      <c r="F4" s="28"/>
      <c r="G4" s="20"/>
      <c r="H4" s="20"/>
      <c r="I4" s="20"/>
      <c r="J4" s="20"/>
      <c r="K4" s="20"/>
      <c r="L4" s="20"/>
      <c r="M4" s="20"/>
      <c r="N4" s="20"/>
      <c r="O4" s="20"/>
      <c r="P4" s="20"/>
      <c r="Q4" s="20"/>
      <c r="R4" s="20"/>
      <c r="S4" s="20"/>
      <c r="T4" s="20"/>
      <c r="U4" s="20"/>
      <c r="V4" s="20"/>
    </row>
    <row r="5" spans="1:22" ht="19" customHeight="1" x14ac:dyDescent="0.25">
      <c r="A5" s="20"/>
      <c r="B5" s="29" t="s">
        <v>72</v>
      </c>
      <c r="C5" s="27"/>
      <c r="D5" s="27"/>
      <c r="E5" s="27"/>
      <c r="F5" s="28"/>
      <c r="G5" s="20"/>
      <c r="H5" s="20"/>
      <c r="I5" s="20"/>
      <c r="J5" s="20"/>
      <c r="K5" s="20"/>
      <c r="L5" s="20"/>
      <c r="M5" s="20"/>
      <c r="N5" s="20"/>
      <c r="O5" s="20"/>
      <c r="P5" s="20"/>
      <c r="Q5" s="20"/>
      <c r="R5" s="20"/>
      <c r="S5" s="20"/>
      <c r="T5" s="20"/>
      <c r="U5" s="20"/>
      <c r="V5" s="20"/>
    </row>
    <row r="6" spans="1:22" ht="19" customHeight="1" x14ac:dyDescent="0.25">
      <c r="A6" s="20"/>
      <c r="B6" s="29" t="s">
        <v>73</v>
      </c>
      <c r="C6" s="27"/>
      <c r="D6" s="27"/>
      <c r="E6" s="27"/>
      <c r="F6" s="28"/>
      <c r="G6" s="20"/>
      <c r="H6" s="20"/>
      <c r="I6" s="20"/>
      <c r="J6" s="20"/>
      <c r="K6" s="20"/>
      <c r="L6" s="20"/>
      <c r="M6" s="20"/>
      <c r="N6" s="20"/>
      <c r="O6" s="20"/>
      <c r="P6" s="20"/>
      <c r="Q6" s="20"/>
      <c r="R6" s="20"/>
      <c r="S6" s="20"/>
      <c r="T6" s="20"/>
      <c r="U6" s="20"/>
      <c r="V6" s="20"/>
    </row>
    <row r="7" spans="1:22" ht="19" customHeight="1" x14ac:dyDescent="0.25">
      <c r="A7" s="20"/>
      <c r="B7" s="29" t="s">
        <v>74</v>
      </c>
      <c r="C7" s="27"/>
      <c r="D7" s="27"/>
      <c r="E7" s="27"/>
      <c r="F7" s="28"/>
      <c r="G7" s="20"/>
      <c r="H7" s="20"/>
      <c r="I7" s="20"/>
      <c r="J7" s="20"/>
      <c r="K7" s="20"/>
      <c r="L7" s="20"/>
      <c r="M7" s="20"/>
      <c r="N7" s="20"/>
      <c r="O7" s="20"/>
      <c r="P7" s="20"/>
      <c r="Q7" s="20"/>
      <c r="R7" s="20"/>
      <c r="S7" s="20"/>
      <c r="T7" s="20"/>
      <c r="U7" s="20"/>
      <c r="V7" s="20"/>
    </row>
    <row r="8" spans="1:22" ht="19" customHeight="1" x14ac:dyDescent="0.25">
      <c r="A8" s="20"/>
      <c r="B8" s="29" t="s">
        <v>75</v>
      </c>
      <c r="C8" s="27"/>
      <c r="D8" s="27"/>
      <c r="E8" s="27"/>
      <c r="F8" s="28"/>
      <c r="G8" s="20"/>
      <c r="H8" s="20"/>
      <c r="I8" s="20"/>
      <c r="J8" s="20"/>
      <c r="K8" s="20"/>
      <c r="L8" s="20"/>
      <c r="M8" s="20"/>
      <c r="N8" s="20"/>
      <c r="O8" s="20"/>
      <c r="P8" s="20"/>
      <c r="Q8" s="20"/>
      <c r="R8" s="20"/>
      <c r="S8" s="20"/>
      <c r="T8" s="20"/>
      <c r="U8" s="20"/>
      <c r="V8" s="20"/>
    </row>
    <row r="9" spans="1:22" ht="19" customHeight="1" x14ac:dyDescent="0.25">
      <c r="A9" s="20"/>
      <c r="B9" s="29" t="s">
        <v>76</v>
      </c>
      <c r="C9" s="27"/>
      <c r="D9" s="27"/>
      <c r="E9" s="27"/>
      <c r="F9" s="28"/>
      <c r="G9" s="20"/>
      <c r="H9" s="20"/>
      <c r="I9" s="20"/>
      <c r="J9" s="20"/>
      <c r="K9" s="20"/>
      <c r="L9" s="20"/>
      <c r="M9" s="20"/>
      <c r="N9" s="20"/>
      <c r="O9" s="20"/>
      <c r="P9" s="20"/>
      <c r="Q9" s="20"/>
      <c r="R9" s="20"/>
      <c r="S9" s="20"/>
      <c r="T9" s="20"/>
      <c r="U9" s="20"/>
      <c r="V9" s="20"/>
    </row>
    <row r="10" spans="1:22" ht="19" customHeight="1" x14ac:dyDescent="0.25">
      <c r="A10" s="20"/>
      <c r="B10" s="29" t="s">
        <v>77</v>
      </c>
      <c r="C10" s="27"/>
      <c r="D10" s="27"/>
      <c r="E10" s="27"/>
      <c r="F10" s="28"/>
      <c r="G10" s="20"/>
      <c r="H10" s="20"/>
      <c r="I10" s="20"/>
      <c r="J10" s="20"/>
      <c r="K10" s="20"/>
      <c r="L10" s="20"/>
      <c r="M10" s="20"/>
      <c r="N10" s="20"/>
      <c r="O10" s="20"/>
      <c r="P10" s="20"/>
      <c r="Q10" s="20"/>
      <c r="R10" s="20"/>
      <c r="S10" s="20"/>
      <c r="T10" s="20"/>
      <c r="U10" s="20"/>
      <c r="V10" s="20"/>
    </row>
    <row r="11" spans="1:22" ht="19" customHeight="1" x14ac:dyDescent="0.25">
      <c r="A11" s="20"/>
      <c r="B11" s="29" t="s">
        <v>78</v>
      </c>
      <c r="C11" s="27"/>
      <c r="D11" s="27"/>
      <c r="E11" s="27"/>
      <c r="F11" s="28"/>
      <c r="G11" s="20"/>
      <c r="H11" s="20"/>
      <c r="I11" s="20"/>
      <c r="J11" s="20"/>
      <c r="K11" s="20"/>
      <c r="L11" s="20"/>
      <c r="M11" s="20"/>
      <c r="N11" s="20"/>
      <c r="O11" s="20"/>
      <c r="P11" s="20"/>
      <c r="Q11" s="20"/>
      <c r="R11" s="20"/>
      <c r="S11" s="20"/>
      <c r="T11" s="20"/>
      <c r="U11" s="20"/>
      <c r="V11" s="20"/>
    </row>
    <row r="12" spans="1:22" ht="19" customHeight="1" x14ac:dyDescent="0.25">
      <c r="A12" s="20"/>
      <c r="B12" s="29" t="s">
        <v>79</v>
      </c>
      <c r="C12" s="27"/>
      <c r="D12" s="27"/>
      <c r="E12" s="27"/>
      <c r="F12" s="28"/>
      <c r="G12" s="20"/>
      <c r="H12" s="20"/>
      <c r="I12" s="20"/>
      <c r="J12" s="20"/>
      <c r="K12" s="20"/>
      <c r="L12" s="20"/>
      <c r="M12" s="20"/>
      <c r="N12" s="20"/>
      <c r="O12" s="20"/>
      <c r="P12" s="20"/>
      <c r="Q12" s="20"/>
      <c r="R12" s="20"/>
      <c r="S12" s="20"/>
      <c r="T12" s="20"/>
      <c r="U12" s="20"/>
      <c r="V12" s="20"/>
    </row>
    <row r="13" spans="1:22" ht="19" customHeight="1" x14ac:dyDescent="0.25">
      <c r="A13" s="20"/>
      <c r="B13" s="29" t="s">
        <v>80</v>
      </c>
      <c r="C13" s="27"/>
      <c r="D13" s="27"/>
      <c r="E13" s="27"/>
      <c r="F13" s="28"/>
      <c r="G13" s="20"/>
      <c r="H13" s="20"/>
      <c r="I13" s="20"/>
      <c r="J13" s="20"/>
      <c r="K13" s="20"/>
      <c r="L13" s="20"/>
      <c r="M13" s="20"/>
      <c r="N13" s="20"/>
      <c r="O13" s="20"/>
      <c r="P13" s="20"/>
      <c r="Q13" s="20"/>
      <c r="R13" s="20"/>
      <c r="S13" s="20"/>
      <c r="T13" s="20"/>
      <c r="U13" s="20"/>
      <c r="V13" s="20"/>
    </row>
    <row r="14" spans="1:22" ht="19" customHeight="1" x14ac:dyDescent="0.25">
      <c r="A14" s="20"/>
      <c r="B14" s="30" t="s">
        <v>81</v>
      </c>
      <c r="C14" s="31"/>
      <c r="D14" s="31"/>
      <c r="E14" s="31"/>
      <c r="F14" s="32"/>
      <c r="G14" s="20"/>
      <c r="H14" s="20"/>
      <c r="I14" s="20"/>
      <c r="J14" s="20"/>
      <c r="K14" s="20"/>
      <c r="L14" s="20"/>
      <c r="M14" s="20"/>
      <c r="N14" s="20"/>
      <c r="O14" s="20"/>
      <c r="P14" s="20"/>
      <c r="Q14" s="20"/>
      <c r="R14" s="20"/>
      <c r="S14" s="20"/>
      <c r="T14" s="20"/>
      <c r="U14" s="20"/>
      <c r="V14" s="20"/>
    </row>
    <row r="15" spans="1:22" ht="19" customHeight="1" x14ac:dyDescent="0.25">
      <c r="A15" s="20"/>
      <c r="B15" s="26" t="s">
        <v>82</v>
      </c>
      <c r="C15" s="27"/>
      <c r="D15" s="27"/>
      <c r="E15" s="27"/>
      <c r="F15" s="28"/>
      <c r="G15" s="20"/>
      <c r="H15" s="20"/>
      <c r="I15" s="20"/>
      <c r="J15" s="20"/>
      <c r="K15" s="20"/>
      <c r="L15" s="20"/>
      <c r="M15" s="20"/>
      <c r="N15" s="20"/>
      <c r="O15" s="20"/>
      <c r="P15" s="20"/>
      <c r="Q15" s="20"/>
      <c r="R15" s="20"/>
      <c r="S15" s="20"/>
      <c r="T15" s="20"/>
      <c r="U15" s="20"/>
      <c r="V15" s="20"/>
    </row>
    <row r="16" spans="1:22" ht="19" customHeight="1" x14ac:dyDescent="0.25">
      <c r="A16" s="20"/>
      <c r="B16" s="30" t="s">
        <v>83</v>
      </c>
      <c r="C16" s="31"/>
      <c r="D16" s="31"/>
      <c r="E16" s="31"/>
      <c r="F16" s="32"/>
      <c r="G16" s="20"/>
      <c r="H16" s="20"/>
      <c r="I16" s="20"/>
      <c r="J16" s="20"/>
      <c r="K16" s="20"/>
      <c r="L16" s="20"/>
      <c r="M16" s="20"/>
      <c r="N16" s="20"/>
      <c r="O16" s="20"/>
      <c r="P16" s="20"/>
      <c r="Q16" s="20"/>
      <c r="R16" s="20"/>
      <c r="S16" s="20"/>
      <c r="T16" s="20"/>
      <c r="U16" s="20"/>
      <c r="V16" s="20"/>
    </row>
    <row r="17" spans="1:22" ht="20" customHeight="1" x14ac:dyDescent="0.25">
      <c r="A17" s="20"/>
      <c r="B17" s="33" t="s">
        <v>84</v>
      </c>
      <c r="C17" s="34"/>
      <c r="D17" s="34"/>
      <c r="E17" s="34"/>
      <c r="F17" s="35"/>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6" t="s">
        <v>3</v>
      </c>
      <c r="C19" s="37" t="s">
        <v>85</v>
      </c>
      <c r="D19" s="37" t="s">
        <v>86</v>
      </c>
      <c r="E19" s="37" t="s">
        <v>87</v>
      </c>
      <c r="F19" s="37" t="s">
        <v>88</v>
      </c>
      <c r="G19" s="38" t="s">
        <v>89</v>
      </c>
      <c r="H19" s="20"/>
      <c r="I19" s="20"/>
      <c r="J19" s="20"/>
      <c r="K19" s="20"/>
      <c r="L19" s="20"/>
      <c r="M19" s="20"/>
      <c r="N19" s="20"/>
      <c r="O19" s="20"/>
      <c r="P19" s="20"/>
      <c r="Q19" s="20"/>
      <c r="R19" s="20"/>
      <c r="S19" s="20"/>
      <c r="T19" s="20"/>
      <c r="U19" s="20"/>
      <c r="V19" s="20"/>
    </row>
    <row r="20" spans="1:22" x14ac:dyDescent="0.2">
      <c r="A20" s="20"/>
      <c r="B20" s="39" t="s">
        <v>18</v>
      </c>
      <c r="C20" s="40"/>
      <c r="D20" s="40"/>
      <c r="E20" s="40"/>
      <c r="F20" s="40"/>
      <c r="G20" s="41"/>
      <c r="H20" s="42" t="s">
        <v>90</v>
      </c>
      <c r="I20" s="20"/>
      <c r="J20" s="20"/>
      <c r="K20" s="20"/>
      <c r="L20" s="20"/>
      <c r="M20" s="20"/>
      <c r="N20" s="20"/>
      <c r="O20" s="20"/>
      <c r="P20" s="20"/>
      <c r="Q20" s="20"/>
      <c r="R20" s="20"/>
      <c r="S20" s="20"/>
      <c r="T20" s="20"/>
      <c r="U20" s="20"/>
      <c r="V20" s="20"/>
    </row>
    <row r="21" spans="1:22" x14ac:dyDescent="0.2">
      <c r="A21" s="20"/>
      <c r="B21" s="43" t="s">
        <v>91</v>
      </c>
      <c r="C21" s="44" t="str">
        <f>IF(C3&gt;D3, "Pass", "Fail")</f>
        <v>Fail</v>
      </c>
      <c r="D21" s="44" t="str">
        <f>IF(D3&gt;E3, "Pass", "Fail")</f>
        <v>Fail</v>
      </c>
      <c r="E21" s="44" t="str">
        <f>IF(E3&gt;F3, "Pass", "Fail")</f>
        <v>Fail</v>
      </c>
      <c r="F21" s="45"/>
      <c r="G21" s="46">
        <f>(((COUNTIF(C21:E21, "Pass") * 100) + (COUNTIF(C21:E21, "Fail") * 0)) * (400/300)) / 2</f>
        <v>0</v>
      </c>
      <c r="H21" s="47" t="s">
        <v>92</v>
      </c>
      <c r="I21" s="48"/>
      <c r="J21" s="20"/>
      <c r="K21" s="20"/>
      <c r="L21" s="20"/>
      <c r="M21" s="20"/>
      <c r="N21" s="20"/>
      <c r="O21" s="20"/>
      <c r="P21" s="20"/>
      <c r="Q21" s="20"/>
      <c r="R21" s="20"/>
      <c r="S21" s="20"/>
      <c r="T21" s="20"/>
      <c r="U21" s="20"/>
      <c r="V21" s="20"/>
    </row>
    <row r="22" spans="1:22" x14ac:dyDescent="0.2">
      <c r="A22" s="20"/>
      <c r="B22" s="43" t="s">
        <v>93</v>
      </c>
      <c r="C22" s="44" t="str">
        <f>IF(C17&gt;D17, "Pass", "Fail")</f>
        <v>Fail</v>
      </c>
      <c r="D22" s="44" t="str">
        <f>IF(D17&gt;E17, "Pass", "Fail")</f>
        <v>Fail</v>
      </c>
      <c r="E22" s="44" t="str">
        <f>IF(E17&gt;F17, "Pass", "Fail")</f>
        <v>Fail</v>
      </c>
      <c r="F22" s="40"/>
      <c r="G22" s="46">
        <f>(((COUNTIF(C22:F22, "Pass") * 100) + (COUNTIF(C22:F22, "Fail") * 0)) * (400/300)) / 2</f>
        <v>0</v>
      </c>
      <c r="H22" s="47" t="s">
        <v>94</v>
      </c>
      <c r="I22" s="20"/>
      <c r="J22" s="20"/>
      <c r="K22" s="20"/>
      <c r="L22" s="20"/>
      <c r="M22" s="20"/>
      <c r="N22" s="20"/>
      <c r="O22" s="20"/>
      <c r="P22" s="20"/>
      <c r="Q22" s="20"/>
      <c r="R22" s="20"/>
      <c r="S22" s="20"/>
      <c r="T22" s="20"/>
      <c r="U22" s="20"/>
      <c r="V22" s="20"/>
    </row>
    <row r="23" spans="1:22" x14ac:dyDescent="0.2">
      <c r="A23" s="20"/>
      <c r="B23" s="39" t="s">
        <v>6</v>
      </c>
      <c r="C23" s="44" t="str">
        <f>IF(C17&gt;C7, "Pass", "Fail")</f>
        <v>Fail</v>
      </c>
      <c r="D23" s="44" t="str">
        <f>IF(D17&gt;D7, "Pass", "Fail")</f>
        <v>Fail</v>
      </c>
      <c r="E23" s="44" t="str">
        <f>IF(E17&gt;E7, "Pass", "Fail")</f>
        <v>Fail</v>
      </c>
      <c r="F23" s="49" t="str">
        <f>IF(F17&gt;F7, "Pass", "Fail")</f>
        <v>Fail</v>
      </c>
      <c r="G23" s="46">
        <f t="shared" ref="G23:G30" si="0">(COUNTIF(C23:F23, "Pass") * 100) + (COUNTIF(C23:F23, "Fail") * 0)</f>
        <v>0</v>
      </c>
      <c r="H23" s="47" t="s">
        <v>95</v>
      </c>
      <c r="I23" s="20"/>
      <c r="J23" s="20"/>
      <c r="K23" s="20"/>
      <c r="L23" s="20"/>
      <c r="M23" s="20"/>
      <c r="N23" s="20"/>
      <c r="O23" s="20"/>
      <c r="P23" s="20"/>
      <c r="Q23" s="20"/>
      <c r="R23" s="20"/>
      <c r="S23" s="20"/>
      <c r="T23" s="20"/>
      <c r="U23" s="20"/>
      <c r="V23" s="20"/>
    </row>
    <row r="24" spans="1:22" x14ac:dyDescent="0.2">
      <c r="A24" s="20"/>
      <c r="B24" s="39" t="s">
        <v>24</v>
      </c>
      <c r="C24" s="50" t="e">
        <f>C17/(C4)</f>
        <v>#DIV/0!</v>
      </c>
      <c r="D24" s="50" t="e">
        <f>D17/(D4)</f>
        <v>#DIV/0!</v>
      </c>
      <c r="E24" s="50" t="e">
        <f t="shared" ref="E24:F24" si="1">E17/(E4)</f>
        <v>#DIV/0!</v>
      </c>
      <c r="F24" s="51" t="e">
        <f t="shared" si="1"/>
        <v>#DIV/0!</v>
      </c>
      <c r="G24" s="46" t="e">
        <f>(IF(C24 &gt; 0.5, 100, IF(C24 &gt;= 0.2, 50, 0))) +
  (IF(D24 &gt; 0.5, 100, IF(D24 &gt;= 0.2, 50, 0))) +
  (IF(E24 &gt; 0.5, 100, IF(E24 &gt;= 0.2, 50, 0))) +
  (IF(F24 &gt; 0.5, 100, IF(F24 &gt;= 0.2, 50, 0)))</f>
        <v>#DIV/0!</v>
      </c>
      <c r="H24" s="47" t="s">
        <v>96</v>
      </c>
      <c r="I24" s="20"/>
      <c r="J24" s="20"/>
      <c r="K24" s="20"/>
      <c r="L24" s="20"/>
      <c r="M24" s="20"/>
      <c r="N24" s="20"/>
      <c r="O24" s="20"/>
      <c r="P24" s="20"/>
      <c r="Q24" s="20"/>
      <c r="R24" s="20"/>
      <c r="S24" s="20"/>
      <c r="T24" s="20"/>
      <c r="U24" s="20"/>
      <c r="V24" s="20"/>
    </row>
    <row r="25" spans="1:22" x14ac:dyDescent="0.2">
      <c r="A25" s="20"/>
      <c r="B25" s="39" t="s">
        <v>12</v>
      </c>
      <c r="C25" s="50" t="e">
        <f>C17/C6</f>
        <v>#DIV/0!</v>
      </c>
      <c r="D25" s="50" t="e">
        <f>D17/D6</f>
        <v>#DIV/0!</v>
      </c>
      <c r="E25" s="50" t="e">
        <f>E17/E6</f>
        <v>#DIV/0!</v>
      </c>
      <c r="F25" s="51" t="e">
        <f>F17/F6</f>
        <v>#DIV/0!</v>
      </c>
      <c r="G25" s="46" t="e">
        <f>(IF(C25 &gt; 0.17, 100, IF(C25 &gt;= 0.1, 50, 0))) +
  (IF(D25 &gt; 0.17, 100, IF(D25 &gt;= 0.1, 50, 0))) +
  (IF(E25 &gt; 0.17, 100, IF(E25 &gt;= 0.1, 50, 0))) +
  (IF(F25 &gt; 0.17, 100, IF(F25 &gt;= 0.1, 50, 0)))</f>
        <v>#DIV/0!</v>
      </c>
      <c r="H25" s="47" t="s">
        <v>97</v>
      </c>
      <c r="I25" s="20"/>
      <c r="J25" s="20"/>
      <c r="K25" s="20"/>
      <c r="L25" s="20"/>
      <c r="M25" s="20"/>
      <c r="N25" s="20"/>
      <c r="O25" s="20"/>
      <c r="P25" s="20"/>
      <c r="Q25" s="20"/>
      <c r="R25" s="20"/>
      <c r="S25" s="20"/>
      <c r="T25" s="20"/>
      <c r="U25" s="20"/>
      <c r="V25" s="20"/>
    </row>
    <row r="26" spans="1:22" x14ac:dyDescent="0.2">
      <c r="A26" s="20"/>
      <c r="B26" s="39" t="s">
        <v>14</v>
      </c>
      <c r="C26" s="50" t="e">
        <f>C8/C6</f>
        <v>#DIV/0!</v>
      </c>
      <c r="D26" s="50" t="e">
        <f>D8/D6</f>
        <v>#DIV/0!</v>
      </c>
      <c r="E26" s="50" t="e">
        <f>E8/E6</f>
        <v>#DIV/0!</v>
      </c>
      <c r="F26" s="51" t="e">
        <f>F8/F6</f>
        <v>#DIV/0!</v>
      </c>
      <c r="G26" s="46" t="e">
        <f>(IF(C26 &lt; 0.5, 100, 0)) +
  (IF(D26 &lt; 0.5, 100, 0)) +
  (IF(E26 &lt; 0.5, 100, 0)) +
  (IF(F26 &lt; 0.5, 100, 0))</f>
        <v>#DIV/0!</v>
      </c>
      <c r="H26" s="47" t="s">
        <v>98</v>
      </c>
      <c r="I26" s="20"/>
      <c r="J26" s="20"/>
      <c r="K26" s="20"/>
      <c r="L26" s="20"/>
      <c r="M26" s="20"/>
      <c r="N26" s="20"/>
      <c r="O26" s="20"/>
      <c r="P26" s="20"/>
      <c r="Q26" s="20"/>
      <c r="R26" s="20"/>
      <c r="S26" s="20"/>
      <c r="T26" s="20"/>
      <c r="U26" s="20"/>
      <c r="V26" s="20"/>
    </row>
    <row r="27" spans="1:22" x14ac:dyDescent="0.2">
      <c r="A27" s="20"/>
      <c r="B27" s="39" t="s">
        <v>99</v>
      </c>
      <c r="C27" s="50" t="e">
        <f>C9/(C13+C10)</f>
        <v>#DIV/0!</v>
      </c>
      <c r="D27" s="50" t="e">
        <f>D9/(D13+D10)</f>
        <v>#DIV/0!</v>
      </c>
      <c r="E27" s="50" t="e">
        <f>E9/(E13+E10)</f>
        <v>#DIV/0!</v>
      </c>
      <c r="F27" s="51" t="e">
        <f>F9/(F13+F10)</f>
        <v>#DIV/0!</v>
      </c>
      <c r="G27" s="46" t="e">
        <f>(IF(C27 &lt; 0.8, 100, IF(C27 &lt; 1, 50, 0))) +
  (IF(D27 &lt; 0.8, 100, IF(D27 &lt; 1, 50, 0))) +
  (IF(E27 &lt; 0.8, 100, IF(E27 &lt; 1, 50, 0))) +
  (IF(F27 &lt; 0.8, 100, IF(F27 &lt; 1, 50, 0)))</f>
        <v>#DIV/0!</v>
      </c>
      <c r="H27" s="47" t="s">
        <v>100</v>
      </c>
      <c r="I27" s="20"/>
      <c r="J27" s="20"/>
      <c r="K27" s="20"/>
      <c r="L27" s="20"/>
      <c r="M27" s="20"/>
      <c r="N27" s="20"/>
      <c r="O27" s="20"/>
      <c r="P27" s="20"/>
      <c r="Q27" s="20"/>
      <c r="R27" s="20"/>
      <c r="S27" s="20"/>
      <c r="T27" s="20"/>
      <c r="U27" s="20"/>
      <c r="V27" s="20"/>
    </row>
    <row r="28" spans="1:22" x14ac:dyDescent="0.2">
      <c r="A28" s="20"/>
      <c r="B28" s="39" t="s">
        <v>101</v>
      </c>
      <c r="C28" s="44" t="str">
        <f>IF(C11=0, "Pass", "Fail")</f>
        <v>Pass</v>
      </c>
      <c r="D28" s="52" t="str">
        <f>IF(D11=0, "Pass", "Fail")</f>
        <v>Pass</v>
      </c>
      <c r="E28" s="52" t="str">
        <f>IF(E11=0, "Pass", "Fail")</f>
        <v>Pass</v>
      </c>
      <c r="F28" s="53" t="str">
        <f>IF(F11=0, "Pass", "Fail")</f>
        <v>Pass</v>
      </c>
      <c r="G28" s="46">
        <f t="shared" si="0"/>
        <v>400</v>
      </c>
      <c r="H28" s="47" t="s">
        <v>102</v>
      </c>
      <c r="I28" s="20"/>
      <c r="J28" s="20"/>
      <c r="K28" s="20"/>
      <c r="L28" s="20"/>
      <c r="M28" s="20"/>
      <c r="N28" s="20"/>
      <c r="O28" s="20"/>
      <c r="P28" s="20"/>
      <c r="Q28" s="20"/>
      <c r="R28" s="20"/>
      <c r="S28" s="20"/>
      <c r="T28" s="20"/>
      <c r="U28" s="20"/>
      <c r="V28" s="20"/>
    </row>
    <row r="29" spans="1:22" x14ac:dyDescent="0.2">
      <c r="A29" s="20"/>
      <c r="B29" s="39" t="s">
        <v>16</v>
      </c>
      <c r="C29" s="51" t="e">
        <f>(((C12-D12)/D12)+((D12-E12)/E12)+((E12-F12)/F12))/3</f>
        <v>#DIV/0!</v>
      </c>
      <c r="D29" s="54"/>
      <c r="E29" s="55"/>
      <c r="F29" s="56"/>
      <c r="G29" s="46" t="e">
        <f>(IF(C29 &gt;= 0.17, 100, IF(C29 &gt;= 0, 50, 0))) * (400/100)</f>
        <v>#DIV/0!</v>
      </c>
      <c r="H29" s="47" t="s">
        <v>103</v>
      </c>
      <c r="I29" s="20"/>
      <c r="J29" s="20"/>
      <c r="K29" s="20"/>
      <c r="L29" s="20"/>
      <c r="M29" s="20"/>
      <c r="N29" s="20"/>
      <c r="O29" s="20"/>
      <c r="P29" s="20"/>
      <c r="Q29" s="20"/>
      <c r="R29" s="20"/>
      <c r="S29" s="20"/>
      <c r="T29" s="20"/>
      <c r="U29" s="20"/>
      <c r="V29" s="20"/>
    </row>
    <row r="30" spans="1:22" x14ac:dyDescent="0.2">
      <c r="A30" s="20"/>
      <c r="B30" s="39" t="s">
        <v>20</v>
      </c>
      <c r="C30" s="44" t="str">
        <f>IF(C10&lt;&gt;0,"Pass","Fail")</f>
        <v>Fail</v>
      </c>
      <c r="D30" s="57" t="str">
        <f>IF(D10&lt;&gt;0,"Pass","Fail")</f>
        <v>Fail</v>
      </c>
      <c r="E30" s="57" t="str">
        <f>IF(E10&lt;&gt;0,"Pass","Fail")</f>
        <v>Fail</v>
      </c>
      <c r="F30" s="58" t="str">
        <f>IF(F10&lt;&gt;0,"Pass","Fail")</f>
        <v>Fail</v>
      </c>
      <c r="G30" s="46">
        <f t="shared" si="0"/>
        <v>0</v>
      </c>
      <c r="H30" s="47" t="s">
        <v>104</v>
      </c>
      <c r="I30" s="20"/>
      <c r="J30" s="20"/>
      <c r="K30" s="20"/>
      <c r="L30" s="20"/>
      <c r="M30" s="20"/>
      <c r="N30" s="20"/>
      <c r="O30" s="20"/>
      <c r="P30" s="20"/>
      <c r="Q30" s="20"/>
      <c r="R30" s="20"/>
      <c r="S30" s="20"/>
      <c r="T30" s="20"/>
      <c r="U30" s="20"/>
      <c r="V30" s="20"/>
    </row>
    <row r="31" spans="1:22" x14ac:dyDescent="0.2">
      <c r="A31" s="20"/>
      <c r="B31" s="39" t="s">
        <v>105</v>
      </c>
      <c r="C31" s="50" t="e">
        <f>C17/(C13+C10)</f>
        <v>#DIV/0!</v>
      </c>
      <c r="D31" s="50" t="e">
        <f>D17/(D13+D10)</f>
        <v>#DIV/0!</v>
      </c>
      <c r="E31" s="50" t="e">
        <f>E17/(E13+E10)</f>
        <v>#DIV/0!</v>
      </c>
      <c r="F31" s="51" t="e">
        <f>F17/(F13+F10)</f>
        <v>#DIV/0!</v>
      </c>
      <c r="G31" s="46" t="e">
        <f>(IF(C31 &gt; 0.23, 100, 0)) +
  (IF(D31 &gt; 0.23, 100, 0)) +
  (IF(E31 &gt; 0.23, 100, 0)) +
  (IF(F31 &gt; 0.23, 100, 0))</f>
        <v>#DIV/0!</v>
      </c>
      <c r="H31" s="47" t="s">
        <v>106</v>
      </c>
      <c r="I31" s="20"/>
      <c r="J31" s="20"/>
      <c r="K31" s="20"/>
      <c r="L31" s="20"/>
      <c r="M31" s="20"/>
      <c r="N31" s="20"/>
      <c r="O31" s="20"/>
      <c r="P31" s="20"/>
      <c r="Q31" s="20"/>
      <c r="R31" s="20"/>
      <c r="S31" s="20"/>
      <c r="T31" s="20"/>
      <c r="U31" s="20"/>
      <c r="V31" s="20"/>
    </row>
    <row r="32" spans="1:22" ht="16" customHeight="1" x14ac:dyDescent="0.2">
      <c r="A32" s="20"/>
      <c r="B32" s="59" t="s">
        <v>26</v>
      </c>
      <c r="C32" s="60" t="str">
        <f>IF(C5&gt;F5, "Pass", "Fail")</f>
        <v>Fail</v>
      </c>
      <c r="D32" s="61"/>
      <c r="E32" s="62"/>
      <c r="F32" s="62"/>
      <c r="G32" s="63">
        <f>((COUNTIF(C32, "Pass") * 100) + (COUNTIF(C32, "Fail") * 0)) * (400/100)</f>
        <v>0</v>
      </c>
      <c r="H32" s="64" t="s">
        <v>107</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3" operator="containsText" id="{00000000-000E-0000-0200-000021000000}">
            <xm:f>NOT(ISERROR(SEARCH("Pass",C21)))</xm:f>
            <x14:dxf>
              <font>
                <color rgb="FF006100"/>
              </font>
              <fill>
                <patternFill>
                  <bgColor rgb="FFC6EFCE"/>
                </patternFill>
              </fill>
            </x14:dxf>
          </x14:cfRule>
          <x14:cfRule type="containsText" priority="32" operator="containsText" id="{00000000-000E-0000-0200-000020000000}">
            <xm:f>NOT(ISERROR(SEARCH("Fail",C21)))</xm:f>
            <x14:dxf>
              <font>
                <color rgb="FF9C0006"/>
              </font>
              <fill>
                <patternFill>
                  <bgColor rgb="FFFFC7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V32"/>
  <sheetViews>
    <sheetView tabSelected="1" zoomScale="200" workbookViewId="0">
      <selection activeCell="C2" sqref="C2:F17"/>
    </sheetView>
  </sheetViews>
  <sheetFormatPr baseColWidth="10" defaultColWidth="8.83203125" defaultRowHeight="15" x14ac:dyDescent="0.2"/>
  <cols>
    <col min="1" max="1" width="19" customWidth="1"/>
    <col min="2" max="2" width="42" customWidth="1"/>
    <col min="3" max="6" width="20" customWidth="1"/>
    <col min="7" max="7" width="6.5" bestFit="1" customWidth="1"/>
    <col min="8" max="8" width="15.83203125" customWidth="1"/>
    <col min="9" max="9" width="20" customWidth="1"/>
    <col min="10" max="22" width="19" customWidth="1"/>
  </cols>
  <sheetData>
    <row r="1" spans="1:22" x14ac:dyDescent="0.2">
      <c r="A1" s="20"/>
      <c r="B1" s="21" t="s">
        <v>63</v>
      </c>
      <c r="C1" s="20"/>
      <c r="D1" s="20"/>
      <c r="E1" s="20"/>
      <c r="F1" s="20"/>
      <c r="G1" s="20"/>
      <c r="H1" s="20"/>
      <c r="I1" s="20"/>
      <c r="J1" s="20"/>
      <c r="K1" s="20"/>
      <c r="L1" s="20"/>
      <c r="M1" s="20"/>
      <c r="N1" s="20"/>
      <c r="O1" s="20"/>
      <c r="P1" s="20"/>
      <c r="Q1" s="20"/>
      <c r="R1" s="20"/>
      <c r="S1" s="20"/>
      <c r="T1" s="20"/>
      <c r="U1" s="20"/>
      <c r="V1" s="20"/>
    </row>
    <row r="2" spans="1:22" x14ac:dyDescent="0.2">
      <c r="A2" s="20"/>
      <c r="B2" s="22" t="s">
        <v>64</v>
      </c>
      <c r="C2" s="23" t="s">
        <v>108</v>
      </c>
      <c r="D2" s="23" t="s">
        <v>109</v>
      </c>
      <c r="E2" s="23" t="s">
        <v>110</v>
      </c>
      <c r="F2" s="23" t="s">
        <v>111</v>
      </c>
      <c r="G2" s="20"/>
      <c r="H2" s="24" t="s">
        <v>69</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0.44458333333333327</v>
      </c>
      <c r="J2" s="20"/>
      <c r="K2" s="20"/>
      <c r="L2" s="20"/>
      <c r="M2" s="20"/>
      <c r="N2" s="20"/>
      <c r="O2" s="20"/>
      <c r="P2" s="20"/>
      <c r="Q2" s="20"/>
      <c r="R2" s="20"/>
      <c r="S2" s="20"/>
      <c r="T2" s="20"/>
      <c r="U2" s="20"/>
      <c r="V2" s="20"/>
    </row>
    <row r="3" spans="1:22" ht="19" x14ac:dyDescent="0.25">
      <c r="A3" s="20"/>
      <c r="B3" s="26" t="s">
        <v>70</v>
      </c>
      <c r="C3" s="27">
        <v>106266000</v>
      </c>
      <c r="D3" s="27">
        <v>127131000</v>
      </c>
      <c r="E3" s="27">
        <v>86409000</v>
      </c>
      <c r="F3" s="28">
        <v>97914000</v>
      </c>
      <c r="G3" s="20"/>
      <c r="H3" s="20"/>
      <c r="I3" s="20"/>
      <c r="J3" s="20"/>
      <c r="K3" s="20"/>
      <c r="L3" s="20"/>
      <c r="M3" s="20"/>
      <c r="N3" s="20"/>
      <c r="O3" s="20"/>
      <c r="P3" s="20"/>
      <c r="Q3" s="20"/>
      <c r="R3" s="20"/>
      <c r="S3" s="20"/>
      <c r="T3" s="20"/>
      <c r="U3" s="20"/>
      <c r="V3" s="20"/>
    </row>
    <row r="4" spans="1:22" ht="19" x14ac:dyDescent="0.25">
      <c r="A4" s="20"/>
      <c r="B4" s="29" t="s">
        <v>71</v>
      </c>
      <c r="C4" s="27">
        <v>27415000</v>
      </c>
      <c r="D4" s="27">
        <v>35146000</v>
      </c>
      <c r="E4" s="27">
        <v>46323000</v>
      </c>
      <c r="F4" s="28">
        <v>55271000</v>
      </c>
      <c r="G4" s="20"/>
      <c r="H4" s="20"/>
      <c r="I4" s="20"/>
      <c r="J4" s="20"/>
      <c r="K4" s="20"/>
      <c r="L4" s="20"/>
      <c r="M4" s="20"/>
      <c r="N4" s="20"/>
      <c r="O4" s="20"/>
      <c r="P4" s="20"/>
      <c r="Q4" s="20"/>
      <c r="R4" s="20"/>
      <c r="S4" s="20"/>
      <c r="T4" s="20"/>
      <c r="U4" s="20"/>
      <c r="V4" s="20"/>
    </row>
    <row r="5" spans="1:22" ht="19" x14ac:dyDescent="0.25">
      <c r="A5" s="20"/>
      <c r="B5" s="29" t="s">
        <v>72</v>
      </c>
      <c r="C5" s="27">
        <v>146459000</v>
      </c>
      <c r="D5" s="27">
        <v>146459000</v>
      </c>
      <c r="E5" s="27">
        <v>146459000</v>
      </c>
      <c r="F5" s="28">
        <v>146459000</v>
      </c>
      <c r="G5" s="20"/>
      <c r="H5" s="20"/>
      <c r="I5" s="20"/>
      <c r="J5" s="20"/>
      <c r="K5" s="20"/>
      <c r="L5" s="20"/>
      <c r="M5" s="20"/>
      <c r="N5" s="20"/>
      <c r="O5" s="20"/>
      <c r="P5" s="20"/>
      <c r="Q5" s="20"/>
      <c r="R5" s="20"/>
      <c r="S5" s="20"/>
      <c r="T5" s="20"/>
      <c r="U5" s="20"/>
      <c r="V5" s="20"/>
    </row>
    <row r="6" spans="1:22" ht="19" x14ac:dyDescent="0.25">
      <c r="A6" s="20"/>
      <c r="B6" s="29" t="s">
        <v>73</v>
      </c>
      <c r="C6" s="27">
        <v>967951000</v>
      </c>
      <c r="D6" s="27">
        <v>1076925000</v>
      </c>
      <c r="E6" s="27">
        <v>1259879000</v>
      </c>
      <c r="F6" s="28">
        <v>771399000</v>
      </c>
      <c r="G6" s="20"/>
      <c r="H6" s="20"/>
      <c r="I6" s="20"/>
      <c r="J6" s="20"/>
      <c r="K6" s="20"/>
      <c r="L6" s="20"/>
      <c r="M6" s="20"/>
      <c r="N6" s="20"/>
      <c r="O6" s="20"/>
      <c r="P6" s="20"/>
      <c r="Q6" s="20"/>
      <c r="R6" s="20"/>
      <c r="S6" s="20"/>
      <c r="T6" s="20"/>
      <c r="U6" s="20"/>
      <c r="V6" s="20"/>
    </row>
    <row r="7" spans="1:22" ht="19" x14ac:dyDescent="0.25">
      <c r="A7" s="20"/>
      <c r="B7" s="29" t="s">
        <v>74</v>
      </c>
      <c r="C7" s="27">
        <v>279094000</v>
      </c>
      <c r="D7" s="27">
        <v>275928000</v>
      </c>
      <c r="E7" s="27">
        <v>474832000</v>
      </c>
      <c r="F7" s="28">
        <v>262693000</v>
      </c>
      <c r="G7" s="20"/>
      <c r="H7" s="20"/>
      <c r="I7" s="20"/>
      <c r="J7" s="20"/>
      <c r="K7" s="20"/>
      <c r="L7" s="20"/>
      <c r="M7" s="20"/>
      <c r="N7" s="20"/>
      <c r="O7" s="20"/>
      <c r="P7" s="20"/>
      <c r="Q7" s="20"/>
      <c r="R7" s="20"/>
      <c r="S7" s="20"/>
      <c r="T7" s="20"/>
      <c r="U7" s="20"/>
      <c r="V7" s="20"/>
    </row>
    <row r="8" spans="1:22" ht="19" x14ac:dyDescent="0.25">
      <c r="A8" s="20"/>
      <c r="B8" s="29" t="s">
        <v>75</v>
      </c>
      <c r="C8" s="27">
        <v>133011000</v>
      </c>
      <c r="D8" s="27">
        <v>189438000</v>
      </c>
      <c r="E8" s="27">
        <v>169133000</v>
      </c>
      <c r="F8" s="28">
        <v>292688000</v>
      </c>
      <c r="G8" s="20"/>
      <c r="H8" s="20"/>
      <c r="I8" s="20"/>
      <c r="J8" s="20"/>
      <c r="K8" s="20"/>
      <c r="L8" s="20"/>
      <c r="M8" s="20"/>
      <c r="N8" s="20"/>
      <c r="O8" s="20"/>
      <c r="P8" s="20"/>
      <c r="Q8" s="20"/>
      <c r="R8" s="20"/>
      <c r="S8" s="20"/>
      <c r="T8" s="20"/>
      <c r="U8" s="20"/>
      <c r="V8" s="20"/>
    </row>
    <row r="9" spans="1:22" ht="19" x14ac:dyDescent="0.25">
      <c r="A9" s="20"/>
      <c r="B9" s="29" t="s">
        <v>76</v>
      </c>
      <c r="C9" s="27">
        <v>412105000</v>
      </c>
      <c r="D9" s="27">
        <v>465366000</v>
      </c>
      <c r="E9" s="27">
        <v>643965000</v>
      </c>
      <c r="F9" s="28">
        <v>555381000</v>
      </c>
      <c r="G9" s="20"/>
      <c r="H9" s="20"/>
      <c r="I9" s="20"/>
      <c r="J9" s="20"/>
      <c r="K9" s="20"/>
      <c r="L9" s="20"/>
      <c r="M9" s="20"/>
      <c r="N9" s="20"/>
      <c r="O9" s="20"/>
      <c r="P9" s="20"/>
      <c r="Q9" s="20"/>
      <c r="R9" s="20"/>
      <c r="S9" s="20"/>
      <c r="T9" s="20"/>
      <c r="U9" s="20"/>
      <c r="V9" s="20"/>
    </row>
    <row r="10" spans="1:22" ht="19" x14ac:dyDescent="0.25">
      <c r="A10" s="20"/>
      <c r="B10" s="29" t="s">
        <v>77</v>
      </c>
      <c r="C10" s="27">
        <v>193231000</v>
      </c>
      <c r="D10" s="27">
        <v>153231000</v>
      </c>
      <c r="E10" s="27">
        <v>113613000</v>
      </c>
      <c r="F10" s="28">
        <v>113613000</v>
      </c>
      <c r="G10" s="20"/>
      <c r="H10" s="20"/>
      <c r="I10" s="20"/>
      <c r="J10" s="20"/>
      <c r="K10" s="20"/>
      <c r="L10" s="20"/>
      <c r="M10" s="20"/>
      <c r="N10" s="20"/>
      <c r="O10" s="20"/>
      <c r="P10" s="20"/>
      <c r="Q10" s="20"/>
      <c r="R10" s="20"/>
      <c r="S10" s="20"/>
      <c r="T10" s="20"/>
      <c r="U10" s="20"/>
      <c r="V10" s="20"/>
    </row>
    <row r="11" spans="1:22" ht="19" x14ac:dyDescent="0.25">
      <c r="A11" s="20"/>
      <c r="B11" s="29" t="s">
        <v>78</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79</v>
      </c>
      <c r="C12" s="27">
        <v>-249296000</v>
      </c>
      <c r="D12" s="27">
        <v>-196113000</v>
      </c>
      <c r="E12" s="27">
        <v>-279345000</v>
      </c>
      <c r="F12" s="28">
        <v>-650516000</v>
      </c>
      <c r="G12" s="20"/>
      <c r="H12" s="20"/>
      <c r="I12" s="20"/>
      <c r="J12" s="20"/>
      <c r="K12" s="20"/>
      <c r="L12" s="20"/>
      <c r="M12" s="20"/>
      <c r="N12" s="20"/>
      <c r="O12" s="20"/>
      <c r="P12" s="20"/>
      <c r="Q12" s="20"/>
      <c r="R12" s="20"/>
      <c r="S12" s="20"/>
      <c r="T12" s="20"/>
      <c r="U12" s="20"/>
      <c r="V12" s="20"/>
    </row>
    <row r="13" spans="1:22" ht="19" x14ac:dyDescent="0.25">
      <c r="A13" s="20"/>
      <c r="B13" s="29" t="s">
        <v>80</v>
      </c>
      <c r="C13" s="27">
        <v>555846000</v>
      </c>
      <c r="D13" s="27">
        <v>611559000</v>
      </c>
      <c r="E13" s="27">
        <v>615914000</v>
      </c>
      <c r="F13" s="28">
        <v>216018000</v>
      </c>
      <c r="G13" s="20"/>
      <c r="H13" s="20"/>
      <c r="I13" s="20"/>
      <c r="J13" s="20"/>
      <c r="K13" s="20"/>
      <c r="L13" s="20"/>
      <c r="M13" s="20"/>
      <c r="N13" s="20"/>
      <c r="O13" s="20"/>
      <c r="P13" s="20"/>
      <c r="Q13" s="20"/>
      <c r="R13" s="20"/>
      <c r="S13" s="20"/>
      <c r="T13" s="20"/>
      <c r="U13" s="20"/>
      <c r="V13" s="20"/>
    </row>
    <row r="14" spans="1:22" ht="19" x14ac:dyDescent="0.25">
      <c r="A14" s="20"/>
      <c r="B14" s="30" t="s">
        <v>81</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82</v>
      </c>
      <c r="C15" s="27">
        <v>165688000</v>
      </c>
      <c r="D15" s="27">
        <v>139885000</v>
      </c>
      <c r="E15" s="27">
        <v>141494000</v>
      </c>
      <c r="F15" s="28">
        <v>131589000</v>
      </c>
      <c r="G15" s="20"/>
      <c r="H15" s="20"/>
      <c r="I15" s="20"/>
      <c r="J15" s="20"/>
      <c r="K15" s="20"/>
      <c r="L15" s="20"/>
      <c r="M15" s="20"/>
      <c r="N15" s="20"/>
      <c r="O15" s="20"/>
      <c r="P15" s="20"/>
      <c r="Q15" s="20"/>
      <c r="R15" s="20"/>
      <c r="S15" s="20"/>
      <c r="T15" s="20"/>
      <c r="U15" s="20"/>
      <c r="V15" s="20"/>
    </row>
    <row r="16" spans="1:22" ht="19" x14ac:dyDescent="0.25">
      <c r="A16" s="20"/>
      <c r="B16" s="30" t="s">
        <v>83</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84</v>
      </c>
      <c r="C17" s="34">
        <v>-32863000</v>
      </c>
      <c r="D17" s="34">
        <v>5747000</v>
      </c>
      <c r="E17" s="34">
        <v>229153000</v>
      </c>
      <c r="F17" s="35">
        <v>93782000</v>
      </c>
      <c r="G17" s="20"/>
      <c r="H17" s="20"/>
      <c r="I17" s="20"/>
      <c r="J17" s="20"/>
      <c r="K17" s="20"/>
      <c r="L17" s="20"/>
      <c r="M17" s="20"/>
      <c r="N17" s="20"/>
      <c r="O17" s="20"/>
      <c r="P17" s="20"/>
      <c r="Q17" s="20"/>
      <c r="R17" s="20"/>
      <c r="S17" s="20"/>
      <c r="T17" s="20"/>
      <c r="U17" s="20"/>
      <c r="V17" s="20"/>
    </row>
    <row r="19" spans="1:22" x14ac:dyDescent="0.2">
      <c r="A19" s="20"/>
      <c r="B19" s="36" t="s">
        <v>3</v>
      </c>
      <c r="C19" s="37" t="s">
        <v>85</v>
      </c>
      <c r="D19" s="37" t="s">
        <v>86</v>
      </c>
      <c r="E19" s="37" t="s">
        <v>87</v>
      </c>
      <c r="F19" s="37" t="s">
        <v>88</v>
      </c>
      <c r="G19" s="38" t="s">
        <v>89</v>
      </c>
      <c r="H19" s="20"/>
      <c r="I19" s="20"/>
      <c r="J19" s="20"/>
      <c r="K19" s="20"/>
      <c r="L19" s="20"/>
      <c r="M19" s="20"/>
      <c r="N19" s="20"/>
      <c r="O19" s="20"/>
      <c r="P19" s="20"/>
      <c r="Q19" s="20"/>
      <c r="R19" s="20"/>
      <c r="S19" s="20"/>
      <c r="T19" s="20"/>
      <c r="U19" s="20"/>
      <c r="V19" s="20"/>
    </row>
    <row r="20" spans="1:22" x14ac:dyDescent="0.2">
      <c r="A20" s="20"/>
      <c r="B20" s="39" t="s">
        <v>18</v>
      </c>
      <c r="C20" s="40"/>
      <c r="D20" s="40"/>
      <c r="E20" s="40"/>
      <c r="F20" s="40"/>
      <c r="G20" s="41"/>
      <c r="H20" s="42" t="s">
        <v>90</v>
      </c>
      <c r="I20" s="20"/>
      <c r="J20" s="20"/>
      <c r="K20" s="20"/>
      <c r="L20" s="20"/>
      <c r="M20" s="20"/>
      <c r="N20" s="20"/>
      <c r="O20" s="20"/>
      <c r="P20" s="20"/>
      <c r="Q20" s="20"/>
      <c r="R20" s="20"/>
      <c r="S20" s="20"/>
      <c r="T20" s="20"/>
      <c r="U20" s="20"/>
      <c r="V20" s="20"/>
    </row>
    <row r="21" spans="1:22" x14ac:dyDescent="0.2">
      <c r="A21" s="20"/>
      <c r="B21" s="43" t="s">
        <v>91</v>
      </c>
      <c r="C21" s="44" t="str">
        <f>IF(C3&gt;D3, "Pass", "Fail")</f>
        <v>Fail</v>
      </c>
      <c r="D21" s="44" t="str">
        <f>IF(D3&gt;E3, "Pass", "Fail")</f>
        <v>Pass</v>
      </c>
      <c r="E21" s="44" t="str">
        <f>IF(E3&gt;F3, "Pass", "Fail")</f>
        <v>Fail</v>
      </c>
      <c r="F21" s="45"/>
      <c r="G21" s="46">
        <f>(((COUNTIF(C21:E21, "Pass") * 100) + (COUNTIF(C21:E21, "Fail") * 0)) * (400/300)) / 2</f>
        <v>66.666666666666657</v>
      </c>
      <c r="H21" s="47" t="s">
        <v>92</v>
      </c>
      <c r="I21" s="48"/>
      <c r="J21" s="20"/>
      <c r="K21" s="20"/>
      <c r="L21" s="20"/>
      <c r="M21" s="20"/>
      <c r="N21" s="20"/>
      <c r="O21" s="20"/>
      <c r="P21" s="20"/>
      <c r="Q21" s="20"/>
      <c r="R21" s="20"/>
      <c r="S21" s="20"/>
      <c r="T21" s="20"/>
      <c r="U21" s="20"/>
      <c r="V21" s="20"/>
    </row>
    <row r="22" spans="1:22" x14ac:dyDescent="0.2">
      <c r="A22" s="20"/>
      <c r="B22" s="43" t="s">
        <v>93</v>
      </c>
      <c r="C22" s="44" t="str">
        <f>IF(C17&gt;D17, "Pass", "Fail")</f>
        <v>Fail</v>
      </c>
      <c r="D22" s="44" t="str">
        <f>IF(D17&gt;E17, "Pass", "Fail")</f>
        <v>Fail</v>
      </c>
      <c r="E22" s="44" t="str">
        <f>IF(E17&gt;F17, "Pass", "Fail")</f>
        <v>Pass</v>
      </c>
      <c r="F22" s="40"/>
      <c r="G22" s="46">
        <f>(((COUNTIF(C22:F22, "Pass") * 100) + (COUNTIF(C22:F22, "Fail") * 0)) * (400/300)) / 2</f>
        <v>66.666666666666657</v>
      </c>
      <c r="H22" s="47" t="s">
        <v>94</v>
      </c>
      <c r="I22" s="20"/>
      <c r="J22" s="20"/>
      <c r="K22" s="20"/>
      <c r="L22" s="20"/>
      <c r="M22" s="20"/>
      <c r="N22" s="20"/>
      <c r="O22" s="20"/>
      <c r="P22" s="20"/>
      <c r="Q22" s="20"/>
      <c r="R22" s="20"/>
      <c r="S22" s="20"/>
      <c r="T22" s="20"/>
      <c r="U22" s="20"/>
      <c r="V22" s="20"/>
    </row>
    <row r="23" spans="1:22" x14ac:dyDescent="0.2">
      <c r="A23" s="20"/>
      <c r="B23" s="39" t="s">
        <v>6</v>
      </c>
      <c r="C23" s="44" t="str">
        <f>IF(C17&gt;C7, "Pass", "Fail")</f>
        <v>Fail</v>
      </c>
      <c r="D23" s="44" t="str">
        <f>IF(D17&gt;D7, "Pass", "Fail")</f>
        <v>Fail</v>
      </c>
      <c r="E23" s="44" t="str">
        <f>IF(E17&gt;E7, "Pass", "Fail")</f>
        <v>Fail</v>
      </c>
      <c r="F23" s="49" t="str">
        <f>IF(F17&gt;F7, "Pass", "Fail")</f>
        <v>Fail</v>
      </c>
      <c r="G23" s="46">
        <f>(COUNTIF(C23:F23, "Pass") * 100) + (COUNTIF(C23:F23, "Fail") * 0)</f>
        <v>0</v>
      </c>
      <c r="H23" s="47" t="s">
        <v>95</v>
      </c>
      <c r="I23" s="20"/>
      <c r="J23" s="20"/>
      <c r="K23" s="20"/>
      <c r="L23" s="20"/>
      <c r="M23" s="20"/>
      <c r="N23" s="20"/>
      <c r="O23" s="20"/>
      <c r="P23" s="20"/>
      <c r="Q23" s="20"/>
      <c r="R23" s="20"/>
      <c r="S23" s="20"/>
      <c r="T23" s="20"/>
      <c r="U23" s="20"/>
      <c r="V23" s="20"/>
    </row>
    <row r="24" spans="1:22" x14ac:dyDescent="0.2">
      <c r="A24" s="20"/>
      <c r="B24" s="39" t="s">
        <v>24</v>
      </c>
      <c r="C24" s="50">
        <f>C17/(C4)</f>
        <v>-1.1987233266459967</v>
      </c>
      <c r="D24" s="50">
        <f>D17/(D4)</f>
        <v>0.16351789677345929</v>
      </c>
      <c r="E24" s="50">
        <f>E17/(E4)</f>
        <v>4.9468514560801333</v>
      </c>
      <c r="F24" s="51">
        <f>F17/(F4)</f>
        <v>1.6967668397532161</v>
      </c>
      <c r="G24" s="46">
        <f>(IF(C24 &gt; 0.5, 100, IF(C24 &gt;= 0.2, 50, 0))) +
  (IF(D24 &gt; 0.5, 100, IF(D24 &gt;= 0.2, 50, 0))) +
  (IF(E24 &gt; 0.5, 100, IF(E24 &gt;= 0.2, 50, 0))) +
  (IF(F24 &gt; 0.5, 100, IF(F24 &gt;= 0.2, 50, 0)))</f>
        <v>200</v>
      </c>
      <c r="H24" s="47" t="s">
        <v>96</v>
      </c>
      <c r="I24" s="20"/>
      <c r="J24" s="20"/>
      <c r="K24" s="20"/>
      <c r="L24" s="20"/>
      <c r="M24" s="20"/>
      <c r="N24" s="20"/>
      <c r="O24" s="20"/>
      <c r="P24" s="20"/>
      <c r="Q24" s="20"/>
      <c r="R24" s="20"/>
      <c r="S24" s="20"/>
      <c r="T24" s="20"/>
      <c r="U24" s="20"/>
      <c r="V24" s="20"/>
    </row>
    <row r="25" spans="1:22" x14ac:dyDescent="0.2">
      <c r="A25" s="20"/>
      <c r="B25" s="39" t="s">
        <v>12</v>
      </c>
      <c r="C25" s="50">
        <f>C17/C6</f>
        <v>-3.3951098764296951E-2</v>
      </c>
      <c r="D25" s="50">
        <f>D17/D6</f>
        <v>5.3364904705527315E-3</v>
      </c>
      <c r="E25" s="50">
        <f>E17/E6</f>
        <v>0.18188492704458126</v>
      </c>
      <c r="F25" s="51">
        <f>F17/F6</f>
        <v>0.12157391959284365</v>
      </c>
      <c r="G25" s="46">
        <f>(IF(C25 &gt; 0.17, 100, IF(C25 &gt;= 0.1, 50, 0))) +
  (IF(D25 &gt; 0.17, 100, IF(D25 &gt;= 0.1, 50, 0))) +
  (IF(E25 &gt; 0.17, 100, IF(E25 &gt;= 0.1, 50, 0))) +
  (IF(F25 &gt; 0.17, 100, IF(F25 &gt;= 0.1, 50, 0)))</f>
        <v>150</v>
      </c>
      <c r="H25" s="47" t="s">
        <v>97</v>
      </c>
      <c r="I25" s="20"/>
      <c r="J25" s="20"/>
      <c r="K25" s="20"/>
      <c r="L25" s="20"/>
      <c r="M25" s="20"/>
      <c r="N25" s="20"/>
      <c r="O25" s="20"/>
      <c r="P25" s="20"/>
      <c r="Q25" s="20"/>
      <c r="R25" s="20"/>
      <c r="S25" s="20"/>
      <c r="T25" s="20"/>
      <c r="U25" s="20"/>
      <c r="V25" s="20"/>
    </row>
    <row r="26" spans="1:22" x14ac:dyDescent="0.2">
      <c r="A26" s="20"/>
      <c r="B26" s="39" t="s">
        <v>14</v>
      </c>
      <c r="C26" s="50">
        <f>C8/C6</f>
        <v>0.13741501377652382</v>
      </c>
      <c r="D26" s="50">
        <f>D8/D6</f>
        <v>0.17590640016714257</v>
      </c>
      <c r="E26" s="50">
        <f>E8/E6</f>
        <v>0.13424543150572396</v>
      </c>
      <c r="F26" s="51">
        <f>F8/F6</f>
        <v>0.37942491499211173</v>
      </c>
      <c r="G26" s="46">
        <f>(IF(C26 &lt; 0.5, 100, 0)) +
  (IF(D26 &lt; 0.5, 100, 0)) +
  (IF(E26 &lt; 0.5, 100, 0)) +
  (IF(F26 &lt; 0.5, 100, 0))</f>
        <v>400</v>
      </c>
      <c r="H26" s="47" t="s">
        <v>98</v>
      </c>
      <c r="I26" s="20"/>
      <c r="J26" s="20"/>
      <c r="K26" s="20"/>
      <c r="L26" s="20"/>
      <c r="M26" s="20"/>
      <c r="N26" s="20"/>
      <c r="O26" s="20"/>
      <c r="P26" s="20"/>
      <c r="Q26" s="20"/>
      <c r="R26" s="20"/>
      <c r="S26" s="20"/>
      <c r="T26" s="20"/>
      <c r="U26" s="20"/>
      <c r="V26" s="20"/>
    </row>
    <row r="27" spans="1:22" x14ac:dyDescent="0.2">
      <c r="A27" s="20"/>
      <c r="B27" s="39" t="s">
        <v>99</v>
      </c>
      <c r="C27" s="50">
        <f>C9/(C13+C10)</f>
        <v>0.55015038507389757</v>
      </c>
      <c r="D27" s="50">
        <f>D9/(D13+D10)</f>
        <v>0.60848860471501975</v>
      </c>
      <c r="E27" s="50">
        <f>E9/(E13+E10)</f>
        <v>0.88271578707847687</v>
      </c>
      <c r="F27" s="51">
        <f>F9/(F13+F10)</f>
        <v>1.6848567034047162</v>
      </c>
      <c r="G27" s="46">
        <f>(IF(C27 &lt; 0.8, 100, IF(C27 &lt; 1, 50, 0))) +
  (IF(D27 &lt; 0.8, 100, IF(D27 &lt; 1, 50, 0))) +
  (IF(E27 &lt; 0.8, 100, IF(E27 &lt; 1, 50, 0))) +
  (IF(F27 &lt; 0.8, 100, IF(F27 &lt; 1, 50, 0)))</f>
        <v>250</v>
      </c>
      <c r="H27" s="47" t="s">
        <v>100</v>
      </c>
      <c r="I27" s="20"/>
      <c r="J27" s="20"/>
      <c r="K27" s="20"/>
      <c r="L27" s="20"/>
      <c r="M27" s="20"/>
      <c r="N27" s="20"/>
      <c r="O27" s="20"/>
      <c r="P27" s="20"/>
      <c r="Q27" s="20"/>
      <c r="R27" s="20"/>
      <c r="S27" s="20"/>
      <c r="T27" s="20"/>
      <c r="U27" s="20"/>
      <c r="V27" s="20"/>
    </row>
    <row r="28" spans="1:22" x14ac:dyDescent="0.2">
      <c r="A28" s="20"/>
      <c r="B28" s="39" t="s">
        <v>101</v>
      </c>
      <c r="C28" s="44" t="str">
        <f>IF(C11=0, "Pass", "Fail")</f>
        <v>Pass</v>
      </c>
      <c r="D28" s="52" t="str">
        <f>IF(D11=0, "Pass", "Fail")</f>
        <v>Pass</v>
      </c>
      <c r="E28" s="52" t="str">
        <f>IF(E11=0, "Pass", "Fail")</f>
        <v>Pass</v>
      </c>
      <c r="F28" s="53" t="str">
        <f>IF(F11=0, "Pass", "Fail")</f>
        <v>Pass</v>
      </c>
      <c r="G28" s="46">
        <f>(COUNTIF(C28:F28, "Pass") * 100) + (COUNTIF(C28:F28, "Fail") * 0)</f>
        <v>400</v>
      </c>
      <c r="H28" s="47" t="s">
        <v>102</v>
      </c>
      <c r="I28" s="20"/>
      <c r="J28" s="20"/>
      <c r="K28" s="20"/>
      <c r="L28" s="20"/>
      <c r="M28" s="20"/>
      <c r="N28" s="20"/>
      <c r="O28" s="20"/>
      <c r="P28" s="20"/>
      <c r="Q28" s="20"/>
      <c r="R28" s="20"/>
      <c r="S28" s="20"/>
      <c r="T28" s="20"/>
      <c r="U28" s="20"/>
      <c r="V28" s="20"/>
    </row>
    <row r="29" spans="1:22" x14ac:dyDescent="0.2">
      <c r="A29" s="20"/>
      <c r="B29" s="39" t="s">
        <v>16</v>
      </c>
      <c r="C29" s="51">
        <f>(((C12-D12)/D12)+((D12-E12)/E12)+((E12-F12)/F12))/3</f>
        <v>-0.19911600273137661</v>
      </c>
      <c r="D29" s="54"/>
      <c r="E29" s="55"/>
      <c r="F29" s="56"/>
      <c r="G29" s="46">
        <f>(IF(C29 &gt;= 0.17, 100, IF(C29 &gt;= 0, 50, 0))) * (400/100)</f>
        <v>0</v>
      </c>
      <c r="H29" s="47" t="s">
        <v>103</v>
      </c>
      <c r="I29" s="20"/>
      <c r="J29" s="20"/>
      <c r="K29" s="20"/>
      <c r="L29" s="20"/>
      <c r="M29" s="20"/>
      <c r="N29" s="20"/>
      <c r="O29" s="20"/>
      <c r="P29" s="20"/>
      <c r="Q29" s="20"/>
      <c r="R29" s="20"/>
      <c r="S29" s="20"/>
      <c r="T29" s="20"/>
      <c r="U29" s="20"/>
      <c r="V29" s="20"/>
    </row>
    <row r="30" spans="1:22" x14ac:dyDescent="0.2">
      <c r="A30" s="20"/>
      <c r="B30" s="39" t="s">
        <v>20</v>
      </c>
      <c r="C30" s="44" t="str">
        <f>IF(C10&lt;&gt;0,"Pass","Fail")</f>
        <v>Pass</v>
      </c>
      <c r="D30" s="57" t="str">
        <f>IF(D10&lt;&gt;0,"Pass","Fail")</f>
        <v>Pass</v>
      </c>
      <c r="E30" s="57" t="str">
        <f>IF(E10&lt;&gt;0,"Pass","Fail")</f>
        <v>Pass</v>
      </c>
      <c r="F30" s="58" t="str">
        <f>IF(F10&lt;&gt;0,"Pass","Fail")</f>
        <v>Pass</v>
      </c>
      <c r="G30" s="46">
        <f>(COUNTIF(C30:F30, "Pass") * 100) + (COUNTIF(C30:F30, "Fail") * 0)</f>
        <v>400</v>
      </c>
      <c r="H30" s="47" t="s">
        <v>104</v>
      </c>
      <c r="I30" s="20"/>
      <c r="J30" s="20"/>
      <c r="K30" s="20"/>
      <c r="L30" s="20"/>
      <c r="M30" s="20"/>
      <c r="N30" s="20"/>
      <c r="O30" s="20"/>
      <c r="P30" s="20"/>
      <c r="Q30" s="20"/>
      <c r="R30" s="20"/>
      <c r="S30" s="20"/>
      <c r="T30" s="20"/>
      <c r="U30" s="20"/>
      <c r="V30" s="20"/>
    </row>
    <row r="31" spans="1:22" x14ac:dyDescent="0.2">
      <c r="A31" s="20"/>
      <c r="B31" s="39" t="s">
        <v>105</v>
      </c>
      <c r="C31" s="50">
        <f>C17/(C13+C10)</f>
        <v>-4.387132430978391E-2</v>
      </c>
      <c r="D31" s="50">
        <f>D17/(D13+D10)</f>
        <v>7.51448109938676E-3</v>
      </c>
      <c r="E31" s="50">
        <f>E17/(E13+E10)</f>
        <v>0.31411174637813266</v>
      </c>
      <c r="F31" s="51">
        <f>F17/(F13+F10)</f>
        <v>0.2845060082334489</v>
      </c>
      <c r="G31" s="46">
        <f>(IF(C31 &gt; 0.23, 100, 0)) +
  (IF(D31 &gt; 0.23, 100, 0)) +
  (IF(E31 &gt; 0.23, 100, 0)) +
  (IF(F31 &gt; 0.23, 100, 0))</f>
        <v>200</v>
      </c>
      <c r="H31" s="47" t="s">
        <v>106</v>
      </c>
      <c r="I31" s="20"/>
      <c r="J31" s="20"/>
      <c r="K31" s="20"/>
      <c r="L31" s="20"/>
      <c r="M31" s="20"/>
      <c r="N31" s="20"/>
      <c r="O31" s="20"/>
      <c r="P31" s="20"/>
      <c r="Q31" s="20"/>
      <c r="R31" s="20"/>
      <c r="S31" s="20"/>
      <c r="T31" s="20"/>
      <c r="U31" s="20"/>
      <c r="V31" s="20"/>
    </row>
    <row r="32" spans="1:22" x14ac:dyDescent="0.2">
      <c r="A32" s="20"/>
      <c r="B32" s="59" t="s">
        <v>26</v>
      </c>
      <c r="C32" s="60" t="str">
        <f>IF(C5&gt;F5, "Pass", "Fail")</f>
        <v>Fail</v>
      </c>
      <c r="D32" s="61"/>
      <c r="E32" s="62"/>
      <c r="F32" s="62"/>
      <c r="G32" s="63">
        <f>((COUNTIF(C32, "Pass") * 100) + (COUNTIF(C32, "Fail") * 0)) * (400/100)</f>
        <v>0</v>
      </c>
      <c r="H32" s="64" t="s">
        <v>107</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scoring theory</vt:lpstr>
      <vt:lpstr>&lt;TICKER&gt; Results</vt:lpstr>
      <vt:lpstr>GPRO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2024-09-08T07:38:32Z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2024-09-08T07:38:32Z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fae2535c-e353-4db6-9840-155b6a969058</vt:lpwstr>
  </property>
  <property fmtid="{D5CDD505-2E9C-101B-9397-08002B2CF9AE}" pid="8" name="MSIP_Label_eb465995-1e16-4d2c-8aa3-df99c5336b9f_ContentBits">
    <vt:lpwstr>0</vt:lpwstr>
  </property>
</Properties>
</file>