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485" yWindow="1530" windowWidth="8415" windowHeight="5640" activeTab="11"/>
  </bookViews>
  <sheets>
    <sheet name="T01 15" sheetId="33" r:id="rId1"/>
    <sheet name="T02 15" sheetId="34" r:id="rId2"/>
    <sheet name="T03 15" sheetId="35" r:id="rId3"/>
    <sheet name="T04 15" sheetId="36" r:id="rId4"/>
    <sheet name="T05 15" sheetId="37" r:id="rId5"/>
    <sheet name="T06 15" sheetId="39" r:id="rId6"/>
    <sheet name="T07 15" sheetId="41" r:id="rId7"/>
    <sheet name="T08" sheetId="42" r:id="rId8"/>
    <sheet name="T09" sheetId="43" r:id="rId9"/>
    <sheet name="T10" sheetId="44" r:id="rId10"/>
    <sheet name="T11" sheetId="45" r:id="rId11"/>
    <sheet name="12" sheetId="46" r:id="rId12"/>
  </sheets>
  <definedNames>
    <definedName name="_xlnm._FilterDatabase" localSheetId="11" hidden="1">'12'!$A$3:$S$27</definedName>
    <definedName name="_xlnm._FilterDatabase" localSheetId="0" hidden="1">'T01 15'!$A$3:$S$26</definedName>
    <definedName name="_xlnm._FilterDatabase" localSheetId="1" hidden="1">'T02 15'!$A$3:$S$25</definedName>
    <definedName name="_xlnm._FilterDatabase" localSheetId="2" hidden="1">'T03 15'!$A$3:$S$24</definedName>
    <definedName name="_xlnm._FilterDatabase" localSheetId="3" hidden="1">'T04 15'!$A$3:$S$24</definedName>
    <definedName name="_xlnm._FilterDatabase" localSheetId="4" hidden="1">'T05 15'!$A$3:$S$24</definedName>
    <definedName name="_xlnm._FilterDatabase" localSheetId="5" hidden="1">'T06 15'!$A$3:$S$25</definedName>
    <definedName name="_xlnm._FilterDatabase" localSheetId="6" hidden="1">'T07 15'!$A$3:$S$25</definedName>
    <definedName name="_xlnm._FilterDatabase" localSheetId="7" hidden="1">'T08'!$A$3:$S$25</definedName>
    <definedName name="_xlnm._FilterDatabase" localSheetId="8" hidden="1">'T09'!$A$3:$S$26</definedName>
    <definedName name="_xlnm._FilterDatabase" localSheetId="9" hidden="1">'T10'!$A$3:$S$27</definedName>
    <definedName name="_xlnm._FilterDatabase" localSheetId="10" hidden="1">'T11'!$A$3:$S$27</definedName>
  </definedNames>
  <calcPr calcId="124519"/>
</workbook>
</file>

<file path=xl/calcChain.xml><?xml version="1.0" encoding="utf-8"?>
<calcChain xmlns="http://schemas.openxmlformats.org/spreadsheetml/2006/main">
  <c r="L12" i="46"/>
  <c r="Q14"/>
  <c r="O14" s="1"/>
  <c r="P14"/>
  <c r="L14"/>
  <c r="A14"/>
  <c r="N43"/>
  <c r="L43"/>
  <c r="J43"/>
  <c r="I43"/>
  <c r="G43"/>
  <c r="F43"/>
  <c r="E43"/>
  <c r="Q41"/>
  <c r="M41" s="1"/>
  <c r="P41"/>
  <c r="O41"/>
  <c r="K41"/>
  <c r="A41"/>
  <c r="Q40"/>
  <c r="M40" s="1"/>
  <c r="P40"/>
  <c r="O40"/>
  <c r="K40"/>
  <c r="A40"/>
  <c r="Q39"/>
  <c r="M39" s="1"/>
  <c r="P39"/>
  <c r="O39"/>
  <c r="K39"/>
  <c r="A39"/>
  <c r="Q38"/>
  <c r="M38" s="1"/>
  <c r="P38"/>
  <c r="O38"/>
  <c r="K38"/>
  <c r="A38"/>
  <c r="Q37"/>
  <c r="M37" s="1"/>
  <c r="P37"/>
  <c r="O37"/>
  <c r="K37"/>
  <c r="A37"/>
  <c r="Q36"/>
  <c r="M36" s="1"/>
  <c r="P36"/>
  <c r="O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M30" s="1"/>
  <c r="P30"/>
  <c r="O30"/>
  <c r="K30"/>
  <c r="A30"/>
  <c r="Q29"/>
  <c r="O29" s="1"/>
  <c r="P29"/>
  <c r="K29"/>
  <c r="A29"/>
  <c r="Q28"/>
  <c r="M28" s="1"/>
  <c r="P28"/>
  <c r="P43" s="1"/>
  <c r="K28"/>
  <c r="K43" s="1"/>
  <c r="A28"/>
  <c r="M27"/>
  <c r="K27"/>
  <c r="J27"/>
  <c r="I27"/>
  <c r="F27"/>
  <c r="E27"/>
  <c r="P22"/>
  <c r="O22"/>
  <c r="L22"/>
  <c r="A22"/>
  <c r="P21"/>
  <c r="O21"/>
  <c r="L21"/>
  <c r="A21"/>
  <c r="Q20"/>
  <c r="P20" s="1"/>
  <c r="O20"/>
  <c r="L20"/>
  <c r="A20"/>
  <c r="Q19"/>
  <c r="P19" s="1"/>
  <c r="O19"/>
  <c r="L19"/>
  <c r="A19"/>
  <c r="Q18"/>
  <c r="P18" s="1"/>
  <c r="O18"/>
  <c r="L18"/>
  <c r="A18"/>
  <c r="Q17"/>
  <c r="P17" s="1"/>
  <c r="O17"/>
  <c r="L17"/>
  <c r="A17"/>
  <c r="Q25"/>
  <c r="P25" s="1"/>
  <c r="O25"/>
  <c r="L25"/>
  <c r="A25"/>
  <c r="P24"/>
  <c r="O24"/>
  <c r="L24"/>
  <c r="A24"/>
  <c r="P23"/>
  <c r="O23"/>
  <c r="L23"/>
  <c r="A23"/>
  <c r="J16"/>
  <c r="F16"/>
  <c r="Q11"/>
  <c r="P11"/>
  <c r="O11"/>
  <c r="L11"/>
  <c r="A11"/>
  <c r="Q10"/>
  <c r="O10" s="1"/>
  <c r="P10"/>
  <c r="L10"/>
  <c r="A10"/>
  <c r="Q13"/>
  <c r="P13"/>
  <c r="O13"/>
  <c r="L13"/>
  <c r="A13"/>
  <c r="Q12"/>
  <c r="O12" s="1"/>
  <c r="P12"/>
  <c r="L16"/>
  <c r="A12"/>
  <c r="N9"/>
  <c r="N16" s="1"/>
  <c r="J9"/>
  <c r="G9"/>
  <c r="G16" s="1"/>
  <c r="G27" s="1"/>
  <c r="F9"/>
  <c r="Q7"/>
  <c r="P7" s="1"/>
  <c r="O7"/>
  <c r="L7"/>
  <c r="A7"/>
  <c r="Q6"/>
  <c r="P6" s="1"/>
  <c r="O6"/>
  <c r="L6"/>
  <c r="A6"/>
  <c r="Q5"/>
  <c r="P5" s="1"/>
  <c r="O5"/>
  <c r="L5"/>
  <c r="A5"/>
  <c r="Q4"/>
  <c r="P4" s="1"/>
  <c r="O4"/>
  <c r="L4"/>
  <c r="A4"/>
  <c r="Q40" i="45"/>
  <c r="Q41"/>
  <c r="P24"/>
  <c r="P25"/>
  <c r="Q21"/>
  <c r="Q22"/>
  <c r="Q23"/>
  <c r="N43"/>
  <c r="L43"/>
  <c r="J43"/>
  <c r="I43"/>
  <c r="G43"/>
  <c r="F43"/>
  <c r="E43"/>
  <c r="P41"/>
  <c r="O41"/>
  <c r="M41"/>
  <c r="K41"/>
  <c r="A41"/>
  <c r="P40"/>
  <c r="O40"/>
  <c r="M40"/>
  <c r="K40"/>
  <c r="A40"/>
  <c r="Q39"/>
  <c r="M39" s="1"/>
  <c r="P39"/>
  <c r="O39"/>
  <c r="K39"/>
  <c r="A39"/>
  <c r="Q38"/>
  <c r="M38" s="1"/>
  <c r="P38"/>
  <c r="O38"/>
  <c r="K38"/>
  <c r="A38"/>
  <c r="Q37"/>
  <c r="M37" s="1"/>
  <c r="P37"/>
  <c r="O37"/>
  <c r="K37"/>
  <c r="A37"/>
  <c r="Q36"/>
  <c r="M36" s="1"/>
  <c r="P36"/>
  <c r="O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M30" s="1"/>
  <c r="P30"/>
  <c r="O30"/>
  <c r="K30"/>
  <c r="A30"/>
  <c r="Q29"/>
  <c r="M29" s="1"/>
  <c r="P29"/>
  <c r="O29"/>
  <c r="K29"/>
  <c r="A29"/>
  <c r="Q28"/>
  <c r="M28" s="1"/>
  <c r="M43" s="1"/>
  <c r="P28"/>
  <c r="P43" s="1"/>
  <c r="O28"/>
  <c r="O43" s="1"/>
  <c r="K28"/>
  <c r="K43" s="1"/>
  <c r="A28"/>
  <c r="M27"/>
  <c r="K27"/>
  <c r="J27"/>
  <c r="I27"/>
  <c r="F27"/>
  <c r="E27"/>
  <c r="O25"/>
  <c r="L25"/>
  <c r="A25"/>
  <c r="O24"/>
  <c r="L24"/>
  <c r="A24"/>
  <c r="P23"/>
  <c r="O23"/>
  <c r="L23"/>
  <c r="A23"/>
  <c r="P22"/>
  <c r="O22"/>
  <c r="L22"/>
  <c r="A22"/>
  <c r="P21"/>
  <c r="O21"/>
  <c r="L21"/>
  <c r="A21"/>
  <c r="Q20"/>
  <c r="P20" s="1"/>
  <c r="O20"/>
  <c r="L20"/>
  <c r="A20"/>
  <c r="Q19"/>
  <c r="P19" s="1"/>
  <c r="O19"/>
  <c r="L19"/>
  <c r="A19"/>
  <c r="Q18"/>
  <c r="P18"/>
  <c r="O18"/>
  <c r="L18"/>
  <c r="A18"/>
  <c r="Q17"/>
  <c r="P17" s="1"/>
  <c r="O17"/>
  <c r="L17"/>
  <c r="A17"/>
  <c r="Q16"/>
  <c r="P16" s="1"/>
  <c r="O16"/>
  <c r="L16"/>
  <c r="L27" s="1"/>
  <c r="A16"/>
  <c r="N15"/>
  <c r="J15"/>
  <c r="F15"/>
  <c r="Q12"/>
  <c r="O12" s="1"/>
  <c r="P12"/>
  <c r="L12"/>
  <c r="A12"/>
  <c r="Q11"/>
  <c r="P11"/>
  <c r="O11"/>
  <c r="L11"/>
  <c r="A11"/>
  <c r="Q10"/>
  <c r="O10" s="1"/>
  <c r="P10"/>
  <c r="L10"/>
  <c r="A10"/>
  <c r="Q13"/>
  <c r="P13"/>
  <c r="O13"/>
  <c r="L13"/>
  <c r="L15" s="1"/>
  <c r="A13"/>
  <c r="N9"/>
  <c r="J9"/>
  <c r="G9"/>
  <c r="G15" s="1"/>
  <c r="G27" s="1"/>
  <c r="F9"/>
  <c r="Q7"/>
  <c r="P7" s="1"/>
  <c r="O7"/>
  <c r="L7"/>
  <c r="A7"/>
  <c r="Q6"/>
  <c r="P6" s="1"/>
  <c r="O6"/>
  <c r="L6"/>
  <c r="A6"/>
  <c r="Q5"/>
  <c r="P5" s="1"/>
  <c r="O5"/>
  <c r="L5"/>
  <c r="A5"/>
  <c r="Q4"/>
  <c r="P4"/>
  <c r="O4"/>
  <c r="L4"/>
  <c r="L9" s="1"/>
  <c r="A4"/>
  <c r="O25" i="44"/>
  <c r="L25"/>
  <c r="A25"/>
  <c r="P19"/>
  <c r="P20"/>
  <c r="P21"/>
  <c r="P22"/>
  <c r="Q23" i="43"/>
  <c r="Q24"/>
  <c r="Q20" i="44"/>
  <c r="N43"/>
  <c r="L43"/>
  <c r="J43"/>
  <c r="I43"/>
  <c r="G43"/>
  <c r="F43"/>
  <c r="E43"/>
  <c r="P41"/>
  <c r="O41"/>
  <c r="M41"/>
  <c r="K41"/>
  <c r="A41"/>
  <c r="P40"/>
  <c r="O40"/>
  <c r="M40"/>
  <c r="K40"/>
  <c r="A40"/>
  <c r="Q39"/>
  <c r="M39" s="1"/>
  <c r="P39"/>
  <c r="O39"/>
  <c r="K39"/>
  <c r="A39"/>
  <c r="Q38"/>
  <c r="M38" s="1"/>
  <c r="P38"/>
  <c r="O38"/>
  <c r="K38"/>
  <c r="A38"/>
  <c r="Q37"/>
  <c r="M37" s="1"/>
  <c r="P37"/>
  <c r="O37"/>
  <c r="K37"/>
  <c r="A37"/>
  <c r="Q36"/>
  <c r="M36" s="1"/>
  <c r="P36"/>
  <c r="O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M30" s="1"/>
  <c r="P30"/>
  <c r="O30"/>
  <c r="K30"/>
  <c r="A30"/>
  <c r="Q29"/>
  <c r="M29" s="1"/>
  <c r="P29"/>
  <c r="O29"/>
  <c r="K29"/>
  <c r="A29"/>
  <c r="Q28"/>
  <c r="M28" s="1"/>
  <c r="M43" s="1"/>
  <c r="P28"/>
  <c r="P43" s="1"/>
  <c r="O28"/>
  <c r="O43" s="1"/>
  <c r="K28"/>
  <c r="K43" s="1"/>
  <c r="A28"/>
  <c r="M27"/>
  <c r="K27"/>
  <c r="J27"/>
  <c r="I27"/>
  <c r="F27"/>
  <c r="E27"/>
  <c r="P23"/>
  <c r="O23"/>
  <c r="L23"/>
  <c r="A23"/>
  <c r="O22"/>
  <c r="L22"/>
  <c r="A22"/>
  <c r="O21"/>
  <c r="L21"/>
  <c r="A21"/>
  <c r="O20"/>
  <c r="L20"/>
  <c r="A20"/>
  <c r="Q19"/>
  <c r="O19"/>
  <c r="L19"/>
  <c r="A19"/>
  <c r="Q18"/>
  <c r="P18" s="1"/>
  <c r="O18"/>
  <c r="L18"/>
  <c r="A18"/>
  <c r="Q17"/>
  <c r="P17" s="1"/>
  <c r="O17"/>
  <c r="L17"/>
  <c r="A17"/>
  <c r="Q16"/>
  <c r="P16" s="1"/>
  <c r="O16"/>
  <c r="L16"/>
  <c r="A16"/>
  <c r="O24"/>
  <c r="L24"/>
  <c r="A24"/>
  <c r="N15"/>
  <c r="J15"/>
  <c r="F15"/>
  <c r="Q13"/>
  <c r="P13"/>
  <c r="O13"/>
  <c r="L13"/>
  <c r="A13"/>
  <c r="Q12"/>
  <c r="O12" s="1"/>
  <c r="P12"/>
  <c r="L12"/>
  <c r="A12"/>
  <c r="Q11"/>
  <c r="P11"/>
  <c r="O11"/>
  <c r="L11"/>
  <c r="A11"/>
  <c r="Q10"/>
  <c r="O10" s="1"/>
  <c r="O15" s="1"/>
  <c r="P10"/>
  <c r="L10"/>
  <c r="L15" s="1"/>
  <c r="A10"/>
  <c r="N9"/>
  <c r="J9"/>
  <c r="G9"/>
  <c r="G15" s="1"/>
  <c r="G27" s="1"/>
  <c r="F9"/>
  <c r="Q7"/>
  <c r="P7" s="1"/>
  <c r="O7"/>
  <c r="L7"/>
  <c r="A7"/>
  <c r="Q6"/>
  <c r="P6" s="1"/>
  <c r="O6"/>
  <c r="L6"/>
  <c r="A6"/>
  <c r="Q5"/>
  <c r="P5" s="1"/>
  <c r="O5"/>
  <c r="O9" s="1"/>
  <c r="L5"/>
  <c r="A5"/>
  <c r="Q4"/>
  <c r="P4"/>
  <c r="O4"/>
  <c r="L4"/>
  <c r="L9" s="1"/>
  <c r="A4"/>
  <c r="O23" i="43"/>
  <c r="L23"/>
  <c r="A23"/>
  <c r="J9"/>
  <c r="M39"/>
  <c r="M40"/>
  <c r="Q37"/>
  <c r="Q38"/>
  <c r="Q19"/>
  <c r="Q20"/>
  <c r="P20" s="1"/>
  <c r="P19"/>
  <c r="Q13"/>
  <c r="O13" s="1"/>
  <c r="N42"/>
  <c r="L42"/>
  <c r="J42"/>
  <c r="I42"/>
  <c r="G42"/>
  <c r="F42"/>
  <c r="E42"/>
  <c r="P40"/>
  <c r="O40"/>
  <c r="K40"/>
  <c r="A40"/>
  <c r="P39"/>
  <c r="O39"/>
  <c r="K39"/>
  <c r="A39"/>
  <c r="P38"/>
  <c r="O38"/>
  <c r="M38"/>
  <c r="K38"/>
  <c r="A38"/>
  <c r="P37"/>
  <c r="O37"/>
  <c r="M37"/>
  <c r="K37"/>
  <c r="A37"/>
  <c r="Q36"/>
  <c r="P36"/>
  <c r="O36"/>
  <c r="M36"/>
  <c r="K36"/>
  <c r="A36"/>
  <c r="Q35"/>
  <c r="M35" s="1"/>
  <c r="P35"/>
  <c r="O35"/>
  <c r="K35"/>
  <c r="A35"/>
  <c r="Q34"/>
  <c r="M34" s="1"/>
  <c r="P34"/>
  <c r="O34"/>
  <c r="K34"/>
  <c r="A34"/>
  <c r="Q33"/>
  <c r="M33" s="1"/>
  <c r="P33"/>
  <c r="O33"/>
  <c r="K33"/>
  <c r="A33"/>
  <c r="Q32"/>
  <c r="M32" s="1"/>
  <c r="P32"/>
  <c r="O32"/>
  <c r="K32"/>
  <c r="A32"/>
  <c r="Q31"/>
  <c r="M31" s="1"/>
  <c r="P31"/>
  <c r="O31"/>
  <c r="K31"/>
  <c r="A31"/>
  <c r="Q30"/>
  <c r="M30" s="1"/>
  <c r="P30"/>
  <c r="O30"/>
  <c r="K30"/>
  <c r="A30"/>
  <c r="Q29"/>
  <c r="M29" s="1"/>
  <c r="P29"/>
  <c r="O29"/>
  <c r="K29"/>
  <c r="A29"/>
  <c r="Q28"/>
  <c r="M28" s="1"/>
  <c r="P28"/>
  <c r="O28"/>
  <c r="K28"/>
  <c r="A28"/>
  <c r="Q27"/>
  <c r="M27" s="1"/>
  <c r="P27"/>
  <c r="O27"/>
  <c r="K27"/>
  <c r="K42" s="1"/>
  <c r="A27"/>
  <c r="M26"/>
  <c r="K26"/>
  <c r="J26"/>
  <c r="I26"/>
  <c r="F26"/>
  <c r="E26"/>
  <c r="Q22"/>
  <c r="O22"/>
  <c r="L22"/>
  <c r="A22"/>
  <c r="P21"/>
  <c r="O21"/>
  <c r="L21"/>
  <c r="A21"/>
  <c r="O20"/>
  <c r="L20"/>
  <c r="A20"/>
  <c r="O19"/>
  <c r="L19"/>
  <c r="A19"/>
  <c r="Q18"/>
  <c r="P18" s="1"/>
  <c r="O18"/>
  <c r="L18"/>
  <c r="A18"/>
  <c r="Q17"/>
  <c r="P17" s="1"/>
  <c r="O17"/>
  <c r="L17"/>
  <c r="A17"/>
  <c r="Q16"/>
  <c r="P16" s="1"/>
  <c r="O16"/>
  <c r="L16"/>
  <c r="A16"/>
  <c r="O24"/>
  <c r="L24"/>
  <c r="A24"/>
  <c r="J15"/>
  <c r="F15"/>
  <c r="P13"/>
  <c r="L13"/>
  <c r="A13"/>
  <c r="Q12"/>
  <c r="P12"/>
  <c r="O12"/>
  <c r="L12"/>
  <c r="A12"/>
  <c r="Q11"/>
  <c r="P11"/>
  <c r="O11"/>
  <c r="L11"/>
  <c r="L15" s="1"/>
  <c r="A11"/>
  <c r="Q10"/>
  <c r="P10"/>
  <c r="O10"/>
  <c r="L10"/>
  <c r="A10"/>
  <c r="N9"/>
  <c r="N15" s="1"/>
  <c r="G9"/>
  <c r="G15" s="1"/>
  <c r="G26" s="1"/>
  <c r="F9"/>
  <c r="Q7"/>
  <c r="P7" s="1"/>
  <c r="O7"/>
  <c r="L7"/>
  <c r="A7"/>
  <c r="Q6"/>
  <c r="P6" s="1"/>
  <c r="O6"/>
  <c r="L6"/>
  <c r="A6"/>
  <c r="Q5"/>
  <c r="P5" s="1"/>
  <c r="O5"/>
  <c r="L5"/>
  <c r="A5"/>
  <c r="Q4"/>
  <c r="P4" s="1"/>
  <c r="O4"/>
  <c r="L4"/>
  <c r="A4"/>
  <c r="Q23" i="42"/>
  <c r="P23" s="1"/>
  <c r="K39"/>
  <c r="O39"/>
  <c r="P39"/>
  <c r="A39"/>
  <c r="M37"/>
  <c r="A36"/>
  <c r="A37"/>
  <c r="A38"/>
  <c r="K37"/>
  <c r="O37"/>
  <c r="P37"/>
  <c r="K38"/>
  <c r="O38"/>
  <c r="P38"/>
  <c r="E41"/>
  <c r="Q29"/>
  <c r="Q30"/>
  <c r="Q31"/>
  <c r="Q32"/>
  <c r="Q33"/>
  <c r="Q34"/>
  <c r="Q35"/>
  <c r="Q18"/>
  <c r="Q19"/>
  <c r="Q12"/>
  <c r="O12" s="1"/>
  <c r="Q11"/>
  <c r="N41"/>
  <c r="L41"/>
  <c r="J41"/>
  <c r="I41"/>
  <c r="G41"/>
  <c r="F41"/>
  <c r="P36"/>
  <c r="O36"/>
  <c r="M36"/>
  <c r="K36"/>
  <c r="P35"/>
  <c r="O35"/>
  <c r="M35"/>
  <c r="K35"/>
  <c r="A35"/>
  <c r="M34"/>
  <c r="P34"/>
  <c r="O34"/>
  <c r="K34"/>
  <c r="A34"/>
  <c r="M33"/>
  <c r="P33"/>
  <c r="O33"/>
  <c r="K33"/>
  <c r="A33"/>
  <c r="M32"/>
  <c r="P32"/>
  <c r="O32"/>
  <c r="K32"/>
  <c r="A32"/>
  <c r="M31"/>
  <c r="P31"/>
  <c r="O31"/>
  <c r="K31"/>
  <c r="A31"/>
  <c r="M30"/>
  <c r="P30"/>
  <c r="O30"/>
  <c r="K30"/>
  <c r="A30"/>
  <c r="M29"/>
  <c r="P29"/>
  <c r="O29"/>
  <c r="K29"/>
  <c r="A29"/>
  <c r="Q28"/>
  <c r="M28" s="1"/>
  <c r="P28"/>
  <c r="O28"/>
  <c r="K28"/>
  <c r="A28"/>
  <c r="Q27"/>
  <c r="M27" s="1"/>
  <c r="P27"/>
  <c r="O27"/>
  <c r="K27"/>
  <c r="A27"/>
  <c r="Q26"/>
  <c r="M26" s="1"/>
  <c r="P26"/>
  <c r="O26"/>
  <c r="K26"/>
  <c r="K41" s="1"/>
  <c r="A26"/>
  <c r="M25"/>
  <c r="K25"/>
  <c r="J25"/>
  <c r="I25"/>
  <c r="F25"/>
  <c r="E25"/>
  <c r="P22"/>
  <c r="O22"/>
  <c r="L22"/>
  <c r="A22"/>
  <c r="P21"/>
  <c r="O21"/>
  <c r="L21"/>
  <c r="A21"/>
  <c r="P20"/>
  <c r="O20"/>
  <c r="L20"/>
  <c r="A20"/>
  <c r="P19"/>
  <c r="O19"/>
  <c r="L19"/>
  <c r="A19"/>
  <c r="P18"/>
  <c r="O18"/>
  <c r="L18"/>
  <c r="A18"/>
  <c r="Q17"/>
  <c r="P17" s="1"/>
  <c r="O17"/>
  <c r="L17"/>
  <c r="A17"/>
  <c r="Q16"/>
  <c r="P16" s="1"/>
  <c r="O16"/>
  <c r="L16"/>
  <c r="A16"/>
  <c r="O23"/>
  <c r="O25" s="1"/>
  <c r="L23"/>
  <c r="A23"/>
  <c r="J15"/>
  <c r="F15"/>
  <c r="P13"/>
  <c r="O13"/>
  <c r="L13"/>
  <c r="A13"/>
  <c r="P12"/>
  <c r="L12"/>
  <c r="A12"/>
  <c r="P11"/>
  <c r="O11"/>
  <c r="L11"/>
  <c r="A11"/>
  <c r="Q10"/>
  <c r="P10"/>
  <c r="O10"/>
  <c r="L10"/>
  <c r="L15" s="1"/>
  <c r="A10"/>
  <c r="N9"/>
  <c r="N15" s="1"/>
  <c r="J9"/>
  <c r="G9"/>
  <c r="G15" s="1"/>
  <c r="G25" s="1"/>
  <c r="F9"/>
  <c r="Q7"/>
  <c r="P7" s="1"/>
  <c r="O7"/>
  <c r="L7"/>
  <c r="A7"/>
  <c r="Q6"/>
  <c r="P6" s="1"/>
  <c r="O6"/>
  <c r="L6"/>
  <c r="A6"/>
  <c r="Q5"/>
  <c r="P5" s="1"/>
  <c r="O5"/>
  <c r="L5"/>
  <c r="A5"/>
  <c r="Q4"/>
  <c r="P4" s="1"/>
  <c r="O4"/>
  <c r="O9" s="1"/>
  <c r="L4"/>
  <c r="L9" s="1"/>
  <c r="A4"/>
  <c r="A36" i="41"/>
  <c r="K36"/>
  <c r="O36"/>
  <c r="P36"/>
  <c r="A27"/>
  <c r="A28"/>
  <c r="A29"/>
  <c r="A30"/>
  <c r="A31"/>
  <c r="A32"/>
  <c r="A33"/>
  <c r="A34"/>
  <c r="A35"/>
  <c r="A26"/>
  <c r="P21"/>
  <c r="P22"/>
  <c r="O13"/>
  <c r="L9" i="46" l="1"/>
  <c r="L27"/>
  <c r="O9"/>
  <c r="P16"/>
  <c r="O27"/>
  <c r="P27"/>
  <c r="P9"/>
  <c r="O16"/>
  <c r="O28"/>
  <c r="O43" s="1"/>
  <c r="M29"/>
  <c r="M43" s="1"/>
  <c r="P27" i="45"/>
  <c r="P15"/>
  <c r="O15"/>
  <c r="O27"/>
  <c r="O9"/>
  <c r="P9"/>
  <c r="L27" i="44"/>
  <c r="O27"/>
  <c r="P9"/>
  <c r="P15"/>
  <c r="P27"/>
  <c r="L9" i="43"/>
  <c r="P9"/>
  <c r="L26"/>
  <c r="P42"/>
  <c r="P26"/>
  <c r="O9"/>
  <c r="P15"/>
  <c r="O26"/>
  <c r="O42"/>
  <c r="M42"/>
  <c r="O15"/>
  <c r="L25" i="42"/>
  <c r="O41"/>
  <c r="M41"/>
  <c r="P41"/>
  <c r="P15"/>
  <c r="P9"/>
  <c r="O15"/>
  <c r="P25"/>
  <c r="P19" i="41"/>
  <c r="Q33"/>
  <c r="Q34"/>
  <c r="N38"/>
  <c r="L38"/>
  <c r="J38"/>
  <c r="I38"/>
  <c r="G38"/>
  <c r="F38"/>
  <c r="E38"/>
  <c r="P35"/>
  <c r="O35"/>
  <c r="M35"/>
  <c r="K35"/>
  <c r="P34"/>
  <c r="O34"/>
  <c r="M34"/>
  <c r="K34"/>
  <c r="P33"/>
  <c r="O33"/>
  <c r="M33"/>
  <c r="K33"/>
  <c r="Q32"/>
  <c r="M32" s="1"/>
  <c r="P32"/>
  <c r="O32"/>
  <c r="K32"/>
  <c r="Q31"/>
  <c r="M31" s="1"/>
  <c r="P31"/>
  <c r="O31"/>
  <c r="K31"/>
  <c r="Q30"/>
  <c r="M30" s="1"/>
  <c r="P30"/>
  <c r="O30"/>
  <c r="K30"/>
  <c r="Q29"/>
  <c r="M29" s="1"/>
  <c r="P29"/>
  <c r="O29"/>
  <c r="K29"/>
  <c r="Q28"/>
  <c r="M28" s="1"/>
  <c r="P28"/>
  <c r="O28"/>
  <c r="K28"/>
  <c r="Q27"/>
  <c r="M27" s="1"/>
  <c r="P27"/>
  <c r="O27"/>
  <c r="K27"/>
  <c r="Q26"/>
  <c r="M26" s="1"/>
  <c r="M38" s="1"/>
  <c r="P26"/>
  <c r="P38" s="1"/>
  <c r="O26"/>
  <c r="O38" s="1"/>
  <c r="K26"/>
  <c r="K38" s="1"/>
  <c r="M25"/>
  <c r="K25"/>
  <c r="J25"/>
  <c r="I25"/>
  <c r="F25"/>
  <c r="E25"/>
  <c r="P20"/>
  <c r="O20"/>
  <c r="L20"/>
  <c r="A20"/>
  <c r="O19"/>
  <c r="L19"/>
  <c r="A19"/>
  <c r="Q18"/>
  <c r="P18" s="1"/>
  <c r="O18"/>
  <c r="L18"/>
  <c r="A18"/>
  <c r="Q17"/>
  <c r="P17" s="1"/>
  <c r="O17"/>
  <c r="L17"/>
  <c r="A17"/>
  <c r="Q16"/>
  <c r="P16" s="1"/>
  <c r="O16"/>
  <c r="L16"/>
  <c r="A16"/>
  <c r="Q23"/>
  <c r="P23" s="1"/>
  <c r="O23"/>
  <c r="L23"/>
  <c r="A23"/>
  <c r="O22"/>
  <c r="L22"/>
  <c r="A22"/>
  <c r="O21"/>
  <c r="L21"/>
  <c r="L25" s="1"/>
  <c r="A21"/>
  <c r="J15"/>
  <c r="F15"/>
  <c r="P12"/>
  <c r="O12"/>
  <c r="L12"/>
  <c r="A12"/>
  <c r="P11"/>
  <c r="O11"/>
  <c r="O15" s="1"/>
  <c r="L11"/>
  <c r="A11"/>
  <c r="Q10"/>
  <c r="O10" s="1"/>
  <c r="P10"/>
  <c r="L10"/>
  <c r="A10"/>
  <c r="P13"/>
  <c r="P15" s="1"/>
  <c r="L13"/>
  <c r="L15" s="1"/>
  <c r="A13"/>
  <c r="N9"/>
  <c r="N15" s="1"/>
  <c r="J9"/>
  <c r="G9"/>
  <c r="G15" s="1"/>
  <c r="G25" s="1"/>
  <c r="F9"/>
  <c r="Q7"/>
  <c r="P7"/>
  <c r="O7"/>
  <c r="L7"/>
  <c r="A7"/>
  <c r="Q6"/>
  <c r="P6" s="1"/>
  <c r="O6"/>
  <c r="L6"/>
  <c r="A6"/>
  <c r="Q5"/>
  <c r="P5" s="1"/>
  <c r="O5"/>
  <c r="L5"/>
  <c r="A5"/>
  <c r="Q4"/>
  <c r="P4" s="1"/>
  <c r="O4"/>
  <c r="O9" s="1"/>
  <c r="L4"/>
  <c r="L9" s="1"/>
  <c r="A4"/>
  <c r="O35" i="39"/>
  <c r="P35"/>
  <c r="K35"/>
  <c r="A35"/>
  <c r="P25" i="41" l="1"/>
  <c r="P9"/>
  <c r="O25"/>
  <c r="A27" i="39"/>
  <c r="A28"/>
  <c r="A29"/>
  <c r="A30"/>
  <c r="A31"/>
  <c r="A32"/>
  <c r="A33"/>
  <c r="A34"/>
  <c r="A26"/>
  <c r="A23"/>
  <c r="A16"/>
  <c r="A17"/>
  <c r="A18"/>
  <c r="A19"/>
  <c r="A20"/>
  <c r="A21"/>
  <c r="A22"/>
  <c r="A13"/>
  <c r="A10"/>
  <c r="A11"/>
  <c r="A12"/>
  <c r="I25"/>
  <c r="K25"/>
  <c r="J15"/>
  <c r="F15"/>
  <c r="J25"/>
  <c r="F25"/>
  <c r="N37"/>
  <c r="L37"/>
  <c r="J37"/>
  <c r="I37"/>
  <c r="G37"/>
  <c r="F37"/>
  <c r="E37"/>
  <c r="P34"/>
  <c r="O34"/>
  <c r="M34"/>
  <c r="K34"/>
  <c r="P33"/>
  <c r="O33"/>
  <c r="M33"/>
  <c r="K33"/>
  <c r="Q32"/>
  <c r="M32" s="1"/>
  <c r="P32"/>
  <c r="O32"/>
  <c r="K32"/>
  <c r="Q31"/>
  <c r="M31" s="1"/>
  <c r="P31"/>
  <c r="O31"/>
  <c r="K31"/>
  <c r="Q30"/>
  <c r="M30" s="1"/>
  <c r="P30"/>
  <c r="O30"/>
  <c r="K30"/>
  <c r="Q29"/>
  <c r="M29" s="1"/>
  <c r="P29"/>
  <c r="O29"/>
  <c r="K29"/>
  <c r="Q28"/>
  <c r="M28" s="1"/>
  <c r="P28"/>
  <c r="O28"/>
  <c r="K28"/>
  <c r="Q27"/>
  <c r="M27" s="1"/>
  <c r="P27"/>
  <c r="K27"/>
  <c r="Q26"/>
  <c r="M26" s="1"/>
  <c r="P26"/>
  <c r="K26"/>
  <c r="K37" s="1"/>
  <c r="M25"/>
  <c r="E25"/>
  <c r="O22"/>
  <c r="L22"/>
  <c r="Q21"/>
  <c r="P21" s="1"/>
  <c r="O21"/>
  <c r="L21"/>
  <c r="Q20"/>
  <c r="P20" s="1"/>
  <c r="O20"/>
  <c r="L20"/>
  <c r="Q19"/>
  <c r="P19" s="1"/>
  <c r="O19"/>
  <c r="L19"/>
  <c r="Q11"/>
  <c r="P11"/>
  <c r="O11"/>
  <c r="L11"/>
  <c r="Q18"/>
  <c r="P18" s="1"/>
  <c r="O18"/>
  <c r="L18"/>
  <c r="Q17"/>
  <c r="P17" s="1"/>
  <c r="O17"/>
  <c r="L17"/>
  <c r="Q16"/>
  <c r="P16" s="1"/>
  <c r="O16"/>
  <c r="L16"/>
  <c r="Q10"/>
  <c r="P10"/>
  <c r="L10"/>
  <c r="O23"/>
  <c r="L23"/>
  <c r="P13"/>
  <c r="L13"/>
  <c r="Q12"/>
  <c r="P12"/>
  <c r="L12"/>
  <c r="N9"/>
  <c r="N15" s="1"/>
  <c r="J9"/>
  <c r="G9"/>
  <c r="G15" s="1"/>
  <c r="G25" s="1"/>
  <c r="F9"/>
  <c r="Q7"/>
  <c r="P7" s="1"/>
  <c r="O7"/>
  <c r="L7"/>
  <c r="A7"/>
  <c r="Q6"/>
  <c r="P6" s="1"/>
  <c r="O6"/>
  <c r="L6"/>
  <c r="A6"/>
  <c r="Q5"/>
  <c r="P5" s="1"/>
  <c r="O5"/>
  <c r="L5"/>
  <c r="A5"/>
  <c r="Q4"/>
  <c r="P4" s="1"/>
  <c r="P9" s="1"/>
  <c r="O4"/>
  <c r="O9" s="1"/>
  <c r="L4"/>
  <c r="A4"/>
  <c r="P33" i="37"/>
  <c r="O33"/>
  <c r="K33"/>
  <c r="O27" i="39" l="1"/>
  <c r="L15"/>
  <c r="O26"/>
  <c r="O15"/>
  <c r="O25"/>
  <c r="P25"/>
  <c r="L25"/>
  <c r="P15"/>
  <c r="P37"/>
  <c r="L9"/>
  <c r="O37"/>
  <c r="M37"/>
  <c r="P13" i="37"/>
  <c r="P4"/>
  <c r="O32"/>
  <c r="P32"/>
  <c r="K32"/>
  <c r="A4"/>
  <c r="L4"/>
  <c r="O4"/>
  <c r="A5"/>
  <c r="L5"/>
  <c r="O5"/>
  <c r="P5"/>
  <c r="A6"/>
  <c r="L6"/>
  <c r="O6"/>
  <c r="P6"/>
  <c r="A7"/>
  <c r="L7"/>
  <c r="O7"/>
  <c r="P7"/>
  <c r="P9"/>
  <c r="F9"/>
  <c r="G9"/>
  <c r="J9"/>
  <c r="L9"/>
  <c r="N9"/>
  <c r="O9"/>
  <c r="A10"/>
  <c r="L10"/>
  <c r="O10"/>
  <c r="P10"/>
  <c r="A11"/>
  <c r="L11"/>
  <c r="O11"/>
  <c r="P11"/>
  <c r="A12"/>
  <c r="L12"/>
  <c r="O12"/>
  <c r="P12"/>
  <c r="A13"/>
  <c r="L13"/>
  <c r="O13"/>
  <c r="A14"/>
  <c r="L14"/>
  <c r="O14"/>
  <c r="P14"/>
  <c r="A15"/>
  <c r="L15"/>
  <c r="O15"/>
  <c r="P15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L21"/>
  <c r="L24"/>
  <c r="O21"/>
  <c r="P21"/>
  <c r="A22"/>
  <c r="L22"/>
  <c r="O22"/>
  <c r="P22"/>
  <c r="E24"/>
  <c r="F24"/>
  <c r="G24"/>
  <c r="I24"/>
  <c r="J24"/>
  <c r="K24"/>
  <c r="M24"/>
  <c r="O24"/>
  <c r="P24"/>
  <c r="K25"/>
  <c r="M25"/>
  <c r="O25"/>
  <c r="P25"/>
  <c r="K26"/>
  <c r="M26"/>
  <c r="O26"/>
  <c r="P26"/>
  <c r="K27"/>
  <c r="M27"/>
  <c r="O27"/>
  <c r="P27"/>
  <c r="K28"/>
  <c r="M28"/>
  <c r="O28"/>
  <c r="P28"/>
  <c r="K29"/>
  <c r="M29"/>
  <c r="O29"/>
  <c r="P29"/>
  <c r="P35"/>
  <c r="K30"/>
  <c r="M30"/>
  <c r="O30"/>
  <c r="P30"/>
  <c r="K31"/>
  <c r="M31"/>
  <c r="O31"/>
  <c r="P31"/>
  <c r="E35"/>
  <c r="F35"/>
  <c r="G35"/>
  <c r="I35"/>
  <c r="J35"/>
  <c r="K35"/>
  <c r="L35"/>
  <c r="M35"/>
  <c r="N35"/>
  <c r="O35"/>
  <c r="A4" i="36"/>
  <c r="L4"/>
  <c r="O4"/>
  <c r="P4"/>
  <c r="A5"/>
  <c r="L5"/>
  <c r="O5"/>
  <c r="P5"/>
  <c r="A6"/>
  <c r="L6"/>
  <c r="O6"/>
  <c r="P6"/>
  <c r="A7"/>
  <c r="L7"/>
  <c r="O7"/>
  <c r="P7"/>
  <c r="P9"/>
  <c r="F9"/>
  <c r="G9"/>
  <c r="J9"/>
  <c r="L9"/>
  <c r="N9"/>
  <c r="O9"/>
  <c r="A22"/>
  <c r="L22"/>
  <c r="O22"/>
  <c r="P22"/>
  <c r="A10"/>
  <c r="L10"/>
  <c r="O10"/>
  <c r="P10"/>
  <c r="A11"/>
  <c r="L11"/>
  <c r="O11"/>
  <c r="P11"/>
  <c r="A12"/>
  <c r="L12"/>
  <c r="O12"/>
  <c r="P12"/>
  <c r="A13"/>
  <c r="L13"/>
  <c r="O13"/>
  <c r="P13"/>
  <c r="A14"/>
  <c r="L14"/>
  <c r="O14"/>
  <c r="P14"/>
  <c r="A15"/>
  <c r="L15"/>
  <c r="O15"/>
  <c r="P15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L21"/>
  <c r="L24"/>
  <c r="O21"/>
  <c r="P21"/>
  <c r="E24"/>
  <c r="F24"/>
  <c r="G24"/>
  <c r="I24"/>
  <c r="J24"/>
  <c r="K24"/>
  <c r="M24"/>
  <c r="O24"/>
  <c r="P24"/>
  <c r="K25"/>
  <c r="M25"/>
  <c r="O25"/>
  <c r="P25"/>
  <c r="K26"/>
  <c r="M26"/>
  <c r="O26"/>
  <c r="P26"/>
  <c r="K27"/>
  <c r="M27"/>
  <c r="O27"/>
  <c r="P27"/>
  <c r="K28"/>
  <c r="M28"/>
  <c r="O28"/>
  <c r="P28"/>
  <c r="K29"/>
  <c r="M29"/>
  <c r="O29"/>
  <c r="P29"/>
  <c r="P33"/>
  <c r="K30"/>
  <c r="M30"/>
  <c r="O30"/>
  <c r="P30"/>
  <c r="K31"/>
  <c r="M31"/>
  <c r="O31"/>
  <c r="P31"/>
  <c r="E33"/>
  <c r="F33"/>
  <c r="G33"/>
  <c r="I33"/>
  <c r="J33"/>
  <c r="K33"/>
  <c r="L33"/>
  <c r="M33"/>
  <c r="N33"/>
  <c r="O33"/>
  <c r="M31" i="35"/>
  <c r="O31"/>
  <c r="P31"/>
  <c r="K31"/>
  <c r="M26"/>
  <c r="M27"/>
  <c r="M28"/>
  <c r="M29"/>
  <c r="M30"/>
  <c r="M25"/>
  <c r="O25"/>
  <c r="O12"/>
  <c r="P5"/>
  <c r="L21"/>
  <c r="K30"/>
  <c r="O30"/>
  <c r="P30"/>
  <c r="A4"/>
  <c r="L4"/>
  <c r="O4"/>
  <c r="P4"/>
  <c r="A5"/>
  <c r="L5"/>
  <c r="L9"/>
  <c r="O5"/>
  <c r="A6"/>
  <c r="L6"/>
  <c r="O6"/>
  <c r="O9"/>
  <c r="P6"/>
  <c r="A7"/>
  <c r="L7"/>
  <c r="O7"/>
  <c r="P7"/>
  <c r="F9"/>
  <c r="G9"/>
  <c r="J9"/>
  <c r="N9"/>
  <c r="P9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O21"/>
  <c r="P21"/>
  <c r="A22"/>
  <c r="L22"/>
  <c r="O22"/>
  <c r="P22"/>
  <c r="A10"/>
  <c r="L10"/>
  <c r="O10"/>
  <c r="P10"/>
  <c r="A11"/>
  <c r="L11"/>
  <c r="O11"/>
  <c r="P11"/>
  <c r="A12"/>
  <c r="L12"/>
  <c r="P12"/>
  <c r="A13"/>
  <c r="L13"/>
  <c r="O13"/>
  <c r="P13"/>
  <c r="A14"/>
  <c r="L14"/>
  <c r="O14"/>
  <c r="P14"/>
  <c r="A15"/>
  <c r="L15"/>
  <c r="O15"/>
  <c r="P15"/>
  <c r="E24"/>
  <c r="F24"/>
  <c r="G24"/>
  <c r="I24"/>
  <c r="J24"/>
  <c r="K24"/>
  <c r="L24"/>
  <c r="M24"/>
  <c r="O24"/>
  <c r="P24"/>
  <c r="K25"/>
  <c r="P25"/>
  <c r="K26"/>
  <c r="O26"/>
  <c r="P26"/>
  <c r="K27"/>
  <c r="O27"/>
  <c r="P27"/>
  <c r="K28"/>
  <c r="O28"/>
  <c r="P28"/>
  <c r="K29"/>
  <c r="O29"/>
  <c r="P29"/>
  <c r="E33"/>
  <c r="F33"/>
  <c r="G33"/>
  <c r="I33"/>
  <c r="J33"/>
  <c r="K33"/>
  <c r="L33"/>
  <c r="M33"/>
  <c r="N33"/>
  <c r="O33"/>
  <c r="P33"/>
  <c r="P31" i="33"/>
  <c r="O31"/>
  <c r="M31"/>
  <c r="K31"/>
  <c r="M29" i="34"/>
  <c r="M30"/>
  <c r="O30"/>
  <c r="P30"/>
  <c r="K30"/>
  <c r="A4"/>
  <c r="L4"/>
  <c r="O4"/>
  <c r="P4"/>
  <c r="A5"/>
  <c r="L5"/>
  <c r="O5"/>
  <c r="P5"/>
  <c r="P9"/>
  <c r="A6"/>
  <c r="L6"/>
  <c r="O6"/>
  <c r="P6"/>
  <c r="A7"/>
  <c r="L7"/>
  <c r="O7"/>
  <c r="P7"/>
  <c r="F9"/>
  <c r="G9"/>
  <c r="J9"/>
  <c r="L9"/>
  <c r="N9"/>
  <c r="O9"/>
  <c r="A10"/>
  <c r="L10"/>
  <c r="O10"/>
  <c r="P10"/>
  <c r="A11"/>
  <c r="L11"/>
  <c r="O11"/>
  <c r="P11"/>
  <c r="A12"/>
  <c r="L12"/>
  <c r="O12"/>
  <c r="P12"/>
  <c r="A13"/>
  <c r="L13"/>
  <c r="O13"/>
  <c r="P13"/>
  <c r="A14"/>
  <c r="L14"/>
  <c r="O14"/>
  <c r="P14"/>
  <c r="A15"/>
  <c r="L15"/>
  <c r="O15"/>
  <c r="P15"/>
  <c r="A16"/>
  <c r="L16"/>
  <c r="O16"/>
  <c r="P16"/>
  <c r="A17"/>
  <c r="L17"/>
  <c r="O17"/>
  <c r="P17"/>
  <c r="A18"/>
  <c r="L18"/>
  <c r="O18"/>
  <c r="P18"/>
  <c r="A19"/>
  <c r="L19"/>
  <c r="O19"/>
  <c r="P19"/>
  <c r="A20"/>
  <c r="L20"/>
  <c r="O20"/>
  <c r="P20"/>
  <c r="A21"/>
  <c r="L21"/>
  <c r="O21"/>
  <c r="P21"/>
  <c r="A22"/>
  <c r="L22"/>
  <c r="O22"/>
  <c r="P22"/>
  <c r="A23"/>
  <c r="L23"/>
  <c r="O23"/>
  <c r="P23"/>
  <c r="E25"/>
  <c r="F25"/>
  <c r="G25"/>
  <c r="I25"/>
  <c r="J25"/>
  <c r="K25"/>
  <c r="L25"/>
  <c r="M25"/>
  <c r="O25"/>
  <c r="P25"/>
  <c r="K26"/>
  <c r="M26"/>
  <c r="M32"/>
  <c r="O26"/>
  <c r="P26"/>
  <c r="K27"/>
  <c r="M27"/>
  <c r="O27"/>
  <c r="P27"/>
  <c r="K28"/>
  <c r="M28"/>
  <c r="O28"/>
  <c r="P28"/>
  <c r="P32"/>
  <c r="K29"/>
  <c r="O29"/>
  <c r="P29"/>
  <c r="E32"/>
  <c r="F32"/>
  <c r="G32"/>
  <c r="I32"/>
  <c r="J32"/>
  <c r="K32"/>
  <c r="L32"/>
  <c r="N32"/>
  <c r="O32"/>
  <c r="L11" i="33"/>
  <c r="L12"/>
  <c r="L13"/>
  <c r="L14"/>
  <c r="L15"/>
  <c r="L16"/>
  <c r="L17"/>
  <c r="L18"/>
  <c r="L19"/>
  <c r="L20"/>
  <c r="L21"/>
  <c r="L22"/>
  <c r="L23"/>
  <c r="L24"/>
  <c r="F26"/>
  <c r="P12"/>
  <c r="O12"/>
  <c r="A12"/>
  <c r="A4"/>
  <c r="L4"/>
  <c r="O4"/>
  <c r="P4"/>
  <c r="A5"/>
  <c r="L5"/>
  <c r="O5"/>
  <c r="P5"/>
  <c r="P9"/>
  <c r="A6"/>
  <c r="L6"/>
  <c r="O6"/>
  <c r="P6"/>
  <c r="A7"/>
  <c r="L7"/>
  <c r="O7"/>
  <c r="P7"/>
  <c r="F9"/>
  <c r="G9"/>
  <c r="J9"/>
  <c r="L9"/>
  <c r="N9"/>
  <c r="O9"/>
  <c r="A10"/>
  <c r="L10"/>
  <c r="L26"/>
  <c r="O10"/>
  <c r="P10"/>
  <c r="A11"/>
  <c r="O11"/>
  <c r="P11"/>
  <c r="A13"/>
  <c r="O13"/>
  <c r="P13"/>
  <c r="A14"/>
  <c r="O14"/>
  <c r="P14"/>
  <c r="A15"/>
  <c r="O15"/>
  <c r="P15"/>
  <c r="A16"/>
  <c r="O16"/>
  <c r="P16"/>
  <c r="A17"/>
  <c r="O17"/>
  <c r="P17"/>
  <c r="A18"/>
  <c r="O18"/>
  <c r="P18"/>
  <c r="A19"/>
  <c r="O19"/>
  <c r="O26"/>
  <c r="P19"/>
  <c r="A20"/>
  <c r="O20"/>
  <c r="P20"/>
  <c r="A21"/>
  <c r="O21"/>
  <c r="P21"/>
  <c r="A22"/>
  <c r="O22"/>
  <c r="P22"/>
  <c r="A23"/>
  <c r="O23"/>
  <c r="P23"/>
  <c r="A24"/>
  <c r="O24"/>
  <c r="P24"/>
  <c r="E26"/>
  <c r="G26"/>
  <c r="I26"/>
  <c r="J26"/>
  <c r="K26"/>
  <c r="M26"/>
  <c r="P26"/>
  <c r="K27"/>
  <c r="M27"/>
  <c r="O27"/>
  <c r="P27"/>
  <c r="P33"/>
  <c r="K28"/>
  <c r="M28"/>
  <c r="O28"/>
  <c r="P28"/>
  <c r="K29"/>
  <c r="M29"/>
  <c r="O29"/>
  <c r="P29"/>
  <c r="K30"/>
  <c r="M30"/>
  <c r="O30"/>
  <c r="P30"/>
  <c r="E33"/>
  <c r="F33"/>
  <c r="G33"/>
  <c r="I33"/>
  <c r="J33"/>
  <c r="K33"/>
  <c r="L33"/>
  <c r="M33"/>
  <c r="N33"/>
  <c r="O33"/>
</calcChain>
</file>

<file path=xl/sharedStrings.xml><?xml version="1.0" encoding="utf-8"?>
<sst xmlns="http://schemas.openxmlformats.org/spreadsheetml/2006/main" count="967" uniqueCount="102">
  <si>
    <t>Stt</t>
  </si>
  <si>
    <t>Số khế ước</t>
  </si>
  <si>
    <t>Thời gian</t>
  </si>
  <si>
    <t>Traû goác</t>
  </si>
  <si>
    <t>Traû laõi</t>
  </si>
  <si>
    <t>USD</t>
  </si>
  <si>
    <t>VND</t>
  </si>
  <si>
    <t>TC:</t>
  </si>
  <si>
    <t>1015LDS201000102</t>
  </si>
  <si>
    <t>1015LDS201100376</t>
  </si>
  <si>
    <t>1015LDS201100378</t>
  </si>
  <si>
    <t>1015LDS201100377</t>
  </si>
  <si>
    <t>Ghi chuù</t>
  </si>
  <si>
    <t>Ngaøy tính laõi</t>
  </si>
  <si>
    <t>Laõi suaát</t>
  </si>
  <si>
    <t>VND tuong duong</t>
  </si>
  <si>
    <t>Trace House</t>
  </si>
  <si>
    <t>Biovital</t>
  </si>
  <si>
    <t>LA</t>
  </si>
  <si>
    <t>Ngày vay</t>
  </si>
  <si>
    <t>Ngày tới hạn</t>
  </si>
  <si>
    <t>VND Q4</t>
  </si>
  <si>
    <t>VND Q11</t>
  </si>
  <si>
    <t>USD Q4</t>
  </si>
  <si>
    <t>USD Q11</t>
  </si>
  <si>
    <t>EIB</t>
  </si>
  <si>
    <t>Ngày trả</t>
  </si>
  <si>
    <t xml:space="preserve"> Gốc vay cuối kỳ </t>
  </si>
  <si>
    <t xml:space="preserve"> Gốc vay đầu kỳ </t>
  </si>
  <si>
    <t>1015LDS201401534</t>
  </si>
  <si>
    <t>1015LDS201401631</t>
  </si>
  <si>
    <t>1402LDS201401704</t>
  </si>
  <si>
    <t>CuuLong 02</t>
  </si>
  <si>
    <t>ATB 01</t>
  </si>
  <si>
    <t>1015LDS201401746</t>
  </si>
  <si>
    <t>1015LDS201401772</t>
  </si>
  <si>
    <t>ATB 02</t>
  </si>
  <si>
    <t>1402LDS201401630</t>
  </si>
  <si>
    <t>1402LDS201402000</t>
  </si>
  <si>
    <t>1015LDS201402000</t>
  </si>
  <si>
    <t>ATB 03</t>
  </si>
  <si>
    <t xml:space="preserve"> nhà xưởng TV </t>
  </si>
  <si>
    <t xml:space="preserve"> nhà xưởng LA </t>
  </si>
  <si>
    <t>1402LDS201402374</t>
  </si>
  <si>
    <t>1015LDS201401879</t>
  </si>
  <si>
    <t>1015LDS201402368</t>
  </si>
  <si>
    <t>3C02</t>
  </si>
  <si>
    <t>1402LDS201402734</t>
  </si>
  <si>
    <t>1402LDS201402740</t>
  </si>
  <si>
    <t>1402LDS201403120</t>
  </si>
  <si>
    <t>1015LDS201402775</t>
  </si>
  <si>
    <t>CuuLong 03</t>
  </si>
  <si>
    <t>ATB 06</t>
  </si>
  <si>
    <t>1015LDS201402807</t>
  </si>
  <si>
    <t>1015LDS201402868</t>
  </si>
  <si>
    <t>1402LDS201403271</t>
  </si>
  <si>
    <t>1015LDS201500010</t>
  </si>
  <si>
    <t>CuuLong</t>
  </si>
  <si>
    <t>ATB01</t>
  </si>
  <si>
    <t>1015LDS201500118</t>
  </si>
  <si>
    <t>ATB02</t>
  </si>
  <si>
    <t>1402LDS201403045</t>
  </si>
  <si>
    <t>3C 01</t>
  </si>
  <si>
    <t>1402LDS201500635</t>
  </si>
  <si>
    <t>1402LDS201500362</t>
  </si>
  <si>
    <t>1015LDS201500437</t>
  </si>
  <si>
    <t>ATB03</t>
  </si>
  <si>
    <t>1015LDS201500488</t>
  </si>
  <si>
    <t>1402LDS201500363</t>
  </si>
  <si>
    <t>1402LDS201500909</t>
  </si>
  <si>
    <t>3C 02</t>
  </si>
  <si>
    <t>1015LDS201500719</t>
  </si>
  <si>
    <t>1402LDS201501248</t>
  </si>
  <si>
    <t>3C 03</t>
  </si>
  <si>
    <t>1402LDS201501494</t>
  </si>
  <si>
    <t>1015LDS201501179</t>
  </si>
  <si>
    <t>1402LDS201501662</t>
  </si>
  <si>
    <t>1015LDS201501308</t>
  </si>
  <si>
    <t>1402LDS2015 1740</t>
  </si>
  <si>
    <t>1402LDS201501796</t>
  </si>
  <si>
    <t>1402LDS201502032</t>
  </si>
  <si>
    <t>1015LDS201501560</t>
  </si>
  <si>
    <t>3C 04</t>
  </si>
  <si>
    <t>1402LDS201502113</t>
  </si>
  <si>
    <t>1015LDS201501790</t>
  </si>
  <si>
    <t>ATB04</t>
  </si>
  <si>
    <t>1402LDS201502211</t>
  </si>
  <si>
    <t>1402LDS201502415</t>
  </si>
  <si>
    <t>1402LDS201502591</t>
  </si>
  <si>
    <t>1015LDS201502189</t>
  </si>
  <si>
    <t>1015LDS201502216</t>
  </si>
  <si>
    <t>1015LDS201502226</t>
  </si>
  <si>
    <t>1015LDS201502514</t>
  </si>
  <si>
    <t>1015LDS2015025</t>
  </si>
  <si>
    <t>1015LDS201502531</t>
  </si>
  <si>
    <t>1015LDS201503102</t>
  </si>
  <si>
    <t>1402LDS201503829</t>
  </si>
  <si>
    <t>1015LDS201503206</t>
  </si>
  <si>
    <t>1015LDS201503420</t>
  </si>
  <si>
    <t>1402LDS201503901</t>
  </si>
  <si>
    <t>1402LDS201503946</t>
  </si>
  <si>
    <t>1402LDS201502638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</si>
</sst>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(* #,##0_);_(* \(#,##0\);_(* &quot;-&quot;??_);_(@_)"/>
    <numFmt numFmtId="165" formatCode="\$#,##0\ ;\(\$#,##0\)"/>
    <numFmt numFmtId="166" formatCode="#,###"/>
    <numFmt numFmtId="167" formatCode="&quot;\&quot;#,##0;[Red]&quot;\&quot;&quot;\&quot;\-#,##0"/>
    <numFmt numFmtId="168" formatCode="&quot;\&quot;#,##0.00;[Red]&quot;\&quot;&quot;\&quot;&quot;\&quot;&quot;\&quot;&quot;\&quot;&quot;\&quot;\-#,##0.00"/>
    <numFmt numFmtId="169" formatCode="&quot;\&quot;#,##0.00;[Red]&quot;\&quot;\-#,##0.00"/>
    <numFmt numFmtId="170" formatCode="&quot;\&quot;#,##0;[Red]&quot;\&quot;\-#,##0"/>
  </numFmts>
  <fonts count="47">
    <font>
      <sz val="12"/>
      <name val="VNI-Times"/>
    </font>
    <font>
      <sz val="12"/>
      <name val="VNI-Times"/>
    </font>
    <font>
      <b/>
      <sz val="12"/>
      <name val="VNI-Times"/>
    </font>
    <font>
      <sz val="8"/>
      <name val="VNI-Times"/>
    </font>
    <font>
      <sz val="10"/>
      <name val="VNI-Times"/>
    </font>
    <font>
      <b/>
      <sz val="10"/>
      <name val="VNI-Times"/>
    </font>
    <font>
      <b/>
      <sz val="10"/>
      <color indexed="12"/>
      <name val="VNI-Times"/>
    </font>
    <font>
      <sz val="10"/>
      <color indexed="12"/>
      <name val="VNI-Times"/>
    </font>
    <font>
      <b/>
      <sz val="10"/>
      <color indexed="21"/>
      <name val="VNI-Times"/>
    </font>
    <font>
      <sz val="10"/>
      <color indexed="21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Times New Roman"/>
      <family val="1"/>
    </font>
    <font>
      <sz val="10"/>
      <color indexed="21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9"/>
      <name val="Times New Roman"/>
      <family val="1"/>
    </font>
    <font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name val="Times New Roman"/>
      <family val="1"/>
    </font>
    <font>
      <b/>
      <sz val="10.5"/>
      <color indexed="12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1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43" fontId="1" fillId="0" borderId="0" applyFont="0" applyFill="0" applyBorder="0" applyAlignment="0" applyProtection="0"/>
    <xf numFmtId="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2" fontId="15" fillId="0" borderId="0" applyFont="0" applyFill="0" applyBorder="0" applyAlignment="0" applyProtection="0"/>
    <xf numFmtId="0" fontId="17" fillId="4" borderId="0" applyNumberFormat="0" applyBorder="0" applyAlignment="0" applyProtection="0"/>
    <xf numFmtId="0" fontId="18" fillId="0" borderId="3" applyNumberFormat="0" applyAlignment="0" applyProtection="0">
      <alignment horizontal="left" vertical="center"/>
    </xf>
    <xf numFmtId="0" fontId="18" fillId="0" borderId="4">
      <alignment horizontal="left" vertical="center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6" applyNumberFormat="0" applyFill="0" applyAlignment="0" applyProtection="0"/>
    <xf numFmtId="166" fontId="23" fillId="0" borderId="7"/>
    <xf numFmtId="0" fontId="24" fillId="22" borderId="0" applyNumberFormat="0" applyBorder="0" applyAlignment="0" applyProtection="0"/>
    <xf numFmtId="0" fontId="1" fillId="23" borderId="8" applyNumberFormat="0" applyFont="0" applyAlignment="0" applyProtection="0"/>
    <xf numFmtId="0" fontId="25" fillId="20" borderId="9" applyNumberFormat="0" applyAlignment="0" applyProtection="0"/>
    <xf numFmtId="0" fontId="26" fillId="0" borderId="0" applyNumberFormat="0" applyFill="0" applyBorder="0" applyAlignment="0" applyProtection="0"/>
    <xf numFmtId="0" fontId="15" fillId="0" borderId="10" applyNumberFormat="0" applyFont="0" applyFill="0" applyAlignment="0" applyProtection="0"/>
    <xf numFmtId="0" fontId="27" fillId="0" borderId="0" applyNumberForma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29" fillId="0" borderId="0"/>
    <xf numFmtId="167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30" fillId="0" borderId="0" applyFont="0" applyFill="0" applyBorder="0" applyAlignment="0" applyProtection="0"/>
    <xf numFmtId="170" fontId="30" fillId="0" borderId="0" applyFont="0" applyFill="0" applyBorder="0" applyAlignment="0" applyProtection="0"/>
    <xf numFmtId="0" fontId="31" fillId="0" borderId="0"/>
  </cellStyleXfs>
  <cellXfs count="188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5" fillId="0" borderId="0" xfId="28" applyNumberFormat="1" applyFont="1" applyAlignment="1">
      <alignment vertical="center"/>
    </xf>
    <xf numFmtId="164" fontId="4" fillId="0" borderId="0" xfId="28" applyNumberFormat="1" applyFont="1"/>
    <xf numFmtId="43" fontId="4" fillId="0" borderId="0" xfId="28" applyFont="1"/>
    <xf numFmtId="43" fontId="4" fillId="0" borderId="0" xfId="0" applyNumberFormat="1" applyFont="1"/>
    <xf numFmtId="0" fontId="2" fillId="0" borderId="0" xfId="0" applyFont="1" applyAlignment="1">
      <alignment vertical="center"/>
    </xf>
    <xf numFmtId="43" fontId="5" fillId="0" borderId="0" xfId="28" applyFont="1" applyAlignment="1">
      <alignment vertical="center"/>
    </xf>
    <xf numFmtId="164" fontId="6" fillId="0" borderId="0" xfId="28" applyNumberFormat="1" applyFont="1" applyAlignment="1">
      <alignment vertical="center"/>
    </xf>
    <xf numFmtId="164" fontId="7" fillId="0" borderId="0" xfId="28" applyNumberFormat="1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64" fontId="9" fillId="0" borderId="0" xfId="28" applyNumberFormat="1" applyFont="1"/>
    <xf numFmtId="0" fontId="9" fillId="0" borderId="0" xfId="0" applyFont="1"/>
    <xf numFmtId="43" fontId="9" fillId="0" borderId="0" xfId="28" applyFont="1"/>
    <xf numFmtId="164" fontId="43" fillId="0" borderId="11" xfId="28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14" fontId="33" fillId="0" borderId="12" xfId="0" applyNumberFormat="1" applyFont="1" applyBorder="1" applyAlignment="1">
      <alignment horizontal="center"/>
    </xf>
    <xf numFmtId="43" fontId="34" fillId="0" borderId="13" xfId="28" applyFont="1" applyBorder="1" applyAlignment="1">
      <alignment vertical="center"/>
    </xf>
    <xf numFmtId="43" fontId="33" fillId="0" borderId="13" xfId="28" applyFont="1" applyBorder="1" applyAlignment="1">
      <alignment vertical="center"/>
    </xf>
    <xf numFmtId="43" fontId="33" fillId="0" borderId="14" xfId="28" applyFont="1" applyBorder="1" applyAlignment="1">
      <alignment vertical="center"/>
    </xf>
    <xf numFmtId="43" fontId="34" fillId="0" borderId="13" xfId="28" applyFont="1" applyFill="1" applyBorder="1" applyAlignment="1">
      <alignment vertical="center"/>
    </xf>
    <xf numFmtId="43" fontId="37" fillId="0" borderId="13" xfId="28" applyFont="1" applyFill="1" applyBorder="1" applyAlignment="1">
      <alignment vertical="center"/>
    </xf>
    <xf numFmtId="43" fontId="37" fillId="0" borderId="13" xfId="28" applyFont="1" applyBorder="1" applyAlignment="1">
      <alignment vertical="center"/>
    </xf>
    <xf numFmtId="164" fontId="37" fillId="0" borderId="13" xfId="28" applyNumberFormat="1" applyFont="1" applyBorder="1" applyAlignment="1">
      <alignment vertical="center"/>
    </xf>
    <xf numFmtId="14" fontId="34" fillId="0" borderId="13" xfId="0" applyNumberFormat="1" applyFont="1" applyBorder="1" applyAlignment="1">
      <alignment horizontal="center" vertical="center" wrapText="1"/>
    </xf>
    <xf numFmtId="14" fontId="37" fillId="0" borderId="13" xfId="0" applyNumberFormat="1" applyFont="1" applyBorder="1" applyAlignment="1">
      <alignment horizontal="center" vertical="center" wrapText="1"/>
    </xf>
    <xf numFmtId="14" fontId="34" fillId="0" borderId="14" xfId="0" applyNumberFormat="1" applyFont="1" applyBorder="1" applyAlignment="1">
      <alignment horizontal="center" vertical="center" wrapText="1"/>
    </xf>
    <xf numFmtId="43" fontId="34" fillId="0" borderId="0" xfId="28" applyFont="1" applyBorder="1" applyAlignment="1">
      <alignment vertical="center"/>
    </xf>
    <xf numFmtId="43" fontId="34" fillId="0" borderId="13" xfId="28" applyFont="1" applyBorder="1" applyAlignment="1">
      <alignment horizontal="center" vertical="center"/>
    </xf>
    <xf numFmtId="43" fontId="35" fillId="0" borderId="13" xfId="28" applyFont="1" applyBorder="1" applyAlignment="1">
      <alignment vertical="center"/>
    </xf>
    <xf numFmtId="43" fontId="32" fillId="0" borderId="0" xfId="28" applyFont="1" applyAlignment="1">
      <alignment vertical="center"/>
    </xf>
    <xf numFmtId="43" fontId="34" fillId="0" borderId="13" xfId="28" applyFont="1" applyFill="1" applyBorder="1" applyAlignment="1">
      <alignment horizontal="center" vertical="center"/>
    </xf>
    <xf numFmtId="43" fontId="37" fillId="0" borderId="13" xfId="28" applyFont="1" applyFill="1" applyBorder="1" applyAlignment="1">
      <alignment horizontal="center" vertical="center"/>
    </xf>
    <xf numFmtId="43" fontId="37" fillId="0" borderId="0" xfId="28" applyFont="1" applyFill="1" applyBorder="1" applyAlignment="1">
      <alignment vertical="center"/>
    </xf>
    <xf numFmtId="43" fontId="37" fillId="0" borderId="0" xfId="28" applyFont="1" applyBorder="1" applyAlignment="1">
      <alignment vertical="center"/>
    </xf>
    <xf numFmtId="43" fontId="34" fillId="0" borderId="0" xfId="28" applyFont="1" applyFill="1" applyBorder="1" applyAlignment="1">
      <alignment vertical="center"/>
    </xf>
    <xf numFmtId="14" fontId="6" fillId="0" borderId="0" xfId="28" applyNumberFormat="1" applyFont="1" applyAlignment="1">
      <alignment horizontal="center" vertical="center"/>
    </xf>
    <xf numFmtId="14" fontId="7" fillId="0" borderId="0" xfId="28" applyNumberFormat="1" applyFont="1" applyAlignment="1">
      <alignment horizontal="center"/>
    </xf>
    <xf numFmtId="14" fontId="34" fillId="0" borderId="15" xfId="0" applyNumberFormat="1" applyFont="1" applyBorder="1" applyAlignment="1">
      <alignment horizontal="center" vertical="center" wrapText="1"/>
    </xf>
    <xf numFmtId="10" fontId="33" fillId="0" borderId="13" xfId="28" applyNumberFormat="1" applyFont="1" applyBorder="1" applyAlignment="1">
      <alignment horizontal="center" vertical="center"/>
    </xf>
    <xf numFmtId="10" fontId="34" fillId="0" borderId="13" xfId="28" applyNumberFormat="1" applyFont="1" applyFill="1" applyBorder="1" applyAlignment="1">
      <alignment horizontal="center" vertical="center"/>
    </xf>
    <xf numFmtId="10" fontId="37" fillId="0" borderId="13" xfId="28" applyNumberFormat="1" applyFont="1" applyFill="1" applyBorder="1" applyAlignment="1">
      <alignment horizontal="center" vertical="center"/>
    </xf>
    <xf numFmtId="43" fontId="34" fillId="0" borderId="14" xfId="28" applyFont="1" applyBorder="1" applyAlignment="1">
      <alignment horizontal="center" vertical="center"/>
    </xf>
    <xf numFmtId="49" fontId="34" fillId="0" borderId="13" xfId="28" applyNumberFormat="1" applyFont="1" applyBorder="1" applyAlignment="1">
      <alignment vertical="center"/>
    </xf>
    <xf numFmtId="49" fontId="34" fillId="0" borderId="13" xfId="28" applyNumberFormat="1" applyFont="1" applyFill="1" applyBorder="1" applyAlignment="1">
      <alignment vertical="center"/>
    </xf>
    <xf numFmtId="49" fontId="37" fillId="0" borderId="13" xfId="28" applyNumberFormat="1" applyFont="1" applyFill="1" applyBorder="1" applyAlignment="1">
      <alignment vertical="center"/>
    </xf>
    <xf numFmtId="49" fontId="37" fillId="0" borderId="13" xfId="28" applyNumberFormat="1" applyFont="1" applyBorder="1" applyAlignment="1">
      <alignment vertical="center"/>
    </xf>
    <xf numFmtId="0" fontId="34" fillId="0" borderId="13" xfId="28" applyNumberFormat="1" applyFont="1" applyBorder="1" applyAlignment="1">
      <alignment horizontal="center" vertical="center"/>
    </xf>
    <xf numFmtId="43" fontId="37" fillId="0" borderId="15" xfId="28" applyFont="1" applyBorder="1" applyAlignment="1">
      <alignment vertical="center"/>
    </xf>
    <xf numFmtId="0" fontId="34" fillId="0" borderId="15" xfId="28" applyNumberFormat="1" applyFont="1" applyFill="1" applyBorder="1" applyAlignment="1">
      <alignment horizontal="center" vertical="center"/>
    </xf>
    <xf numFmtId="0" fontId="34" fillId="0" borderId="14" xfId="28" applyNumberFormat="1" applyFont="1" applyBorder="1" applyAlignment="1">
      <alignment horizontal="center" vertical="center"/>
    </xf>
    <xf numFmtId="49" fontId="34" fillId="0" borderId="14" xfId="28" applyNumberFormat="1" applyFont="1" applyBorder="1" applyAlignment="1">
      <alignment vertical="center"/>
    </xf>
    <xf numFmtId="43" fontId="34" fillId="0" borderId="14" xfId="28" applyFont="1" applyBorder="1" applyAlignment="1">
      <alignment vertical="center"/>
    </xf>
    <xf numFmtId="43" fontId="35" fillId="0" borderId="14" xfId="28" applyFont="1" applyBorder="1" applyAlignment="1">
      <alignment vertical="center"/>
    </xf>
    <xf numFmtId="43" fontId="37" fillId="0" borderId="14" xfId="28" applyFont="1" applyBorder="1" applyAlignment="1">
      <alignment vertical="center"/>
    </xf>
    <xf numFmtId="43" fontId="38" fillId="0" borderId="0" xfId="28" applyFont="1" applyAlignment="1">
      <alignment vertical="center"/>
    </xf>
    <xf numFmtId="14" fontId="37" fillId="0" borderId="15" xfId="0" applyNumberFormat="1" applyFont="1" applyBorder="1" applyAlignment="1">
      <alignment horizontal="center" vertical="center" wrapText="1"/>
    </xf>
    <xf numFmtId="14" fontId="37" fillId="0" borderId="15" xfId="0" applyNumberFormat="1" applyFont="1" applyBorder="1" applyAlignment="1">
      <alignment horizontal="center"/>
    </xf>
    <xf numFmtId="14" fontId="39" fillId="0" borderId="11" xfId="0" applyNumberFormat="1" applyFont="1" applyBorder="1" applyAlignment="1">
      <alignment horizontal="center" vertical="center" wrapText="1"/>
    </xf>
    <xf numFmtId="164" fontId="40" fillId="0" borderId="11" xfId="28" applyNumberFormat="1" applyFont="1" applyBorder="1" applyAlignment="1">
      <alignment vertical="center"/>
    </xf>
    <xf numFmtId="43" fontId="40" fillId="0" borderId="11" xfId="28" applyFont="1" applyBorder="1" applyAlignment="1">
      <alignment vertical="center"/>
    </xf>
    <xf numFmtId="10" fontId="41" fillId="0" borderId="11" xfId="28" applyNumberFormat="1" applyFont="1" applyBorder="1" applyAlignment="1">
      <alignment horizontal="center" vertical="center"/>
    </xf>
    <xf numFmtId="43" fontId="40" fillId="0" borderId="11" xfId="28" applyFont="1" applyBorder="1" applyAlignment="1">
      <alignment horizontal="center" vertical="center"/>
    </xf>
    <xf numFmtId="14" fontId="40" fillId="0" borderId="11" xfId="28" applyNumberFormat="1" applyFont="1" applyBorder="1" applyAlignment="1">
      <alignment horizontal="center" vertical="center"/>
    </xf>
    <xf numFmtId="43" fontId="41" fillId="0" borderId="11" xfId="28" applyFont="1" applyBorder="1" applyAlignment="1">
      <alignment vertical="center"/>
    </xf>
    <xf numFmtId="43" fontId="41" fillId="0" borderId="11" xfId="28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14" fontId="45" fillId="0" borderId="11" xfId="0" applyNumberFormat="1" applyFont="1" applyBorder="1" applyAlignment="1">
      <alignment horizontal="center" vertical="center" wrapText="1"/>
    </xf>
    <xf numFmtId="164" fontId="42" fillId="0" borderId="11" xfId="28" applyNumberFormat="1" applyFont="1" applyBorder="1" applyAlignment="1">
      <alignment horizontal="center" vertical="center" wrapText="1"/>
    </xf>
    <xf numFmtId="43" fontId="42" fillId="0" borderId="11" xfId="28" applyFont="1" applyBorder="1" applyAlignment="1">
      <alignment horizontal="center" vertical="center"/>
    </xf>
    <xf numFmtId="14" fontId="46" fillId="0" borderId="11" xfId="28" applyNumberFormat="1" applyFont="1" applyBorder="1" applyAlignment="1">
      <alignment horizontal="center" vertical="center" wrapText="1"/>
    </xf>
    <xf numFmtId="164" fontId="42" fillId="0" borderId="11" xfId="28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11" xfId="0" applyFont="1" applyFill="1" applyBorder="1" applyAlignment="1">
      <alignment horizontal="center" vertical="center" wrapText="1"/>
    </xf>
    <xf numFmtId="43" fontId="34" fillId="0" borderId="15" xfId="28" applyFont="1" applyFill="1" applyBorder="1" applyAlignment="1">
      <alignment vertical="center"/>
    </xf>
    <xf numFmtId="43" fontId="34" fillId="0" borderId="15" xfId="28" applyFont="1" applyBorder="1" applyAlignment="1">
      <alignment vertical="center"/>
    </xf>
    <xf numFmtId="0" fontId="37" fillId="0" borderId="15" xfId="28" applyNumberFormat="1" applyFont="1" applyFill="1" applyBorder="1" applyAlignment="1">
      <alignment horizontal="center" vertical="center"/>
    </xf>
    <xf numFmtId="49" fontId="37" fillId="0" borderId="15" xfId="28" applyNumberFormat="1" applyFont="1" applyFill="1" applyBorder="1" applyAlignment="1">
      <alignment vertical="center"/>
    </xf>
    <xf numFmtId="43" fontId="37" fillId="0" borderId="15" xfId="28" applyFont="1" applyFill="1" applyBorder="1" applyAlignment="1">
      <alignment vertical="center"/>
    </xf>
    <xf numFmtId="43" fontId="37" fillId="0" borderId="15" xfId="28" applyFont="1" applyFill="1" applyBorder="1" applyAlignment="1">
      <alignment horizontal="center" vertical="center"/>
    </xf>
    <xf numFmtId="2" fontId="34" fillId="0" borderId="0" xfId="28" applyNumberFormat="1" applyFont="1" applyBorder="1" applyAlignment="1">
      <alignment vertical="center"/>
    </xf>
    <xf numFmtId="14" fontId="34" fillId="0" borderId="16" xfId="0" applyNumberFormat="1" applyFont="1" applyBorder="1" applyAlignment="1">
      <alignment horizontal="center" vertical="center" wrapText="1"/>
    </xf>
    <xf numFmtId="43" fontId="34" fillId="0" borderId="16" xfId="28" applyFont="1" applyBorder="1" applyAlignment="1">
      <alignment vertical="center"/>
    </xf>
    <xf numFmtId="43" fontId="34" fillId="0" borderId="16" xfId="28" applyFont="1" applyFill="1" applyBorder="1" applyAlignment="1">
      <alignment vertical="center"/>
    </xf>
    <xf numFmtId="164" fontId="34" fillId="0" borderId="16" xfId="28" applyNumberFormat="1" applyFont="1" applyBorder="1" applyAlignment="1">
      <alignment vertical="center"/>
    </xf>
    <xf numFmtId="164" fontId="34" fillId="0" borderId="13" xfId="28" applyNumberFormat="1" applyFont="1" applyBorder="1" applyAlignment="1">
      <alignment vertical="center"/>
    </xf>
    <xf numFmtId="164" fontId="34" fillId="0" borderId="14" xfId="28" applyNumberFormat="1" applyFont="1" applyBorder="1" applyAlignment="1">
      <alignment vertical="center"/>
    </xf>
    <xf numFmtId="164" fontId="34" fillId="0" borderId="15" xfId="28" applyNumberFormat="1" applyFont="1" applyBorder="1" applyAlignment="1">
      <alignment vertical="center"/>
    </xf>
    <xf numFmtId="164" fontId="37" fillId="0" borderId="15" xfId="28" applyNumberFormat="1" applyFont="1" applyFill="1" applyBorder="1" applyAlignment="1">
      <alignment vertical="center"/>
    </xf>
    <xf numFmtId="164" fontId="37" fillId="0" borderId="13" xfId="28" applyNumberFormat="1" applyFont="1" applyFill="1" applyBorder="1" applyAlignment="1">
      <alignment vertical="center"/>
    </xf>
    <xf numFmtId="164" fontId="34" fillId="0" borderId="13" xfId="28" applyNumberFormat="1" applyFont="1" applyFill="1" applyBorder="1" applyAlignment="1">
      <alignment vertical="center"/>
    </xf>
    <xf numFmtId="43" fontId="37" fillId="0" borderId="7" xfId="28" applyFont="1" applyBorder="1" applyAlignment="1">
      <alignment horizontal="center" vertical="center"/>
    </xf>
    <xf numFmtId="49" fontId="34" fillId="0" borderId="15" xfId="28" applyNumberFormat="1" applyFont="1" applyBorder="1" applyAlignment="1">
      <alignment vertical="center"/>
    </xf>
    <xf numFmtId="43" fontId="37" fillId="0" borderId="13" xfId="28" applyFont="1" applyBorder="1" applyAlignment="1">
      <alignment horizontal="center" vertical="center"/>
    </xf>
    <xf numFmtId="14" fontId="37" fillId="0" borderId="16" xfId="0" applyNumberFormat="1" applyFont="1" applyBorder="1" applyAlignment="1">
      <alignment horizontal="center" vertical="center" wrapText="1"/>
    </xf>
    <xf numFmtId="164" fontId="37" fillId="0" borderId="16" xfId="28" applyNumberFormat="1" applyFont="1" applyBorder="1" applyAlignment="1">
      <alignment vertical="center"/>
    </xf>
    <xf numFmtId="43" fontId="37" fillId="0" borderId="16" xfId="28" applyFont="1" applyBorder="1" applyAlignment="1">
      <alignment vertical="center"/>
    </xf>
    <xf numFmtId="10" fontId="37" fillId="0" borderId="15" xfId="28" applyNumberFormat="1" applyFont="1" applyFill="1" applyBorder="1" applyAlignment="1">
      <alignment horizontal="center" vertical="center"/>
    </xf>
    <xf numFmtId="14" fontId="37" fillId="0" borderId="13" xfId="0" applyNumberFormat="1" applyFont="1" applyBorder="1" applyAlignment="1">
      <alignment horizontal="center"/>
    </xf>
    <xf numFmtId="14" fontId="34" fillId="0" borderId="13" xfId="0" applyNumberFormat="1" applyFont="1" applyBorder="1" applyAlignment="1">
      <alignment horizontal="center"/>
    </xf>
    <xf numFmtId="0" fontId="34" fillId="0" borderId="14" xfId="28" applyNumberFormat="1" applyFont="1" applyFill="1" applyBorder="1" applyAlignment="1">
      <alignment horizontal="center" vertical="center"/>
    </xf>
    <xf numFmtId="43" fontId="34" fillId="0" borderId="14" xfId="28" applyFont="1" applyFill="1" applyBorder="1" applyAlignment="1">
      <alignment vertical="center"/>
    </xf>
    <xf numFmtId="10" fontId="34" fillId="0" borderId="14" xfId="28" applyNumberFormat="1" applyFont="1" applyFill="1" applyBorder="1" applyAlignment="1">
      <alignment horizontal="center" vertical="center"/>
    </xf>
    <xf numFmtId="43" fontId="34" fillId="0" borderId="14" xfId="28" applyFont="1" applyFill="1" applyBorder="1" applyAlignment="1">
      <alignment horizontal="center" vertical="center"/>
    </xf>
    <xf numFmtId="10" fontId="33" fillId="0" borderId="14" xfId="28" applyNumberFormat="1" applyFont="1" applyBorder="1" applyAlignment="1">
      <alignment horizontal="center" vertical="center"/>
    </xf>
    <xf numFmtId="43" fontId="34" fillId="0" borderId="16" xfId="28" applyFont="1" applyFill="1" applyBorder="1" applyAlignment="1">
      <alignment horizontal="center" vertical="center"/>
    </xf>
    <xf numFmtId="0" fontId="34" fillId="0" borderId="15" xfId="28" applyNumberFormat="1" applyFont="1" applyBorder="1" applyAlignment="1">
      <alignment horizontal="center" vertical="center"/>
    </xf>
    <xf numFmtId="43" fontId="36" fillId="0" borderId="15" xfId="28" applyFont="1" applyBorder="1" applyAlignment="1">
      <alignment vertical="center"/>
    </xf>
    <xf numFmtId="43" fontId="33" fillId="0" borderId="15" xfId="28" applyFont="1" applyBorder="1" applyAlignment="1">
      <alignment vertical="center"/>
    </xf>
    <xf numFmtId="10" fontId="33" fillId="0" borderId="15" xfId="28" applyNumberFormat="1" applyFont="1" applyBorder="1" applyAlignment="1">
      <alignment horizontal="center" vertical="center"/>
    </xf>
    <xf numFmtId="43" fontId="34" fillId="0" borderId="15" xfId="28" applyFont="1" applyBorder="1" applyAlignment="1">
      <alignment horizontal="center" vertical="center"/>
    </xf>
    <xf numFmtId="14" fontId="34" fillId="0" borderId="16" xfId="0" applyNumberFormat="1" applyFont="1" applyBorder="1" applyAlignment="1">
      <alignment horizontal="center"/>
    </xf>
    <xf numFmtId="0" fontId="37" fillId="24" borderId="15" xfId="28" applyNumberFormat="1" applyFont="1" applyFill="1" applyBorder="1" applyAlignment="1">
      <alignment horizontal="center" vertical="center"/>
    </xf>
    <xf numFmtId="0" fontId="34" fillId="24" borderId="15" xfId="28" applyNumberFormat="1" applyFont="1" applyFill="1" applyBorder="1" applyAlignment="1">
      <alignment horizontal="center" vertical="center"/>
    </xf>
    <xf numFmtId="10" fontId="34" fillId="0" borderId="15" xfId="28" applyNumberFormat="1" applyFont="1" applyFill="1" applyBorder="1" applyAlignment="1">
      <alignment horizontal="center" vertical="center"/>
    </xf>
    <xf numFmtId="43" fontId="34" fillId="0" borderId="15" xfId="28" applyFont="1" applyFill="1" applyBorder="1" applyAlignment="1">
      <alignment horizontal="center" vertical="center"/>
    </xf>
    <xf numFmtId="0" fontId="37" fillId="25" borderId="15" xfId="28" applyNumberFormat="1" applyFont="1" applyFill="1" applyBorder="1" applyAlignment="1">
      <alignment horizontal="center" vertical="center"/>
    </xf>
    <xf numFmtId="49" fontId="37" fillId="25" borderId="13" xfId="28" applyNumberFormat="1" applyFont="1" applyFill="1" applyBorder="1" applyAlignment="1">
      <alignment vertical="center"/>
    </xf>
    <xf numFmtId="14" fontId="37" fillId="25" borderId="13" xfId="0" applyNumberFormat="1" applyFont="1" applyFill="1" applyBorder="1" applyAlignment="1">
      <alignment horizontal="center" vertical="center" wrapText="1"/>
    </xf>
    <xf numFmtId="43" fontId="37" fillId="25" borderId="13" xfId="28" applyFont="1" applyFill="1" applyBorder="1" applyAlignment="1">
      <alignment vertical="center"/>
    </xf>
    <xf numFmtId="164" fontId="37" fillId="25" borderId="13" xfId="28" applyNumberFormat="1" applyFont="1" applyFill="1" applyBorder="1" applyAlignment="1">
      <alignment vertical="center"/>
    </xf>
    <xf numFmtId="43" fontId="37" fillId="25" borderId="15" xfId="28" applyFont="1" applyFill="1" applyBorder="1" applyAlignment="1">
      <alignment vertical="center"/>
    </xf>
    <xf numFmtId="14" fontId="37" fillId="25" borderId="15" xfId="0" applyNumberFormat="1" applyFont="1" applyFill="1" applyBorder="1" applyAlignment="1">
      <alignment horizontal="center"/>
    </xf>
    <xf numFmtId="10" fontId="37" fillId="25" borderId="13" xfId="28" applyNumberFormat="1" applyFont="1" applyFill="1" applyBorder="1" applyAlignment="1">
      <alignment horizontal="center" vertical="center"/>
    </xf>
    <xf numFmtId="43" fontId="37" fillId="25" borderId="13" xfId="28" applyFont="1" applyFill="1" applyBorder="1" applyAlignment="1">
      <alignment horizontal="center" vertical="center"/>
    </xf>
    <xf numFmtId="43" fontId="37" fillId="25" borderId="0" xfId="28" applyFont="1" applyFill="1" applyBorder="1" applyAlignment="1">
      <alignment vertical="center"/>
    </xf>
    <xf numFmtId="14" fontId="37" fillId="25" borderId="13" xfId="0" applyNumberFormat="1" applyFont="1" applyFill="1" applyBorder="1" applyAlignment="1">
      <alignment horizontal="center"/>
    </xf>
    <xf numFmtId="14" fontId="34" fillId="26" borderId="15" xfId="0" applyNumberFormat="1" applyFont="1" applyFill="1" applyBorder="1" applyAlignment="1">
      <alignment horizontal="center" vertical="center" wrapText="1"/>
    </xf>
    <xf numFmtId="0" fontId="37" fillId="26" borderId="15" xfId="28" applyNumberFormat="1" applyFont="1" applyFill="1" applyBorder="1" applyAlignment="1">
      <alignment horizontal="center" vertical="center"/>
    </xf>
    <xf numFmtId="49" fontId="37" fillId="26" borderId="13" xfId="28" applyNumberFormat="1" applyFont="1" applyFill="1" applyBorder="1" applyAlignment="1">
      <alignment vertical="center"/>
    </xf>
    <xf numFmtId="14" fontId="37" fillId="26" borderId="13" xfId="0" applyNumberFormat="1" applyFont="1" applyFill="1" applyBorder="1" applyAlignment="1">
      <alignment horizontal="center" vertical="center" wrapText="1"/>
    </xf>
    <xf numFmtId="43" fontId="37" fillId="26" borderId="13" xfId="28" applyFont="1" applyFill="1" applyBorder="1" applyAlignment="1">
      <alignment vertical="center"/>
    </xf>
    <xf numFmtId="164" fontId="37" fillId="26" borderId="13" xfId="28" applyNumberFormat="1" applyFont="1" applyFill="1" applyBorder="1" applyAlignment="1">
      <alignment vertical="center"/>
    </xf>
    <xf numFmtId="43" fontId="37" fillId="26" borderId="15" xfId="28" applyFont="1" applyFill="1" applyBorder="1" applyAlignment="1">
      <alignment vertical="center"/>
    </xf>
    <xf numFmtId="10" fontId="37" fillId="26" borderId="13" xfId="28" applyNumberFormat="1" applyFont="1" applyFill="1" applyBorder="1" applyAlignment="1">
      <alignment horizontal="center" vertical="center"/>
    </xf>
    <xf numFmtId="43" fontId="37" fillId="26" borderId="13" xfId="28" applyFont="1" applyFill="1" applyBorder="1" applyAlignment="1">
      <alignment horizontal="center" vertical="center"/>
    </xf>
    <xf numFmtId="43" fontId="37" fillId="26" borderId="0" xfId="28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49" fontId="37" fillId="26" borderId="15" xfId="28" applyNumberFormat="1" applyFont="1" applyFill="1" applyBorder="1" applyAlignment="1">
      <alignment vertical="center"/>
    </xf>
    <xf numFmtId="14" fontId="37" fillId="26" borderId="15" xfId="0" applyNumberFormat="1" applyFont="1" applyFill="1" applyBorder="1" applyAlignment="1">
      <alignment horizontal="center" vertical="center" wrapText="1"/>
    </xf>
    <xf numFmtId="164" fontId="37" fillId="26" borderId="15" xfId="28" applyNumberFormat="1" applyFont="1" applyFill="1" applyBorder="1" applyAlignment="1">
      <alignment vertical="center"/>
    </xf>
    <xf numFmtId="10" fontId="37" fillId="26" borderId="15" xfId="28" applyNumberFormat="1" applyFont="1" applyFill="1" applyBorder="1" applyAlignment="1">
      <alignment horizontal="center" vertical="center"/>
    </xf>
    <xf numFmtId="43" fontId="37" fillId="26" borderId="15" xfId="28" applyFont="1" applyFill="1" applyBorder="1" applyAlignment="1">
      <alignment horizontal="center" vertical="center"/>
    </xf>
    <xf numFmtId="0" fontId="37" fillId="26" borderId="17" xfId="28" applyNumberFormat="1" applyFont="1" applyFill="1" applyBorder="1" applyAlignment="1">
      <alignment horizontal="center" vertical="center"/>
    </xf>
    <xf numFmtId="49" fontId="37" fillId="26" borderId="17" xfId="28" applyNumberFormat="1" applyFont="1" applyFill="1" applyBorder="1" applyAlignment="1">
      <alignment vertical="center"/>
    </xf>
    <xf numFmtId="14" fontId="37" fillId="26" borderId="17" xfId="0" applyNumberFormat="1" applyFont="1" applyFill="1" applyBorder="1" applyAlignment="1">
      <alignment horizontal="center" vertical="center" wrapText="1"/>
    </xf>
    <xf numFmtId="43" fontId="37" fillId="26" borderId="17" xfId="28" applyFont="1" applyFill="1" applyBorder="1" applyAlignment="1">
      <alignment vertical="center"/>
    </xf>
    <xf numFmtId="164" fontId="37" fillId="26" borderId="17" xfId="28" applyNumberFormat="1" applyFont="1" applyFill="1" applyBorder="1" applyAlignment="1">
      <alignment vertical="center"/>
    </xf>
    <xf numFmtId="14" fontId="34" fillId="26" borderId="17" xfId="0" applyNumberFormat="1" applyFont="1" applyFill="1" applyBorder="1" applyAlignment="1">
      <alignment horizontal="center" vertical="center" wrapText="1"/>
    </xf>
    <xf numFmtId="10" fontId="37" fillId="26" borderId="17" xfId="28" applyNumberFormat="1" applyFont="1" applyFill="1" applyBorder="1" applyAlignment="1">
      <alignment horizontal="center" vertical="center"/>
    </xf>
    <xf numFmtId="43" fontId="37" fillId="26" borderId="17" xfId="28" applyFont="1" applyFill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34" fillId="0" borderId="16" xfId="28" applyNumberFormat="1" applyFont="1" applyFill="1" applyBorder="1" applyAlignment="1">
      <alignment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164" fontId="44" fillId="0" borderId="11" xfId="28" applyNumberFormat="1" applyFont="1" applyBorder="1" applyAlignment="1">
      <alignment horizontal="center" vertical="center"/>
    </xf>
    <xf numFmtId="164" fontId="43" fillId="0" borderId="11" xfId="28" applyNumberFormat="1" applyFont="1" applyBorder="1" applyAlignment="1">
      <alignment horizontal="center" vertical="center"/>
    </xf>
    <xf numFmtId="164" fontId="42" fillId="0" borderId="11" xfId="28" applyNumberFormat="1" applyFont="1" applyBorder="1" applyAlignment="1">
      <alignment horizontal="center" vertical="center"/>
    </xf>
    <xf numFmtId="164" fontId="45" fillId="0" borderId="11" xfId="28" applyNumberFormat="1" applyFont="1" applyBorder="1" applyAlignment="1">
      <alignment horizontal="center" vertical="center"/>
    </xf>
    <xf numFmtId="43" fontId="32" fillId="0" borderId="11" xfId="28" applyFont="1" applyBorder="1" applyAlignment="1">
      <alignment horizontal="center" vertical="center"/>
    </xf>
    <xf numFmtId="49" fontId="38" fillId="0" borderId="11" xfId="28" applyNumberFormat="1" applyFont="1" applyBorder="1" applyAlignment="1">
      <alignment horizontal="center" vertical="center"/>
    </xf>
    <xf numFmtId="14" fontId="45" fillId="0" borderId="11" xfId="0" applyNumberFormat="1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 wrapText="1"/>
    </xf>
  </cellXfs>
  <cellStyles count="6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  <cellStyle name="똿뗦먛귟 [0.00]_PRODUCT DETAIL Q1" xfId="50"/>
    <cellStyle name="똿뗦먛귟_PRODUCT DETAIL Q1" xfId="51"/>
    <cellStyle name="믅됞 [0.00]_PRODUCT DETAIL Q1" xfId="52"/>
    <cellStyle name="믅됞_PRODUCT DETAIL Q1" xfId="53"/>
    <cellStyle name="백분율_HOBONG" xfId="54"/>
    <cellStyle name="뷭?_BOOKSHIP" xfId="55"/>
    <cellStyle name="콤마 [0]_1202" xfId="56"/>
    <cellStyle name="콤마_1202" xfId="57"/>
    <cellStyle name="통화 [0]_1202" xfId="58"/>
    <cellStyle name="통화_1202" xfId="59"/>
    <cellStyle name="표준_(정보부문)월별인원계획" xfId="6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7"/>
  <sheetViews>
    <sheetView workbookViewId="0">
      <pane xSplit="4" ySplit="3" topLeftCell="K10" activePane="bottomRight" state="frozen"/>
      <selection pane="topRight" activeCell="E1" sqref="E1"/>
      <selection pane="bottomLeft" activeCell="A4" sqref="A4"/>
      <selection pane="bottomRight" activeCell="Q22" sqref="Q22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>
        <v>42023</v>
      </c>
      <c r="M1" s="22">
        <v>42020</v>
      </c>
      <c r="N1" s="22">
        <v>42020</v>
      </c>
      <c r="O1" s="22">
        <v>42020</v>
      </c>
      <c r="P1" s="22">
        <v>42020</v>
      </c>
      <c r="Q1" s="22">
        <v>42022</v>
      </c>
      <c r="R1" s="14"/>
      <c r="S1" s="4"/>
    </row>
    <row r="2" spans="1:20" s="73" customFormat="1" ht="22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0.75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146.30121111111112</v>
      </c>
      <c r="Q4" s="44">
        <v>41979</v>
      </c>
      <c r="R4" s="116">
        <v>4.5999999999999999E-2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346.97365427777783</v>
      </c>
      <c r="Q5" s="44">
        <v>41979</v>
      </c>
      <c r="R5" s="45">
        <v>4.5999999999999999E-2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215.70580155555555</v>
      </c>
      <c r="Q6" s="44">
        <v>41979</v>
      </c>
      <c r="R6" s="45">
        <v>4.5999999999999999E-2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301.9663074444444</v>
      </c>
      <c r="Q7" s="44">
        <v>41979</v>
      </c>
      <c r="R7" s="45">
        <v>4.5999999999999999E-2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1010.9469743888889</v>
      </c>
      <c r="Q9" s="64"/>
      <c r="R9" s="67"/>
      <c r="S9" s="68"/>
    </row>
    <row r="10" spans="1:20" s="39" customFormat="1" ht="17.25" customHeight="1">
      <c r="A10" s="83">
        <f t="shared" ref="A10:A24" si="0">ROW()-9</f>
        <v>1</v>
      </c>
      <c r="B10" s="84" t="s">
        <v>55</v>
      </c>
      <c r="C10" s="62">
        <v>42003</v>
      </c>
      <c r="D10" s="62">
        <v>42185</v>
      </c>
      <c r="E10" s="85"/>
      <c r="F10" s="85">
        <v>43600</v>
      </c>
      <c r="G10" s="95">
        <v>926064000</v>
      </c>
      <c r="H10" s="62"/>
      <c r="I10" s="85"/>
      <c r="J10" s="85"/>
      <c r="K10" s="85"/>
      <c r="L10" s="85">
        <f t="shared" ref="L10:L24" si="1">F10-J10</f>
        <v>43600</v>
      </c>
      <c r="M10" s="85"/>
      <c r="N10" s="85"/>
      <c r="O10" s="54">
        <f t="shared" ref="O10:O24" si="2">IF((LEFT(B10,4)="1402"),F10*R10*DATEDIF(Q10,O$1,"d")/360,0)</f>
        <v>180.21333333333334</v>
      </c>
      <c r="P10" s="85">
        <f t="shared" ref="P10:P24" si="3">IF((LEFT(B10,4)="1015"),F10*R10*DATEDIF(Q10,Q$1,"d")/360,0)</f>
        <v>0</v>
      </c>
      <c r="Q10" s="63">
        <v>41989</v>
      </c>
      <c r="R10" s="104">
        <v>4.8000000000000001E-2</v>
      </c>
      <c r="S10" s="86" t="s">
        <v>18</v>
      </c>
    </row>
    <row r="11" spans="1:20" s="41" customFormat="1" ht="17.25" customHeight="1">
      <c r="A11" s="83">
        <f t="shared" si="0"/>
        <v>2</v>
      </c>
      <c r="B11" s="50" t="s">
        <v>54</v>
      </c>
      <c r="C11" s="30">
        <v>42004</v>
      </c>
      <c r="D11" s="30">
        <v>42185</v>
      </c>
      <c r="E11" s="26"/>
      <c r="F11" s="26">
        <v>43500</v>
      </c>
      <c r="G11" s="97">
        <v>2015900000</v>
      </c>
      <c r="H11" s="30"/>
      <c r="I11" s="26"/>
      <c r="J11" s="26"/>
      <c r="K11" s="85"/>
      <c r="L11" s="81">
        <f t="shared" si="1"/>
        <v>43500</v>
      </c>
      <c r="M11" s="26"/>
      <c r="N11" s="26"/>
      <c r="O11" s="23">
        <f t="shared" si="2"/>
        <v>0</v>
      </c>
      <c r="P11" s="26">
        <f t="shared" si="3"/>
        <v>104.4</v>
      </c>
      <c r="Q11" s="30">
        <v>42004</v>
      </c>
      <c r="R11" s="46">
        <v>4.8000000000000001E-2</v>
      </c>
      <c r="S11" s="37"/>
    </row>
    <row r="12" spans="1:20" s="41" customFormat="1" ht="17.25" customHeight="1">
      <c r="A12" s="83">
        <f t="shared" si="0"/>
        <v>3</v>
      </c>
      <c r="B12" s="50" t="s">
        <v>56</v>
      </c>
      <c r="C12" s="30">
        <v>42010</v>
      </c>
      <c r="D12" s="30">
        <v>42191</v>
      </c>
      <c r="E12" s="26"/>
      <c r="F12" s="26">
        <v>49000</v>
      </c>
      <c r="G12" s="97">
        <v>2015900000</v>
      </c>
      <c r="H12" s="30"/>
      <c r="I12" s="26"/>
      <c r="J12" s="26"/>
      <c r="K12" s="85"/>
      <c r="L12" s="81">
        <f t="shared" si="1"/>
        <v>49000</v>
      </c>
      <c r="M12" s="26"/>
      <c r="N12" s="26"/>
      <c r="O12" s="23">
        <f>IF((LEFT(B12,4)="1402"),F12*R12*DATEDIF(Q12,O$1,"d")/360,0)</f>
        <v>0</v>
      </c>
      <c r="P12" s="26">
        <f>IF((LEFT(B12,4)="1015"),F12*R12*DATEDIF(Q12,Q$1,"d")/360,0)</f>
        <v>202.53333333333333</v>
      </c>
      <c r="Q12" s="30">
        <v>41991</v>
      </c>
      <c r="R12" s="46">
        <v>4.8000000000000001E-2</v>
      </c>
      <c r="S12" s="37"/>
    </row>
    <row r="13" spans="1:20" s="41" customFormat="1" ht="17.25" customHeight="1">
      <c r="A13" s="83">
        <f t="shared" si="0"/>
        <v>4</v>
      </c>
      <c r="B13" s="50" t="s">
        <v>29</v>
      </c>
      <c r="C13" s="30">
        <v>41857</v>
      </c>
      <c r="D13" s="30">
        <v>42041</v>
      </c>
      <c r="E13" s="26"/>
      <c r="F13" s="26">
        <v>60000</v>
      </c>
      <c r="G13" s="97">
        <v>1965255000</v>
      </c>
      <c r="H13" s="30"/>
      <c r="I13" s="26"/>
      <c r="J13" s="26"/>
      <c r="K13" s="85"/>
      <c r="L13" s="81">
        <f t="shared" si="1"/>
        <v>60000</v>
      </c>
      <c r="M13" s="26"/>
      <c r="N13" s="26"/>
      <c r="O13" s="23">
        <f t="shared" si="2"/>
        <v>0</v>
      </c>
      <c r="P13" s="26">
        <f t="shared" si="3"/>
        <v>248</v>
      </c>
      <c r="Q13" s="30">
        <v>41991</v>
      </c>
      <c r="R13" s="46">
        <v>4.8000000000000001E-2</v>
      </c>
      <c r="S13" s="37" t="s">
        <v>16</v>
      </c>
    </row>
    <row r="14" spans="1:20" s="41" customFormat="1" ht="17.25" customHeight="1">
      <c r="A14" s="83">
        <f t="shared" si="0"/>
        <v>5</v>
      </c>
      <c r="B14" s="50" t="s">
        <v>30</v>
      </c>
      <c r="C14" s="30">
        <v>41871</v>
      </c>
      <c r="D14" s="30">
        <v>42055</v>
      </c>
      <c r="E14" s="26"/>
      <c r="F14" s="26">
        <v>38000</v>
      </c>
      <c r="G14" s="97">
        <v>1965255000</v>
      </c>
      <c r="H14" s="30"/>
      <c r="I14" s="26"/>
      <c r="J14" s="26"/>
      <c r="K14" s="85"/>
      <c r="L14" s="81">
        <f t="shared" si="1"/>
        <v>38000</v>
      </c>
      <c r="M14" s="26"/>
      <c r="N14" s="26"/>
      <c r="O14" s="23">
        <f t="shared" si="2"/>
        <v>0</v>
      </c>
      <c r="P14" s="26">
        <f t="shared" si="3"/>
        <v>157.06666666666666</v>
      </c>
      <c r="Q14" s="30">
        <v>41991</v>
      </c>
      <c r="R14" s="46">
        <v>4.8000000000000001E-2</v>
      </c>
      <c r="S14" s="37" t="s">
        <v>17</v>
      </c>
    </row>
    <row r="15" spans="1:20" s="40" customFormat="1" ht="17.25" customHeight="1">
      <c r="A15" s="83">
        <f t="shared" si="0"/>
        <v>6</v>
      </c>
      <c r="B15" s="52" t="s">
        <v>31</v>
      </c>
      <c r="C15" s="31">
        <v>41877</v>
      </c>
      <c r="D15" s="31">
        <v>42061</v>
      </c>
      <c r="E15" s="28"/>
      <c r="F15" s="28">
        <v>55000</v>
      </c>
      <c r="G15" s="29">
        <v>1151700000</v>
      </c>
      <c r="H15" s="31"/>
      <c r="I15" s="28"/>
      <c r="J15" s="28"/>
      <c r="K15" s="85"/>
      <c r="L15" s="85">
        <f t="shared" si="1"/>
        <v>55000</v>
      </c>
      <c r="M15" s="27"/>
      <c r="N15" s="27"/>
      <c r="O15" s="28">
        <f t="shared" si="2"/>
        <v>227.33333333333334</v>
      </c>
      <c r="P15" s="27">
        <f t="shared" si="3"/>
        <v>0</v>
      </c>
      <c r="Q15" s="105">
        <v>41989</v>
      </c>
      <c r="R15" s="47">
        <v>4.8000000000000001E-2</v>
      </c>
      <c r="S15" s="38" t="s">
        <v>18</v>
      </c>
    </row>
    <row r="16" spans="1:20" s="33" customFormat="1" ht="17.25" customHeight="1">
      <c r="A16" s="83">
        <f t="shared" si="0"/>
        <v>7</v>
      </c>
      <c r="B16" s="49" t="s">
        <v>34</v>
      </c>
      <c r="C16" s="30">
        <v>41890</v>
      </c>
      <c r="D16" s="30">
        <v>42071</v>
      </c>
      <c r="E16" s="23"/>
      <c r="F16" s="23">
        <v>46500</v>
      </c>
      <c r="G16" s="92">
        <v>1894165000</v>
      </c>
      <c r="H16" s="30"/>
      <c r="I16" s="23"/>
      <c r="J16" s="23"/>
      <c r="K16" s="85"/>
      <c r="L16" s="81">
        <f t="shared" si="1"/>
        <v>46500</v>
      </c>
      <c r="M16" s="23"/>
      <c r="N16" s="23"/>
      <c r="O16" s="23">
        <f t="shared" si="2"/>
        <v>0</v>
      </c>
      <c r="P16" s="26">
        <f t="shared" si="3"/>
        <v>192.2</v>
      </c>
      <c r="Q16" s="30">
        <v>41991</v>
      </c>
      <c r="R16" s="46">
        <v>4.8000000000000001E-2</v>
      </c>
      <c r="S16" s="37" t="s">
        <v>32</v>
      </c>
    </row>
    <row r="17" spans="1:19" s="33" customFormat="1" ht="17.25" customHeight="1">
      <c r="A17" s="83">
        <f t="shared" si="0"/>
        <v>8</v>
      </c>
      <c r="B17" s="49" t="s">
        <v>35</v>
      </c>
      <c r="C17" s="30">
        <v>41893</v>
      </c>
      <c r="D17" s="30">
        <v>42074</v>
      </c>
      <c r="E17" s="23"/>
      <c r="F17" s="23">
        <v>50870</v>
      </c>
      <c r="G17" s="92">
        <v>1894165000</v>
      </c>
      <c r="H17" s="30"/>
      <c r="I17" s="23"/>
      <c r="J17" s="23"/>
      <c r="K17" s="85"/>
      <c r="L17" s="81">
        <f t="shared" si="1"/>
        <v>50870</v>
      </c>
      <c r="M17" s="23"/>
      <c r="N17" s="23"/>
      <c r="O17" s="23">
        <f t="shared" si="2"/>
        <v>0</v>
      </c>
      <c r="P17" s="26">
        <f t="shared" si="3"/>
        <v>210.26266666666669</v>
      </c>
      <c r="Q17" s="30">
        <v>41991</v>
      </c>
      <c r="R17" s="46">
        <v>4.8000000000000001E-2</v>
      </c>
      <c r="S17" s="37" t="s">
        <v>33</v>
      </c>
    </row>
    <row r="18" spans="1:19" s="33" customFormat="1" ht="17.25" customHeight="1">
      <c r="A18" s="83">
        <f t="shared" si="0"/>
        <v>9</v>
      </c>
      <c r="B18" s="50" t="s">
        <v>44</v>
      </c>
      <c r="C18" s="30">
        <v>41906</v>
      </c>
      <c r="D18" s="30">
        <v>42087</v>
      </c>
      <c r="E18" s="23"/>
      <c r="F18" s="23">
        <v>90000</v>
      </c>
      <c r="G18" s="92">
        <v>1997238540</v>
      </c>
      <c r="H18" s="30"/>
      <c r="I18" s="23"/>
      <c r="J18" s="23"/>
      <c r="K18" s="85"/>
      <c r="L18" s="81">
        <f t="shared" si="1"/>
        <v>90000</v>
      </c>
      <c r="M18" s="23"/>
      <c r="N18" s="23"/>
      <c r="O18" s="23">
        <f t="shared" si="2"/>
        <v>0</v>
      </c>
      <c r="P18" s="26">
        <f t="shared" si="3"/>
        <v>372</v>
      </c>
      <c r="Q18" s="30">
        <v>41991</v>
      </c>
      <c r="R18" s="46">
        <v>4.8000000000000001E-2</v>
      </c>
      <c r="S18" s="37" t="s">
        <v>36</v>
      </c>
    </row>
    <row r="19" spans="1:19" s="33" customFormat="1" ht="17.25" customHeight="1">
      <c r="A19" s="83">
        <f t="shared" si="0"/>
        <v>10</v>
      </c>
      <c r="B19" s="49" t="s">
        <v>39</v>
      </c>
      <c r="C19" s="30">
        <v>41921</v>
      </c>
      <c r="D19" s="30">
        <v>42103</v>
      </c>
      <c r="E19" s="23"/>
      <c r="F19" s="23">
        <v>92500</v>
      </c>
      <c r="G19" s="92">
        <v>1894165000</v>
      </c>
      <c r="H19" s="30"/>
      <c r="I19" s="23"/>
      <c r="J19" s="23"/>
      <c r="K19" s="85"/>
      <c r="L19" s="81">
        <f t="shared" si="1"/>
        <v>92500</v>
      </c>
      <c r="M19" s="23"/>
      <c r="N19" s="23"/>
      <c r="O19" s="23">
        <f t="shared" si="2"/>
        <v>0</v>
      </c>
      <c r="P19" s="26">
        <f t="shared" si="3"/>
        <v>382.33333333333331</v>
      </c>
      <c r="Q19" s="30">
        <v>41991</v>
      </c>
      <c r="R19" s="46">
        <v>4.8000000000000001E-2</v>
      </c>
      <c r="S19" s="37" t="s">
        <v>40</v>
      </c>
    </row>
    <row r="20" spans="1:19" s="33" customFormat="1" ht="17.25" customHeight="1">
      <c r="A20" s="83">
        <f t="shared" si="0"/>
        <v>11</v>
      </c>
      <c r="B20" s="49" t="s">
        <v>45</v>
      </c>
      <c r="C20" s="30">
        <v>41958</v>
      </c>
      <c r="D20" s="30">
        <v>42139</v>
      </c>
      <c r="E20" s="23"/>
      <c r="F20" s="23">
        <v>69000</v>
      </c>
      <c r="G20" s="92"/>
      <c r="H20" s="30"/>
      <c r="I20" s="23"/>
      <c r="J20" s="23"/>
      <c r="K20" s="85"/>
      <c r="L20" s="81">
        <f t="shared" si="1"/>
        <v>69000</v>
      </c>
      <c r="M20" s="23"/>
      <c r="N20" s="23"/>
      <c r="O20" s="23">
        <f t="shared" si="2"/>
        <v>0</v>
      </c>
      <c r="P20" s="26">
        <f t="shared" si="3"/>
        <v>285.2</v>
      </c>
      <c r="Q20" s="30">
        <v>41991</v>
      </c>
      <c r="R20" s="46">
        <v>4.8000000000000001E-2</v>
      </c>
      <c r="S20" s="37" t="s">
        <v>46</v>
      </c>
    </row>
    <row r="21" spans="1:19" s="39" customFormat="1" ht="17.25" customHeight="1">
      <c r="A21" s="83">
        <f t="shared" si="0"/>
        <v>12</v>
      </c>
      <c r="B21" s="51" t="s">
        <v>47</v>
      </c>
      <c r="C21" s="31">
        <v>41962</v>
      </c>
      <c r="D21" s="31">
        <v>42143</v>
      </c>
      <c r="E21" s="27"/>
      <c r="F21" s="27">
        <v>81000</v>
      </c>
      <c r="G21" s="96">
        <v>2019360000</v>
      </c>
      <c r="H21" s="31"/>
      <c r="I21" s="27"/>
      <c r="J21" s="27"/>
      <c r="K21" s="85"/>
      <c r="L21" s="85">
        <f t="shared" si="1"/>
        <v>81000</v>
      </c>
      <c r="M21" s="27"/>
      <c r="N21" s="27"/>
      <c r="O21" s="28">
        <f t="shared" si="2"/>
        <v>626.4</v>
      </c>
      <c r="P21" s="27">
        <f t="shared" si="3"/>
        <v>0</v>
      </c>
      <c r="Q21" s="105">
        <v>41962</v>
      </c>
      <c r="R21" s="47">
        <v>4.8000000000000001E-2</v>
      </c>
      <c r="S21" s="38" t="s">
        <v>18</v>
      </c>
    </row>
    <row r="22" spans="1:19" s="40" customFormat="1" ht="17.25" customHeight="1">
      <c r="A22" s="83">
        <f t="shared" si="0"/>
        <v>13</v>
      </c>
      <c r="B22" s="52" t="s">
        <v>49</v>
      </c>
      <c r="C22" s="31">
        <v>41991</v>
      </c>
      <c r="D22" s="31">
        <v>42173</v>
      </c>
      <c r="E22" s="28"/>
      <c r="F22" s="28">
        <v>95700</v>
      </c>
      <c r="G22" s="29">
        <v>1737190000</v>
      </c>
      <c r="H22" s="31"/>
      <c r="I22" s="28"/>
      <c r="J22" s="28"/>
      <c r="K22" s="85"/>
      <c r="L22" s="85">
        <f t="shared" si="1"/>
        <v>95700</v>
      </c>
      <c r="M22" s="27"/>
      <c r="N22" s="27"/>
      <c r="O22" s="28">
        <f t="shared" si="2"/>
        <v>370.04000000000008</v>
      </c>
      <c r="P22" s="27">
        <f t="shared" si="3"/>
        <v>0</v>
      </c>
      <c r="Q22" s="105">
        <v>41991</v>
      </c>
      <c r="R22" s="47">
        <v>4.8000000000000001E-2</v>
      </c>
      <c r="S22" s="38" t="s">
        <v>18</v>
      </c>
    </row>
    <row r="23" spans="1:19" s="33" customFormat="1" ht="17.25" customHeight="1">
      <c r="A23" s="83">
        <f t="shared" si="0"/>
        <v>14</v>
      </c>
      <c r="B23" s="49" t="s">
        <v>50</v>
      </c>
      <c r="C23" s="30">
        <v>41997</v>
      </c>
      <c r="D23" s="30">
        <v>42179</v>
      </c>
      <c r="E23" s="23"/>
      <c r="F23" s="23">
        <v>70000</v>
      </c>
      <c r="G23" s="92"/>
      <c r="H23" s="30"/>
      <c r="I23" s="23"/>
      <c r="J23" s="23"/>
      <c r="K23" s="85"/>
      <c r="L23" s="81">
        <f t="shared" si="1"/>
        <v>70000</v>
      </c>
      <c r="M23" s="23"/>
      <c r="N23" s="23"/>
      <c r="O23" s="23">
        <f t="shared" si="2"/>
        <v>0</v>
      </c>
      <c r="P23" s="26">
        <f t="shared" si="3"/>
        <v>233.33333333333334</v>
      </c>
      <c r="Q23" s="106">
        <v>41997</v>
      </c>
      <c r="R23" s="46">
        <v>4.8000000000000001E-2</v>
      </c>
      <c r="S23" s="37" t="s">
        <v>52</v>
      </c>
    </row>
    <row r="24" spans="1:19" s="33" customFormat="1" ht="17.25" customHeight="1">
      <c r="A24" s="83">
        <f t="shared" si="0"/>
        <v>15</v>
      </c>
      <c r="B24" s="49" t="s">
        <v>53</v>
      </c>
      <c r="C24" s="88">
        <v>42000</v>
      </c>
      <c r="D24" s="88">
        <v>41817</v>
      </c>
      <c r="E24" s="89"/>
      <c r="F24" s="89">
        <v>19500</v>
      </c>
      <c r="G24" s="91"/>
      <c r="H24" s="88"/>
      <c r="I24" s="89"/>
      <c r="J24" s="89"/>
      <c r="K24" s="85"/>
      <c r="L24" s="81">
        <f t="shared" si="1"/>
        <v>19500</v>
      </c>
      <c r="M24" s="89"/>
      <c r="N24" s="89"/>
      <c r="O24" s="23">
        <f t="shared" si="2"/>
        <v>0</v>
      </c>
      <c r="P24" s="26">
        <f t="shared" si="3"/>
        <v>57.2</v>
      </c>
      <c r="Q24" s="118">
        <v>42000</v>
      </c>
      <c r="R24" s="46">
        <v>4.8000000000000001E-2</v>
      </c>
      <c r="S24" s="112" t="s">
        <v>51</v>
      </c>
    </row>
    <row r="25" spans="1:19" s="33" customFormat="1" ht="17.25" customHeight="1">
      <c r="A25" s="107"/>
      <c r="B25" s="57"/>
      <c r="C25" s="32"/>
      <c r="D25" s="32"/>
      <c r="E25" s="58"/>
      <c r="F25" s="58"/>
      <c r="G25" s="93"/>
      <c r="H25" s="32"/>
      <c r="I25" s="58"/>
      <c r="J25" s="58"/>
      <c r="K25" s="58"/>
      <c r="L25" s="108"/>
      <c r="M25" s="58"/>
      <c r="N25" s="58"/>
      <c r="O25" s="58"/>
      <c r="P25" s="108"/>
      <c r="Q25" s="32"/>
      <c r="R25" s="109"/>
      <c r="S25" s="110"/>
    </row>
    <row r="26" spans="1:19" s="36" customFormat="1" ht="17.25" customHeight="1">
      <c r="A26" s="184" t="s">
        <v>7</v>
      </c>
      <c r="B26" s="184"/>
      <c r="C26" s="69"/>
      <c r="D26" s="69"/>
      <c r="E26" s="66">
        <f>SUM(E10:E25)</f>
        <v>0</v>
      </c>
      <c r="F26" s="66">
        <f>SUM(F10:F25)</f>
        <v>904170</v>
      </c>
      <c r="G26" s="65">
        <f>SUM(G10:G23)</f>
        <v>21476357540</v>
      </c>
      <c r="H26" s="64"/>
      <c r="I26" s="66">
        <f>SUM(I10:I23)</f>
        <v>0</v>
      </c>
      <c r="J26" s="66">
        <f>SUM(J10:J23)</f>
        <v>0</v>
      </c>
      <c r="K26" s="66">
        <f>SUM(K10:K23)</f>
        <v>0</v>
      </c>
      <c r="L26" s="66">
        <f>SUM(L10:L25)</f>
        <v>904170</v>
      </c>
      <c r="M26" s="66">
        <f>SUM(M10:M21)</f>
        <v>0</v>
      </c>
      <c r="N26" s="66"/>
      <c r="O26" s="66">
        <f>SUM(O10:O25)</f>
        <v>1403.9866666666667</v>
      </c>
      <c r="P26" s="66">
        <f>SUM(P10:P25)</f>
        <v>2444.5293333333334</v>
      </c>
      <c r="Q26" s="70"/>
      <c r="R26" s="71"/>
      <c r="S26" s="68"/>
    </row>
    <row r="27" spans="1:19" s="40" customFormat="1" ht="17.25" customHeight="1">
      <c r="A27" s="83">
        <v>14</v>
      </c>
      <c r="B27" s="52" t="s">
        <v>37</v>
      </c>
      <c r="C27" s="31">
        <v>41870</v>
      </c>
      <c r="D27" s="31">
        <v>46253</v>
      </c>
      <c r="E27" s="29">
        <v>1000000000</v>
      </c>
      <c r="F27" s="28"/>
      <c r="G27" s="29">
        <v>1151700000</v>
      </c>
      <c r="H27" s="31">
        <v>42632</v>
      </c>
      <c r="I27" s="29">
        <v>8340000</v>
      </c>
      <c r="J27" s="28"/>
      <c r="K27" s="29">
        <f>E27-I27</f>
        <v>991660000</v>
      </c>
      <c r="L27" s="28"/>
      <c r="M27" s="29">
        <f>IF((LEFT(B27,4)="1402"),E27*R27*DATEDIF(Q27,$L$1,"d")/360,0)</f>
        <v>8180555.555555556</v>
      </c>
      <c r="N27" s="27"/>
      <c r="O27" s="28">
        <f>IF((LEFT(B27,4)="1402"),F27*R27*DATEDIF(Q27,O$1,"d")/360,0)</f>
        <v>0</v>
      </c>
      <c r="P27" s="27">
        <f>IF((LEFT(B27,4)="1015"),F27*R27*DATEDIF(Q27,Q$1,"d")/360,0)</f>
        <v>0</v>
      </c>
      <c r="Q27" s="63">
        <v>41992</v>
      </c>
      <c r="R27" s="47">
        <v>9.5000000000000001E-2</v>
      </c>
      <c r="S27" s="98" t="s">
        <v>41</v>
      </c>
    </row>
    <row r="28" spans="1:19" s="40" customFormat="1" ht="17.25" customHeight="1">
      <c r="A28" s="83">
        <v>15</v>
      </c>
      <c r="B28" s="52" t="s">
        <v>38</v>
      </c>
      <c r="C28" s="31">
        <v>41905</v>
      </c>
      <c r="D28" s="31">
        <v>46253</v>
      </c>
      <c r="E28" s="29">
        <v>2000000000</v>
      </c>
      <c r="F28" s="28"/>
      <c r="G28" s="29">
        <v>1894165000</v>
      </c>
      <c r="H28" s="31">
        <v>42632</v>
      </c>
      <c r="I28" s="29">
        <v>16670000</v>
      </c>
      <c r="J28" s="28"/>
      <c r="K28" s="29">
        <f>E28-I28</f>
        <v>1983330000</v>
      </c>
      <c r="L28" s="28"/>
      <c r="M28" s="29">
        <f>IF((LEFT(B28,4)="1402"),E28*R28*DATEDIF(Q28,$L$1,"d")/360,0)</f>
        <v>16361111.111111112</v>
      </c>
      <c r="N28" s="28"/>
      <c r="O28" s="28">
        <f>IF((LEFT(B28,4)="1402"),F28*R28*DATEDIF(Q28,O$1,"d")/360,0)</f>
        <v>0</v>
      </c>
      <c r="P28" s="27">
        <f>IF((LEFT(B28,4)="1015"),F28*R28*DATEDIF(Q28,Q$1,"d")/360,0)</f>
        <v>0</v>
      </c>
      <c r="Q28" s="63">
        <v>41992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16</v>
      </c>
      <c r="B29" s="52" t="s">
        <v>43</v>
      </c>
      <c r="C29" s="101">
        <v>41934</v>
      </c>
      <c r="D29" s="31">
        <v>46253</v>
      </c>
      <c r="E29" s="102">
        <v>1600000000</v>
      </c>
      <c r="F29" s="103"/>
      <c r="G29" s="102"/>
      <c r="H29" s="31">
        <v>42632</v>
      </c>
      <c r="I29" s="102">
        <v>13340000</v>
      </c>
      <c r="J29" s="103"/>
      <c r="K29" s="29">
        <f>E29-I29</f>
        <v>1586660000</v>
      </c>
      <c r="L29" s="103"/>
      <c r="M29" s="29">
        <f>IF((LEFT(B29,4)="1402"),E29*R29*DATEDIF(Q29,$L$1,"d")/360,0)</f>
        <v>13088888.888888888</v>
      </c>
      <c r="N29" s="103"/>
      <c r="O29" s="28">
        <f>IF((LEFT(B29,4)="1402"),F29*R29*DATEDIF(Q29,O$1,"d")/360,0)</f>
        <v>0</v>
      </c>
      <c r="P29" s="27">
        <f>IF((LEFT(B29,4)="1015"),F29*R29*DATEDIF(Q29,Q$1,"d")/360,0)</f>
        <v>0</v>
      </c>
      <c r="Q29" s="63">
        <v>41992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17</v>
      </c>
      <c r="B30" s="52" t="s">
        <v>48</v>
      </c>
      <c r="C30" s="101">
        <v>41963</v>
      </c>
      <c r="D30" s="31">
        <v>46253</v>
      </c>
      <c r="E30" s="102">
        <v>1500000000</v>
      </c>
      <c r="F30" s="103"/>
      <c r="G30" s="102"/>
      <c r="H30" s="31">
        <v>42632</v>
      </c>
      <c r="I30" s="102">
        <v>12500000</v>
      </c>
      <c r="J30" s="103"/>
      <c r="K30" s="29">
        <f>E30-I30</f>
        <v>1487500000</v>
      </c>
      <c r="L30" s="103"/>
      <c r="M30" s="29">
        <f>IF((LEFT(B30,4)="1402"),E30*R30*DATEDIF(Q30,$L$1,"d")/360,0)</f>
        <v>23750000</v>
      </c>
      <c r="N30" s="103"/>
      <c r="O30" s="28">
        <f>IF((LEFT(B30,4)="1402"),F30*R30*DATEDIF(Q30,O$1,"d")/360,0)</f>
        <v>0</v>
      </c>
      <c r="P30" s="27">
        <f>IF((LEFT(B30,4)="1015"),F30*R30*DATEDIF(Q30,Q$1,"d")/360,0)</f>
        <v>0</v>
      </c>
      <c r="Q30" s="63">
        <v>41963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18</v>
      </c>
      <c r="B31" s="52" t="s">
        <v>61</v>
      </c>
      <c r="C31" s="101">
        <v>41984</v>
      </c>
      <c r="D31" s="31">
        <v>46253</v>
      </c>
      <c r="E31" s="102">
        <v>1000000000</v>
      </c>
      <c r="F31" s="103"/>
      <c r="G31" s="102"/>
      <c r="H31" s="31">
        <v>42632</v>
      </c>
      <c r="I31" s="102">
        <v>8330000</v>
      </c>
      <c r="J31" s="103"/>
      <c r="K31" s="102">
        <f>E31-I31</f>
        <v>991670000</v>
      </c>
      <c r="L31" s="103"/>
      <c r="M31" s="29">
        <f>IF((LEFT(B31,4)="1402"),E31*R31*DATEDIF(Q31,$L$1,"d")/360,0)</f>
        <v>10291666.666666666</v>
      </c>
      <c r="N31" s="103"/>
      <c r="O31" s="28">
        <f>IF((LEFT(B31,4)="1402"),F31*R31*DATEDIF(Q31,O$1,"d")/360,0)</f>
        <v>0</v>
      </c>
      <c r="P31" s="27">
        <f>IF((LEFT(B31,4)="1015"),F31*R31*DATEDIF(Q31,Q$1,"d")/360,0)</f>
        <v>0</v>
      </c>
      <c r="Q31" s="63">
        <v>41984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84" t="s">
        <v>7</v>
      </c>
      <c r="B33" s="184"/>
      <c r="C33" s="69"/>
      <c r="D33" s="69"/>
      <c r="E33" s="65">
        <f>SUM(E27:E32)</f>
        <v>7100000000</v>
      </c>
      <c r="F33" s="66">
        <f>SUM(F27:F32)</f>
        <v>0</v>
      </c>
      <c r="G33" s="65">
        <f>SUM(G27:G32)</f>
        <v>3045865000</v>
      </c>
      <c r="H33" s="66"/>
      <c r="I33" s="65">
        <f t="shared" ref="I33:P33" si="4">SUM(I27:I32)</f>
        <v>59180000</v>
      </c>
      <c r="J33" s="66">
        <f t="shared" si="4"/>
        <v>0</v>
      </c>
      <c r="K33" s="65">
        <f t="shared" si="4"/>
        <v>7040820000</v>
      </c>
      <c r="L33" s="66">
        <f t="shared" si="4"/>
        <v>0</v>
      </c>
      <c r="M33" s="65">
        <f t="shared" si="4"/>
        <v>71672222.222222224</v>
      </c>
      <c r="N33" s="66">
        <f t="shared" si="4"/>
        <v>0</v>
      </c>
      <c r="O33" s="66">
        <f t="shared" si="4"/>
        <v>0</v>
      </c>
      <c r="P33" s="66">
        <f t="shared" si="4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6"/>
  <mergeCells count="12">
    <mergeCell ref="A33:B33"/>
    <mergeCell ref="A26:B26"/>
    <mergeCell ref="A9:B9"/>
    <mergeCell ref="C2:D2"/>
    <mergeCell ref="R2:R3"/>
    <mergeCell ref="B2:B3"/>
    <mergeCell ref="A2:A3"/>
    <mergeCell ref="S2:S3"/>
    <mergeCell ref="M2:Q2"/>
    <mergeCell ref="H2:J2"/>
    <mergeCell ref="K2:L2"/>
    <mergeCell ref="E2:G2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57"/>
  <sheetViews>
    <sheetView workbookViewId="0">
      <pane xSplit="4" ySplit="3" topLeftCell="F25" activePane="bottomRight" state="frozen"/>
      <selection pane="topRight" activeCell="E1" sqref="E1"/>
      <selection pane="bottomLeft" activeCell="A4" sqref="A4"/>
      <selection pane="bottomRight" activeCell="Q26" sqref="Q26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42296</v>
      </c>
      <c r="N1" s="22"/>
      <c r="O1" s="22">
        <v>42293</v>
      </c>
      <c r="P1" s="22">
        <v>42283</v>
      </c>
      <c r="Q1" s="22">
        <v>42295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1" t="s">
        <v>6</v>
      </c>
      <c r="J3" s="171" t="s">
        <v>24</v>
      </c>
      <c r="K3" s="172" t="s">
        <v>6</v>
      </c>
      <c r="L3" s="76" t="s">
        <v>24</v>
      </c>
      <c r="M3" s="170" t="s">
        <v>21</v>
      </c>
      <c r="N3" s="170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f>DATEVALUE("6/"&amp;(MONTH($P$1)-1)&amp;"/15")</f>
        <v>42253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f t="shared" ref="Q5:Q7" si="0">DATEVALUE("6/"&amp;(MONTH($P$1)-1)&amp;"/15")</f>
        <v>42253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f t="shared" si="0"/>
        <v>42253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f t="shared" si="0"/>
        <v>42253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174.33333333333334</v>
      </c>
      <c r="P10" s="140">
        <f>IF((LEFT(B10,4)="1015"),F10*R10*DATEDIF(Q10,Q$1,"d")/360,0)</f>
        <v>0</v>
      </c>
      <c r="Q10" s="134">
        <f>DATEVALUE("16/"&amp;(MONTH($P$1)-1)&amp;"/15")</f>
        <v>42263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254.33333333333334</v>
      </c>
      <c r="P11" s="138">
        <f>IF((LEFT(B11,4)="1015"),F11*R11*DATEDIF(Q11,Q$1,"d")/360,0)</f>
        <v>0</v>
      </c>
      <c r="Q11" s="134">
        <f>DATEVALUE("16/"&amp;(MONTH($P$1)-1)&amp;"/15")</f>
        <v>42263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316.66666666666669</v>
      </c>
      <c r="P12" s="138">
        <f>IF((LEFT(B12,4)="1015"),F12*R12*DATEDIF(Q12,Q$1,"d")/360,0)</f>
        <v>0</v>
      </c>
      <c r="Q12" s="134">
        <f>DATEVALUE("16/"&amp;(MONTH($P$1)-1)&amp;"/15")</f>
        <v>42263</v>
      </c>
      <c r="R12" s="141">
        <v>0.04</v>
      </c>
      <c r="S12" s="142" t="s">
        <v>18</v>
      </c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145.33333333333334</v>
      </c>
      <c r="P13" s="138">
        <f>IF((LEFT(B13,4)="1015"),F13*R13*DATEDIF(Q13,Q$1,"d")/360,0)</f>
        <v>0</v>
      </c>
      <c r="Q13" s="134">
        <f>DATEVALUE("16/"&amp;(MONTH($P$1)-1)&amp;"/15")</f>
        <v>42263</v>
      </c>
      <c r="R13" s="141">
        <v>0.04</v>
      </c>
      <c r="S13" s="142" t="s">
        <v>18</v>
      </c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890.66666666666674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5" si="1">ROW()-15</f>
        <v>1</v>
      </c>
      <c r="B16" s="49" t="s">
        <v>75</v>
      </c>
      <c r="C16" s="30">
        <v>42145</v>
      </c>
      <c r="D16" s="30">
        <v>42329</v>
      </c>
      <c r="E16" s="23"/>
      <c r="F16" s="23">
        <v>61500</v>
      </c>
      <c r="G16" s="92"/>
      <c r="H16" s="30"/>
      <c r="I16" s="23"/>
      <c r="J16" s="23"/>
      <c r="K16" s="85"/>
      <c r="L16" s="81">
        <f t="shared" ref="L16:L25" si="2">F16-J16</f>
        <v>61500</v>
      </c>
      <c r="M16" s="23"/>
      <c r="N16" s="23"/>
      <c r="O16" s="23">
        <f t="shared" ref="O16:O25" si="3">IF((LEFT(B16,4)="1402"),F16*R16*DATEDIF(Q16,O$1,"d")/360,0)</f>
        <v>0</v>
      </c>
      <c r="P16" s="26">
        <f t="shared" ref="P16:P23" si="4">IF((LEFT(B16,4)="1015"),F16*R16*DATEDIF(Q16,Q$1,"d")/360,0)</f>
        <v>205</v>
      </c>
      <c r="Q16" s="44">
        <f>DATEVALUE("18/"&amp;(MONTH($P$1)-1)&amp;"/15")</f>
        <v>42265</v>
      </c>
      <c r="R16" s="46">
        <v>0.04</v>
      </c>
      <c r="S16" s="37"/>
      <c r="T16" s="41"/>
    </row>
    <row r="17" spans="1:20" s="33" customFormat="1" ht="17.25" customHeight="1">
      <c r="A17" s="83">
        <f t="shared" si="1"/>
        <v>2</v>
      </c>
      <c r="B17" s="49" t="s">
        <v>77</v>
      </c>
      <c r="C17" s="30">
        <v>42156</v>
      </c>
      <c r="D17" s="30">
        <v>42339</v>
      </c>
      <c r="E17" s="23"/>
      <c r="F17" s="23">
        <v>89500</v>
      </c>
      <c r="G17" s="92"/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298.33333333333331</v>
      </c>
      <c r="Q17" s="44">
        <f>DATEVALUE("18/"&amp;(MONTH($P$1)-1)&amp;"/15")</f>
        <v>42265</v>
      </c>
      <c r="R17" s="46">
        <v>0.04</v>
      </c>
      <c r="S17" s="37"/>
      <c r="T17" s="41"/>
    </row>
    <row r="18" spans="1:20" s="33" customFormat="1" ht="17.25" customHeight="1">
      <c r="A18" s="83">
        <f t="shared" si="1"/>
        <v>3</v>
      </c>
      <c r="B18" s="50" t="s">
        <v>81</v>
      </c>
      <c r="C18" s="30">
        <v>42180</v>
      </c>
      <c r="D18" s="30">
        <v>42363</v>
      </c>
      <c r="E18" s="26"/>
      <c r="F18" s="26">
        <v>70000</v>
      </c>
      <c r="G18" s="97">
        <v>2015900000</v>
      </c>
      <c r="H18" s="30"/>
      <c r="I18" s="26"/>
      <c r="J18" s="26"/>
      <c r="K18" s="85"/>
      <c r="L18" s="81">
        <f t="shared" si="2"/>
        <v>70000</v>
      </c>
      <c r="M18" s="26"/>
      <c r="N18" s="26"/>
      <c r="O18" s="23">
        <f t="shared" si="3"/>
        <v>0</v>
      </c>
      <c r="P18" s="26">
        <f t="shared" si="4"/>
        <v>233.33333333333334</v>
      </c>
      <c r="Q18" s="44">
        <f>DATEVALUE("18/"&amp;(MONTH($P$1)-1)&amp;"/15")</f>
        <v>42265</v>
      </c>
      <c r="R18" s="46">
        <v>0.04</v>
      </c>
      <c r="S18" s="38" t="s">
        <v>82</v>
      </c>
      <c r="T18" s="143"/>
    </row>
    <row r="19" spans="1:20" s="143" customFormat="1" ht="17.25" customHeight="1">
      <c r="A19" s="83">
        <f t="shared" si="1"/>
        <v>4</v>
      </c>
      <c r="B19" s="50" t="s">
        <v>56</v>
      </c>
      <c r="C19" s="30">
        <v>42184</v>
      </c>
      <c r="D19" s="30">
        <v>42367</v>
      </c>
      <c r="E19" s="26"/>
      <c r="F19" s="26">
        <v>21000</v>
      </c>
      <c r="G19" s="97">
        <v>2015900000</v>
      </c>
      <c r="H19" s="30"/>
      <c r="I19" s="26"/>
      <c r="J19" s="26"/>
      <c r="K19" s="81"/>
      <c r="L19" s="81">
        <f t="shared" si="2"/>
        <v>21000</v>
      </c>
      <c r="M19" s="26"/>
      <c r="N19" s="26"/>
      <c r="O19" s="23">
        <f t="shared" si="3"/>
        <v>0</v>
      </c>
      <c r="P19" s="26">
        <f t="shared" si="4"/>
        <v>70</v>
      </c>
      <c r="Q19" s="44">
        <f>DATEVALUE("18/"&amp;(MONTH($P$1)-1)&amp;"/15")</f>
        <v>42265</v>
      </c>
      <c r="R19" s="46">
        <v>0.04</v>
      </c>
      <c r="S19" s="38" t="s">
        <v>82</v>
      </c>
      <c r="T19" s="33"/>
    </row>
    <row r="20" spans="1:20" s="41" customFormat="1" ht="17.25" customHeight="1">
      <c r="A20" s="83">
        <f t="shared" si="1"/>
        <v>5</v>
      </c>
      <c r="B20" s="50" t="s">
        <v>84</v>
      </c>
      <c r="C20" s="30">
        <v>42205</v>
      </c>
      <c r="D20" s="30">
        <v>42389</v>
      </c>
      <c r="E20" s="26"/>
      <c r="F20" s="26">
        <v>97000</v>
      </c>
      <c r="G20" s="97">
        <v>1965255000</v>
      </c>
      <c r="H20" s="30"/>
      <c r="I20" s="26"/>
      <c r="J20" s="26"/>
      <c r="K20" s="81"/>
      <c r="L20" s="81">
        <f t="shared" si="2"/>
        <v>97000</v>
      </c>
      <c r="M20" s="26"/>
      <c r="N20" s="26"/>
      <c r="O20" s="23">
        <f t="shared" si="3"/>
        <v>0</v>
      </c>
      <c r="P20" s="26">
        <f t="shared" si="4"/>
        <v>323.33333333333331</v>
      </c>
      <c r="Q20" s="44">
        <f>DATEVALUE("18/"&amp;(MONTH($P$1)-1)&amp;"/15")</f>
        <v>42265</v>
      </c>
      <c r="R20" s="46">
        <v>0.04</v>
      </c>
      <c r="S20" s="37" t="s">
        <v>85</v>
      </c>
      <c r="T20" s="33"/>
    </row>
    <row r="21" spans="1:20" s="41" customFormat="1" ht="17.25" customHeight="1">
      <c r="A21" s="83">
        <f t="shared" si="1"/>
        <v>6</v>
      </c>
      <c r="B21" s="49" t="s">
        <v>89</v>
      </c>
      <c r="C21" s="30">
        <v>42247</v>
      </c>
      <c r="D21" s="30">
        <v>42429</v>
      </c>
      <c r="E21" s="23"/>
      <c r="F21" s="23">
        <v>82000</v>
      </c>
      <c r="G21" s="92">
        <v>1894165000</v>
      </c>
      <c r="H21" s="30"/>
      <c r="I21" s="23"/>
      <c r="J21" s="23"/>
      <c r="K21" s="81"/>
      <c r="L21" s="81">
        <f t="shared" si="2"/>
        <v>82000</v>
      </c>
      <c r="M21" s="23"/>
      <c r="N21" s="23"/>
      <c r="O21" s="23">
        <f t="shared" si="3"/>
        <v>0</v>
      </c>
      <c r="P21" s="26">
        <f t="shared" si="4"/>
        <v>437.33333333333331</v>
      </c>
      <c r="Q21" s="44">
        <v>42247</v>
      </c>
      <c r="R21" s="46">
        <v>0.04</v>
      </c>
      <c r="S21" s="37" t="s">
        <v>66</v>
      </c>
      <c r="T21" s="33"/>
    </row>
    <row r="22" spans="1:20" s="143" customFormat="1" ht="17.25" customHeight="1">
      <c r="A22" s="83">
        <f t="shared" si="1"/>
        <v>7</v>
      </c>
      <c r="B22" s="50" t="s">
        <v>90</v>
      </c>
      <c r="C22" s="30">
        <v>42250</v>
      </c>
      <c r="D22" s="30">
        <v>42432</v>
      </c>
      <c r="E22" s="23"/>
      <c r="F22" s="23">
        <v>40000</v>
      </c>
      <c r="G22" s="92">
        <v>1997238540</v>
      </c>
      <c r="H22" s="30"/>
      <c r="I22" s="23"/>
      <c r="J22" s="23"/>
      <c r="K22" s="81"/>
      <c r="L22" s="81">
        <f t="shared" si="2"/>
        <v>40000</v>
      </c>
      <c r="M22" s="23"/>
      <c r="N22" s="23"/>
      <c r="O22" s="23">
        <f t="shared" si="3"/>
        <v>0</v>
      </c>
      <c r="P22" s="26">
        <f t="shared" si="4"/>
        <v>200</v>
      </c>
      <c r="Q22" s="44">
        <v>42250</v>
      </c>
      <c r="R22" s="46">
        <v>0.04</v>
      </c>
      <c r="S22" s="38" t="s">
        <v>70</v>
      </c>
      <c r="T22" s="33"/>
    </row>
    <row r="23" spans="1:20" s="33" customFormat="1" ht="17.25" customHeight="1">
      <c r="A23" s="83">
        <f t="shared" si="1"/>
        <v>8</v>
      </c>
      <c r="B23" s="50" t="s">
        <v>91</v>
      </c>
      <c r="C23" s="30">
        <v>42251</v>
      </c>
      <c r="D23" s="30">
        <v>42433</v>
      </c>
      <c r="E23" s="23"/>
      <c r="F23" s="23">
        <v>50000</v>
      </c>
      <c r="G23" s="92">
        <v>1997238540</v>
      </c>
      <c r="H23" s="30"/>
      <c r="I23" s="23"/>
      <c r="J23" s="23"/>
      <c r="K23" s="81"/>
      <c r="L23" s="81">
        <f t="shared" si="2"/>
        <v>50000</v>
      </c>
      <c r="M23" s="23"/>
      <c r="N23" s="23"/>
      <c r="O23" s="23">
        <f t="shared" si="3"/>
        <v>0</v>
      </c>
      <c r="P23" s="26">
        <f t="shared" si="4"/>
        <v>244.44444444444446</v>
      </c>
      <c r="Q23" s="44">
        <v>42251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49" t="s">
        <v>92</v>
      </c>
      <c r="C24" s="30">
        <v>42278</v>
      </c>
      <c r="D24" s="30">
        <v>42552</v>
      </c>
      <c r="E24" s="23"/>
      <c r="F24" s="23">
        <v>89500</v>
      </c>
      <c r="G24" s="92">
        <v>1894165000</v>
      </c>
      <c r="H24" s="30"/>
      <c r="I24" s="23"/>
      <c r="J24" s="23"/>
      <c r="K24" s="85"/>
      <c r="L24" s="81">
        <f t="shared" si="2"/>
        <v>89500</v>
      </c>
      <c r="M24" s="23"/>
      <c r="N24" s="23"/>
      <c r="O24" s="23">
        <f t="shared" si="3"/>
        <v>0</v>
      </c>
      <c r="P24" s="26"/>
      <c r="Q24" s="44">
        <v>42278</v>
      </c>
      <c r="R24" s="46">
        <v>0.04</v>
      </c>
      <c r="S24" s="38" t="s">
        <v>73</v>
      </c>
      <c r="T24" s="143"/>
    </row>
    <row r="25" spans="1:20" s="33" customFormat="1" ht="17.25" customHeight="1">
      <c r="A25" s="83">
        <f t="shared" si="1"/>
        <v>10</v>
      </c>
      <c r="B25" s="49" t="s">
        <v>93</v>
      </c>
      <c r="C25" s="88">
        <v>42279</v>
      </c>
      <c r="D25" s="30">
        <v>42553</v>
      </c>
      <c r="E25" s="89"/>
      <c r="F25" s="89">
        <v>89000</v>
      </c>
      <c r="G25" s="91"/>
      <c r="H25" s="88"/>
      <c r="I25" s="89"/>
      <c r="J25" s="89"/>
      <c r="K25" s="85"/>
      <c r="L25" s="81">
        <f t="shared" si="2"/>
        <v>89000</v>
      </c>
      <c r="M25" s="89"/>
      <c r="N25" s="89"/>
      <c r="O25" s="23">
        <f t="shared" si="3"/>
        <v>0</v>
      </c>
      <c r="P25" s="26"/>
      <c r="Q25" s="44">
        <v>42279</v>
      </c>
      <c r="R25" s="46">
        <v>0.04</v>
      </c>
      <c r="S25" s="37"/>
      <c r="T25" s="41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84" t="s">
        <v>7</v>
      </c>
      <c r="B27" s="184"/>
      <c r="C27" s="69"/>
      <c r="D27" s="69"/>
      <c r="E27" s="66">
        <f>SUM(E10:E26)</f>
        <v>0</v>
      </c>
      <c r="F27" s="66">
        <f>SUM(F16:F26)</f>
        <v>689500</v>
      </c>
      <c r="G27" s="65">
        <f>SUM(G10:G24)</f>
        <v>24522426080</v>
      </c>
      <c r="H27" s="64"/>
      <c r="I27" s="66">
        <f>SUM(I16:I26)</f>
        <v>0</v>
      </c>
      <c r="J27" s="66">
        <f>SUM(J16:J26)</f>
        <v>0</v>
      </c>
      <c r="K27" s="66">
        <f>SUM(K16:K26)</f>
        <v>0</v>
      </c>
      <c r="L27" s="66">
        <f>SUM(L16:L26)</f>
        <v>689500</v>
      </c>
      <c r="M27" s="66">
        <f>SUM(M10:M22)</f>
        <v>0</v>
      </c>
      <c r="N27" s="66"/>
      <c r="O27" s="66">
        <f>SUM(O16:O26)</f>
        <v>0</v>
      </c>
      <c r="P27" s="66">
        <f>SUM(P16:P26)</f>
        <v>2011.7777777777778</v>
      </c>
      <c r="Q27" s="70"/>
      <c r="R27" s="71"/>
      <c r="S27" s="68"/>
    </row>
    <row r="28" spans="1:20" s="40" customFormat="1" ht="17.25" customHeight="1">
      <c r="A28" s="83">
        <f t="shared" ref="A28:A41" si="5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6">E28-I28</f>
        <v>991660000</v>
      </c>
      <c r="L28" s="28"/>
      <c r="M28" s="29">
        <f t="shared" ref="M28:M41" si="7">IF((LEFT(B28,4)="1402"),E28*R28*DATEDIF(Q28,$M$1,"d")/360,0)</f>
        <v>7916666.666666667</v>
      </c>
      <c r="N28" s="27"/>
      <c r="O28" s="28">
        <f t="shared" ref="O28:O41" si="8">IF((LEFT(B28,4)="1402"),F28*R28*DATEDIF(Q28,O$1,"d")/360,0)</f>
        <v>0</v>
      </c>
      <c r="P28" s="27">
        <f t="shared" ref="P28:P41" si="9">IF((LEFT(B28,4)="1015"),F28*R28*DATEDIF(Q28,Q$1,"d")/360,0)</f>
        <v>0</v>
      </c>
      <c r="Q28" s="63">
        <f>DATEVALUE("19/"&amp;(MONTH($P$1)-1)&amp;"/15")</f>
        <v>42266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5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6"/>
        <v>1983330000</v>
      </c>
      <c r="L29" s="28"/>
      <c r="M29" s="29">
        <f t="shared" si="7"/>
        <v>15833333.333333334</v>
      </c>
      <c r="N29" s="28"/>
      <c r="O29" s="28">
        <f t="shared" si="8"/>
        <v>0</v>
      </c>
      <c r="P29" s="27">
        <f t="shared" si="9"/>
        <v>0</v>
      </c>
      <c r="Q29" s="63">
        <f>DATEVALUE("19/"&amp;(MONTH($P$1)-1)&amp;"/15")</f>
        <v>42266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6"/>
        <v>1586660000</v>
      </c>
      <c r="L30" s="103"/>
      <c r="M30" s="29">
        <f t="shared" si="7"/>
        <v>12666666.666666666</v>
      </c>
      <c r="N30" s="103"/>
      <c r="O30" s="28">
        <f t="shared" si="8"/>
        <v>0</v>
      </c>
      <c r="P30" s="27">
        <f t="shared" si="9"/>
        <v>0</v>
      </c>
      <c r="Q30" s="63">
        <f>DATEVALUE("19/"&amp;(MONTH($P$1)-1)&amp;"/15")</f>
        <v>42266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6"/>
        <v>1487500000</v>
      </c>
      <c r="L31" s="103"/>
      <c r="M31" s="29">
        <f t="shared" si="7"/>
        <v>11875000</v>
      </c>
      <c r="N31" s="103"/>
      <c r="O31" s="28">
        <f t="shared" si="8"/>
        <v>0</v>
      </c>
      <c r="P31" s="27">
        <f t="shared" si="9"/>
        <v>0</v>
      </c>
      <c r="Q31" s="63">
        <f t="shared" ref="Q31:Q39" si="10">DATEVALUE("19/"&amp;(MONTH($P$1)-1)&amp;"/15")</f>
        <v>42266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6"/>
        <v>991670000</v>
      </c>
      <c r="L32" s="103"/>
      <c r="M32" s="29">
        <f t="shared" si="7"/>
        <v>7916666.666666667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42266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6"/>
        <v>1487500000</v>
      </c>
      <c r="L33" s="103"/>
      <c r="M33" s="29">
        <f t="shared" si="7"/>
        <v>11875000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42266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6"/>
        <v>1983330000</v>
      </c>
      <c r="L34" s="103"/>
      <c r="M34" s="29">
        <f t="shared" si="7"/>
        <v>15833333.333333334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42266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6"/>
        <v>1388330000</v>
      </c>
      <c r="L35" s="103"/>
      <c r="M35" s="29">
        <f t="shared" si="7"/>
        <v>11083333.333333334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42266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11875000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42266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11875000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42266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11875000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42266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6"/>
        <v>1487500000</v>
      </c>
      <c r="L39" s="103"/>
      <c r="M39" s="29">
        <f t="shared" si="7"/>
        <v>11875000</v>
      </c>
      <c r="N39" s="103"/>
      <c r="O39" s="28">
        <f t="shared" si="8"/>
        <v>0</v>
      </c>
      <c r="P39" s="27">
        <f t="shared" si="9"/>
        <v>0</v>
      </c>
      <c r="Q39" s="63">
        <f t="shared" si="10"/>
        <v>42266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21375000</v>
      </c>
      <c r="N40" s="103"/>
      <c r="O40" s="28">
        <f t="shared" si="8"/>
        <v>0</v>
      </c>
      <c r="P40" s="27">
        <f t="shared" si="9"/>
        <v>0</v>
      </c>
      <c r="Q40" s="63">
        <v>42215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5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6"/>
        <v>991670000</v>
      </c>
      <c r="L41" s="103"/>
      <c r="M41" s="29">
        <f t="shared" si="7"/>
        <v>17680555.555555556</v>
      </c>
      <c r="N41" s="103"/>
      <c r="O41" s="28">
        <f t="shared" si="8"/>
        <v>0</v>
      </c>
      <c r="P41" s="27">
        <f t="shared" si="9"/>
        <v>0</v>
      </c>
      <c r="Q41" s="63">
        <v>42229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84" t="s">
        <v>7</v>
      </c>
      <c r="B43" s="184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11">SUM(I28:I42)</f>
        <v>166680000</v>
      </c>
      <c r="J43" s="66">
        <f t="shared" si="11"/>
        <v>0</v>
      </c>
      <c r="K43" s="65">
        <f t="shared" si="11"/>
        <v>19833320000</v>
      </c>
      <c r="L43" s="66">
        <f t="shared" si="11"/>
        <v>0</v>
      </c>
      <c r="M43" s="65">
        <f t="shared" si="11"/>
        <v>181555555.55555555</v>
      </c>
      <c r="N43" s="66">
        <f t="shared" si="11"/>
        <v>0</v>
      </c>
      <c r="O43" s="66">
        <f t="shared" si="11"/>
        <v>0</v>
      </c>
      <c r="P43" s="66">
        <f t="shared" si="11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6:T25">
    <sortCondition ref="C16:C25"/>
  </sortState>
  <mergeCells count="13">
    <mergeCell ref="A43:B43"/>
    <mergeCell ref="M2:Q2"/>
    <mergeCell ref="R2:R3"/>
    <mergeCell ref="S2:S3"/>
    <mergeCell ref="A9:B9"/>
    <mergeCell ref="A15:B15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57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B10" sqref="B1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42327</v>
      </c>
      <c r="N1" s="22"/>
      <c r="O1" s="22">
        <v>42324</v>
      </c>
      <c r="P1" s="22">
        <v>42314</v>
      </c>
      <c r="Q1" s="22">
        <v>42326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4" t="s">
        <v>6</v>
      </c>
      <c r="J3" s="174" t="s">
        <v>24</v>
      </c>
      <c r="K3" s="175" t="s">
        <v>6</v>
      </c>
      <c r="L3" s="76" t="s">
        <v>24</v>
      </c>
      <c r="M3" s="173" t="s">
        <v>21</v>
      </c>
      <c r="N3" s="173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53.920625000000001</v>
      </c>
      <c r="Q4" s="44">
        <f>DATEVALUE("6/"&amp;(MONTH($P$1)-1)&amp;"/15")</f>
        <v>42283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129.11263624999998</v>
      </c>
      <c r="Q5" s="44">
        <f t="shared" ref="Q5:Q7" si="0">DATEVALUE("6/"&amp;(MONTH($P$1)-1)&amp;"/15")</f>
        <v>42283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79.499344999999991</v>
      </c>
      <c r="Q6" s="44">
        <f t="shared" si="0"/>
        <v>42283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111.28759749999998</v>
      </c>
      <c r="Q7" s="44">
        <f t="shared" si="0"/>
        <v>42283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373.82020374999991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76</v>
      </c>
      <c r="C10" s="148">
        <v>42151</v>
      </c>
      <c r="D10" s="148">
        <v>42335</v>
      </c>
      <c r="E10" s="140"/>
      <c r="F10" s="140">
        <v>76300</v>
      </c>
      <c r="G10" s="149">
        <v>2019360000</v>
      </c>
      <c r="H10" s="148"/>
      <c r="I10" s="140"/>
      <c r="J10" s="140"/>
      <c r="K10" s="140"/>
      <c r="L10" s="140">
        <f>F10-J10</f>
        <v>76300</v>
      </c>
      <c r="M10" s="140"/>
      <c r="N10" s="140"/>
      <c r="O10" s="140">
        <f>IF((LEFT(B10,4)="1402"),F10*R10*DATEDIF(Q10,O$1,"d")/360,0)</f>
        <v>262.81111111111113</v>
      </c>
      <c r="P10" s="140">
        <f>IF((LEFT(B10,4)="1015"),F10*R10*DATEDIF(Q10,Q$1,"d")/360,0)</f>
        <v>0</v>
      </c>
      <c r="Q10" s="134">
        <f>DATEVALUE("16/"&amp;(MONTH($P$1)-1)&amp;"/15")</f>
        <v>42293</v>
      </c>
      <c r="R10" s="150">
        <v>0.04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78</v>
      </c>
      <c r="C11" s="137">
        <v>42158</v>
      </c>
      <c r="D11" s="137">
        <v>42341</v>
      </c>
      <c r="E11" s="138"/>
      <c r="F11" s="138">
        <v>95000</v>
      </c>
      <c r="G11" s="139">
        <v>1737190000</v>
      </c>
      <c r="H11" s="137"/>
      <c r="I11" s="138"/>
      <c r="J11" s="138"/>
      <c r="K11" s="140"/>
      <c r="L11" s="140">
        <f>F11-J11</f>
        <v>95000</v>
      </c>
      <c r="M11" s="138"/>
      <c r="N11" s="138"/>
      <c r="O11" s="138">
        <f>IF((LEFT(B11,4)="1402"),F11*R11*DATEDIF(Q11,O$1,"d")/360,0)</f>
        <v>327.22222222222223</v>
      </c>
      <c r="P11" s="138">
        <f>IF((LEFT(B11,4)="1015"),F11*R11*DATEDIF(Q11,Q$1,"d")/360,0)</f>
        <v>0</v>
      </c>
      <c r="Q11" s="134">
        <f>DATEVALUE("16/"&amp;(MONTH($P$1)-1)&amp;"/15")</f>
        <v>42293</v>
      </c>
      <c r="R11" s="141">
        <v>0.04</v>
      </c>
      <c r="S11" s="142" t="s">
        <v>18</v>
      </c>
      <c r="T11" s="33"/>
    </row>
    <row r="12" spans="1:20" s="33" customFormat="1" ht="17.25" customHeight="1">
      <c r="A12" s="135">
        <f>ROW()-9</f>
        <v>3</v>
      </c>
      <c r="B12" s="136" t="s">
        <v>80</v>
      </c>
      <c r="C12" s="137">
        <v>42181</v>
      </c>
      <c r="D12" s="137">
        <v>42364</v>
      </c>
      <c r="E12" s="138"/>
      <c r="F12" s="138">
        <v>43600</v>
      </c>
      <c r="G12" s="139">
        <v>926064000</v>
      </c>
      <c r="H12" s="137"/>
      <c r="I12" s="138"/>
      <c r="J12" s="138"/>
      <c r="K12" s="140"/>
      <c r="L12" s="140">
        <f>F12-J12</f>
        <v>43600</v>
      </c>
      <c r="M12" s="138"/>
      <c r="N12" s="138"/>
      <c r="O12" s="138">
        <f>IF((LEFT(B12,4)="1402"),F12*R12*DATEDIF(Q12,O$1,"d")/360,0)</f>
        <v>150.17777777777778</v>
      </c>
      <c r="P12" s="138">
        <f>IF((LEFT(B12,4)="1015"),F12*R12*DATEDIF(Q12,Q$1,"d")/360,0)</f>
        <v>0</v>
      </c>
      <c r="Q12" s="134">
        <f>DATEVALUE("16/"&amp;(MONTH($P$1)-1)&amp;"/15")</f>
        <v>42293</v>
      </c>
      <c r="R12" s="141">
        <v>0.04</v>
      </c>
      <c r="S12" s="142" t="s">
        <v>18</v>
      </c>
      <c r="T12" s="41"/>
    </row>
    <row r="13" spans="1:20" s="41" customFormat="1" ht="17.25" customHeight="1">
      <c r="A13" s="135">
        <f>ROW()-9</f>
        <v>4</v>
      </c>
      <c r="B13" s="147" t="s">
        <v>63</v>
      </c>
      <c r="C13" s="137">
        <v>42234</v>
      </c>
      <c r="D13" s="137">
        <v>42418</v>
      </c>
      <c r="E13" s="138"/>
      <c r="F13" s="138">
        <v>52300</v>
      </c>
      <c r="G13" s="139">
        <v>1151700000</v>
      </c>
      <c r="H13" s="137"/>
      <c r="I13" s="138"/>
      <c r="J13" s="138"/>
      <c r="K13" s="140"/>
      <c r="L13" s="140">
        <f>F13-J13</f>
        <v>52300</v>
      </c>
      <c r="M13" s="138"/>
      <c r="N13" s="138"/>
      <c r="O13" s="138">
        <f>IF((LEFT(B13,4)="1402"),F13*R13*DATEDIF(Q13,O$1,"d")/360,0)</f>
        <v>180.14444444444445</v>
      </c>
      <c r="P13" s="138">
        <f>IF((LEFT(B13,4)="1015"),F13*R13*DATEDIF(Q13,Q$1,"d")/360,0)</f>
        <v>0</v>
      </c>
      <c r="Q13" s="134">
        <f>DATEVALUE("16/"&amp;(MONTH($P$1)-1)&amp;"/15")</f>
        <v>42293</v>
      </c>
      <c r="R13" s="141">
        <v>0.04</v>
      </c>
      <c r="S13" s="142" t="s">
        <v>62</v>
      </c>
      <c r="T13" s="3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267200</v>
      </c>
      <c r="G15" s="65">
        <f>SUM(G9:G12)</f>
        <v>4682614000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920.35555555555561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5" si="1">ROW()-15</f>
        <v>1</v>
      </c>
      <c r="B16" s="49" t="s">
        <v>75</v>
      </c>
      <c r="C16" s="30">
        <v>42145</v>
      </c>
      <c r="D16" s="30">
        <v>42329</v>
      </c>
      <c r="E16" s="23"/>
      <c r="F16" s="23">
        <v>61500</v>
      </c>
      <c r="G16" s="92"/>
      <c r="H16" s="30"/>
      <c r="I16" s="23"/>
      <c r="J16" s="23"/>
      <c r="K16" s="85"/>
      <c r="L16" s="81">
        <f t="shared" ref="L16:L25" si="2">F16-J16</f>
        <v>61500</v>
      </c>
      <c r="M16" s="23"/>
      <c r="N16" s="23"/>
      <c r="O16" s="23">
        <f t="shared" ref="O16:O25" si="3">IF((LEFT(B16,4)="1402"),F16*R16*DATEDIF(Q16,O$1,"d")/360,0)</f>
        <v>0</v>
      </c>
      <c r="P16" s="26">
        <f t="shared" ref="P16:P23" si="4">IF((LEFT(B16,4)="1015"),F16*R16*DATEDIF(Q16,Q$1,"d")/360,0)</f>
        <v>211.83333333333334</v>
      </c>
      <c r="Q16" s="44">
        <f>DATEVALUE("18/"&amp;(MONTH($P$1)-1)&amp;"/15")</f>
        <v>42295</v>
      </c>
      <c r="R16" s="46">
        <v>0.04</v>
      </c>
      <c r="S16" s="37"/>
      <c r="T16" s="41"/>
    </row>
    <row r="17" spans="1:20" s="33" customFormat="1" ht="17.25" customHeight="1">
      <c r="A17" s="83">
        <f t="shared" si="1"/>
        <v>2</v>
      </c>
      <c r="B17" s="49" t="s">
        <v>77</v>
      </c>
      <c r="C17" s="30">
        <v>42156</v>
      </c>
      <c r="D17" s="30">
        <v>42339</v>
      </c>
      <c r="E17" s="23"/>
      <c r="F17" s="23">
        <v>89500</v>
      </c>
      <c r="G17" s="92"/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308.27777777777777</v>
      </c>
      <c r="Q17" s="44">
        <f>DATEVALUE("18/"&amp;(MONTH($P$1)-1)&amp;"/15")</f>
        <v>42295</v>
      </c>
      <c r="R17" s="46">
        <v>0.04</v>
      </c>
      <c r="S17" s="37"/>
      <c r="T17" s="41"/>
    </row>
    <row r="18" spans="1:20" s="33" customFormat="1" ht="17.25" customHeight="1">
      <c r="A18" s="83">
        <f t="shared" si="1"/>
        <v>3</v>
      </c>
      <c r="B18" s="50" t="s">
        <v>81</v>
      </c>
      <c r="C18" s="30">
        <v>42180</v>
      </c>
      <c r="D18" s="30">
        <v>42363</v>
      </c>
      <c r="E18" s="26"/>
      <c r="F18" s="26">
        <v>70000</v>
      </c>
      <c r="G18" s="97">
        <v>2015900000</v>
      </c>
      <c r="H18" s="30"/>
      <c r="I18" s="26"/>
      <c r="J18" s="26"/>
      <c r="K18" s="85"/>
      <c r="L18" s="81">
        <f t="shared" si="2"/>
        <v>70000</v>
      </c>
      <c r="M18" s="26"/>
      <c r="N18" s="26"/>
      <c r="O18" s="23">
        <f t="shared" si="3"/>
        <v>0</v>
      </c>
      <c r="P18" s="26">
        <f t="shared" si="4"/>
        <v>241.11111111111111</v>
      </c>
      <c r="Q18" s="44">
        <f>DATEVALUE("18/"&amp;(MONTH($P$1)-1)&amp;"/15")</f>
        <v>42295</v>
      </c>
      <c r="R18" s="46">
        <v>0.04</v>
      </c>
      <c r="S18" s="38" t="s">
        <v>82</v>
      </c>
      <c r="T18" s="143"/>
    </row>
    <row r="19" spans="1:20" s="143" customFormat="1" ht="17.25" customHeight="1">
      <c r="A19" s="83">
        <f t="shared" si="1"/>
        <v>4</v>
      </c>
      <c r="B19" s="50" t="s">
        <v>56</v>
      </c>
      <c r="C19" s="30">
        <v>42184</v>
      </c>
      <c r="D19" s="30">
        <v>42367</v>
      </c>
      <c r="E19" s="26"/>
      <c r="F19" s="26">
        <v>21000</v>
      </c>
      <c r="G19" s="97">
        <v>2015900000</v>
      </c>
      <c r="H19" s="30"/>
      <c r="I19" s="26"/>
      <c r="J19" s="26"/>
      <c r="K19" s="81"/>
      <c r="L19" s="81">
        <f t="shared" si="2"/>
        <v>21000</v>
      </c>
      <c r="M19" s="26"/>
      <c r="N19" s="26"/>
      <c r="O19" s="23">
        <f t="shared" si="3"/>
        <v>0</v>
      </c>
      <c r="P19" s="26">
        <f t="shared" si="4"/>
        <v>72.333333333333329</v>
      </c>
      <c r="Q19" s="44">
        <f>DATEVALUE("18/"&amp;(MONTH($P$1)-1)&amp;"/15")</f>
        <v>42295</v>
      </c>
      <c r="R19" s="46">
        <v>0.04</v>
      </c>
      <c r="S19" s="38" t="s">
        <v>82</v>
      </c>
      <c r="T19" s="33"/>
    </row>
    <row r="20" spans="1:20" s="41" customFormat="1" ht="17.25" customHeight="1">
      <c r="A20" s="83">
        <f t="shared" si="1"/>
        <v>5</v>
      </c>
      <c r="B20" s="50" t="s">
        <v>84</v>
      </c>
      <c r="C20" s="30">
        <v>42205</v>
      </c>
      <c r="D20" s="30">
        <v>42389</v>
      </c>
      <c r="E20" s="26"/>
      <c r="F20" s="26">
        <v>97000</v>
      </c>
      <c r="G20" s="97">
        <v>1965255000</v>
      </c>
      <c r="H20" s="30"/>
      <c r="I20" s="26"/>
      <c r="J20" s="26"/>
      <c r="K20" s="81"/>
      <c r="L20" s="81">
        <f t="shared" si="2"/>
        <v>97000</v>
      </c>
      <c r="M20" s="26"/>
      <c r="N20" s="26"/>
      <c r="O20" s="23">
        <f t="shared" si="3"/>
        <v>0</v>
      </c>
      <c r="P20" s="26">
        <f t="shared" si="4"/>
        <v>334.11111111111109</v>
      </c>
      <c r="Q20" s="44">
        <f>DATEVALUE("18/"&amp;(MONTH($P$1)-1)&amp;"/15")</f>
        <v>42295</v>
      </c>
      <c r="R20" s="46">
        <v>0.04</v>
      </c>
      <c r="S20" s="37" t="s">
        <v>85</v>
      </c>
      <c r="T20" s="33"/>
    </row>
    <row r="21" spans="1:20" s="41" customFormat="1" ht="17.25" customHeight="1">
      <c r="A21" s="83">
        <f t="shared" si="1"/>
        <v>6</v>
      </c>
      <c r="B21" s="49" t="s">
        <v>89</v>
      </c>
      <c r="C21" s="30">
        <v>42247</v>
      </c>
      <c r="D21" s="30">
        <v>42429</v>
      </c>
      <c r="E21" s="23"/>
      <c r="F21" s="23">
        <v>82000</v>
      </c>
      <c r="G21" s="92">
        <v>1894165000</v>
      </c>
      <c r="H21" s="30"/>
      <c r="I21" s="23"/>
      <c r="J21" s="23"/>
      <c r="K21" s="81"/>
      <c r="L21" s="81">
        <f t="shared" si="2"/>
        <v>82000</v>
      </c>
      <c r="M21" s="23"/>
      <c r="N21" s="23"/>
      <c r="O21" s="23">
        <f t="shared" si="3"/>
        <v>0</v>
      </c>
      <c r="P21" s="26">
        <f t="shared" si="4"/>
        <v>282.44444444444446</v>
      </c>
      <c r="Q21" s="44">
        <f t="shared" ref="Q21:Q23" si="5">DATEVALUE("18/"&amp;(MONTH($P$1)-1)&amp;"/15")</f>
        <v>42295</v>
      </c>
      <c r="R21" s="46">
        <v>0.04</v>
      </c>
      <c r="S21" s="37" t="s">
        <v>66</v>
      </c>
      <c r="T21" s="33"/>
    </row>
    <row r="22" spans="1:20" s="143" customFormat="1" ht="17.25" customHeight="1">
      <c r="A22" s="83">
        <f t="shared" si="1"/>
        <v>7</v>
      </c>
      <c r="B22" s="50" t="s">
        <v>90</v>
      </c>
      <c r="C22" s="30">
        <v>42250</v>
      </c>
      <c r="D22" s="30">
        <v>42432</v>
      </c>
      <c r="E22" s="23"/>
      <c r="F22" s="23">
        <v>40000</v>
      </c>
      <c r="G22" s="92">
        <v>1997238540</v>
      </c>
      <c r="H22" s="30"/>
      <c r="I22" s="23"/>
      <c r="J22" s="23"/>
      <c r="K22" s="81"/>
      <c r="L22" s="81">
        <f t="shared" si="2"/>
        <v>40000</v>
      </c>
      <c r="M22" s="23"/>
      <c r="N22" s="23"/>
      <c r="O22" s="23">
        <f t="shared" si="3"/>
        <v>0</v>
      </c>
      <c r="P22" s="26">
        <f t="shared" si="4"/>
        <v>137.77777777777777</v>
      </c>
      <c r="Q22" s="44">
        <f t="shared" si="5"/>
        <v>42295</v>
      </c>
      <c r="R22" s="46">
        <v>0.04</v>
      </c>
      <c r="S22" s="38" t="s">
        <v>70</v>
      </c>
      <c r="T22" s="33"/>
    </row>
    <row r="23" spans="1:20" s="33" customFormat="1" ht="17.25" customHeight="1">
      <c r="A23" s="83">
        <f t="shared" si="1"/>
        <v>8</v>
      </c>
      <c r="B23" s="50" t="s">
        <v>91</v>
      </c>
      <c r="C23" s="30">
        <v>42251</v>
      </c>
      <c r="D23" s="30">
        <v>42433</v>
      </c>
      <c r="E23" s="23"/>
      <c r="F23" s="23">
        <v>50000</v>
      </c>
      <c r="G23" s="92">
        <v>1997238540</v>
      </c>
      <c r="H23" s="30"/>
      <c r="I23" s="23"/>
      <c r="J23" s="23"/>
      <c r="K23" s="81"/>
      <c r="L23" s="81">
        <f t="shared" si="2"/>
        <v>50000</v>
      </c>
      <c r="M23" s="23"/>
      <c r="N23" s="23"/>
      <c r="O23" s="23">
        <f t="shared" si="3"/>
        <v>0</v>
      </c>
      <c r="P23" s="26">
        <f t="shared" si="4"/>
        <v>172.22222222222223</v>
      </c>
      <c r="Q23" s="44">
        <f t="shared" si="5"/>
        <v>42295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49" t="s">
        <v>92</v>
      </c>
      <c r="C24" s="30">
        <v>42278</v>
      </c>
      <c r="D24" s="30">
        <v>42552</v>
      </c>
      <c r="E24" s="23"/>
      <c r="F24" s="23">
        <v>89500</v>
      </c>
      <c r="G24" s="92">
        <v>1894165000</v>
      </c>
      <c r="H24" s="30"/>
      <c r="I24" s="23"/>
      <c r="J24" s="23"/>
      <c r="K24" s="85"/>
      <c r="L24" s="81">
        <f t="shared" si="2"/>
        <v>89500</v>
      </c>
      <c r="M24" s="23"/>
      <c r="N24" s="23"/>
      <c r="O24" s="23">
        <f t="shared" si="3"/>
        <v>0</v>
      </c>
      <c r="P24" s="26">
        <f t="shared" ref="P24:P25" si="6">IF((LEFT(B24,4)="1015"),F24*R24*DATEDIF(Q24,Q$1,"d")/360,0)</f>
        <v>477.33333333333331</v>
      </c>
      <c r="Q24" s="44">
        <v>42278</v>
      </c>
      <c r="R24" s="46">
        <v>0.04</v>
      </c>
      <c r="S24" s="38" t="s">
        <v>73</v>
      </c>
      <c r="T24" s="143"/>
    </row>
    <row r="25" spans="1:20" s="33" customFormat="1" ht="17.25" customHeight="1">
      <c r="A25" s="83">
        <f t="shared" si="1"/>
        <v>10</v>
      </c>
      <c r="B25" s="49" t="s">
        <v>94</v>
      </c>
      <c r="C25" s="88">
        <v>42279</v>
      </c>
      <c r="D25" s="30">
        <v>42553</v>
      </c>
      <c r="E25" s="89"/>
      <c r="F25" s="89">
        <v>89000</v>
      </c>
      <c r="G25" s="91"/>
      <c r="H25" s="88"/>
      <c r="I25" s="89"/>
      <c r="J25" s="89"/>
      <c r="K25" s="85"/>
      <c r="L25" s="81">
        <f t="shared" si="2"/>
        <v>89000</v>
      </c>
      <c r="M25" s="89"/>
      <c r="N25" s="89"/>
      <c r="O25" s="23">
        <f t="shared" si="3"/>
        <v>0</v>
      </c>
      <c r="P25" s="26">
        <f t="shared" si="6"/>
        <v>464.77777777777777</v>
      </c>
      <c r="Q25" s="44">
        <v>42279</v>
      </c>
      <c r="R25" s="46">
        <v>0.04</v>
      </c>
      <c r="S25" s="37"/>
      <c r="T25" s="41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84" t="s">
        <v>7</v>
      </c>
      <c r="B27" s="184"/>
      <c r="C27" s="69"/>
      <c r="D27" s="69"/>
      <c r="E27" s="66">
        <f>SUM(E10:E26)</f>
        <v>0</v>
      </c>
      <c r="F27" s="66">
        <f>SUM(F16:F26)</f>
        <v>689500</v>
      </c>
      <c r="G27" s="65">
        <f>SUM(G10:G24)</f>
        <v>24296790080</v>
      </c>
      <c r="H27" s="64"/>
      <c r="I27" s="66">
        <f>SUM(I16:I26)</f>
        <v>0</v>
      </c>
      <c r="J27" s="66">
        <f>SUM(J16:J26)</f>
        <v>0</v>
      </c>
      <c r="K27" s="66">
        <f>SUM(K16:K26)</f>
        <v>0</v>
      </c>
      <c r="L27" s="66">
        <f>SUM(L16:L26)</f>
        <v>689500</v>
      </c>
      <c r="M27" s="66">
        <f>SUM(M10:M22)</f>
        <v>0</v>
      </c>
      <c r="N27" s="66"/>
      <c r="O27" s="66">
        <f>SUM(O16:O26)</f>
        <v>0</v>
      </c>
      <c r="P27" s="66">
        <f>SUM(P16:P26)</f>
        <v>2702.2222222222222</v>
      </c>
      <c r="Q27" s="70"/>
      <c r="R27" s="71"/>
      <c r="S27" s="68"/>
    </row>
    <row r="28" spans="1:20" s="40" customFormat="1" ht="17.25" customHeight="1">
      <c r="A28" s="83">
        <f t="shared" ref="A28:A41" si="7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8">E28-I28</f>
        <v>991660000</v>
      </c>
      <c r="L28" s="28"/>
      <c r="M28" s="29">
        <f t="shared" ref="M28:M41" si="9">IF((LEFT(B28,4)="1402"),E28*R28*DATEDIF(Q28,$M$1,"d")/360,0)</f>
        <v>8180555.555555556</v>
      </c>
      <c r="N28" s="27"/>
      <c r="O28" s="28">
        <f t="shared" ref="O28:O41" si="10">IF((LEFT(B28,4)="1402"),F28*R28*DATEDIF(Q28,O$1,"d")/360,0)</f>
        <v>0</v>
      </c>
      <c r="P28" s="27">
        <f t="shared" ref="P28:P41" si="11">IF((LEFT(B28,4)="1015"),F28*R28*DATEDIF(Q28,Q$1,"d")/360,0)</f>
        <v>0</v>
      </c>
      <c r="Q28" s="63">
        <f>DATEVALUE("19/"&amp;(MONTH($P$1)-1)&amp;"/15")</f>
        <v>42296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7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8"/>
        <v>1983330000</v>
      </c>
      <c r="L29" s="28"/>
      <c r="M29" s="29">
        <f t="shared" si="9"/>
        <v>16361111.111111112</v>
      </c>
      <c r="N29" s="28"/>
      <c r="O29" s="28">
        <f t="shared" si="10"/>
        <v>0</v>
      </c>
      <c r="P29" s="27">
        <f t="shared" si="11"/>
        <v>0</v>
      </c>
      <c r="Q29" s="63">
        <f>DATEVALUE("19/"&amp;(MONTH($P$1)-1)&amp;"/15")</f>
        <v>42296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7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8"/>
        <v>1586660000</v>
      </c>
      <c r="L30" s="103"/>
      <c r="M30" s="29">
        <f t="shared" si="9"/>
        <v>13088888.888888888</v>
      </c>
      <c r="N30" s="103"/>
      <c r="O30" s="28">
        <f t="shared" si="10"/>
        <v>0</v>
      </c>
      <c r="P30" s="27">
        <f t="shared" si="11"/>
        <v>0</v>
      </c>
      <c r="Q30" s="63">
        <f>DATEVALUE("19/"&amp;(MONTH($P$1)-1)&amp;"/15")</f>
        <v>42296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7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8"/>
        <v>1487500000</v>
      </c>
      <c r="L31" s="103"/>
      <c r="M31" s="29">
        <f t="shared" si="9"/>
        <v>12270833.333333334</v>
      </c>
      <c r="N31" s="103"/>
      <c r="O31" s="28">
        <f t="shared" si="10"/>
        <v>0</v>
      </c>
      <c r="P31" s="27">
        <f t="shared" si="11"/>
        <v>0</v>
      </c>
      <c r="Q31" s="63">
        <f t="shared" ref="Q31:Q41" si="12">DATEVALUE("19/"&amp;(MONTH($P$1)-1)&amp;"/15")</f>
        <v>42296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7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8"/>
        <v>991670000</v>
      </c>
      <c r="L32" s="103"/>
      <c r="M32" s="29">
        <f t="shared" si="9"/>
        <v>8180555.555555556</v>
      </c>
      <c r="N32" s="103"/>
      <c r="O32" s="28">
        <f t="shared" si="10"/>
        <v>0</v>
      </c>
      <c r="P32" s="27">
        <f t="shared" si="11"/>
        <v>0</v>
      </c>
      <c r="Q32" s="63">
        <f t="shared" si="12"/>
        <v>42296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7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8"/>
        <v>1487500000</v>
      </c>
      <c r="L33" s="103"/>
      <c r="M33" s="29">
        <f t="shared" si="9"/>
        <v>12270833.333333334</v>
      </c>
      <c r="N33" s="103"/>
      <c r="O33" s="28">
        <f t="shared" si="10"/>
        <v>0</v>
      </c>
      <c r="P33" s="27">
        <f t="shared" si="11"/>
        <v>0</v>
      </c>
      <c r="Q33" s="63">
        <f t="shared" si="12"/>
        <v>42296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7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8"/>
        <v>1983330000</v>
      </c>
      <c r="L34" s="103"/>
      <c r="M34" s="29">
        <f t="shared" si="9"/>
        <v>16361111.111111112</v>
      </c>
      <c r="N34" s="103"/>
      <c r="O34" s="28">
        <f t="shared" si="10"/>
        <v>0</v>
      </c>
      <c r="P34" s="27">
        <f t="shared" si="11"/>
        <v>0</v>
      </c>
      <c r="Q34" s="63">
        <f t="shared" si="12"/>
        <v>42296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7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8"/>
        <v>1388330000</v>
      </c>
      <c r="L35" s="103"/>
      <c r="M35" s="29">
        <f t="shared" si="9"/>
        <v>11452777.777777778</v>
      </c>
      <c r="N35" s="103"/>
      <c r="O35" s="28">
        <f t="shared" si="10"/>
        <v>0</v>
      </c>
      <c r="P35" s="27">
        <f t="shared" si="11"/>
        <v>0</v>
      </c>
      <c r="Q35" s="63">
        <f t="shared" si="12"/>
        <v>42296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7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8"/>
        <v>1487500000</v>
      </c>
      <c r="L36" s="103"/>
      <c r="M36" s="29">
        <f t="shared" si="9"/>
        <v>12270833.333333334</v>
      </c>
      <c r="N36" s="103"/>
      <c r="O36" s="28">
        <f t="shared" si="10"/>
        <v>0</v>
      </c>
      <c r="P36" s="27">
        <f t="shared" si="11"/>
        <v>0</v>
      </c>
      <c r="Q36" s="63">
        <f t="shared" si="12"/>
        <v>42296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7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8"/>
        <v>1487500000</v>
      </c>
      <c r="L37" s="103"/>
      <c r="M37" s="29">
        <f t="shared" si="9"/>
        <v>12270833.333333334</v>
      </c>
      <c r="N37" s="103"/>
      <c r="O37" s="28">
        <f t="shared" si="10"/>
        <v>0</v>
      </c>
      <c r="P37" s="27">
        <f t="shared" si="11"/>
        <v>0</v>
      </c>
      <c r="Q37" s="63">
        <f t="shared" si="12"/>
        <v>42296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7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8"/>
        <v>1487500000</v>
      </c>
      <c r="L38" s="103"/>
      <c r="M38" s="29">
        <f t="shared" si="9"/>
        <v>12270833.333333334</v>
      </c>
      <c r="N38" s="103"/>
      <c r="O38" s="28">
        <f t="shared" si="10"/>
        <v>0</v>
      </c>
      <c r="P38" s="27">
        <f t="shared" si="11"/>
        <v>0</v>
      </c>
      <c r="Q38" s="63">
        <f t="shared" si="12"/>
        <v>42296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7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8"/>
        <v>1487500000</v>
      </c>
      <c r="L39" s="103"/>
      <c r="M39" s="29">
        <f t="shared" si="9"/>
        <v>12270833.333333334</v>
      </c>
      <c r="N39" s="103"/>
      <c r="O39" s="28">
        <f t="shared" si="10"/>
        <v>0</v>
      </c>
      <c r="P39" s="27">
        <f t="shared" si="11"/>
        <v>0</v>
      </c>
      <c r="Q39" s="63">
        <f t="shared" si="12"/>
        <v>42296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7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8"/>
        <v>991670000</v>
      </c>
      <c r="L40" s="103"/>
      <c r="M40" s="29">
        <f t="shared" si="9"/>
        <v>8180555.555555556</v>
      </c>
      <c r="N40" s="103"/>
      <c r="O40" s="28">
        <f t="shared" si="10"/>
        <v>0</v>
      </c>
      <c r="P40" s="27">
        <f t="shared" si="11"/>
        <v>0</v>
      </c>
      <c r="Q40" s="63">
        <f t="shared" si="12"/>
        <v>42296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7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8"/>
        <v>991670000</v>
      </c>
      <c r="L41" s="103"/>
      <c r="M41" s="29">
        <f t="shared" si="9"/>
        <v>8180555.555555556</v>
      </c>
      <c r="N41" s="103"/>
      <c r="O41" s="28">
        <f t="shared" si="10"/>
        <v>0</v>
      </c>
      <c r="P41" s="27">
        <f t="shared" si="11"/>
        <v>0</v>
      </c>
      <c r="Q41" s="63">
        <f t="shared" si="12"/>
        <v>42296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84" t="s">
        <v>7</v>
      </c>
      <c r="B43" s="184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13">SUM(I28:I42)</f>
        <v>166680000</v>
      </c>
      <c r="J43" s="66">
        <f t="shared" si="13"/>
        <v>0</v>
      </c>
      <c r="K43" s="65">
        <f t="shared" si="13"/>
        <v>19833320000</v>
      </c>
      <c r="L43" s="66">
        <f t="shared" si="13"/>
        <v>0</v>
      </c>
      <c r="M43" s="65">
        <f t="shared" si="13"/>
        <v>163611111.1111111</v>
      </c>
      <c r="N43" s="66">
        <f t="shared" si="13"/>
        <v>0</v>
      </c>
      <c r="O43" s="66">
        <f t="shared" si="13"/>
        <v>0</v>
      </c>
      <c r="P43" s="66">
        <f t="shared" si="13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0:T13">
    <sortCondition ref="C10:C13"/>
  </sortState>
  <mergeCells count="13">
    <mergeCell ref="A43:B43"/>
    <mergeCell ref="M2:Q2"/>
    <mergeCell ref="R2:R3"/>
    <mergeCell ref="S2:S3"/>
    <mergeCell ref="A9:B9"/>
    <mergeCell ref="A15:B15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57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13" sqref="F13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42357</v>
      </c>
      <c r="N1" s="22"/>
      <c r="O1" s="22">
        <v>42354</v>
      </c>
      <c r="P1" s="22">
        <v>42344</v>
      </c>
      <c r="Q1" s="22">
        <v>42356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77" t="s">
        <v>6</v>
      </c>
      <c r="J3" s="177" t="s">
        <v>24</v>
      </c>
      <c r="K3" s="178" t="s">
        <v>6</v>
      </c>
      <c r="L3" s="76" t="s">
        <v>24</v>
      </c>
      <c r="M3" s="176" t="s">
        <v>21</v>
      </c>
      <c r="N3" s="176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13915</v>
      </c>
      <c r="G4" s="94"/>
      <c r="H4" s="44">
        <v>42649</v>
      </c>
      <c r="I4" s="114"/>
      <c r="J4" s="54">
        <v>13915</v>
      </c>
      <c r="K4" s="82"/>
      <c r="L4" s="82">
        <f>F4-J4</f>
        <v>0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52.181249999999999</v>
      </c>
      <c r="Q4" s="44">
        <f>DATEVALUE("6/"&amp;(MONTH($P$1)-1)&amp;"/15")</f>
        <v>42314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33319.39</v>
      </c>
      <c r="G5" s="92"/>
      <c r="H5" s="44">
        <v>42649</v>
      </c>
      <c r="I5" s="35"/>
      <c r="J5" s="28">
        <v>33319.39</v>
      </c>
      <c r="K5" s="23"/>
      <c r="L5" s="23">
        <f>F5-J5</f>
        <v>0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124.94771249999998</v>
      </c>
      <c r="Q5" s="44">
        <f t="shared" ref="Q5:Q7" si="0">DATEVALUE("6/"&amp;(MONTH($P$1)-1)&amp;"/15")</f>
        <v>42314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20515.96</v>
      </c>
      <c r="G6" s="92"/>
      <c r="H6" s="44">
        <v>42649</v>
      </c>
      <c r="I6" s="35"/>
      <c r="J6" s="28">
        <v>20515.96</v>
      </c>
      <c r="K6" s="23"/>
      <c r="L6" s="23">
        <f>F6-J6</f>
        <v>0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76.934849999999997</v>
      </c>
      <c r="Q6" s="44">
        <f t="shared" si="0"/>
        <v>42314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28719.379999999997</v>
      </c>
      <c r="G7" s="92"/>
      <c r="H7" s="44">
        <v>42649</v>
      </c>
      <c r="I7" s="35"/>
      <c r="J7" s="28">
        <v>28719.379999999997</v>
      </c>
      <c r="K7" s="23"/>
      <c r="L7" s="23">
        <f>F7-J7</f>
        <v>0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107.69767499999998</v>
      </c>
      <c r="Q7" s="44">
        <f t="shared" si="0"/>
        <v>42314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96469.73000000001</v>
      </c>
      <c r="G9" s="65">
        <f>SUM(G4:G7)</f>
        <v>0</v>
      </c>
      <c r="H9" s="66"/>
      <c r="I9" s="65"/>
      <c r="J9" s="66">
        <f>SUM(J4:J7)</f>
        <v>96469.73000000001</v>
      </c>
      <c r="K9" s="65"/>
      <c r="L9" s="66">
        <f>SUM(L4:L7)</f>
        <v>0</v>
      </c>
      <c r="M9" s="65"/>
      <c r="N9" s="65">
        <f>SUM(N4:N7)</f>
        <v>0</v>
      </c>
      <c r="O9" s="65">
        <f>SUM(O4:O7)</f>
        <v>0</v>
      </c>
      <c r="P9" s="66">
        <f>SUM(P4:P7)</f>
        <v>361.76148749999993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80</v>
      </c>
      <c r="C10" s="148">
        <v>42181</v>
      </c>
      <c r="D10" s="148">
        <v>42364</v>
      </c>
      <c r="E10" s="140"/>
      <c r="F10" s="140">
        <v>43600</v>
      </c>
      <c r="G10" s="149">
        <v>926064000</v>
      </c>
      <c r="H10" s="148"/>
      <c r="I10" s="140"/>
      <c r="J10" s="140"/>
      <c r="K10" s="140"/>
      <c r="L10" s="140">
        <f>F10-J10</f>
        <v>43600</v>
      </c>
      <c r="M10" s="140"/>
      <c r="N10" s="140"/>
      <c r="O10" s="140">
        <f>IF((LEFT(B10,4)="1402"),F10*R10*DATEDIF(Q10,O$1,"d")/360,0)</f>
        <v>145.33333333333334</v>
      </c>
      <c r="P10" s="140">
        <f>IF((LEFT(B10,4)="1015"),F10*R10*DATEDIF(Q10,Q$1,"d")/360,0)</f>
        <v>0</v>
      </c>
      <c r="Q10" s="134">
        <f>DATEVALUE("16/"&amp;(MONTH($P$1)-1)&amp;"/15")</f>
        <v>42324</v>
      </c>
      <c r="R10" s="150">
        <v>0.04</v>
      </c>
      <c r="S10" s="151" t="s">
        <v>18</v>
      </c>
      <c r="T10" s="41"/>
    </row>
    <row r="11" spans="1:20" s="143" customFormat="1" ht="17.25" customHeight="1">
      <c r="A11" s="135">
        <f>ROW()-9</f>
        <v>2</v>
      </c>
      <c r="B11" s="136" t="s">
        <v>101</v>
      </c>
      <c r="C11" s="137">
        <v>42234</v>
      </c>
      <c r="D11" s="137">
        <v>42418</v>
      </c>
      <c r="E11" s="138"/>
      <c r="F11" s="138">
        <v>52300</v>
      </c>
      <c r="G11" s="139">
        <v>1151700000</v>
      </c>
      <c r="H11" s="137"/>
      <c r="I11" s="138"/>
      <c r="J11" s="138"/>
      <c r="K11" s="140"/>
      <c r="L11" s="140">
        <f>F11-J11</f>
        <v>52300</v>
      </c>
      <c r="M11" s="138"/>
      <c r="N11" s="138"/>
      <c r="O11" s="138">
        <f>IF((LEFT(B11,4)="1402"),F11*R11*DATEDIF(Q11,O$1,"d")/360,0)</f>
        <v>174.33333333333334</v>
      </c>
      <c r="P11" s="138">
        <f>IF((LEFT(B11,4)="1015"),F11*R11*DATEDIF(Q11,Q$1,"d")/360,0)</f>
        <v>0</v>
      </c>
      <c r="Q11" s="134">
        <f>DATEVALUE("16/"&amp;(MONTH($P$1)-1)&amp;"/15")</f>
        <v>42324</v>
      </c>
      <c r="R11" s="141">
        <v>0.04</v>
      </c>
      <c r="S11" s="142" t="s">
        <v>62</v>
      </c>
      <c r="T11" s="33"/>
    </row>
    <row r="12" spans="1:20" s="143" customFormat="1" ht="17.25" customHeight="1">
      <c r="A12" s="135">
        <f>ROW()-9</f>
        <v>3</v>
      </c>
      <c r="B12" s="136" t="s">
        <v>96</v>
      </c>
      <c r="C12" s="137">
        <v>42340</v>
      </c>
      <c r="D12" s="137">
        <v>42523</v>
      </c>
      <c r="E12" s="138"/>
      <c r="F12" s="138">
        <v>70900</v>
      </c>
      <c r="G12" s="139">
        <v>2019360000</v>
      </c>
      <c r="H12" s="137"/>
      <c r="I12" s="138"/>
      <c r="J12" s="138"/>
      <c r="K12" s="140"/>
      <c r="L12" s="140">
        <f>F12-J12</f>
        <v>70900</v>
      </c>
      <c r="M12" s="138"/>
      <c r="N12" s="138"/>
      <c r="O12" s="138">
        <f>IF((LEFT(B12,4)="1402"),F12*R12*DATEDIF(Q12,O$1,"d")/360,0)</f>
        <v>236.33333333333334</v>
      </c>
      <c r="P12" s="138">
        <f>IF((LEFT(B12,4)="1015"),F12*R12*DATEDIF(Q12,Q$1,"d")/360,0)</f>
        <v>0</v>
      </c>
      <c r="Q12" s="134">
        <f>DATEVALUE("16/"&amp;(MONTH($P$1)-1)&amp;"/15")</f>
        <v>42324</v>
      </c>
      <c r="R12" s="141">
        <v>0.04</v>
      </c>
      <c r="S12" s="142" t="s">
        <v>18</v>
      </c>
    </row>
    <row r="13" spans="1:20" s="33" customFormat="1" ht="17.25" customHeight="1">
      <c r="A13" s="135">
        <f>ROW()-9</f>
        <v>4</v>
      </c>
      <c r="B13" s="136" t="s">
        <v>100</v>
      </c>
      <c r="C13" s="137">
        <v>42348</v>
      </c>
      <c r="D13" s="137">
        <v>42531</v>
      </c>
      <c r="E13" s="138"/>
      <c r="F13" s="138">
        <v>33000</v>
      </c>
      <c r="G13" s="139">
        <v>1737190000</v>
      </c>
      <c r="H13" s="137"/>
      <c r="I13" s="138"/>
      <c r="J13" s="138"/>
      <c r="K13" s="140"/>
      <c r="L13" s="140">
        <f>F13-J13</f>
        <v>33000</v>
      </c>
      <c r="M13" s="138"/>
      <c r="N13" s="138"/>
      <c r="O13" s="138">
        <f>IF((LEFT(B13,4)="1402"),F13*R13*DATEDIF(Q13,O$1,"d")/360,0)</f>
        <v>110</v>
      </c>
      <c r="P13" s="138">
        <f>IF((LEFT(B13,4)="1015"),F13*R13*DATEDIF(Q13,Q$1,"d")/360,0)</f>
        <v>0</v>
      </c>
      <c r="Q13" s="134">
        <f>DATEVALUE("16/"&amp;(MONTH($P$1)-1)&amp;"/15")</f>
        <v>42324</v>
      </c>
      <c r="R13" s="141">
        <v>0.04</v>
      </c>
      <c r="S13" s="142" t="s">
        <v>18</v>
      </c>
    </row>
    <row r="14" spans="1:20" s="41" customFormat="1" ht="17.25" customHeight="1">
      <c r="A14" s="135">
        <f>ROW()-9</f>
        <v>5</v>
      </c>
      <c r="B14" s="147" t="s">
        <v>99</v>
      </c>
      <c r="C14" s="137">
        <v>42346</v>
      </c>
      <c r="D14" s="137">
        <v>42529</v>
      </c>
      <c r="E14" s="138"/>
      <c r="F14" s="138">
        <v>62000</v>
      </c>
      <c r="G14" s="139">
        <v>1737190000</v>
      </c>
      <c r="H14" s="137"/>
      <c r="I14" s="138"/>
      <c r="J14" s="138"/>
      <c r="K14" s="140"/>
      <c r="L14" s="140">
        <f>F14-J14</f>
        <v>62000</v>
      </c>
      <c r="M14" s="138"/>
      <c r="N14" s="138"/>
      <c r="O14" s="138">
        <f>IF((LEFT(B14,4)="1402"),F14*R14*DATEDIF(Q14,O$1,"d")/360,0)</f>
        <v>206.66666666666666</v>
      </c>
      <c r="P14" s="138">
        <f>IF((LEFT(B14,4)="1015"),F14*R14*DATEDIF(Q14,Q$1,"d")/360,0)</f>
        <v>0</v>
      </c>
      <c r="Q14" s="134">
        <f>DATEVALUE("16/"&amp;(MONTH($P$1)-1)&amp;"/15")</f>
        <v>42324</v>
      </c>
      <c r="R14" s="141">
        <v>0.04</v>
      </c>
      <c r="S14" s="142" t="s">
        <v>18</v>
      </c>
      <c r="T14" s="33"/>
    </row>
    <row r="15" spans="1:20" s="41" customFormat="1" ht="17.25" customHeight="1">
      <c r="A15" s="152"/>
      <c r="B15" s="153"/>
      <c r="C15" s="154"/>
      <c r="D15" s="154"/>
      <c r="E15" s="155"/>
      <c r="F15" s="155"/>
      <c r="G15" s="156"/>
      <c r="H15" s="154"/>
      <c r="I15" s="155"/>
      <c r="J15" s="155"/>
      <c r="K15" s="155"/>
      <c r="L15" s="155"/>
      <c r="M15" s="155"/>
      <c r="N15" s="155"/>
      <c r="O15" s="155"/>
      <c r="P15" s="155"/>
      <c r="Q15" s="157"/>
      <c r="R15" s="158"/>
      <c r="S15" s="159"/>
    </row>
    <row r="16" spans="1:20" s="61" customFormat="1" ht="17.25" customHeight="1">
      <c r="A16" s="185" t="s">
        <v>7</v>
      </c>
      <c r="B16" s="185"/>
      <c r="C16" s="64"/>
      <c r="D16" s="64"/>
      <c r="E16" s="65"/>
      <c r="F16" s="66">
        <f>SUM(F10:F15)</f>
        <v>261800</v>
      </c>
      <c r="G16" s="65">
        <f>SUM(G9:G13)</f>
        <v>5834314000</v>
      </c>
      <c r="H16" s="66"/>
      <c r="I16" s="65"/>
      <c r="J16" s="66">
        <f>SUM(J10:J15)</f>
        <v>0</v>
      </c>
      <c r="K16" s="65"/>
      <c r="L16" s="66">
        <f>SUM(L10:L15)</f>
        <v>261800</v>
      </c>
      <c r="M16" s="65"/>
      <c r="N16" s="65">
        <f>SUM(N9:N13)</f>
        <v>0</v>
      </c>
      <c r="O16" s="66">
        <f>SUM(O10:O15)</f>
        <v>872.66666666666663</v>
      </c>
      <c r="P16" s="66">
        <f>SUM(P10:P15)</f>
        <v>0</v>
      </c>
      <c r="Q16" s="64"/>
      <c r="R16" s="67"/>
      <c r="S16" s="68"/>
    </row>
    <row r="17" spans="1:20" s="33" customFormat="1" ht="17.25" customHeight="1">
      <c r="A17" s="83">
        <f t="shared" ref="A17:A25" si="1">ROW()-15</f>
        <v>2</v>
      </c>
      <c r="B17" s="50" t="s">
        <v>84</v>
      </c>
      <c r="C17" s="30">
        <v>42205</v>
      </c>
      <c r="D17" s="30">
        <v>42389</v>
      </c>
      <c r="E17" s="26"/>
      <c r="F17" s="26">
        <v>97000</v>
      </c>
      <c r="G17" s="97">
        <v>1965255000</v>
      </c>
      <c r="H17" s="30"/>
      <c r="I17" s="26"/>
      <c r="J17" s="26"/>
      <c r="K17" s="81"/>
      <c r="L17" s="81">
        <f t="shared" ref="L17:L25" si="2">F17-J17</f>
        <v>97000</v>
      </c>
      <c r="M17" s="26"/>
      <c r="N17" s="26"/>
      <c r="O17" s="23">
        <f t="shared" ref="O17:O25" si="3">IF((LEFT(B17,4)="1402"),F17*R17*DATEDIF(Q17,O$1,"d")/360,0)</f>
        <v>0</v>
      </c>
      <c r="P17" s="26">
        <f t="shared" ref="P17:P25" si="4">IF((LEFT(B17,4)="1015"),F17*R17*DATEDIF(Q17,Q$1,"d")/360,0)</f>
        <v>323.33333333333331</v>
      </c>
      <c r="Q17" s="44">
        <f>DATEVALUE("18/"&amp;(MONTH($P$1)-1)&amp;"/15")</f>
        <v>42326</v>
      </c>
      <c r="R17" s="46">
        <v>0.04</v>
      </c>
      <c r="S17" s="37" t="s">
        <v>85</v>
      </c>
    </row>
    <row r="18" spans="1:20" s="33" customFormat="1" ht="17.25" customHeight="1">
      <c r="A18" s="83">
        <f t="shared" si="1"/>
        <v>3</v>
      </c>
      <c r="B18" s="49" t="s">
        <v>89</v>
      </c>
      <c r="C18" s="30">
        <v>42247</v>
      </c>
      <c r="D18" s="30">
        <v>42429</v>
      </c>
      <c r="E18" s="23"/>
      <c r="F18" s="23">
        <v>82000</v>
      </c>
      <c r="G18" s="92">
        <v>1894165000</v>
      </c>
      <c r="H18" s="30"/>
      <c r="I18" s="23"/>
      <c r="J18" s="23"/>
      <c r="K18" s="81"/>
      <c r="L18" s="81">
        <f t="shared" si="2"/>
        <v>82000</v>
      </c>
      <c r="M18" s="23"/>
      <c r="N18" s="23"/>
      <c r="O18" s="23">
        <f t="shared" si="3"/>
        <v>0</v>
      </c>
      <c r="P18" s="26">
        <f t="shared" si="4"/>
        <v>273.33333333333331</v>
      </c>
      <c r="Q18" s="44">
        <f>DATEVALUE("18/"&amp;(MONTH($P$1)-1)&amp;"/15")</f>
        <v>42326</v>
      </c>
      <c r="R18" s="46">
        <v>0.04</v>
      </c>
      <c r="S18" s="37" t="s">
        <v>66</v>
      </c>
    </row>
    <row r="19" spans="1:20" s="143" customFormat="1" ht="17.25" customHeight="1">
      <c r="A19" s="83">
        <f t="shared" si="1"/>
        <v>4</v>
      </c>
      <c r="B19" s="50" t="s">
        <v>90</v>
      </c>
      <c r="C19" s="30">
        <v>42250</v>
      </c>
      <c r="D19" s="30">
        <v>42432</v>
      </c>
      <c r="E19" s="23"/>
      <c r="F19" s="23">
        <v>40000</v>
      </c>
      <c r="G19" s="92">
        <v>1997238540</v>
      </c>
      <c r="H19" s="30"/>
      <c r="I19" s="23"/>
      <c r="J19" s="23"/>
      <c r="K19" s="81"/>
      <c r="L19" s="81">
        <f t="shared" si="2"/>
        <v>40000</v>
      </c>
      <c r="M19" s="23"/>
      <c r="N19" s="23"/>
      <c r="O19" s="23">
        <f t="shared" si="3"/>
        <v>0</v>
      </c>
      <c r="P19" s="26">
        <f t="shared" si="4"/>
        <v>133.33333333333334</v>
      </c>
      <c r="Q19" s="44">
        <f>DATEVALUE("18/"&amp;(MONTH($P$1)-1)&amp;"/15")</f>
        <v>42326</v>
      </c>
      <c r="R19" s="46">
        <v>0.04</v>
      </c>
      <c r="S19" s="38" t="s">
        <v>70</v>
      </c>
      <c r="T19" s="33"/>
    </row>
    <row r="20" spans="1:20" s="41" customFormat="1" ht="17.25" customHeight="1">
      <c r="A20" s="83">
        <f t="shared" si="1"/>
        <v>5</v>
      </c>
      <c r="B20" s="50" t="s">
        <v>91</v>
      </c>
      <c r="C20" s="30">
        <v>42251</v>
      </c>
      <c r="D20" s="30">
        <v>42433</v>
      </c>
      <c r="E20" s="23"/>
      <c r="F20" s="23">
        <v>50000</v>
      </c>
      <c r="G20" s="92">
        <v>1997238540</v>
      </c>
      <c r="H20" s="30"/>
      <c r="I20" s="23"/>
      <c r="J20" s="23"/>
      <c r="K20" s="81"/>
      <c r="L20" s="81">
        <f t="shared" si="2"/>
        <v>50000</v>
      </c>
      <c r="M20" s="23"/>
      <c r="N20" s="23"/>
      <c r="O20" s="23">
        <f t="shared" si="3"/>
        <v>0</v>
      </c>
      <c r="P20" s="26">
        <f t="shared" si="4"/>
        <v>166.66666666666666</v>
      </c>
      <c r="Q20" s="44">
        <f>DATEVALUE("18/"&amp;(MONTH($P$1)-1)&amp;"/15")</f>
        <v>42326</v>
      </c>
      <c r="R20" s="46">
        <v>0.04</v>
      </c>
      <c r="S20" s="38" t="s">
        <v>70</v>
      </c>
      <c r="T20" s="33"/>
    </row>
    <row r="21" spans="1:20" s="41" customFormat="1" ht="17.25" customHeight="1">
      <c r="A21" s="83">
        <f t="shared" si="1"/>
        <v>6</v>
      </c>
      <c r="B21" s="49" t="s">
        <v>92</v>
      </c>
      <c r="C21" s="30">
        <v>42278</v>
      </c>
      <c r="D21" s="30">
        <v>42552</v>
      </c>
      <c r="E21" s="23"/>
      <c r="F21" s="23">
        <v>89500</v>
      </c>
      <c r="G21" s="92">
        <v>1894165000</v>
      </c>
      <c r="H21" s="30"/>
      <c r="I21" s="23"/>
      <c r="J21" s="23"/>
      <c r="K21" s="85"/>
      <c r="L21" s="81">
        <f t="shared" si="2"/>
        <v>89500</v>
      </c>
      <c r="M21" s="23"/>
      <c r="N21" s="23"/>
      <c r="O21" s="23">
        <f t="shared" si="3"/>
        <v>0</v>
      </c>
      <c r="P21" s="26">
        <f t="shared" si="4"/>
        <v>775.66666666666663</v>
      </c>
      <c r="Q21" s="44">
        <v>42278</v>
      </c>
      <c r="R21" s="46">
        <v>0.04</v>
      </c>
      <c r="S21" s="38" t="s">
        <v>73</v>
      </c>
      <c r="T21" s="143"/>
    </row>
    <row r="22" spans="1:20" s="143" customFormat="1" ht="17.25" customHeight="1">
      <c r="A22" s="83">
        <f t="shared" si="1"/>
        <v>7</v>
      </c>
      <c r="B22" s="49" t="s">
        <v>94</v>
      </c>
      <c r="C22" s="30">
        <v>42279</v>
      </c>
      <c r="D22" s="30">
        <v>42553</v>
      </c>
      <c r="E22" s="23"/>
      <c r="F22" s="23">
        <v>89000</v>
      </c>
      <c r="G22" s="92"/>
      <c r="H22" s="30"/>
      <c r="I22" s="23"/>
      <c r="J22" s="23"/>
      <c r="K22" s="85"/>
      <c r="L22" s="81">
        <f t="shared" si="2"/>
        <v>89000</v>
      </c>
      <c r="M22" s="23"/>
      <c r="N22" s="23"/>
      <c r="O22" s="23">
        <f t="shared" si="3"/>
        <v>0</v>
      </c>
      <c r="P22" s="26">
        <f t="shared" si="4"/>
        <v>761.44444444444446</v>
      </c>
      <c r="Q22" s="44">
        <v>42279</v>
      </c>
      <c r="R22" s="46">
        <v>0.04</v>
      </c>
      <c r="S22" s="37"/>
      <c r="T22" s="41"/>
    </row>
    <row r="23" spans="1:20" s="33" customFormat="1" ht="17.25" customHeight="1">
      <c r="A23" s="83">
        <f t="shared" si="1"/>
        <v>8</v>
      </c>
      <c r="B23" s="49" t="s">
        <v>95</v>
      </c>
      <c r="C23" s="30">
        <v>42328</v>
      </c>
      <c r="D23" s="30">
        <v>42602</v>
      </c>
      <c r="E23" s="23"/>
      <c r="F23" s="23">
        <v>61000</v>
      </c>
      <c r="G23" s="92"/>
      <c r="H23" s="30"/>
      <c r="I23" s="23"/>
      <c r="J23" s="23"/>
      <c r="K23" s="85"/>
      <c r="L23" s="81">
        <f t="shared" si="2"/>
        <v>61000</v>
      </c>
      <c r="M23" s="23"/>
      <c r="N23" s="23"/>
      <c r="O23" s="23">
        <f t="shared" si="3"/>
        <v>0</v>
      </c>
      <c r="P23" s="26">
        <f t="shared" si="4"/>
        <v>189.77777777777777</v>
      </c>
      <c r="Q23" s="44">
        <v>42328</v>
      </c>
      <c r="R23" s="46">
        <v>0.04</v>
      </c>
      <c r="S23" s="37"/>
      <c r="T23" s="41"/>
    </row>
    <row r="24" spans="1:20" s="33" customFormat="1" ht="17.25" customHeight="1">
      <c r="A24" s="83">
        <f t="shared" si="1"/>
        <v>9</v>
      </c>
      <c r="B24" s="49" t="s">
        <v>97</v>
      </c>
      <c r="C24" s="30">
        <v>42339</v>
      </c>
      <c r="D24" s="30">
        <v>42614</v>
      </c>
      <c r="E24" s="23"/>
      <c r="F24" s="23">
        <v>89000</v>
      </c>
      <c r="G24" s="92"/>
      <c r="H24" s="30"/>
      <c r="I24" s="23"/>
      <c r="J24" s="23"/>
      <c r="K24" s="85"/>
      <c r="L24" s="81">
        <f t="shared" si="2"/>
        <v>89000</v>
      </c>
      <c r="M24" s="23"/>
      <c r="N24" s="23"/>
      <c r="O24" s="23">
        <f t="shared" si="3"/>
        <v>0</v>
      </c>
      <c r="P24" s="26">
        <f t="shared" si="4"/>
        <v>168.11111111111111</v>
      </c>
      <c r="Q24" s="44">
        <v>42339</v>
      </c>
      <c r="R24" s="46">
        <v>0.04</v>
      </c>
      <c r="S24" s="37"/>
      <c r="T24" s="41"/>
    </row>
    <row r="25" spans="1:20" s="33" customFormat="1" ht="17.25" customHeight="1">
      <c r="A25" s="83">
        <f t="shared" si="1"/>
        <v>10</v>
      </c>
      <c r="B25" s="50" t="s">
        <v>98</v>
      </c>
      <c r="C25" s="88">
        <v>42360</v>
      </c>
      <c r="D25" s="30">
        <v>42635</v>
      </c>
      <c r="E25" s="90"/>
      <c r="F25" s="90">
        <v>88000</v>
      </c>
      <c r="G25" s="163">
        <v>2015900000</v>
      </c>
      <c r="H25" s="88"/>
      <c r="I25" s="90"/>
      <c r="J25" s="90"/>
      <c r="K25" s="85"/>
      <c r="L25" s="81">
        <f t="shared" si="2"/>
        <v>88000</v>
      </c>
      <c r="M25" s="90"/>
      <c r="N25" s="90"/>
      <c r="O25" s="23">
        <f t="shared" si="3"/>
        <v>0</v>
      </c>
      <c r="P25" s="26">
        <f t="shared" si="4"/>
        <v>293.33333333333331</v>
      </c>
      <c r="Q25" s="44">
        <f>DATEVALUE("18/"&amp;(MONTH($P$1)-1)&amp;"/15")</f>
        <v>42326</v>
      </c>
      <c r="R25" s="46">
        <v>0.04</v>
      </c>
      <c r="S25" s="38" t="s">
        <v>82</v>
      </c>
      <c r="T25" s="143"/>
    </row>
    <row r="26" spans="1:20" s="33" customFormat="1" ht="17.25" customHeight="1">
      <c r="A26" s="107"/>
      <c r="B26" s="57"/>
      <c r="C26" s="32"/>
      <c r="D26" s="32"/>
      <c r="E26" s="58"/>
      <c r="F26" s="58"/>
      <c r="G26" s="93"/>
      <c r="H26" s="32"/>
      <c r="I26" s="58"/>
      <c r="J26" s="58"/>
      <c r="K26" s="58"/>
      <c r="L26" s="108"/>
      <c r="M26" s="58"/>
      <c r="N26" s="58"/>
      <c r="O26" s="58"/>
      <c r="P26" s="108"/>
      <c r="Q26" s="32"/>
      <c r="R26" s="109"/>
      <c r="S26" s="110"/>
    </row>
    <row r="27" spans="1:20" s="36" customFormat="1" ht="17.25" customHeight="1">
      <c r="A27" s="184" t="s">
        <v>7</v>
      </c>
      <c r="B27" s="184"/>
      <c r="C27" s="69"/>
      <c r="D27" s="69"/>
      <c r="E27" s="66">
        <f>SUM(E10:E26)</f>
        <v>0</v>
      </c>
      <c r="F27" s="66">
        <f>SUM(F17:F26)</f>
        <v>685500</v>
      </c>
      <c r="G27" s="65">
        <f>SUM(G10:G24)</f>
        <v>23153880080</v>
      </c>
      <c r="H27" s="64"/>
      <c r="I27" s="66">
        <f>SUM(I17:I26)</f>
        <v>0</v>
      </c>
      <c r="J27" s="66">
        <f>SUM(J17:J26)</f>
        <v>0</v>
      </c>
      <c r="K27" s="66">
        <f>SUM(K17:K26)</f>
        <v>0</v>
      </c>
      <c r="L27" s="66">
        <f>SUM(L17:L26)</f>
        <v>685500</v>
      </c>
      <c r="M27" s="66">
        <f>SUM(M10:M22)</f>
        <v>0</v>
      </c>
      <c r="N27" s="66"/>
      <c r="O27" s="66">
        <f>SUM(O17:O26)</f>
        <v>0</v>
      </c>
      <c r="P27" s="66">
        <f>SUM(P17:P26)</f>
        <v>3085.0000000000005</v>
      </c>
      <c r="Q27" s="70"/>
      <c r="R27" s="71"/>
      <c r="S27" s="68"/>
    </row>
    <row r="28" spans="1:20" s="40" customFormat="1" ht="17.25" customHeight="1">
      <c r="A28" s="83">
        <f t="shared" ref="A28:A41" si="5">ROW()-25</f>
        <v>3</v>
      </c>
      <c r="B28" s="52" t="s">
        <v>37</v>
      </c>
      <c r="C28" s="31">
        <v>41870</v>
      </c>
      <c r="D28" s="31">
        <v>46253</v>
      </c>
      <c r="E28" s="29">
        <v>1000000000</v>
      </c>
      <c r="F28" s="28"/>
      <c r="G28" s="29">
        <v>1151700000</v>
      </c>
      <c r="H28" s="31">
        <v>42632</v>
      </c>
      <c r="I28" s="29">
        <v>8340000</v>
      </c>
      <c r="J28" s="28"/>
      <c r="K28" s="29">
        <f t="shared" ref="K28:K41" si="6">E28-I28</f>
        <v>991660000</v>
      </c>
      <c r="L28" s="28"/>
      <c r="M28" s="29">
        <f t="shared" ref="M28:M41" si="7">IF((LEFT(B28,4)="1402"),E28*R28*DATEDIF(Q28,$M$1,"d")/360,0)</f>
        <v>7916666.666666667</v>
      </c>
      <c r="N28" s="27"/>
      <c r="O28" s="28">
        <f t="shared" ref="O28:O41" si="8">IF((LEFT(B28,4)="1402"),F28*R28*DATEDIF(Q28,O$1,"d")/360,0)</f>
        <v>0</v>
      </c>
      <c r="P28" s="27">
        <f t="shared" ref="P28:P41" si="9">IF((LEFT(B28,4)="1015"),F28*R28*DATEDIF(Q28,Q$1,"d")/360,0)</f>
        <v>0</v>
      </c>
      <c r="Q28" s="63">
        <f>DATEVALUE("19/"&amp;(MONTH($P$1)-1)&amp;"/15")</f>
        <v>42327</v>
      </c>
      <c r="R28" s="47">
        <v>9.5000000000000001E-2</v>
      </c>
      <c r="S28" s="98" t="s">
        <v>41</v>
      </c>
    </row>
    <row r="29" spans="1:20" s="40" customFormat="1" ht="17.25" customHeight="1">
      <c r="A29" s="83">
        <f t="shared" si="5"/>
        <v>4</v>
      </c>
      <c r="B29" s="52" t="s">
        <v>38</v>
      </c>
      <c r="C29" s="31">
        <v>41905</v>
      </c>
      <c r="D29" s="31">
        <v>46253</v>
      </c>
      <c r="E29" s="29">
        <v>2000000000</v>
      </c>
      <c r="F29" s="28"/>
      <c r="G29" s="29">
        <v>1894165000</v>
      </c>
      <c r="H29" s="31">
        <v>42632</v>
      </c>
      <c r="I29" s="29">
        <v>16670000</v>
      </c>
      <c r="J29" s="28"/>
      <c r="K29" s="29">
        <f t="shared" si="6"/>
        <v>1983330000</v>
      </c>
      <c r="L29" s="28"/>
      <c r="M29" s="29">
        <f t="shared" si="7"/>
        <v>15833333.333333334</v>
      </c>
      <c r="N29" s="28"/>
      <c r="O29" s="28">
        <f t="shared" si="8"/>
        <v>0</v>
      </c>
      <c r="P29" s="27">
        <f t="shared" si="9"/>
        <v>0</v>
      </c>
      <c r="Q29" s="63">
        <f>DATEVALUE("19/"&amp;(MONTH($P$1)-1)&amp;"/15")</f>
        <v>42327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43</v>
      </c>
      <c r="C30" s="101">
        <v>41934</v>
      </c>
      <c r="D30" s="31">
        <v>46253</v>
      </c>
      <c r="E30" s="102">
        <v>1600000000</v>
      </c>
      <c r="F30" s="103"/>
      <c r="G30" s="102"/>
      <c r="H30" s="31">
        <v>42632</v>
      </c>
      <c r="I30" s="102">
        <v>13340000</v>
      </c>
      <c r="J30" s="103"/>
      <c r="K30" s="29">
        <f t="shared" si="6"/>
        <v>1586660000</v>
      </c>
      <c r="L30" s="103"/>
      <c r="M30" s="29">
        <f t="shared" si="7"/>
        <v>12666666.666666666</v>
      </c>
      <c r="N30" s="103"/>
      <c r="O30" s="28">
        <f t="shared" si="8"/>
        <v>0</v>
      </c>
      <c r="P30" s="27">
        <f t="shared" si="9"/>
        <v>0</v>
      </c>
      <c r="Q30" s="63">
        <f>DATEVALUE("19/"&amp;(MONTH($P$1)-1)&amp;"/15")</f>
        <v>42327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48</v>
      </c>
      <c r="C31" s="101">
        <v>41963</v>
      </c>
      <c r="D31" s="31">
        <v>46253</v>
      </c>
      <c r="E31" s="102">
        <v>1500000000</v>
      </c>
      <c r="F31" s="103"/>
      <c r="G31" s="102"/>
      <c r="H31" s="31">
        <v>42632</v>
      </c>
      <c r="I31" s="102">
        <v>12500000</v>
      </c>
      <c r="J31" s="103"/>
      <c r="K31" s="29">
        <f t="shared" si="6"/>
        <v>1487500000</v>
      </c>
      <c r="L31" s="103"/>
      <c r="M31" s="29">
        <f t="shared" si="7"/>
        <v>11875000</v>
      </c>
      <c r="N31" s="103"/>
      <c r="O31" s="28">
        <f t="shared" si="8"/>
        <v>0</v>
      </c>
      <c r="P31" s="27">
        <f t="shared" si="9"/>
        <v>0</v>
      </c>
      <c r="Q31" s="63">
        <f t="shared" ref="Q31:Q41" si="10">DATEVALUE("19/"&amp;(MONTH($P$1)-1)&amp;"/15")</f>
        <v>42327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61</v>
      </c>
      <c r="C32" s="101">
        <v>41984</v>
      </c>
      <c r="D32" s="31">
        <v>46253</v>
      </c>
      <c r="E32" s="102">
        <v>1000000000</v>
      </c>
      <c r="F32" s="103"/>
      <c r="G32" s="102"/>
      <c r="H32" s="31">
        <v>42632</v>
      </c>
      <c r="I32" s="102">
        <v>8330000</v>
      </c>
      <c r="J32" s="103"/>
      <c r="K32" s="102">
        <f t="shared" si="6"/>
        <v>991670000</v>
      </c>
      <c r="L32" s="103"/>
      <c r="M32" s="29">
        <f t="shared" si="7"/>
        <v>7916666.666666667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42327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64</v>
      </c>
      <c r="C33" s="101">
        <v>42033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si="6"/>
        <v>1487500000</v>
      </c>
      <c r="L33" s="103"/>
      <c r="M33" s="29">
        <f t="shared" si="7"/>
        <v>11875000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42327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69</v>
      </c>
      <c r="C34" s="101">
        <v>42088</v>
      </c>
      <c r="D34" s="31">
        <v>46253</v>
      </c>
      <c r="E34" s="102">
        <v>2000000000</v>
      </c>
      <c r="F34" s="103"/>
      <c r="G34" s="102"/>
      <c r="H34" s="31">
        <v>42632</v>
      </c>
      <c r="I34" s="102">
        <v>16670000</v>
      </c>
      <c r="J34" s="103"/>
      <c r="K34" s="102">
        <f t="shared" si="6"/>
        <v>1983330000</v>
      </c>
      <c r="L34" s="103"/>
      <c r="M34" s="29">
        <f t="shared" si="7"/>
        <v>15833333.333333334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42327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72</v>
      </c>
      <c r="C35" s="101">
        <v>42114</v>
      </c>
      <c r="D35" s="31">
        <v>46253</v>
      </c>
      <c r="E35" s="102">
        <v>1400000000</v>
      </c>
      <c r="F35" s="103"/>
      <c r="G35" s="102"/>
      <c r="H35" s="101">
        <v>42632</v>
      </c>
      <c r="I35" s="102">
        <v>11670000</v>
      </c>
      <c r="J35" s="103"/>
      <c r="K35" s="102">
        <f t="shared" si="6"/>
        <v>1388330000</v>
      </c>
      <c r="L35" s="103"/>
      <c r="M35" s="29">
        <f t="shared" si="7"/>
        <v>11083333.333333334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42327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74</v>
      </c>
      <c r="C36" s="101">
        <v>42138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11875000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42327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79</v>
      </c>
      <c r="C37" s="101">
        <v>42164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11875000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42327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83</v>
      </c>
      <c r="C38" s="101">
        <v>42187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11875000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42327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86</v>
      </c>
      <c r="C39" s="101">
        <v>42195</v>
      </c>
      <c r="D39" s="31">
        <v>46253</v>
      </c>
      <c r="E39" s="102">
        <v>1500000000</v>
      </c>
      <c r="F39" s="103"/>
      <c r="G39" s="102"/>
      <c r="H39" s="101">
        <v>42632</v>
      </c>
      <c r="I39" s="102">
        <v>12500000</v>
      </c>
      <c r="J39" s="103"/>
      <c r="K39" s="102">
        <f t="shared" si="6"/>
        <v>1487500000</v>
      </c>
      <c r="L39" s="103"/>
      <c r="M39" s="29">
        <f t="shared" si="7"/>
        <v>11875000</v>
      </c>
      <c r="N39" s="103"/>
      <c r="O39" s="28">
        <f t="shared" si="8"/>
        <v>0</v>
      </c>
      <c r="P39" s="27">
        <f t="shared" si="9"/>
        <v>0</v>
      </c>
      <c r="Q39" s="63">
        <f t="shared" si="10"/>
        <v>42327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87</v>
      </c>
      <c r="C40" s="101">
        <v>42215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7916666.666666667</v>
      </c>
      <c r="N40" s="103"/>
      <c r="O40" s="28">
        <f t="shared" si="8"/>
        <v>0</v>
      </c>
      <c r="P40" s="27">
        <f t="shared" si="9"/>
        <v>0</v>
      </c>
      <c r="Q40" s="63">
        <f t="shared" si="10"/>
        <v>42327</v>
      </c>
      <c r="R40" s="47">
        <v>9.5000000000000001E-2</v>
      </c>
      <c r="S40" s="100" t="s">
        <v>41</v>
      </c>
    </row>
    <row r="41" spans="1:19" s="40" customFormat="1" ht="17.25" customHeight="1">
      <c r="A41" s="83">
        <f t="shared" si="5"/>
        <v>16</v>
      </c>
      <c r="B41" s="52" t="s">
        <v>88</v>
      </c>
      <c r="C41" s="101">
        <v>42229</v>
      </c>
      <c r="D41" s="31">
        <v>46253</v>
      </c>
      <c r="E41" s="102">
        <v>1000000000</v>
      </c>
      <c r="F41" s="103"/>
      <c r="G41" s="102"/>
      <c r="H41" s="101">
        <v>42632</v>
      </c>
      <c r="I41" s="102">
        <v>8330000</v>
      </c>
      <c r="J41" s="103"/>
      <c r="K41" s="102">
        <f t="shared" si="6"/>
        <v>991670000</v>
      </c>
      <c r="L41" s="103"/>
      <c r="M41" s="29">
        <f t="shared" si="7"/>
        <v>7916666.666666667</v>
      </c>
      <c r="N41" s="103"/>
      <c r="O41" s="28">
        <f t="shared" si="8"/>
        <v>0</v>
      </c>
      <c r="P41" s="27">
        <f t="shared" si="9"/>
        <v>0</v>
      </c>
      <c r="Q41" s="63">
        <f t="shared" si="10"/>
        <v>42327</v>
      </c>
      <c r="R41" s="47">
        <v>9.5000000000000001E-2</v>
      </c>
      <c r="S41" s="100" t="s">
        <v>41</v>
      </c>
    </row>
    <row r="42" spans="1:19" s="33" customFormat="1" ht="17.25" customHeight="1">
      <c r="A42" s="55"/>
      <c r="B42" s="49"/>
      <c r="C42" s="88"/>
      <c r="D42" s="88"/>
      <c r="E42" s="91"/>
      <c r="F42" s="89"/>
      <c r="G42" s="91"/>
      <c r="H42" s="88"/>
      <c r="I42" s="91"/>
      <c r="J42" s="89"/>
      <c r="K42" s="91"/>
      <c r="L42" s="89"/>
      <c r="M42" s="91"/>
      <c r="N42" s="89"/>
      <c r="O42" s="89"/>
      <c r="P42" s="90"/>
      <c r="Q42" s="44"/>
      <c r="R42" s="46"/>
      <c r="S42" s="37"/>
    </row>
    <row r="43" spans="1:19" s="36" customFormat="1" ht="17.25" customHeight="1">
      <c r="A43" s="184" t="s">
        <v>7</v>
      </c>
      <c r="B43" s="184"/>
      <c r="C43" s="69"/>
      <c r="D43" s="69"/>
      <c r="E43" s="65">
        <f>SUM(E28:E42)</f>
        <v>20000000000</v>
      </c>
      <c r="F43" s="66">
        <f>SUM(F28:F42)</f>
        <v>0</v>
      </c>
      <c r="G43" s="65">
        <f>SUM(G28:G42)</f>
        <v>3045865000</v>
      </c>
      <c r="H43" s="66"/>
      <c r="I43" s="65">
        <f t="shared" ref="I43:P43" si="11">SUM(I28:I42)</f>
        <v>166680000</v>
      </c>
      <c r="J43" s="66">
        <f t="shared" si="11"/>
        <v>0</v>
      </c>
      <c r="K43" s="65">
        <f t="shared" si="11"/>
        <v>19833320000</v>
      </c>
      <c r="L43" s="66">
        <f t="shared" si="11"/>
        <v>0</v>
      </c>
      <c r="M43" s="65">
        <f t="shared" si="11"/>
        <v>158333333.33333331</v>
      </c>
      <c r="N43" s="66">
        <f t="shared" si="11"/>
        <v>0</v>
      </c>
      <c r="O43" s="66">
        <f t="shared" si="11"/>
        <v>0</v>
      </c>
      <c r="P43" s="66">
        <f t="shared" si="11"/>
        <v>0</v>
      </c>
      <c r="Q43" s="70"/>
      <c r="R43" s="71"/>
      <c r="S43" s="68"/>
    </row>
    <row r="44" spans="1:19" ht="17.25" customHeight="1">
      <c r="F44" s="8"/>
    </row>
    <row r="45" spans="1:19" ht="17.25" customHeight="1">
      <c r="F45" s="2"/>
    </row>
    <row r="46" spans="1:19" ht="17.25" customHeight="1">
      <c r="F46" s="2"/>
    </row>
    <row r="47" spans="1:19" ht="17.25" customHeight="1">
      <c r="F47" s="2"/>
    </row>
    <row r="49" spans="1:19" ht="17.25" customHeight="1">
      <c r="F49" s="8"/>
    </row>
    <row r="57" spans="1:19" s="16" customFormat="1" ht="17.25" customHeight="1">
      <c r="A57" s="3"/>
      <c r="B57" s="2"/>
      <c r="C57" s="21"/>
      <c r="D57" s="21"/>
      <c r="E57" s="6"/>
      <c r="F57" s="7"/>
      <c r="G57" s="6"/>
      <c r="H57" s="43"/>
      <c r="I57" s="12"/>
      <c r="J57" s="12"/>
      <c r="K57" s="6"/>
      <c r="L57" s="7"/>
      <c r="M57" s="17"/>
      <c r="N57" s="17"/>
      <c r="O57" s="17"/>
      <c r="Q57" s="13"/>
      <c r="R57" s="13"/>
      <c r="S57" s="3"/>
    </row>
  </sheetData>
  <autoFilter ref="A3:S27"/>
  <sortState ref="A17:T26">
    <sortCondition ref="C17:C26"/>
  </sortState>
  <mergeCells count="13">
    <mergeCell ref="A43:B43"/>
    <mergeCell ref="M2:Q2"/>
    <mergeCell ref="R2:R3"/>
    <mergeCell ref="S2:S3"/>
    <mergeCell ref="A9:B9"/>
    <mergeCell ref="A16:B16"/>
    <mergeCell ref="A27:B27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46"/>
  <sheetViews>
    <sheetView workbookViewId="0">
      <pane xSplit="4" ySplit="3" topLeftCell="K4" activePane="bottomRight" state="frozen"/>
      <selection pane="topRight" activeCell="E1" sqref="E1"/>
      <selection pane="bottomLeft" activeCell="A4" sqref="A4"/>
      <selection pane="bottomRight" activeCell="M2" sqref="M2:Q2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>
        <v>42054</v>
      </c>
      <c r="M1" s="22">
        <v>42051</v>
      </c>
      <c r="N1" s="22">
        <v>42051</v>
      </c>
      <c r="O1" s="22">
        <v>42051</v>
      </c>
      <c r="P1" s="22">
        <v>42041</v>
      </c>
      <c r="Q1" s="22">
        <v>42053</v>
      </c>
      <c r="R1" s="14"/>
      <c r="S1" s="4"/>
    </row>
    <row r="2" spans="1:20" s="73" customFormat="1" ht="22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0.75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110.6179888888889</v>
      </c>
      <c r="Q4" s="44">
        <v>42010</v>
      </c>
      <c r="R4" s="116">
        <v>4.5999999999999999E-2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262.34593372222218</v>
      </c>
      <c r="Q5" s="44">
        <v>42010</v>
      </c>
      <c r="R5" s="45">
        <v>4.5999999999999999E-2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163.09463044444445</v>
      </c>
      <c r="Q6" s="44">
        <v>42010</v>
      </c>
      <c r="R6" s="45">
        <v>4.5999999999999999E-2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228.31598855555555</v>
      </c>
      <c r="Q7" s="44">
        <v>42010</v>
      </c>
      <c r="R7" s="45">
        <v>4.5999999999999999E-2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764.37454161111111</v>
      </c>
      <c r="Q9" s="64"/>
      <c r="R9" s="67"/>
      <c r="S9" s="68"/>
    </row>
    <row r="10" spans="1:20" s="39" customFormat="1" ht="17.25" customHeight="1">
      <c r="A10" s="83">
        <f t="shared" ref="A10:A23" si="0">ROW()-9</f>
        <v>1</v>
      </c>
      <c r="B10" s="84" t="s">
        <v>55</v>
      </c>
      <c r="C10" s="62">
        <v>42003</v>
      </c>
      <c r="D10" s="62">
        <v>42185</v>
      </c>
      <c r="E10" s="85"/>
      <c r="F10" s="85">
        <v>43600</v>
      </c>
      <c r="G10" s="95">
        <v>926064000</v>
      </c>
      <c r="H10" s="62"/>
      <c r="I10" s="85"/>
      <c r="J10" s="85"/>
      <c r="K10" s="85"/>
      <c r="L10" s="85">
        <f t="shared" ref="L10:L23" si="1">F10-J10</f>
        <v>43600</v>
      </c>
      <c r="M10" s="85"/>
      <c r="N10" s="85"/>
      <c r="O10" s="54">
        <f t="shared" ref="O10:O23" si="2">IF((LEFT(B10,4)="1402"),F10*R10*DATEDIF(Q10,O$1,"d")/360,0)</f>
        <v>279.04000000000002</v>
      </c>
      <c r="P10" s="85">
        <f t="shared" ref="P10:P23" si="3">IF((LEFT(B10,4)="1015"),F10*R10*DATEDIF(Q10,Q$1,"d")/360,0)</f>
        <v>0</v>
      </c>
      <c r="Q10" s="63">
        <v>42003</v>
      </c>
      <c r="R10" s="104">
        <v>4.8000000000000001E-2</v>
      </c>
      <c r="S10" s="86" t="s">
        <v>18</v>
      </c>
    </row>
    <row r="11" spans="1:20" s="41" customFormat="1" ht="17.25" customHeight="1">
      <c r="A11" s="83">
        <f t="shared" si="0"/>
        <v>2</v>
      </c>
      <c r="B11" s="50" t="s">
        <v>54</v>
      </c>
      <c r="C11" s="30">
        <v>42004</v>
      </c>
      <c r="D11" s="30">
        <v>42185</v>
      </c>
      <c r="E11" s="26"/>
      <c r="F11" s="26">
        <v>43500</v>
      </c>
      <c r="G11" s="97">
        <v>2015900000</v>
      </c>
      <c r="H11" s="30"/>
      <c r="I11" s="26"/>
      <c r="J11" s="26"/>
      <c r="K11" s="85"/>
      <c r="L11" s="81">
        <f t="shared" si="1"/>
        <v>43500</v>
      </c>
      <c r="M11" s="26"/>
      <c r="N11" s="26"/>
      <c r="O11" s="23">
        <f t="shared" si="2"/>
        <v>0</v>
      </c>
      <c r="P11" s="26">
        <f t="shared" si="3"/>
        <v>284.2</v>
      </c>
      <c r="Q11" s="30">
        <v>42004</v>
      </c>
      <c r="R11" s="46">
        <v>4.8000000000000001E-2</v>
      </c>
      <c r="S11" s="37" t="s">
        <v>57</v>
      </c>
    </row>
    <row r="12" spans="1:20" s="41" customFormat="1" ht="17.25" customHeight="1">
      <c r="A12" s="55">
        <f t="shared" si="0"/>
        <v>3</v>
      </c>
      <c r="B12" s="50" t="s">
        <v>56</v>
      </c>
      <c r="C12" s="30">
        <v>42010</v>
      </c>
      <c r="D12" s="30">
        <v>42191</v>
      </c>
      <c r="E12" s="26"/>
      <c r="F12" s="26">
        <v>49000</v>
      </c>
      <c r="G12" s="97">
        <v>2015900000</v>
      </c>
      <c r="H12" s="30"/>
      <c r="I12" s="26"/>
      <c r="J12" s="26"/>
      <c r="K12" s="81"/>
      <c r="L12" s="81">
        <f t="shared" si="1"/>
        <v>49000</v>
      </c>
      <c r="M12" s="26"/>
      <c r="N12" s="26"/>
      <c r="O12" s="23">
        <f t="shared" si="2"/>
        <v>0</v>
      </c>
      <c r="P12" s="26">
        <f t="shared" si="3"/>
        <v>280.93333333333334</v>
      </c>
      <c r="Q12" s="30">
        <v>42010</v>
      </c>
      <c r="R12" s="46">
        <v>4.8000000000000001E-2</v>
      </c>
      <c r="S12" s="37" t="s">
        <v>58</v>
      </c>
    </row>
    <row r="13" spans="1:20" s="41" customFormat="1" ht="17.25" customHeight="1">
      <c r="A13" s="55">
        <f t="shared" si="0"/>
        <v>4</v>
      </c>
      <c r="B13" s="50" t="s">
        <v>59</v>
      </c>
      <c r="C13" s="30">
        <v>42023</v>
      </c>
      <c r="D13" s="30">
        <v>42204</v>
      </c>
      <c r="E13" s="26"/>
      <c r="F13" s="26">
        <v>98000</v>
      </c>
      <c r="G13" s="97">
        <v>1965255000</v>
      </c>
      <c r="H13" s="30"/>
      <c r="I13" s="26"/>
      <c r="J13" s="26"/>
      <c r="K13" s="81"/>
      <c r="L13" s="81">
        <f t="shared" si="1"/>
        <v>98000</v>
      </c>
      <c r="M13" s="26"/>
      <c r="N13" s="26"/>
      <c r="O13" s="23">
        <f t="shared" si="2"/>
        <v>0</v>
      </c>
      <c r="P13" s="26">
        <f t="shared" si="3"/>
        <v>392</v>
      </c>
      <c r="Q13" s="30">
        <v>42023</v>
      </c>
      <c r="R13" s="46">
        <v>4.8000000000000001E-2</v>
      </c>
      <c r="S13" s="37" t="s">
        <v>60</v>
      </c>
    </row>
    <row r="14" spans="1:20" s="40" customFormat="1" ht="17.25" customHeight="1">
      <c r="A14" s="83">
        <f t="shared" si="0"/>
        <v>5</v>
      </c>
      <c r="B14" s="52" t="s">
        <v>63</v>
      </c>
      <c r="C14" s="31">
        <v>42060</v>
      </c>
      <c r="D14" s="31">
        <v>42241</v>
      </c>
      <c r="E14" s="28"/>
      <c r="F14" s="28">
        <v>55000</v>
      </c>
      <c r="G14" s="29">
        <v>1151700000</v>
      </c>
      <c r="H14" s="31"/>
      <c r="I14" s="28"/>
      <c r="J14" s="28"/>
      <c r="K14" s="85"/>
      <c r="L14" s="85">
        <f t="shared" si="1"/>
        <v>55000</v>
      </c>
      <c r="M14" s="27"/>
      <c r="N14" s="27"/>
      <c r="O14" s="28">
        <f t="shared" si="2"/>
        <v>227.33333333333334</v>
      </c>
      <c r="P14" s="27">
        <f t="shared" si="3"/>
        <v>0</v>
      </c>
      <c r="Q14" s="105">
        <v>42020</v>
      </c>
      <c r="R14" s="47">
        <v>4.8000000000000001E-2</v>
      </c>
      <c r="S14" s="38" t="s">
        <v>62</v>
      </c>
    </row>
    <row r="15" spans="1:20" s="33" customFormat="1" ht="17.25" customHeight="1">
      <c r="A15" s="83">
        <f t="shared" si="0"/>
        <v>6</v>
      </c>
      <c r="B15" s="49" t="s">
        <v>34</v>
      </c>
      <c r="C15" s="30">
        <v>41890</v>
      </c>
      <c r="D15" s="30">
        <v>42071</v>
      </c>
      <c r="E15" s="23"/>
      <c r="F15" s="23">
        <v>46500</v>
      </c>
      <c r="G15" s="92">
        <v>1894165000</v>
      </c>
      <c r="H15" s="30"/>
      <c r="I15" s="23"/>
      <c r="J15" s="23"/>
      <c r="K15" s="85"/>
      <c r="L15" s="81">
        <f t="shared" si="1"/>
        <v>46500</v>
      </c>
      <c r="M15" s="23"/>
      <c r="N15" s="23"/>
      <c r="O15" s="23">
        <f t="shared" si="2"/>
        <v>0</v>
      </c>
      <c r="P15" s="26">
        <f t="shared" si="3"/>
        <v>192.2</v>
      </c>
      <c r="Q15" s="30">
        <v>42022</v>
      </c>
      <c r="R15" s="46">
        <v>4.8000000000000001E-2</v>
      </c>
      <c r="S15" s="37"/>
    </row>
    <row r="16" spans="1:20" s="33" customFormat="1" ht="17.25" customHeight="1">
      <c r="A16" s="83">
        <f t="shared" si="0"/>
        <v>7</v>
      </c>
      <c r="B16" s="49" t="s">
        <v>35</v>
      </c>
      <c r="C16" s="30">
        <v>41893</v>
      </c>
      <c r="D16" s="30">
        <v>42074</v>
      </c>
      <c r="E16" s="23"/>
      <c r="F16" s="23">
        <v>50870</v>
      </c>
      <c r="G16" s="92">
        <v>1894165000</v>
      </c>
      <c r="H16" s="30"/>
      <c r="I16" s="23"/>
      <c r="J16" s="23"/>
      <c r="K16" s="85"/>
      <c r="L16" s="81">
        <f t="shared" si="1"/>
        <v>50870</v>
      </c>
      <c r="M16" s="23"/>
      <c r="N16" s="23"/>
      <c r="O16" s="23">
        <f t="shared" si="2"/>
        <v>0</v>
      </c>
      <c r="P16" s="26">
        <f t="shared" si="3"/>
        <v>210.26266666666669</v>
      </c>
      <c r="Q16" s="30">
        <v>42022</v>
      </c>
      <c r="R16" s="46">
        <v>4.8000000000000001E-2</v>
      </c>
      <c r="S16" s="37"/>
    </row>
    <row r="17" spans="1:19" s="33" customFormat="1" ht="17.25" customHeight="1">
      <c r="A17" s="83">
        <f t="shared" si="0"/>
        <v>8</v>
      </c>
      <c r="B17" s="50" t="s">
        <v>44</v>
      </c>
      <c r="C17" s="30">
        <v>41906</v>
      </c>
      <c r="D17" s="30">
        <v>42087</v>
      </c>
      <c r="E17" s="23"/>
      <c r="F17" s="23">
        <v>90000</v>
      </c>
      <c r="G17" s="92">
        <v>1997238540</v>
      </c>
      <c r="H17" s="30"/>
      <c r="I17" s="23"/>
      <c r="J17" s="23"/>
      <c r="K17" s="85"/>
      <c r="L17" s="81">
        <f t="shared" si="1"/>
        <v>90000</v>
      </c>
      <c r="M17" s="23"/>
      <c r="N17" s="23"/>
      <c r="O17" s="23">
        <f t="shared" si="2"/>
        <v>0</v>
      </c>
      <c r="P17" s="26">
        <f t="shared" si="3"/>
        <v>372</v>
      </c>
      <c r="Q17" s="30">
        <v>42022</v>
      </c>
      <c r="R17" s="46">
        <v>4.8000000000000001E-2</v>
      </c>
      <c r="S17" s="37"/>
    </row>
    <row r="18" spans="1:19" s="33" customFormat="1" ht="17.25" customHeight="1">
      <c r="A18" s="83">
        <f t="shared" si="0"/>
        <v>9</v>
      </c>
      <c r="B18" s="49" t="s">
        <v>39</v>
      </c>
      <c r="C18" s="30">
        <v>41921</v>
      </c>
      <c r="D18" s="30">
        <v>42103</v>
      </c>
      <c r="E18" s="23"/>
      <c r="F18" s="23">
        <v>92500</v>
      </c>
      <c r="G18" s="92">
        <v>1894165000</v>
      </c>
      <c r="H18" s="30"/>
      <c r="I18" s="23"/>
      <c r="J18" s="23"/>
      <c r="K18" s="85"/>
      <c r="L18" s="81">
        <f t="shared" si="1"/>
        <v>92500</v>
      </c>
      <c r="M18" s="23"/>
      <c r="N18" s="23"/>
      <c r="O18" s="23">
        <f t="shared" si="2"/>
        <v>0</v>
      </c>
      <c r="P18" s="26">
        <f t="shared" si="3"/>
        <v>382.33333333333331</v>
      </c>
      <c r="Q18" s="30">
        <v>42022</v>
      </c>
      <c r="R18" s="46">
        <v>4.8000000000000001E-2</v>
      </c>
      <c r="S18" s="37"/>
    </row>
    <row r="19" spans="1:19" s="33" customFormat="1" ht="17.25" customHeight="1">
      <c r="A19" s="83">
        <f t="shared" si="0"/>
        <v>10</v>
      </c>
      <c r="B19" s="49" t="s">
        <v>45</v>
      </c>
      <c r="C19" s="30">
        <v>41958</v>
      </c>
      <c r="D19" s="30">
        <v>42139</v>
      </c>
      <c r="E19" s="23"/>
      <c r="F19" s="23">
        <v>69000</v>
      </c>
      <c r="G19" s="92"/>
      <c r="H19" s="30"/>
      <c r="I19" s="23"/>
      <c r="J19" s="23"/>
      <c r="K19" s="85"/>
      <c r="L19" s="81">
        <f t="shared" si="1"/>
        <v>69000</v>
      </c>
      <c r="M19" s="23"/>
      <c r="N19" s="23"/>
      <c r="O19" s="23">
        <f t="shared" si="2"/>
        <v>0</v>
      </c>
      <c r="P19" s="26">
        <f t="shared" si="3"/>
        <v>285.2</v>
      </c>
      <c r="Q19" s="30">
        <v>42022</v>
      </c>
      <c r="R19" s="46">
        <v>4.8000000000000001E-2</v>
      </c>
      <c r="S19" s="37"/>
    </row>
    <row r="20" spans="1:19" s="39" customFormat="1" ht="17.25" customHeight="1">
      <c r="A20" s="83">
        <f t="shared" si="0"/>
        <v>11</v>
      </c>
      <c r="B20" s="51" t="s">
        <v>47</v>
      </c>
      <c r="C20" s="31">
        <v>41962</v>
      </c>
      <c r="D20" s="31">
        <v>42143</v>
      </c>
      <c r="E20" s="27"/>
      <c r="F20" s="27">
        <v>81000</v>
      </c>
      <c r="G20" s="96">
        <v>2019360000</v>
      </c>
      <c r="H20" s="31"/>
      <c r="I20" s="27"/>
      <c r="J20" s="27"/>
      <c r="K20" s="85"/>
      <c r="L20" s="85">
        <f t="shared" si="1"/>
        <v>81000</v>
      </c>
      <c r="M20" s="27"/>
      <c r="N20" s="27"/>
      <c r="O20" s="28">
        <f t="shared" si="2"/>
        <v>334.8</v>
      </c>
      <c r="P20" s="27">
        <f t="shared" si="3"/>
        <v>0</v>
      </c>
      <c r="Q20" s="105">
        <v>42020</v>
      </c>
      <c r="R20" s="47">
        <v>4.8000000000000001E-2</v>
      </c>
      <c r="S20" s="38" t="s">
        <v>18</v>
      </c>
    </row>
    <row r="21" spans="1:19" s="40" customFormat="1" ht="17.25" customHeight="1">
      <c r="A21" s="83">
        <f t="shared" si="0"/>
        <v>12</v>
      </c>
      <c r="B21" s="52" t="s">
        <v>49</v>
      </c>
      <c r="C21" s="31">
        <v>41991</v>
      </c>
      <c r="D21" s="31">
        <v>42173</v>
      </c>
      <c r="E21" s="28"/>
      <c r="F21" s="28">
        <v>95700</v>
      </c>
      <c r="G21" s="29">
        <v>1737190000</v>
      </c>
      <c r="H21" s="31"/>
      <c r="I21" s="28"/>
      <c r="J21" s="28"/>
      <c r="K21" s="85"/>
      <c r="L21" s="85">
        <f t="shared" si="1"/>
        <v>95700</v>
      </c>
      <c r="M21" s="27"/>
      <c r="N21" s="27"/>
      <c r="O21" s="28">
        <f t="shared" si="2"/>
        <v>765.6</v>
      </c>
      <c r="P21" s="27">
        <f t="shared" si="3"/>
        <v>0</v>
      </c>
      <c r="Q21" s="105">
        <v>41991</v>
      </c>
      <c r="R21" s="47">
        <v>4.8000000000000001E-2</v>
      </c>
      <c r="S21" s="38" t="s">
        <v>18</v>
      </c>
    </row>
    <row r="22" spans="1:19" s="33" customFormat="1" ht="17.25" customHeight="1">
      <c r="A22" s="83">
        <f t="shared" si="0"/>
        <v>13</v>
      </c>
      <c r="B22" s="49" t="s">
        <v>50</v>
      </c>
      <c r="C22" s="30">
        <v>41997</v>
      </c>
      <c r="D22" s="30">
        <v>42179</v>
      </c>
      <c r="E22" s="23"/>
      <c r="F22" s="23">
        <v>70000</v>
      </c>
      <c r="G22" s="92"/>
      <c r="H22" s="30"/>
      <c r="I22" s="23"/>
      <c r="J22" s="23"/>
      <c r="K22" s="85"/>
      <c r="L22" s="81">
        <f t="shared" si="1"/>
        <v>70000</v>
      </c>
      <c r="M22" s="23"/>
      <c r="N22" s="23"/>
      <c r="O22" s="23">
        <f t="shared" si="2"/>
        <v>0</v>
      </c>
      <c r="P22" s="26">
        <f t="shared" si="3"/>
        <v>522.66666666666663</v>
      </c>
      <c r="Q22" s="106">
        <v>41997</v>
      </c>
      <c r="R22" s="46">
        <v>4.8000000000000001E-2</v>
      </c>
      <c r="S22" s="37"/>
    </row>
    <row r="23" spans="1:19" s="33" customFormat="1" ht="17.25" customHeight="1">
      <c r="A23" s="83">
        <f t="shared" si="0"/>
        <v>14</v>
      </c>
      <c r="B23" s="49" t="s">
        <v>53</v>
      </c>
      <c r="C23" s="88">
        <v>42000</v>
      </c>
      <c r="D23" s="88">
        <v>42182</v>
      </c>
      <c r="E23" s="89"/>
      <c r="F23" s="89">
        <v>19500</v>
      </c>
      <c r="G23" s="91"/>
      <c r="H23" s="88"/>
      <c r="I23" s="89"/>
      <c r="J23" s="89"/>
      <c r="K23" s="85"/>
      <c r="L23" s="81">
        <f t="shared" si="1"/>
        <v>19500</v>
      </c>
      <c r="M23" s="89"/>
      <c r="N23" s="89"/>
      <c r="O23" s="23">
        <f t="shared" si="2"/>
        <v>0</v>
      </c>
      <c r="P23" s="26">
        <f t="shared" si="3"/>
        <v>137.80000000000001</v>
      </c>
      <c r="Q23" s="118">
        <v>42000</v>
      </c>
      <c r="R23" s="46">
        <v>4.8000000000000001E-2</v>
      </c>
      <c r="S23" s="112"/>
    </row>
    <row r="24" spans="1:19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19" s="36" customFormat="1" ht="17.25" customHeight="1">
      <c r="A25" s="184" t="s">
        <v>7</v>
      </c>
      <c r="B25" s="184"/>
      <c r="C25" s="69"/>
      <c r="D25" s="69"/>
      <c r="E25" s="66">
        <f>SUM(E10:E24)</f>
        <v>0</v>
      </c>
      <c r="F25" s="66">
        <f>SUM(F10:F24)</f>
        <v>904170</v>
      </c>
      <c r="G25" s="65">
        <f>SUM(G10:G22)</f>
        <v>19511102540</v>
      </c>
      <c r="H25" s="64"/>
      <c r="I25" s="66">
        <f>SUM(I10:I22)</f>
        <v>0</v>
      </c>
      <c r="J25" s="66">
        <f>SUM(J10:J22)</f>
        <v>0</v>
      </c>
      <c r="K25" s="66">
        <f>SUM(K10:K22)</f>
        <v>0</v>
      </c>
      <c r="L25" s="66">
        <f>SUM(L10:L24)</f>
        <v>904170</v>
      </c>
      <c r="M25" s="66">
        <f>SUM(M10:M20)</f>
        <v>0</v>
      </c>
      <c r="N25" s="66"/>
      <c r="O25" s="66">
        <f>SUM(O10:O24)</f>
        <v>1606.7733333333335</v>
      </c>
      <c r="P25" s="66">
        <f>SUM(P10:P24)</f>
        <v>3059.596</v>
      </c>
      <c r="Q25" s="70"/>
      <c r="R25" s="71"/>
      <c r="S25" s="68"/>
    </row>
    <row r="26" spans="1:19" s="40" customFormat="1" ht="17.25" customHeight="1">
      <c r="A26" s="83">
        <v>14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>E26-I26</f>
        <v>991660000</v>
      </c>
      <c r="L26" s="28"/>
      <c r="M26" s="29">
        <f>IF((LEFT(B26,4)="1402"),E26*R26*DATEDIF(Q26,$L$1,"d")/360,0)</f>
        <v>8180555.555555556</v>
      </c>
      <c r="N26" s="27"/>
      <c r="O26" s="28">
        <f>IF((LEFT(B26,4)="1402"),F26*R26*DATEDIF(Q26,O$1,"d")/360,0)</f>
        <v>0</v>
      </c>
      <c r="P26" s="27">
        <f>IF((LEFT(B26,4)="1015"),F26*R26*DATEDIF(Q26,Q$1,"d")/360,0)</f>
        <v>0</v>
      </c>
      <c r="Q26" s="63">
        <v>42023</v>
      </c>
      <c r="R26" s="47">
        <v>9.5000000000000001E-2</v>
      </c>
      <c r="S26" s="98" t="s">
        <v>41</v>
      </c>
    </row>
    <row r="27" spans="1:19" s="40" customFormat="1" ht="17.25" customHeight="1">
      <c r="A27" s="83">
        <v>15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>E27-I27</f>
        <v>1983330000</v>
      </c>
      <c r="L27" s="28"/>
      <c r="M27" s="29">
        <f>IF((LEFT(B27,4)="1402"),E27*R27*DATEDIF(Q27,$L$1,"d")/360,0)</f>
        <v>16361111.111111112</v>
      </c>
      <c r="N27" s="28"/>
      <c r="O27" s="28">
        <f>IF((LEFT(B27,4)="1402"),F27*R27*DATEDIF(Q27,O$1,"d")/360,0)</f>
        <v>0</v>
      </c>
      <c r="P27" s="27">
        <f>IF((LEFT(B27,4)="1015"),F27*R27*DATEDIF(Q27,Q$1,"d")/360,0)</f>
        <v>0</v>
      </c>
      <c r="Q27" s="63">
        <v>42023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16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>E28-I28</f>
        <v>1586660000</v>
      </c>
      <c r="L28" s="103"/>
      <c r="M28" s="29">
        <f>IF((LEFT(B28,4)="1402"),E28*R28*DATEDIF(Q28,$L$1,"d")/360,0)</f>
        <v>13088888.888888888</v>
      </c>
      <c r="N28" s="103"/>
      <c r="O28" s="28">
        <f>IF((LEFT(B28,4)="1402"),F28*R28*DATEDIF(Q28,O$1,"d")/360,0)</f>
        <v>0</v>
      </c>
      <c r="P28" s="27">
        <f>IF((LEFT(B28,4)="1015"),F28*R28*DATEDIF(Q28,Q$1,"d")/360,0)</f>
        <v>0</v>
      </c>
      <c r="Q28" s="63">
        <v>42023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17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>E29-I29</f>
        <v>1487500000</v>
      </c>
      <c r="L29" s="103"/>
      <c r="M29" s="29">
        <f>IF((LEFT(B29,4)="1402"),E29*R29*DATEDIF(Q29,$L$1,"d")/360,0)</f>
        <v>12270833.333333334</v>
      </c>
      <c r="N29" s="103"/>
      <c r="O29" s="28">
        <f>IF((LEFT(B29,4)="1402"),F29*R29*DATEDIF(Q29,O$1,"d")/360,0)</f>
        <v>0</v>
      </c>
      <c r="P29" s="27">
        <f>IF((LEFT(B29,4)="1015"),F29*R29*DATEDIF(Q29,Q$1,"d")/360,0)</f>
        <v>0</v>
      </c>
      <c r="Q29" s="63">
        <v>42023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18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>E30-I30</f>
        <v>991670000</v>
      </c>
      <c r="L30" s="103"/>
      <c r="M30" s="29">
        <f>IF((LEFT(B30,4)="1402"),E30*R30*DATEDIF(Q30,$L$1,"d")/360,0)</f>
        <v>8180555.555555556</v>
      </c>
      <c r="N30" s="103"/>
      <c r="O30" s="28">
        <f>IF((LEFT(B30,4)="1402"),F30*R30*DATEDIF(Q30,O$1,"d")/360,0)</f>
        <v>0</v>
      </c>
      <c r="P30" s="27">
        <f>IF((LEFT(B30,4)="1015"),F30*R30*DATEDIF(Q30,Q$1,"d")/360,0)</f>
        <v>0</v>
      </c>
      <c r="Q30" s="63">
        <v>42023</v>
      </c>
      <c r="R30" s="47">
        <v>9.5000000000000001E-2</v>
      </c>
      <c r="S30" s="100" t="s">
        <v>41</v>
      </c>
    </row>
    <row r="31" spans="1:19" s="33" customFormat="1" ht="17.25" customHeight="1">
      <c r="A31" s="55"/>
      <c r="B31" s="49"/>
      <c r="C31" s="88"/>
      <c r="D31" s="88"/>
      <c r="E31" s="91"/>
      <c r="F31" s="89"/>
      <c r="G31" s="91"/>
      <c r="H31" s="88"/>
      <c r="I31" s="91"/>
      <c r="J31" s="89"/>
      <c r="K31" s="91"/>
      <c r="L31" s="89"/>
      <c r="M31" s="91"/>
      <c r="N31" s="89"/>
      <c r="O31" s="89"/>
      <c r="P31" s="90"/>
      <c r="Q31" s="44"/>
      <c r="R31" s="46"/>
      <c r="S31" s="37"/>
    </row>
    <row r="32" spans="1:19" s="36" customFormat="1" ht="17.25" customHeight="1">
      <c r="A32" s="184" t="s">
        <v>7</v>
      </c>
      <c r="B32" s="184"/>
      <c r="C32" s="69"/>
      <c r="D32" s="69"/>
      <c r="E32" s="65">
        <f>SUM(E26:E31)</f>
        <v>7100000000</v>
      </c>
      <c r="F32" s="66">
        <f>SUM(F26:F31)</f>
        <v>0</v>
      </c>
      <c r="G32" s="65">
        <f>SUM(G26:G31)</f>
        <v>3045865000</v>
      </c>
      <c r="H32" s="66"/>
      <c r="I32" s="65">
        <f t="shared" ref="I32:P32" si="4">SUM(I26:I31)</f>
        <v>59180000</v>
      </c>
      <c r="J32" s="66">
        <f t="shared" si="4"/>
        <v>0</v>
      </c>
      <c r="K32" s="65">
        <f t="shared" si="4"/>
        <v>7040820000</v>
      </c>
      <c r="L32" s="66">
        <f t="shared" si="4"/>
        <v>0</v>
      </c>
      <c r="M32" s="65">
        <f>SUM(M26:M31)</f>
        <v>58081944.444444448</v>
      </c>
      <c r="N32" s="66">
        <f t="shared" si="4"/>
        <v>0</v>
      </c>
      <c r="O32" s="66">
        <f t="shared" si="4"/>
        <v>0</v>
      </c>
      <c r="P32" s="66">
        <f t="shared" si="4"/>
        <v>0</v>
      </c>
      <c r="Q32" s="70"/>
      <c r="R32" s="71"/>
      <c r="S32" s="68"/>
    </row>
    <row r="33" spans="6:15" ht="17.25" customHeight="1">
      <c r="F33" s="8"/>
    </row>
    <row r="34" spans="6:15" ht="17.25" customHeight="1">
      <c r="F34" s="2"/>
    </row>
    <row r="35" spans="6:15" ht="17.25" customHeight="1">
      <c r="F35" s="2"/>
    </row>
    <row r="36" spans="6:15" ht="17.25" customHeight="1">
      <c r="F36" s="2"/>
    </row>
    <row r="38" spans="6:15" ht="17.25" customHeight="1">
      <c r="F38" s="8"/>
    </row>
    <row r="46" spans="6:15" ht="17.25" customHeight="1">
      <c r="M46" s="17"/>
      <c r="N46" s="17"/>
      <c r="O46" s="17"/>
    </row>
  </sheetData>
  <autoFilter ref="A3:S25"/>
  <mergeCells count="12">
    <mergeCell ref="S2:S3"/>
    <mergeCell ref="M2:Q2"/>
    <mergeCell ref="H2:J2"/>
    <mergeCell ref="K2:L2"/>
    <mergeCell ref="E2:G2"/>
    <mergeCell ref="C2:D2"/>
    <mergeCell ref="R2:R3"/>
    <mergeCell ref="B2:B3"/>
    <mergeCell ref="A2:A3"/>
    <mergeCell ref="A32:B32"/>
    <mergeCell ref="A25:B25"/>
    <mergeCell ref="A9:B9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7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M31" sqref="M31"/>
    </sheetView>
  </sheetViews>
  <sheetFormatPr defaultRowHeight="17.25" customHeight="1"/>
  <cols>
    <col min="1" max="1" width="4.5" style="3" bestFit="1" customWidth="1"/>
    <col min="2" max="2" width="16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10.375" style="15" customWidth="1"/>
    <col min="14" max="14" width="8.25" style="15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3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42082</v>
      </c>
      <c r="N1" s="22"/>
      <c r="O1" s="22">
        <v>42079</v>
      </c>
      <c r="P1" s="22">
        <v>42069</v>
      </c>
      <c r="Q1" s="22">
        <v>42081</v>
      </c>
      <c r="R1" s="14"/>
      <c r="S1" s="4"/>
    </row>
    <row r="2" spans="1:20" s="73" customFormat="1" ht="22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0.75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97.740999999999985</v>
      </c>
      <c r="Q4" s="44">
        <v>42041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231.806365</v>
      </c>
      <c r="Q5" s="44">
        <v>42041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144.10885999999999</v>
      </c>
      <c r="Q6" s="44">
        <v>42041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201.73783</v>
      </c>
      <c r="Q7" s="44">
        <v>42041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675.39405499999998</v>
      </c>
      <c r="Q9" s="64"/>
      <c r="R9" s="67"/>
      <c r="S9" s="68"/>
    </row>
    <row r="10" spans="1:20" s="33" customFormat="1" ht="17.25" customHeight="1">
      <c r="A10" s="119">
        <f t="shared" ref="A10:A22" si="0">ROW()-9</f>
        <v>1</v>
      </c>
      <c r="B10" s="99" t="s">
        <v>39</v>
      </c>
      <c r="C10" s="44">
        <v>41921</v>
      </c>
      <c r="D10" s="44">
        <v>42103</v>
      </c>
      <c r="E10" s="82"/>
      <c r="F10" s="82">
        <v>92500</v>
      </c>
      <c r="G10" s="94">
        <v>1894165000</v>
      </c>
      <c r="H10" s="44"/>
      <c r="I10" s="82"/>
      <c r="J10" s="82"/>
      <c r="K10" s="85"/>
      <c r="L10" s="81">
        <f t="shared" ref="L10:L22" si="1">F10-J10</f>
        <v>92500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345.33333333333331</v>
      </c>
      <c r="Q10" s="44">
        <v>42053</v>
      </c>
      <c r="R10" s="121">
        <v>4.8000000000000001E-2</v>
      </c>
      <c r="S10" s="122"/>
    </row>
    <row r="11" spans="1:20" s="33" customFormat="1" ht="17.25" customHeight="1">
      <c r="A11" s="119">
        <f t="shared" si="0"/>
        <v>2</v>
      </c>
      <c r="B11" s="49" t="s">
        <v>45</v>
      </c>
      <c r="C11" s="30">
        <v>41958</v>
      </c>
      <c r="D11" s="30">
        <v>42139</v>
      </c>
      <c r="E11" s="23"/>
      <c r="F11" s="23">
        <v>69000</v>
      </c>
      <c r="G11" s="92"/>
      <c r="H11" s="30"/>
      <c r="I11" s="23"/>
      <c r="J11" s="23"/>
      <c r="K11" s="85"/>
      <c r="L11" s="81">
        <f t="shared" si="1"/>
        <v>69000</v>
      </c>
      <c r="M11" s="23"/>
      <c r="N11" s="23"/>
      <c r="O11" s="23">
        <f t="shared" si="2"/>
        <v>0</v>
      </c>
      <c r="P11" s="26">
        <f t="shared" si="3"/>
        <v>257.60000000000002</v>
      </c>
      <c r="Q11" s="44">
        <v>42053</v>
      </c>
      <c r="R11" s="46">
        <v>4.8000000000000001E-2</v>
      </c>
      <c r="S11" s="37"/>
    </row>
    <row r="12" spans="1:20" s="39" customFormat="1" ht="17.25" customHeight="1">
      <c r="A12" s="119">
        <f t="shared" si="0"/>
        <v>3</v>
      </c>
      <c r="B12" s="51" t="s">
        <v>47</v>
      </c>
      <c r="C12" s="31">
        <v>41962</v>
      </c>
      <c r="D12" s="31">
        <v>42143</v>
      </c>
      <c r="E12" s="27"/>
      <c r="F12" s="27">
        <v>81000</v>
      </c>
      <c r="G12" s="96">
        <v>2019360000</v>
      </c>
      <c r="H12" s="31"/>
      <c r="I12" s="27"/>
      <c r="J12" s="27"/>
      <c r="K12" s="85"/>
      <c r="L12" s="85">
        <f t="shared" si="1"/>
        <v>81000</v>
      </c>
      <c r="M12" s="27"/>
      <c r="N12" s="27"/>
      <c r="O12" s="28">
        <f t="shared" si="2"/>
        <v>302.39999999999998</v>
      </c>
      <c r="P12" s="27">
        <f t="shared" si="3"/>
        <v>0</v>
      </c>
      <c r="Q12" s="105">
        <v>42051</v>
      </c>
      <c r="R12" s="47">
        <v>4.8000000000000001E-2</v>
      </c>
      <c r="S12" s="38" t="s">
        <v>18</v>
      </c>
    </row>
    <row r="13" spans="1:20" s="40" customFormat="1" ht="17.25" customHeight="1">
      <c r="A13" s="119">
        <f t="shared" si="0"/>
        <v>4</v>
      </c>
      <c r="B13" s="52" t="s">
        <v>49</v>
      </c>
      <c r="C13" s="31">
        <v>41991</v>
      </c>
      <c r="D13" s="31">
        <v>42173</v>
      </c>
      <c r="E13" s="28"/>
      <c r="F13" s="28">
        <v>95700</v>
      </c>
      <c r="G13" s="29">
        <v>1737190000</v>
      </c>
      <c r="H13" s="31"/>
      <c r="I13" s="28"/>
      <c r="J13" s="28"/>
      <c r="K13" s="85"/>
      <c r="L13" s="85">
        <f t="shared" si="1"/>
        <v>95700</v>
      </c>
      <c r="M13" s="27"/>
      <c r="N13" s="27"/>
      <c r="O13" s="28">
        <f t="shared" si="2"/>
        <v>357.28000000000003</v>
      </c>
      <c r="P13" s="27">
        <f t="shared" si="3"/>
        <v>0</v>
      </c>
      <c r="Q13" s="105">
        <v>42051</v>
      </c>
      <c r="R13" s="47">
        <v>4.8000000000000001E-2</v>
      </c>
      <c r="S13" s="38" t="s">
        <v>18</v>
      </c>
    </row>
    <row r="14" spans="1:20" s="33" customFormat="1" ht="17.25" customHeight="1">
      <c r="A14" s="119">
        <f t="shared" si="0"/>
        <v>5</v>
      </c>
      <c r="B14" s="49" t="s">
        <v>50</v>
      </c>
      <c r="C14" s="30">
        <v>41997</v>
      </c>
      <c r="D14" s="30">
        <v>42179</v>
      </c>
      <c r="E14" s="23"/>
      <c r="F14" s="23">
        <v>70000</v>
      </c>
      <c r="G14" s="92"/>
      <c r="H14" s="30"/>
      <c r="I14" s="23"/>
      <c r="J14" s="23"/>
      <c r="K14" s="85"/>
      <c r="L14" s="81">
        <f t="shared" si="1"/>
        <v>70000</v>
      </c>
      <c r="M14" s="23"/>
      <c r="N14" s="23"/>
      <c r="O14" s="23">
        <f t="shared" si="2"/>
        <v>0</v>
      </c>
      <c r="P14" s="26">
        <f t="shared" si="3"/>
        <v>261.33333333333331</v>
      </c>
      <c r="Q14" s="30">
        <v>42053</v>
      </c>
      <c r="R14" s="46">
        <v>4.8000000000000001E-2</v>
      </c>
      <c r="S14" s="37"/>
    </row>
    <row r="15" spans="1:20" s="33" customFormat="1" ht="17.25" customHeight="1">
      <c r="A15" s="119">
        <f t="shared" si="0"/>
        <v>6</v>
      </c>
      <c r="B15" s="49" t="s">
        <v>53</v>
      </c>
      <c r="C15" s="30">
        <v>42000</v>
      </c>
      <c r="D15" s="30">
        <v>42182</v>
      </c>
      <c r="E15" s="23"/>
      <c r="F15" s="23">
        <v>19500</v>
      </c>
      <c r="G15" s="92"/>
      <c r="H15" s="30"/>
      <c r="I15" s="23"/>
      <c r="J15" s="23"/>
      <c r="K15" s="85"/>
      <c r="L15" s="81">
        <f t="shared" si="1"/>
        <v>19500</v>
      </c>
      <c r="M15" s="23"/>
      <c r="N15" s="23"/>
      <c r="O15" s="23">
        <f t="shared" si="2"/>
        <v>0</v>
      </c>
      <c r="P15" s="26">
        <f t="shared" si="3"/>
        <v>72.8</v>
      </c>
      <c r="Q15" s="30">
        <v>42053</v>
      </c>
      <c r="R15" s="46">
        <v>4.8000000000000001E-2</v>
      </c>
      <c r="S15" s="37"/>
    </row>
    <row r="16" spans="1:20" s="39" customFormat="1" ht="17.25" customHeight="1">
      <c r="A16" s="83">
        <f t="shared" si="0"/>
        <v>7</v>
      </c>
      <c r="B16" s="51" t="s">
        <v>55</v>
      </c>
      <c r="C16" s="31">
        <v>42003</v>
      </c>
      <c r="D16" s="31">
        <v>42185</v>
      </c>
      <c r="E16" s="27"/>
      <c r="F16" s="27">
        <v>43600</v>
      </c>
      <c r="G16" s="96">
        <v>926064000</v>
      </c>
      <c r="H16" s="31"/>
      <c r="I16" s="27"/>
      <c r="J16" s="27"/>
      <c r="K16" s="85"/>
      <c r="L16" s="85">
        <f t="shared" si="1"/>
        <v>43600</v>
      </c>
      <c r="M16" s="27"/>
      <c r="N16" s="27"/>
      <c r="O16" s="28">
        <f t="shared" si="2"/>
        <v>162.77333333333337</v>
      </c>
      <c r="P16" s="27">
        <f t="shared" si="3"/>
        <v>0</v>
      </c>
      <c r="Q16" s="105">
        <v>42051</v>
      </c>
      <c r="R16" s="47">
        <v>4.8000000000000001E-2</v>
      </c>
      <c r="S16" s="38" t="s">
        <v>18</v>
      </c>
    </row>
    <row r="17" spans="1:19" s="41" customFormat="1" ht="17.25" customHeight="1">
      <c r="A17" s="83">
        <f t="shared" si="0"/>
        <v>8</v>
      </c>
      <c r="B17" s="50" t="s">
        <v>54</v>
      </c>
      <c r="C17" s="30">
        <v>42004</v>
      </c>
      <c r="D17" s="30">
        <v>42185</v>
      </c>
      <c r="E17" s="26"/>
      <c r="F17" s="26">
        <v>43500</v>
      </c>
      <c r="G17" s="97">
        <v>2015900000</v>
      </c>
      <c r="H17" s="30"/>
      <c r="I17" s="26"/>
      <c r="J17" s="26"/>
      <c r="K17" s="85"/>
      <c r="L17" s="81">
        <f t="shared" si="1"/>
        <v>43500</v>
      </c>
      <c r="M17" s="26"/>
      <c r="N17" s="26"/>
      <c r="O17" s="23">
        <f t="shared" si="2"/>
        <v>0</v>
      </c>
      <c r="P17" s="26">
        <f t="shared" si="3"/>
        <v>162.4</v>
      </c>
      <c r="Q17" s="30">
        <v>42053</v>
      </c>
      <c r="R17" s="46">
        <v>4.8000000000000001E-2</v>
      </c>
      <c r="S17" s="37" t="s">
        <v>57</v>
      </c>
    </row>
    <row r="18" spans="1:19" s="41" customFormat="1" ht="17.25" customHeight="1">
      <c r="A18" s="120">
        <f t="shared" si="0"/>
        <v>9</v>
      </c>
      <c r="B18" s="50" t="s">
        <v>56</v>
      </c>
      <c r="C18" s="30">
        <v>42010</v>
      </c>
      <c r="D18" s="30">
        <v>42191</v>
      </c>
      <c r="E18" s="26"/>
      <c r="F18" s="26">
        <v>49000</v>
      </c>
      <c r="G18" s="97">
        <v>2015900000</v>
      </c>
      <c r="H18" s="30"/>
      <c r="I18" s="26"/>
      <c r="J18" s="26"/>
      <c r="K18" s="81"/>
      <c r="L18" s="81">
        <f t="shared" si="1"/>
        <v>49000</v>
      </c>
      <c r="M18" s="26"/>
      <c r="N18" s="26"/>
      <c r="O18" s="23">
        <f t="shared" si="2"/>
        <v>0</v>
      </c>
      <c r="P18" s="26">
        <f t="shared" si="3"/>
        <v>182.93333333333334</v>
      </c>
      <c r="Q18" s="30">
        <v>42053</v>
      </c>
      <c r="R18" s="46">
        <v>4.8000000000000001E-2</v>
      </c>
      <c r="S18" s="37" t="s">
        <v>58</v>
      </c>
    </row>
    <row r="19" spans="1:19" s="41" customFormat="1" ht="17.25" customHeight="1">
      <c r="A19" s="120">
        <f t="shared" si="0"/>
        <v>10</v>
      </c>
      <c r="B19" s="50" t="s">
        <v>59</v>
      </c>
      <c r="C19" s="30">
        <v>42023</v>
      </c>
      <c r="D19" s="30">
        <v>42204</v>
      </c>
      <c r="E19" s="26"/>
      <c r="F19" s="26">
        <v>98000</v>
      </c>
      <c r="G19" s="97">
        <v>1965255000</v>
      </c>
      <c r="H19" s="30"/>
      <c r="I19" s="26"/>
      <c r="J19" s="26"/>
      <c r="K19" s="81"/>
      <c r="L19" s="81">
        <f t="shared" si="1"/>
        <v>98000</v>
      </c>
      <c r="M19" s="26"/>
      <c r="N19" s="26"/>
      <c r="O19" s="23">
        <f t="shared" si="2"/>
        <v>0</v>
      </c>
      <c r="P19" s="26">
        <f t="shared" si="3"/>
        <v>757.86666666666667</v>
      </c>
      <c r="Q19" s="30">
        <v>42023</v>
      </c>
      <c r="R19" s="46">
        <v>4.8000000000000001E-2</v>
      </c>
      <c r="S19" s="37" t="s">
        <v>60</v>
      </c>
    </row>
    <row r="20" spans="1:19" s="40" customFormat="1" ht="17.25" customHeight="1">
      <c r="A20" s="119">
        <f t="shared" si="0"/>
        <v>11</v>
      </c>
      <c r="B20" s="52" t="s">
        <v>63</v>
      </c>
      <c r="C20" s="31">
        <v>42060</v>
      </c>
      <c r="D20" s="31">
        <v>42241</v>
      </c>
      <c r="E20" s="28"/>
      <c r="F20" s="28">
        <v>55000</v>
      </c>
      <c r="G20" s="29">
        <v>1151700000</v>
      </c>
      <c r="H20" s="31"/>
      <c r="I20" s="28"/>
      <c r="J20" s="28"/>
      <c r="K20" s="85"/>
      <c r="L20" s="85">
        <f t="shared" si="1"/>
        <v>55000</v>
      </c>
      <c r="M20" s="27"/>
      <c r="N20" s="27"/>
      <c r="O20" s="28">
        <f t="shared" si="2"/>
        <v>139.33333333333334</v>
      </c>
      <c r="P20" s="27">
        <f t="shared" si="3"/>
        <v>0</v>
      </c>
      <c r="Q20" s="105">
        <v>42060</v>
      </c>
      <c r="R20" s="47">
        <v>4.8000000000000001E-2</v>
      </c>
      <c r="S20" s="38" t="s">
        <v>62</v>
      </c>
    </row>
    <row r="21" spans="1:19" s="33" customFormat="1" ht="17.25" customHeight="1">
      <c r="A21" s="120">
        <f t="shared" si="0"/>
        <v>12</v>
      </c>
      <c r="B21" s="49" t="s">
        <v>65</v>
      </c>
      <c r="C21" s="30">
        <v>42065</v>
      </c>
      <c r="D21" s="30">
        <v>42249</v>
      </c>
      <c r="E21" s="23"/>
      <c r="F21" s="23">
        <v>97300</v>
      </c>
      <c r="G21" s="92">
        <v>1894165000</v>
      </c>
      <c r="H21" s="30"/>
      <c r="I21" s="23"/>
      <c r="J21" s="23"/>
      <c r="K21" s="81"/>
      <c r="L21" s="81">
        <f t="shared" si="1"/>
        <v>97300</v>
      </c>
      <c r="M21" s="23"/>
      <c r="N21" s="23"/>
      <c r="O21" s="23">
        <f t="shared" si="2"/>
        <v>0</v>
      </c>
      <c r="P21" s="26">
        <f t="shared" si="3"/>
        <v>172.97777777777779</v>
      </c>
      <c r="Q21" s="30">
        <v>42065</v>
      </c>
      <c r="R21" s="46">
        <v>0.04</v>
      </c>
      <c r="S21" s="37" t="s">
        <v>66</v>
      </c>
    </row>
    <row r="22" spans="1:19" s="33" customFormat="1" ht="17.25" customHeight="1">
      <c r="A22" s="120">
        <f t="shared" si="0"/>
        <v>13</v>
      </c>
      <c r="B22" s="50" t="s">
        <v>67</v>
      </c>
      <c r="C22" s="88">
        <v>42072</v>
      </c>
      <c r="D22" s="88">
        <v>42256</v>
      </c>
      <c r="E22" s="89"/>
      <c r="F22" s="89">
        <v>90000</v>
      </c>
      <c r="G22" s="91">
        <v>1997238540</v>
      </c>
      <c r="H22" s="88"/>
      <c r="I22" s="89"/>
      <c r="J22" s="89"/>
      <c r="K22" s="81"/>
      <c r="L22" s="81">
        <f t="shared" si="1"/>
        <v>90000</v>
      </c>
      <c r="M22" s="89"/>
      <c r="N22" s="89"/>
      <c r="O22" s="23">
        <f t="shared" si="2"/>
        <v>0</v>
      </c>
      <c r="P22" s="26">
        <f t="shared" si="3"/>
        <v>90</v>
      </c>
      <c r="Q22" s="30">
        <v>42072</v>
      </c>
      <c r="R22" s="46">
        <v>0.04</v>
      </c>
      <c r="S22" s="37"/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84" t="s">
        <v>7</v>
      </c>
      <c r="B24" s="184"/>
      <c r="C24" s="69"/>
      <c r="D24" s="69"/>
      <c r="E24" s="66">
        <f>SUM(E10:E23)</f>
        <v>0</v>
      </c>
      <c r="F24" s="66">
        <f>SUM(F10:F23)</f>
        <v>904100</v>
      </c>
      <c r="G24" s="65">
        <f>SUM(G10:G21)</f>
        <v>15619699000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904100</v>
      </c>
      <c r="M24" s="66">
        <f>SUM(M10:M19)</f>
        <v>0</v>
      </c>
      <c r="N24" s="66"/>
      <c r="O24" s="66">
        <f>SUM(O10:O23)</f>
        <v>961.78666666666675</v>
      </c>
      <c r="P24" s="66">
        <f>SUM(P10:P23)</f>
        <v>2303.2444444444445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1" si="4">E25-I25</f>
        <v>991660000</v>
      </c>
      <c r="L25" s="28"/>
      <c r="M25" s="29">
        <f t="shared" ref="M25:M30" si="5">IF((LEFT(B25,4)="1402"),E25*R25*DATEDIF(Q25,$M$1,"d")/360,0)</f>
        <v>7388888.888888889</v>
      </c>
      <c r="N25" s="27"/>
      <c r="O25" s="28">
        <f t="shared" ref="O25:O30" si="6">IF((LEFT(B25,4)="1402"),F25*R25*DATEDIF(Q25,O$1,"d")/360,0)</f>
        <v>0</v>
      </c>
      <c r="P25" s="27">
        <f t="shared" ref="P25:P30" si="7">IF((LEFT(B25,4)="1015"),F25*R25*DATEDIF(Q25,Q$1,"d")/360,0)</f>
        <v>0</v>
      </c>
      <c r="Q25" s="63">
        <v>42054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14777777.777777778</v>
      </c>
      <c r="N26" s="28"/>
      <c r="O26" s="28">
        <f t="shared" si="6"/>
        <v>0</v>
      </c>
      <c r="P26" s="27">
        <f t="shared" si="7"/>
        <v>0</v>
      </c>
      <c r="Q26" s="63">
        <v>42054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11822222.222222222</v>
      </c>
      <c r="N27" s="103"/>
      <c r="O27" s="28">
        <f t="shared" si="6"/>
        <v>0</v>
      </c>
      <c r="P27" s="27">
        <f t="shared" si="7"/>
        <v>0</v>
      </c>
      <c r="Q27" s="63">
        <v>42054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11083333.333333334</v>
      </c>
      <c r="N28" s="103"/>
      <c r="O28" s="28">
        <f t="shared" si="6"/>
        <v>0</v>
      </c>
      <c r="P28" s="27">
        <f t="shared" si="7"/>
        <v>0</v>
      </c>
      <c r="Q28" s="63">
        <v>42054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7388888.888888889</v>
      </c>
      <c r="N29" s="103"/>
      <c r="O29" s="28">
        <f t="shared" si="6"/>
        <v>0</v>
      </c>
      <c r="P29" s="27">
        <f t="shared" si="7"/>
        <v>0</v>
      </c>
      <c r="Q29" s="63">
        <v>42054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19395833.333333332</v>
      </c>
      <c r="N30" s="103"/>
      <c r="O30" s="28">
        <f t="shared" si="6"/>
        <v>0</v>
      </c>
      <c r="P30" s="27">
        <f t="shared" si="7"/>
        <v>0</v>
      </c>
      <c r="Q30" s="63">
        <v>42033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68</v>
      </c>
      <c r="C31" s="101">
        <v>42088</v>
      </c>
      <c r="D31" s="31">
        <v>46253</v>
      </c>
      <c r="E31" s="102">
        <v>2000000000</v>
      </c>
      <c r="F31" s="103"/>
      <c r="G31" s="102"/>
      <c r="H31" s="101">
        <v>42633</v>
      </c>
      <c r="I31" s="102"/>
      <c r="J31" s="103"/>
      <c r="K31" s="102">
        <f t="shared" si="4"/>
        <v>2000000000</v>
      </c>
      <c r="L31" s="103"/>
      <c r="M31" s="29" t="e">
        <f>IF((LEFT(B31,4)="1402"),E31*R31*DATEDIF(Q31,$M$1,"d")/360,0)</f>
        <v>#NUM!</v>
      </c>
      <c r="N31" s="103"/>
      <c r="O31" s="28" t="e">
        <f>IF((LEFT(B31,4)="1402"),F31*R31*DATEDIF(Q31,O$1,"d")/360,0)</f>
        <v>#NUM!</v>
      </c>
      <c r="P31" s="27">
        <f>IF((LEFT(B31,4)="1015"),F31*R31*DATEDIF(Q31,Q$1,"d")/360,0)</f>
        <v>0</v>
      </c>
      <c r="Q31" s="63">
        <v>42088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84" t="s">
        <v>7</v>
      </c>
      <c r="B33" s="184"/>
      <c r="C33" s="69"/>
      <c r="D33" s="69"/>
      <c r="E33" s="65">
        <f>SUM(E25:E32)</f>
        <v>10600000000</v>
      </c>
      <c r="F33" s="66">
        <f>SUM(F25:F32)</f>
        <v>0</v>
      </c>
      <c r="G33" s="65">
        <f>SUM(G25:G32)</f>
        <v>3045865000</v>
      </c>
      <c r="H33" s="66"/>
      <c r="I33" s="65">
        <f t="shared" ref="I33:P33" si="8">SUM(I25:I32)</f>
        <v>71680000</v>
      </c>
      <c r="J33" s="66">
        <f t="shared" si="8"/>
        <v>0</v>
      </c>
      <c r="K33" s="65">
        <f t="shared" si="8"/>
        <v>10528320000</v>
      </c>
      <c r="L33" s="66">
        <f t="shared" si="8"/>
        <v>0</v>
      </c>
      <c r="M33" s="65" t="e">
        <f t="shared" si="8"/>
        <v>#NUM!</v>
      </c>
      <c r="N33" s="66">
        <f t="shared" si="8"/>
        <v>0</v>
      </c>
      <c r="O33" s="66" t="e">
        <f t="shared" si="8"/>
        <v>#NUM!</v>
      </c>
      <c r="P33" s="66">
        <f t="shared" si="8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4"/>
  <mergeCells count="12">
    <mergeCell ref="A33:B33"/>
    <mergeCell ref="A24:B24"/>
    <mergeCell ref="A9:B9"/>
    <mergeCell ref="C2:D2"/>
    <mergeCell ref="R2:R3"/>
    <mergeCell ref="B2:B3"/>
    <mergeCell ref="A2:A3"/>
    <mergeCell ref="S2:S3"/>
    <mergeCell ref="M2:Q2"/>
    <mergeCell ref="H2:J2"/>
    <mergeCell ref="K2:L2"/>
    <mergeCell ref="E2:G2"/>
  </mergeCells>
  <phoneticPr fontId="3" type="noConversion"/>
  <pageMargins left="0.41" right="0" top="0.63" bottom="0" header="0" footer="0"/>
  <pageSetup paperSize="9" scale="87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7"/>
  <sheetViews>
    <sheetView workbookViewId="0">
      <pane xSplit="4" ySplit="3" topLeftCell="J22" activePane="bottomRight" state="frozen"/>
      <selection pane="topRight" activeCell="E1" sqref="E1"/>
      <selection pane="bottomLeft" activeCell="A4" sqref="A4"/>
      <selection pane="bottomRight" activeCell="M25" sqref="M25:M3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1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42113</v>
      </c>
      <c r="N1" s="22"/>
      <c r="O1" s="22">
        <v>42110</v>
      </c>
      <c r="P1" s="22">
        <v>42100</v>
      </c>
      <c r="Q1" s="22">
        <v>42112</v>
      </c>
      <c r="R1" s="14"/>
      <c r="S1" s="4"/>
    </row>
    <row r="2" spans="1:20" s="73" customFormat="1" ht="22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0.75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v>42069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v>42069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v>42069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v>42069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83">
        <f t="shared" ref="A10:A22" si="0">ROW()-9</f>
        <v>1</v>
      </c>
      <c r="B10" s="99" t="s">
        <v>45</v>
      </c>
      <c r="C10" s="44">
        <v>41958</v>
      </c>
      <c r="D10" s="44">
        <v>42139</v>
      </c>
      <c r="E10" s="82"/>
      <c r="F10" s="82">
        <v>69000</v>
      </c>
      <c r="G10" s="94"/>
      <c r="H10" s="44"/>
      <c r="I10" s="82"/>
      <c r="J10" s="82"/>
      <c r="K10" s="85"/>
      <c r="L10" s="81">
        <f t="shared" ref="L10:L22" si="1">F10-J10</f>
        <v>69000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285.2</v>
      </c>
      <c r="Q10" s="44">
        <v>42081</v>
      </c>
      <c r="R10" s="121">
        <v>4.8000000000000001E-2</v>
      </c>
      <c r="S10" s="122"/>
    </row>
    <row r="11" spans="1:20" s="132" customFormat="1" ht="17.25" customHeight="1">
      <c r="A11" s="123">
        <f t="shared" si="0"/>
        <v>2</v>
      </c>
      <c r="B11" s="124" t="s">
        <v>47</v>
      </c>
      <c r="C11" s="125">
        <v>41962</v>
      </c>
      <c r="D11" s="125">
        <v>42143</v>
      </c>
      <c r="E11" s="126"/>
      <c r="F11" s="126">
        <v>81000</v>
      </c>
      <c r="G11" s="127">
        <v>2019360000</v>
      </c>
      <c r="H11" s="125"/>
      <c r="I11" s="126"/>
      <c r="J11" s="126"/>
      <c r="K11" s="128"/>
      <c r="L11" s="128">
        <f t="shared" si="1"/>
        <v>81000</v>
      </c>
      <c r="M11" s="126"/>
      <c r="N11" s="126"/>
      <c r="O11" s="126">
        <f t="shared" si="2"/>
        <v>334.8</v>
      </c>
      <c r="P11" s="126">
        <f t="shared" si="3"/>
        <v>0</v>
      </c>
      <c r="Q11" s="129">
        <v>42079</v>
      </c>
      <c r="R11" s="130">
        <v>4.8000000000000001E-2</v>
      </c>
      <c r="S11" s="131" t="s">
        <v>18</v>
      </c>
    </row>
    <row r="12" spans="1:20" s="132" customFormat="1" ht="17.25" customHeight="1">
      <c r="A12" s="123">
        <f t="shared" si="0"/>
        <v>3</v>
      </c>
      <c r="B12" s="124" t="s">
        <v>49</v>
      </c>
      <c r="C12" s="125">
        <v>41991</v>
      </c>
      <c r="D12" s="125">
        <v>42173</v>
      </c>
      <c r="E12" s="126"/>
      <c r="F12" s="126">
        <v>95700</v>
      </c>
      <c r="G12" s="127">
        <v>1737190000</v>
      </c>
      <c r="H12" s="125"/>
      <c r="I12" s="126"/>
      <c r="J12" s="126"/>
      <c r="K12" s="128"/>
      <c r="L12" s="128">
        <f t="shared" si="1"/>
        <v>95700</v>
      </c>
      <c r="M12" s="126"/>
      <c r="N12" s="126"/>
      <c r="O12" s="126">
        <f t="shared" si="2"/>
        <v>395.56</v>
      </c>
      <c r="P12" s="126">
        <f t="shared" si="3"/>
        <v>0</v>
      </c>
      <c r="Q12" s="133">
        <v>42079</v>
      </c>
      <c r="R12" s="130">
        <v>4.8000000000000001E-2</v>
      </c>
      <c r="S12" s="131" t="s">
        <v>18</v>
      </c>
    </row>
    <row r="13" spans="1:20" s="33" customFormat="1" ht="17.25" customHeight="1">
      <c r="A13" s="83">
        <f t="shared" si="0"/>
        <v>4</v>
      </c>
      <c r="B13" s="49" t="s">
        <v>50</v>
      </c>
      <c r="C13" s="30">
        <v>41997</v>
      </c>
      <c r="D13" s="30">
        <v>42179</v>
      </c>
      <c r="E13" s="23"/>
      <c r="F13" s="23">
        <v>70000</v>
      </c>
      <c r="G13" s="92"/>
      <c r="H13" s="30"/>
      <c r="I13" s="23"/>
      <c r="J13" s="23"/>
      <c r="K13" s="85"/>
      <c r="L13" s="81">
        <f t="shared" si="1"/>
        <v>70000</v>
      </c>
      <c r="M13" s="23"/>
      <c r="N13" s="23"/>
      <c r="O13" s="23">
        <f t="shared" si="2"/>
        <v>0</v>
      </c>
      <c r="P13" s="26">
        <f t="shared" si="3"/>
        <v>289.33333333333331</v>
      </c>
      <c r="Q13" s="30">
        <v>42081</v>
      </c>
      <c r="R13" s="46">
        <v>4.8000000000000001E-2</v>
      </c>
      <c r="S13" s="37"/>
    </row>
    <row r="14" spans="1:20" s="33" customFormat="1" ht="17.25" customHeight="1">
      <c r="A14" s="83">
        <f t="shared" si="0"/>
        <v>5</v>
      </c>
      <c r="B14" s="49" t="s">
        <v>53</v>
      </c>
      <c r="C14" s="30">
        <v>42000</v>
      </c>
      <c r="D14" s="30">
        <v>42182</v>
      </c>
      <c r="E14" s="23"/>
      <c r="F14" s="23">
        <v>19500</v>
      </c>
      <c r="G14" s="92"/>
      <c r="H14" s="30"/>
      <c r="I14" s="23"/>
      <c r="J14" s="23"/>
      <c r="K14" s="85"/>
      <c r="L14" s="81">
        <f t="shared" si="1"/>
        <v>19500</v>
      </c>
      <c r="M14" s="23"/>
      <c r="N14" s="23"/>
      <c r="O14" s="23">
        <f t="shared" si="2"/>
        <v>0</v>
      </c>
      <c r="P14" s="26">
        <f t="shared" si="3"/>
        <v>80.599999999999994</v>
      </c>
      <c r="Q14" s="30">
        <v>42081</v>
      </c>
      <c r="R14" s="46">
        <v>4.8000000000000001E-2</v>
      </c>
      <c r="S14" s="37"/>
    </row>
    <row r="15" spans="1:20" s="132" customFormat="1" ht="17.25" customHeight="1">
      <c r="A15" s="123">
        <f t="shared" si="0"/>
        <v>6</v>
      </c>
      <c r="B15" s="124" t="s">
        <v>55</v>
      </c>
      <c r="C15" s="125">
        <v>42003</v>
      </c>
      <c r="D15" s="125">
        <v>42185</v>
      </c>
      <c r="E15" s="126"/>
      <c r="F15" s="126">
        <v>43600</v>
      </c>
      <c r="G15" s="127">
        <v>926064000</v>
      </c>
      <c r="H15" s="125"/>
      <c r="I15" s="126"/>
      <c r="J15" s="126"/>
      <c r="K15" s="128"/>
      <c r="L15" s="128">
        <f t="shared" si="1"/>
        <v>43600</v>
      </c>
      <c r="M15" s="126"/>
      <c r="N15" s="126"/>
      <c r="O15" s="126">
        <f t="shared" si="2"/>
        <v>180.21333333333334</v>
      </c>
      <c r="P15" s="126">
        <f t="shared" si="3"/>
        <v>0</v>
      </c>
      <c r="Q15" s="133">
        <v>42079</v>
      </c>
      <c r="R15" s="130">
        <v>4.8000000000000001E-2</v>
      </c>
      <c r="S15" s="131" t="s">
        <v>18</v>
      </c>
    </row>
    <row r="16" spans="1:20" s="41" customFormat="1" ht="17.25" customHeight="1">
      <c r="A16" s="83">
        <f t="shared" si="0"/>
        <v>7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si="1"/>
        <v>43500</v>
      </c>
      <c r="M16" s="26"/>
      <c r="N16" s="26"/>
      <c r="O16" s="23">
        <f t="shared" si="2"/>
        <v>0</v>
      </c>
      <c r="P16" s="26">
        <f t="shared" si="3"/>
        <v>179.8</v>
      </c>
      <c r="Q16" s="30">
        <v>42081</v>
      </c>
      <c r="R16" s="46">
        <v>4.8000000000000001E-2</v>
      </c>
      <c r="S16" s="37" t="s">
        <v>57</v>
      </c>
    </row>
    <row r="17" spans="1:19" s="41" customFormat="1" ht="17.25" customHeight="1">
      <c r="A17" s="55">
        <f t="shared" si="0"/>
        <v>8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1"/>
        <v>49000</v>
      </c>
      <c r="M17" s="26"/>
      <c r="N17" s="26"/>
      <c r="O17" s="23">
        <f t="shared" si="2"/>
        <v>0</v>
      </c>
      <c r="P17" s="26">
        <f t="shared" si="3"/>
        <v>202.53333333333333</v>
      </c>
      <c r="Q17" s="30">
        <v>42081</v>
      </c>
      <c r="R17" s="46">
        <v>4.8000000000000001E-2</v>
      </c>
      <c r="S17" s="37" t="s">
        <v>58</v>
      </c>
    </row>
    <row r="18" spans="1:19" s="41" customFormat="1" ht="17.25" customHeight="1">
      <c r="A18" s="55">
        <f t="shared" si="0"/>
        <v>9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1"/>
        <v>98000</v>
      </c>
      <c r="M18" s="26"/>
      <c r="N18" s="26"/>
      <c r="O18" s="23">
        <f t="shared" si="2"/>
        <v>0</v>
      </c>
      <c r="P18" s="26">
        <f t="shared" si="3"/>
        <v>405.06666666666666</v>
      </c>
      <c r="Q18" s="30">
        <v>42081</v>
      </c>
      <c r="R18" s="46">
        <v>4.8000000000000001E-2</v>
      </c>
      <c r="S18" s="37" t="s">
        <v>60</v>
      </c>
    </row>
    <row r="19" spans="1:19" s="132" customFormat="1" ht="17.25" customHeight="1">
      <c r="A19" s="123">
        <f t="shared" si="0"/>
        <v>10</v>
      </c>
      <c r="B19" s="124" t="s">
        <v>63</v>
      </c>
      <c r="C19" s="125">
        <v>42060</v>
      </c>
      <c r="D19" s="125">
        <v>42241</v>
      </c>
      <c r="E19" s="126"/>
      <c r="F19" s="126">
        <v>55000</v>
      </c>
      <c r="G19" s="127">
        <v>1151700000</v>
      </c>
      <c r="H19" s="125"/>
      <c r="I19" s="126"/>
      <c r="J19" s="126"/>
      <c r="K19" s="128"/>
      <c r="L19" s="128">
        <f t="shared" si="1"/>
        <v>55000</v>
      </c>
      <c r="M19" s="126"/>
      <c r="N19" s="126"/>
      <c r="O19" s="126">
        <f t="shared" si="2"/>
        <v>305.55555555555554</v>
      </c>
      <c r="P19" s="126">
        <f t="shared" si="3"/>
        <v>0</v>
      </c>
      <c r="Q19" s="133">
        <v>42060</v>
      </c>
      <c r="R19" s="130">
        <v>0.04</v>
      </c>
      <c r="S19" s="131" t="s">
        <v>62</v>
      </c>
    </row>
    <row r="20" spans="1:19" s="33" customFormat="1" ht="17.25" customHeight="1">
      <c r="A20" s="55">
        <f t="shared" si="0"/>
        <v>11</v>
      </c>
      <c r="B20" s="49" t="s">
        <v>65</v>
      </c>
      <c r="C20" s="30">
        <v>42065</v>
      </c>
      <c r="D20" s="30">
        <v>42249</v>
      </c>
      <c r="E20" s="23"/>
      <c r="F20" s="23">
        <v>97300</v>
      </c>
      <c r="G20" s="92">
        <v>1894165000</v>
      </c>
      <c r="H20" s="30"/>
      <c r="I20" s="23"/>
      <c r="J20" s="23"/>
      <c r="K20" s="81"/>
      <c r="L20" s="81">
        <f t="shared" si="1"/>
        <v>97300</v>
      </c>
      <c r="M20" s="23"/>
      <c r="N20" s="23"/>
      <c r="O20" s="23">
        <f t="shared" si="2"/>
        <v>0</v>
      </c>
      <c r="P20" s="26">
        <f t="shared" si="3"/>
        <v>508.12222222222221</v>
      </c>
      <c r="Q20" s="30">
        <v>42065</v>
      </c>
      <c r="R20" s="46">
        <v>0.04</v>
      </c>
      <c r="S20" s="37" t="s">
        <v>66</v>
      </c>
    </row>
    <row r="21" spans="1:19" s="33" customFormat="1" ht="17.25" customHeight="1">
      <c r="A21" s="55">
        <f t="shared" si="0"/>
        <v>12</v>
      </c>
      <c r="B21" s="50" t="s">
        <v>67</v>
      </c>
      <c r="C21" s="30">
        <v>42072</v>
      </c>
      <c r="D21" s="30">
        <v>42256</v>
      </c>
      <c r="E21" s="23"/>
      <c r="F21" s="23">
        <v>90000</v>
      </c>
      <c r="G21" s="92">
        <v>1997238540</v>
      </c>
      <c r="H21" s="30"/>
      <c r="I21" s="23"/>
      <c r="J21" s="23"/>
      <c r="K21" s="81"/>
      <c r="L21" s="81">
        <f t="shared" si="1"/>
        <v>90000</v>
      </c>
      <c r="M21" s="23"/>
      <c r="N21" s="23"/>
      <c r="O21" s="23">
        <f t="shared" si="2"/>
        <v>0</v>
      </c>
      <c r="P21" s="26">
        <f t="shared" si="3"/>
        <v>400</v>
      </c>
      <c r="Q21" s="30">
        <v>42072</v>
      </c>
      <c r="R21" s="46">
        <v>0.04</v>
      </c>
      <c r="S21" s="38" t="s">
        <v>70</v>
      </c>
    </row>
    <row r="22" spans="1:19" s="33" customFormat="1" ht="17.25" customHeight="1">
      <c r="A22" s="83">
        <f t="shared" si="0"/>
        <v>13</v>
      </c>
      <c r="B22" s="49" t="s">
        <v>71</v>
      </c>
      <c r="C22" s="88">
        <v>42097</v>
      </c>
      <c r="D22" s="88">
        <v>42280</v>
      </c>
      <c r="E22" s="89"/>
      <c r="F22" s="89">
        <v>89500</v>
      </c>
      <c r="G22" s="91">
        <v>1894165000</v>
      </c>
      <c r="H22" s="88"/>
      <c r="I22" s="89"/>
      <c r="J22" s="89"/>
      <c r="K22" s="85"/>
      <c r="L22" s="81">
        <f t="shared" si="1"/>
        <v>89500</v>
      </c>
      <c r="M22" s="89"/>
      <c r="N22" s="89"/>
      <c r="O22" s="23">
        <f t="shared" si="2"/>
        <v>0</v>
      </c>
      <c r="P22" s="26">
        <f t="shared" si="3"/>
        <v>149.16666666666666</v>
      </c>
      <c r="Q22" s="30">
        <v>42097</v>
      </c>
      <c r="R22" s="46">
        <v>0.04</v>
      </c>
      <c r="S22" s="37"/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84" t="s">
        <v>7</v>
      </c>
      <c r="B24" s="184"/>
      <c r="C24" s="69"/>
      <c r="D24" s="69"/>
      <c r="E24" s="66">
        <f>SUM(E10:E23)</f>
        <v>0</v>
      </c>
      <c r="F24" s="66">
        <f>SUM(F10:F23)</f>
        <v>901100</v>
      </c>
      <c r="G24" s="65">
        <f>SUM(G10:G21)</f>
        <v>15722772540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901100</v>
      </c>
      <c r="M24" s="66">
        <f>SUM(M10:M19)</f>
        <v>0</v>
      </c>
      <c r="N24" s="66"/>
      <c r="O24" s="66">
        <f>SUM(O10:O23)</f>
        <v>1216.1288888888889</v>
      </c>
      <c r="P24" s="66">
        <f>SUM(P10:P23)</f>
        <v>2499.8222222222221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1" si="4">E25-I25</f>
        <v>991660000</v>
      </c>
      <c r="L25" s="28"/>
      <c r="M25" s="29">
        <f t="shared" ref="M25:M31" si="5">IF((LEFT(B25,4)="1402"),E25*R25*DATEDIF(Q25,$M$1,"d")/360,0)</f>
        <v>8180555.555555556</v>
      </c>
      <c r="N25" s="27"/>
      <c r="O25" s="28">
        <f t="shared" ref="O25:O31" si="6">IF((LEFT(B25,4)="1402"),F25*R25*DATEDIF(Q25,O$1,"d")/360,0)</f>
        <v>0</v>
      </c>
      <c r="P25" s="27">
        <f t="shared" ref="P25:P31" si="7">IF((LEFT(B25,4)="1015"),F25*R25*DATEDIF(Q25,Q$1,"d")/360,0)</f>
        <v>0</v>
      </c>
      <c r="Q25" s="63">
        <v>42082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16361111.111111112</v>
      </c>
      <c r="N26" s="28"/>
      <c r="O26" s="28">
        <f t="shared" si="6"/>
        <v>0</v>
      </c>
      <c r="P26" s="27">
        <f t="shared" si="7"/>
        <v>0</v>
      </c>
      <c r="Q26" s="63">
        <v>42082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13088888.888888888</v>
      </c>
      <c r="N27" s="103"/>
      <c r="O27" s="28">
        <f t="shared" si="6"/>
        <v>0</v>
      </c>
      <c r="P27" s="27">
        <f t="shared" si="7"/>
        <v>0</v>
      </c>
      <c r="Q27" s="63">
        <v>42082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12270833.333333334</v>
      </c>
      <c r="N28" s="103"/>
      <c r="O28" s="28">
        <f t="shared" si="6"/>
        <v>0</v>
      </c>
      <c r="P28" s="27">
        <f t="shared" si="7"/>
        <v>0</v>
      </c>
      <c r="Q28" s="63">
        <v>42082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8180555.555555556</v>
      </c>
      <c r="N29" s="103"/>
      <c r="O29" s="28">
        <f t="shared" si="6"/>
        <v>0</v>
      </c>
      <c r="P29" s="27">
        <f t="shared" si="7"/>
        <v>0</v>
      </c>
      <c r="Q29" s="63">
        <v>42082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12270833.333333334</v>
      </c>
      <c r="N30" s="103"/>
      <c r="O30" s="28">
        <f t="shared" si="6"/>
        <v>0</v>
      </c>
      <c r="P30" s="27">
        <f t="shared" si="7"/>
        <v>0</v>
      </c>
      <c r="Q30" s="63">
        <v>42082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69</v>
      </c>
      <c r="C31" s="101">
        <v>42088</v>
      </c>
      <c r="D31" s="31">
        <v>46253</v>
      </c>
      <c r="E31" s="102">
        <v>2000000000</v>
      </c>
      <c r="F31" s="103"/>
      <c r="G31" s="102"/>
      <c r="H31" s="31">
        <v>42632</v>
      </c>
      <c r="I31" s="102">
        <v>16670000</v>
      </c>
      <c r="J31" s="103"/>
      <c r="K31" s="102">
        <f t="shared" si="4"/>
        <v>1983330000</v>
      </c>
      <c r="L31" s="103"/>
      <c r="M31" s="29">
        <f t="shared" si="5"/>
        <v>13194444.444444444</v>
      </c>
      <c r="N31" s="103"/>
      <c r="O31" s="28">
        <f t="shared" si="6"/>
        <v>0</v>
      </c>
      <c r="P31" s="27">
        <f t="shared" si="7"/>
        <v>0</v>
      </c>
      <c r="Q31" s="63">
        <v>42088</v>
      </c>
      <c r="R31" s="47">
        <v>9.5000000000000001E-2</v>
      </c>
      <c r="S31" s="100" t="s">
        <v>41</v>
      </c>
    </row>
    <row r="32" spans="1:19" s="33" customFormat="1" ht="17.25" customHeight="1">
      <c r="A32" s="55"/>
      <c r="B32" s="49"/>
      <c r="C32" s="88"/>
      <c r="D32" s="88"/>
      <c r="E32" s="91"/>
      <c r="F32" s="89"/>
      <c r="G32" s="91"/>
      <c r="H32" s="88"/>
      <c r="I32" s="91"/>
      <c r="J32" s="89"/>
      <c r="K32" s="91"/>
      <c r="L32" s="89"/>
      <c r="M32" s="91"/>
      <c r="N32" s="89"/>
      <c r="O32" s="89"/>
      <c r="P32" s="90"/>
      <c r="Q32" s="44"/>
      <c r="R32" s="46"/>
      <c r="S32" s="37"/>
    </row>
    <row r="33" spans="1:19" s="36" customFormat="1" ht="17.25" customHeight="1">
      <c r="A33" s="184" t="s">
        <v>7</v>
      </c>
      <c r="B33" s="184"/>
      <c r="C33" s="69"/>
      <c r="D33" s="69"/>
      <c r="E33" s="65">
        <f>SUM(E25:E32)</f>
        <v>10600000000</v>
      </c>
      <c r="F33" s="66">
        <f>SUM(F25:F32)</f>
        <v>0</v>
      </c>
      <c r="G33" s="65">
        <f>SUM(G25:G32)</f>
        <v>3045865000</v>
      </c>
      <c r="H33" s="66"/>
      <c r="I33" s="65">
        <f t="shared" ref="I33:P33" si="8">SUM(I25:I32)</f>
        <v>88350000</v>
      </c>
      <c r="J33" s="66">
        <f t="shared" si="8"/>
        <v>0</v>
      </c>
      <c r="K33" s="65">
        <f t="shared" si="8"/>
        <v>10511650000</v>
      </c>
      <c r="L33" s="66">
        <f t="shared" si="8"/>
        <v>0</v>
      </c>
      <c r="M33" s="65">
        <f t="shared" si="8"/>
        <v>83547222.222222224</v>
      </c>
      <c r="N33" s="66">
        <f t="shared" si="8"/>
        <v>0</v>
      </c>
      <c r="O33" s="66">
        <f t="shared" si="8"/>
        <v>0</v>
      </c>
      <c r="P33" s="66">
        <f t="shared" si="8"/>
        <v>0</v>
      </c>
      <c r="Q33" s="70"/>
      <c r="R33" s="71"/>
      <c r="S33" s="68"/>
    </row>
    <row r="34" spans="1:19" ht="17.25" customHeight="1">
      <c r="F34" s="8"/>
    </row>
    <row r="35" spans="1:19" ht="17.25" customHeight="1">
      <c r="F35" s="2"/>
    </row>
    <row r="36" spans="1:19" ht="17.25" customHeight="1">
      <c r="F36" s="2"/>
    </row>
    <row r="37" spans="1:19" ht="17.25" customHeight="1">
      <c r="F37" s="2"/>
    </row>
    <row r="39" spans="1:19" ht="17.25" customHeight="1">
      <c r="F39" s="8"/>
    </row>
    <row r="47" spans="1:19" ht="17.25" customHeight="1">
      <c r="M47" s="17"/>
      <c r="N47" s="17"/>
      <c r="O47" s="17"/>
    </row>
  </sheetData>
  <autoFilter ref="A3:S24"/>
  <mergeCells count="12">
    <mergeCell ref="A2:A3"/>
    <mergeCell ref="A33:B33"/>
    <mergeCell ref="A24:B24"/>
    <mergeCell ref="E2:G2"/>
    <mergeCell ref="A9:B9"/>
    <mergeCell ref="C2:D2"/>
    <mergeCell ref="S2:S3"/>
    <mergeCell ref="M2:Q2"/>
    <mergeCell ref="H2:J2"/>
    <mergeCell ref="K2:L2"/>
    <mergeCell ref="B2:B3"/>
    <mergeCell ref="R2:R3"/>
  </mergeCells>
  <phoneticPr fontId="3" type="noConversion"/>
  <pageMargins left="0.26" right="0" top="0.63" bottom="0" header="0" footer="0"/>
  <pageSetup paperSize="9" scale="87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49"/>
  <sheetViews>
    <sheetView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M32" sqref="M32:M33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42143</v>
      </c>
      <c r="N1" s="22"/>
      <c r="O1" s="22">
        <v>42140</v>
      </c>
      <c r="P1" s="22">
        <v>42130</v>
      </c>
      <c r="Q1" s="22">
        <v>42142</v>
      </c>
      <c r="R1" s="14"/>
      <c r="S1" s="4"/>
    </row>
    <row r="2" spans="1:20" s="73" customFormat="1" ht="22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0.75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8" t="s">
        <v>6</v>
      </c>
      <c r="J3" s="18" t="s">
        <v>24</v>
      </c>
      <c r="K3" s="78" t="s">
        <v>6</v>
      </c>
      <c r="L3" s="76" t="s">
        <v>24</v>
      </c>
      <c r="M3" s="72" t="s">
        <v>21</v>
      </c>
      <c r="N3" s="72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v>42100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v>42100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v>42100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v>42100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83">
        <f t="shared" ref="A10:A22" si="0">ROW()-9</f>
        <v>1</v>
      </c>
      <c r="B10" s="99" t="s">
        <v>45</v>
      </c>
      <c r="C10" s="44">
        <v>41958</v>
      </c>
      <c r="D10" s="44">
        <v>42139</v>
      </c>
      <c r="E10" s="82"/>
      <c r="F10" s="82">
        <v>69000</v>
      </c>
      <c r="G10" s="94"/>
      <c r="H10" s="44"/>
      <c r="I10" s="82"/>
      <c r="J10" s="82"/>
      <c r="K10" s="85"/>
      <c r="L10" s="81">
        <f t="shared" ref="L10:L22" si="1">F10-J10</f>
        <v>69000</v>
      </c>
      <c r="M10" s="82"/>
      <c r="N10" s="82"/>
      <c r="O10" s="82">
        <f t="shared" ref="O10:O22" si="2">IF((LEFT(B10,4)="1402"),F10*R10*DATEDIF(Q10,O$1,"d")/360,0)</f>
        <v>0</v>
      </c>
      <c r="P10" s="81">
        <f t="shared" ref="P10:P22" si="3">IF((LEFT(B10,4)="1015"),F10*R10*DATEDIF(Q10,Q$1,"d")/360,0)</f>
        <v>276</v>
      </c>
      <c r="Q10" s="44">
        <v>42112</v>
      </c>
      <c r="R10" s="121">
        <v>4.8000000000000001E-2</v>
      </c>
      <c r="S10" s="122"/>
    </row>
    <row r="11" spans="1:20" s="132" customFormat="1" ht="17.25" customHeight="1">
      <c r="A11" s="123">
        <f t="shared" si="0"/>
        <v>2</v>
      </c>
      <c r="B11" s="124" t="s">
        <v>47</v>
      </c>
      <c r="C11" s="125">
        <v>41962</v>
      </c>
      <c r="D11" s="125">
        <v>42143</v>
      </c>
      <c r="E11" s="126"/>
      <c r="F11" s="126">
        <v>81000</v>
      </c>
      <c r="G11" s="127">
        <v>2019360000</v>
      </c>
      <c r="H11" s="125"/>
      <c r="I11" s="126"/>
      <c r="J11" s="126"/>
      <c r="K11" s="128"/>
      <c r="L11" s="128">
        <f t="shared" si="1"/>
        <v>81000</v>
      </c>
      <c r="M11" s="126"/>
      <c r="N11" s="126"/>
      <c r="O11" s="126">
        <f t="shared" si="2"/>
        <v>324</v>
      </c>
      <c r="P11" s="126">
        <f t="shared" si="3"/>
        <v>0</v>
      </c>
      <c r="Q11" s="129">
        <v>42110</v>
      </c>
      <c r="R11" s="130">
        <v>4.8000000000000001E-2</v>
      </c>
      <c r="S11" s="131" t="s">
        <v>18</v>
      </c>
    </row>
    <row r="12" spans="1:20" s="132" customFormat="1" ht="17.25" customHeight="1">
      <c r="A12" s="123">
        <f t="shared" si="0"/>
        <v>3</v>
      </c>
      <c r="B12" s="124" t="s">
        <v>49</v>
      </c>
      <c r="C12" s="125">
        <v>41991</v>
      </c>
      <c r="D12" s="125">
        <v>42173</v>
      </c>
      <c r="E12" s="126"/>
      <c r="F12" s="126">
        <v>95700</v>
      </c>
      <c r="G12" s="127">
        <v>1737190000</v>
      </c>
      <c r="H12" s="125"/>
      <c r="I12" s="126"/>
      <c r="J12" s="126"/>
      <c r="K12" s="128"/>
      <c r="L12" s="128">
        <f t="shared" si="1"/>
        <v>95700</v>
      </c>
      <c r="M12" s="126"/>
      <c r="N12" s="126"/>
      <c r="O12" s="126">
        <f t="shared" si="2"/>
        <v>382.8</v>
      </c>
      <c r="P12" s="126">
        <f t="shared" si="3"/>
        <v>0</v>
      </c>
      <c r="Q12" s="133">
        <v>42110</v>
      </c>
      <c r="R12" s="130">
        <v>4.8000000000000001E-2</v>
      </c>
      <c r="S12" s="131" t="s">
        <v>18</v>
      </c>
    </row>
    <row r="13" spans="1:20" s="33" customFormat="1" ht="17.25" customHeight="1">
      <c r="A13" s="83">
        <f t="shared" si="0"/>
        <v>4</v>
      </c>
      <c r="B13" s="49" t="s">
        <v>50</v>
      </c>
      <c r="C13" s="30">
        <v>41997</v>
      </c>
      <c r="D13" s="30">
        <v>42179</v>
      </c>
      <c r="E13" s="23"/>
      <c r="F13" s="23">
        <v>70000</v>
      </c>
      <c r="G13" s="92"/>
      <c r="H13" s="30"/>
      <c r="I13" s="23"/>
      <c r="J13" s="23"/>
      <c r="K13" s="85"/>
      <c r="L13" s="81">
        <f t="shared" si="1"/>
        <v>70000</v>
      </c>
      <c r="M13" s="23"/>
      <c r="N13" s="23"/>
      <c r="O13" s="23">
        <f t="shared" si="2"/>
        <v>0</v>
      </c>
      <c r="P13" s="26">
        <f>IF((LEFT(B13,4)="1015"),F13*R13*DATEDIF(Q13,Q$1,"d")/360,0)</f>
        <v>280</v>
      </c>
      <c r="Q13" s="30">
        <v>42112</v>
      </c>
      <c r="R13" s="46">
        <v>4.8000000000000001E-2</v>
      </c>
      <c r="S13" s="37"/>
    </row>
    <row r="14" spans="1:20" s="33" customFormat="1" ht="17.25" customHeight="1">
      <c r="A14" s="83">
        <f t="shared" si="0"/>
        <v>5</v>
      </c>
      <c r="B14" s="49" t="s">
        <v>53</v>
      </c>
      <c r="C14" s="30">
        <v>42000</v>
      </c>
      <c r="D14" s="30">
        <v>42182</v>
      </c>
      <c r="E14" s="23"/>
      <c r="F14" s="23">
        <v>19500</v>
      </c>
      <c r="G14" s="92"/>
      <c r="H14" s="30"/>
      <c r="I14" s="23"/>
      <c r="J14" s="23"/>
      <c r="K14" s="85"/>
      <c r="L14" s="81">
        <f t="shared" si="1"/>
        <v>19500</v>
      </c>
      <c r="M14" s="23"/>
      <c r="N14" s="23"/>
      <c r="O14" s="23">
        <f t="shared" si="2"/>
        <v>0</v>
      </c>
      <c r="P14" s="26">
        <f t="shared" si="3"/>
        <v>78</v>
      </c>
      <c r="Q14" s="30">
        <v>42112</v>
      </c>
      <c r="R14" s="46">
        <v>4.8000000000000001E-2</v>
      </c>
      <c r="S14" s="37"/>
    </row>
    <row r="15" spans="1:20" s="132" customFormat="1" ht="17.25" customHeight="1">
      <c r="A15" s="123">
        <f t="shared" si="0"/>
        <v>6</v>
      </c>
      <c r="B15" s="124" t="s">
        <v>55</v>
      </c>
      <c r="C15" s="125">
        <v>42003</v>
      </c>
      <c r="D15" s="125">
        <v>42185</v>
      </c>
      <c r="E15" s="126"/>
      <c r="F15" s="126">
        <v>43600</v>
      </c>
      <c r="G15" s="127">
        <v>926064000</v>
      </c>
      <c r="H15" s="125"/>
      <c r="I15" s="126"/>
      <c r="J15" s="126"/>
      <c r="K15" s="128"/>
      <c r="L15" s="128">
        <f t="shared" si="1"/>
        <v>43600</v>
      </c>
      <c r="M15" s="126"/>
      <c r="N15" s="126"/>
      <c r="O15" s="126">
        <f t="shared" si="2"/>
        <v>174.40000000000003</v>
      </c>
      <c r="P15" s="126">
        <f t="shared" si="3"/>
        <v>0</v>
      </c>
      <c r="Q15" s="133">
        <v>42110</v>
      </c>
      <c r="R15" s="130">
        <v>4.8000000000000001E-2</v>
      </c>
      <c r="S15" s="131" t="s">
        <v>18</v>
      </c>
    </row>
    <row r="16" spans="1:20" s="41" customFormat="1" ht="17.25" customHeight="1">
      <c r="A16" s="83">
        <f t="shared" si="0"/>
        <v>7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si="1"/>
        <v>43500</v>
      </c>
      <c r="M16" s="26"/>
      <c r="N16" s="26"/>
      <c r="O16" s="23">
        <f t="shared" si="2"/>
        <v>0</v>
      </c>
      <c r="P16" s="26">
        <f t="shared" si="3"/>
        <v>174</v>
      </c>
      <c r="Q16" s="30">
        <v>42112</v>
      </c>
      <c r="R16" s="46">
        <v>4.8000000000000001E-2</v>
      </c>
      <c r="S16" s="37" t="s">
        <v>57</v>
      </c>
    </row>
    <row r="17" spans="1:19" s="41" customFormat="1" ht="17.25" customHeight="1">
      <c r="A17" s="55">
        <f t="shared" si="0"/>
        <v>8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1"/>
        <v>49000</v>
      </c>
      <c r="M17" s="26"/>
      <c r="N17" s="26"/>
      <c r="O17" s="23">
        <f t="shared" si="2"/>
        <v>0</v>
      </c>
      <c r="P17" s="26">
        <f t="shared" si="3"/>
        <v>196</v>
      </c>
      <c r="Q17" s="30">
        <v>42112</v>
      </c>
      <c r="R17" s="46">
        <v>4.8000000000000001E-2</v>
      </c>
      <c r="S17" s="37" t="s">
        <v>58</v>
      </c>
    </row>
    <row r="18" spans="1:19" s="41" customFormat="1" ht="17.25" customHeight="1">
      <c r="A18" s="55">
        <f t="shared" si="0"/>
        <v>9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1"/>
        <v>98000</v>
      </c>
      <c r="M18" s="26"/>
      <c r="N18" s="26"/>
      <c r="O18" s="23">
        <f t="shared" si="2"/>
        <v>0</v>
      </c>
      <c r="P18" s="26">
        <f t="shared" si="3"/>
        <v>392</v>
      </c>
      <c r="Q18" s="30">
        <v>42112</v>
      </c>
      <c r="R18" s="46">
        <v>4.8000000000000001E-2</v>
      </c>
      <c r="S18" s="37" t="s">
        <v>60</v>
      </c>
    </row>
    <row r="19" spans="1:19" s="132" customFormat="1" ht="17.25" customHeight="1">
      <c r="A19" s="123">
        <f t="shared" si="0"/>
        <v>10</v>
      </c>
      <c r="B19" s="124" t="s">
        <v>63</v>
      </c>
      <c r="C19" s="125">
        <v>42060</v>
      </c>
      <c r="D19" s="125">
        <v>42241</v>
      </c>
      <c r="E19" s="126"/>
      <c r="F19" s="126">
        <v>55000</v>
      </c>
      <c r="G19" s="127">
        <v>1151700000</v>
      </c>
      <c r="H19" s="125"/>
      <c r="I19" s="126"/>
      <c r="J19" s="126"/>
      <c r="K19" s="128"/>
      <c r="L19" s="128">
        <f t="shared" si="1"/>
        <v>55000</v>
      </c>
      <c r="M19" s="126"/>
      <c r="N19" s="126"/>
      <c r="O19" s="126">
        <f t="shared" si="2"/>
        <v>183.33333333333334</v>
      </c>
      <c r="P19" s="126">
        <f t="shared" si="3"/>
        <v>0</v>
      </c>
      <c r="Q19" s="133">
        <v>42110</v>
      </c>
      <c r="R19" s="130">
        <v>0.04</v>
      </c>
      <c r="S19" s="131" t="s">
        <v>62</v>
      </c>
    </row>
    <row r="20" spans="1:19" s="33" customFormat="1" ht="17.25" customHeight="1">
      <c r="A20" s="55">
        <f t="shared" si="0"/>
        <v>11</v>
      </c>
      <c r="B20" s="49" t="s">
        <v>65</v>
      </c>
      <c r="C20" s="30">
        <v>42065</v>
      </c>
      <c r="D20" s="30">
        <v>42249</v>
      </c>
      <c r="E20" s="23"/>
      <c r="F20" s="23">
        <v>97300</v>
      </c>
      <c r="G20" s="92">
        <v>1894165000</v>
      </c>
      <c r="H20" s="30"/>
      <c r="I20" s="23"/>
      <c r="J20" s="23"/>
      <c r="K20" s="81"/>
      <c r="L20" s="81">
        <f t="shared" si="1"/>
        <v>97300</v>
      </c>
      <c r="M20" s="23"/>
      <c r="N20" s="23"/>
      <c r="O20" s="23">
        <f t="shared" si="2"/>
        <v>0</v>
      </c>
      <c r="P20" s="26">
        <f t="shared" si="3"/>
        <v>324.33333333333331</v>
      </c>
      <c r="Q20" s="30">
        <v>42112</v>
      </c>
      <c r="R20" s="46">
        <v>0.04</v>
      </c>
      <c r="S20" s="37" t="s">
        <v>66</v>
      </c>
    </row>
    <row r="21" spans="1:19" s="33" customFormat="1" ht="17.25" customHeight="1">
      <c r="A21" s="55">
        <f t="shared" si="0"/>
        <v>12</v>
      </c>
      <c r="B21" s="50" t="s">
        <v>67</v>
      </c>
      <c r="C21" s="30">
        <v>42072</v>
      </c>
      <c r="D21" s="30">
        <v>42256</v>
      </c>
      <c r="E21" s="23"/>
      <c r="F21" s="23">
        <v>90000</v>
      </c>
      <c r="G21" s="92">
        <v>1997238540</v>
      </c>
      <c r="H21" s="30"/>
      <c r="I21" s="23"/>
      <c r="J21" s="23"/>
      <c r="K21" s="81"/>
      <c r="L21" s="81">
        <f t="shared" si="1"/>
        <v>90000</v>
      </c>
      <c r="M21" s="23"/>
      <c r="N21" s="23"/>
      <c r="O21" s="23">
        <f t="shared" si="2"/>
        <v>0</v>
      </c>
      <c r="P21" s="26">
        <f t="shared" si="3"/>
        <v>300</v>
      </c>
      <c r="Q21" s="30">
        <v>42112</v>
      </c>
      <c r="R21" s="46">
        <v>0.04</v>
      </c>
      <c r="S21" s="38" t="s">
        <v>70</v>
      </c>
    </row>
    <row r="22" spans="1:19" s="33" customFormat="1" ht="17.25" customHeight="1">
      <c r="A22" s="83">
        <f t="shared" si="0"/>
        <v>13</v>
      </c>
      <c r="B22" s="49" t="s">
        <v>71</v>
      </c>
      <c r="C22" s="88">
        <v>42097</v>
      </c>
      <c r="D22" s="88">
        <v>42280</v>
      </c>
      <c r="E22" s="89"/>
      <c r="F22" s="89">
        <v>89500</v>
      </c>
      <c r="G22" s="91">
        <v>1894165000</v>
      </c>
      <c r="H22" s="88"/>
      <c r="I22" s="89"/>
      <c r="J22" s="89"/>
      <c r="K22" s="85"/>
      <c r="L22" s="81">
        <f t="shared" si="1"/>
        <v>89500</v>
      </c>
      <c r="M22" s="89"/>
      <c r="N22" s="89"/>
      <c r="O22" s="23">
        <f t="shared" si="2"/>
        <v>0</v>
      </c>
      <c r="P22" s="26">
        <f t="shared" si="3"/>
        <v>447.5</v>
      </c>
      <c r="Q22" s="30">
        <v>42097</v>
      </c>
      <c r="R22" s="46">
        <v>0.04</v>
      </c>
      <c r="S22" s="38" t="s">
        <v>73</v>
      </c>
    </row>
    <row r="23" spans="1:19" s="33" customFormat="1" ht="17.25" customHeight="1">
      <c r="A23" s="107"/>
      <c r="B23" s="57"/>
      <c r="C23" s="32"/>
      <c r="D23" s="32"/>
      <c r="E23" s="58"/>
      <c r="F23" s="58"/>
      <c r="G23" s="93"/>
      <c r="H23" s="32"/>
      <c r="I23" s="58"/>
      <c r="J23" s="58"/>
      <c r="K23" s="58"/>
      <c r="L23" s="108"/>
      <c r="M23" s="58"/>
      <c r="N23" s="58"/>
      <c r="O23" s="58"/>
      <c r="P23" s="108"/>
      <c r="Q23" s="32"/>
      <c r="R23" s="109"/>
      <c r="S23" s="110"/>
    </row>
    <row r="24" spans="1:19" s="36" customFormat="1" ht="17.25" customHeight="1">
      <c r="A24" s="184" t="s">
        <v>7</v>
      </c>
      <c r="B24" s="184"/>
      <c r="C24" s="69"/>
      <c r="D24" s="69"/>
      <c r="E24" s="66">
        <f>SUM(E10:E23)</f>
        <v>0</v>
      </c>
      <c r="F24" s="66">
        <f>SUM(F10:F23)</f>
        <v>901100</v>
      </c>
      <c r="G24" s="65">
        <f>SUM(G10:G21)</f>
        <v>15722772540</v>
      </c>
      <c r="H24" s="64"/>
      <c r="I24" s="66">
        <f>SUM(I10:I21)</f>
        <v>0</v>
      </c>
      <c r="J24" s="66">
        <f>SUM(J10:J21)</f>
        <v>0</v>
      </c>
      <c r="K24" s="66">
        <f>SUM(K10:K21)</f>
        <v>0</v>
      </c>
      <c r="L24" s="66">
        <f>SUM(L10:L23)</f>
        <v>901100</v>
      </c>
      <c r="M24" s="66">
        <f>SUM(M10:M19)</f>
        <v>0</v>
      </c>
      <c r="N24" s="66"/>
      <c r="O24" s="66">
        <f>SUM(O10:O23)</f>
        <v>1064.5333333333333</v>
      </c>
      <c r="P24" s="66">
        <f>SUM(P10:P23)</f>
        <v>2467.833333333333</v>
      </c>
      <c r="Q24" s="70"/>
      <c r="R24" s="71"/>
      <c r="S24" s="68"/>
    </row>
    <row r="25" spans="1:19" s="40" customFormat="1" ht="17.25" customHeight="1">
      <c r="A25" s="83">
        <v>14</v>
      </c>
      <c r="B25" s="52" t="s">
        <v>37</v>
      </c>
      <c r="C25" s="31">
        <v>41870</v>
      </c>
      <c r="D25" s="31">
        <v>46253</v>
      </c>
      <c r="E25" s="29">
        <v>1000000000</v>
      </c>
      <c r="F25" s="28"/>
      <c r="G25" s="29">
        <v>1151700000</v>
      </c>
      <c r="H25" s="31">
        <v>42632</v>
      </c>
      <c r="I25" s="29">
        <v>8340000</v>
      </c>
      <c r="J25" s="28"/>
      <c r="K25" s="29">
        <f t="shared" ref="K25:K32" si="4">E25-I25</f>
        <v>991660000</v>
      </c>
      <c r="L25" s="28"/>
      <c r="M25" s="29">
        <f t="shared" ref="M25:M31" si="5">IF((LEFT(B25,4)="1402"),E25*R25*DATEDIF(Q25,$M$1,"d")/360,0)</f>
        <v>7916666.666666667</v>
      </c>
      <c r="N25" s="27"/>
      <c r="O25" s="28">
        <f t="shared" ref="O25:O31" si="6">IF((LEFT(B25,4)="1402"),F25*R25*DATEDIF(Q25,O$1,"d")/360,0)</f>
        <v>0</v>
      </c>
      <c r="P25" s="27">
        <f t="shared" ref="P25:P31" si="7">IF((LEFT(B25,4)="1015"),F25*R25*DATEDIF(Q25,Q$1,"d")/360,0)</f>
        <v>0</v>
      </c>
      <c r="Q25" s="63">
        <v>42113</v>
      </c>
      <c r="R25" s="47">
        <v>9.5000000000000001E-2</v>
      </c>
      <c r="S25" s="98" t="s">
        <v>41</v>
      </c>
    </row>
    <row r="26" spans="1:19" s="40" customFormat="1" ht="17.25" customHeight="1">
      <c r="A26" s="83">
        <v>15</v>
      </c>
      <c r="B26" s="52" t="s">
        <v>38</v>
      </c>
      <c r="C26" s="31">
        <v>41905</v>
      </c>
      <c r="D26" s="31">
        <v>46253</v>
      </c>
      <c r="E26" s="29">
        <v>2000000000</v>
      </c>
      <c r="F26" s="28"/>
      <c r="G26" s="29">
        <v>1894165000</v>
      </c>
      <c r="H26" s="31">
        <v>42632</v>
      </c>
      <c r="I26" s="29">
        <v>16670000</v>
      </c>
      <c r="J26" s="28"/>
      <c r="K26" s="29">
        <f t="shared" si="4"/>
        <v>1983330000</v>
      </c>
      <c r="L26" s="28"/>
      <c r="M26" s="29">
        <f t="shared" si="5"/>
        <v>15833333.333333334</v>
      </c>
      <c r="N26" s="28"/>
      <c r="O26" s="28">
        <f t="shared" si="6"/>
        <v>0</v>
      </c>
      <c r="P26" s="27">
        <f t="shared" si="7"/>
        <v>0</v>
      </c>
      <c r="Q26" s="63">
        <v>42113</v>
      </c>
      <c r="R26" s="47">
        <v>9.5000000000000001E-2</v>
      </c>
      <c r="S26" s="100" t="s">
        <v>41</v>
      </c>
    </row>
    <row r="27" spans="1:19" s="40" customFormat="1" ht="17.25" customHeight="1">
      <c r="A27" s="83">
        <v>16</v>
      </c>
      <c r="B27" s="52" t="s">
        <v>43</v>
      </c>
      <c r="C27" s="101">
        <v>41934</v>
      </c>
      <c r="D27" s="31">
        <v>46253</v>
      </c>
      <c r="E27" s="102">
        <v>1600000000</v>
      </c>
      <c r="F27" s="103"/>
      <c r="G27" s="102"/>
      <c r="H27" s="31">
        <v>42632</v>
      </c>
      <c r="I27" s="102">
        <v>13340000</v>
      </c>
      <c r="J27" s="103"/>
      <c r="K27" s="29">
        <f t="shared" si="4"/>
        <v>1586660000</v>
      </c>
      <c r="L27" s="103"/>
      <c r="M27" s="29">
        <f t="shared" si="5"/>
        <v>12666666.666666666</v>
      </c>
      <c r="N27" s="103"/>
      <c r="O27" s="28">
        <f t="shared" si="6"/>
        <v>0</v>
      </c>
      <c r="P27" s="27">
        <f t="shared" si="7"/>
        <v>0</v>
      </c>
      <c r="Q27" s="63">
        <v>42113</v>
      </c>
      <c r="R27" s="47">
        <v>9.5000000000000001E-2</v>
      </c>
      <c r="S27" s="100" t="s">
        <v>41</v>
      </c>
    </row>
    <row r="28" spans="1:19" s="40" customFormat="1" ht="17.25" customHeight="1">
      <c r="A28" s="83">
        <v>17</v>
      </c>
      <c r="B28" s="52" t="s">
        <v>48</v>
      </c>
      <c r="C28" s="101">
        <v>41963</v>
      </c>
      <c r="D28" s="31">
        <v>46253</v>
      </c>
      <c r="E28" s="102">
        <v>1500000000</v>
      </c>
      <c r="F28" s="103"/>
      <c r="G28" s="102"/>
      <c r="H28" s="31">
        <v>42632</v>
      </c>
      <c r="I28" s="102">
        <v>12500000</v>
      </c>
      <c r="J28" s="103"/>
      <c r="K28" s="29">
        <f t="shared" si="4"/>
        <v>1487500000</v>
      </c>
      <c r="L28" s="103"/>
      <c r="M28" s="29">
        <f t="shared" si="5"/>
        <v>11875000</v>
      </c>
      <c r="N28" s="103"/>
      <c r="O28" s="28">
        <f t="shared" si="6"/>
        <v>0</v>
      </c>
      <c r="P28" s="27">
        <f t="shared" si="7"/>
        <v>0</v>
      </c>
      <c r="Q28" s="63">
        <v>42113</v>
      </c>
      <c r="R28" s="47">
        <v>9.5000000000000001E-2</v>
      </c>
      <c r="S28" s="100" t="s">
        <v>41</v>
      </c>
    </row>
    <row r="29" spans="1:19" s="40" customFormat="1" ht="17.25" customHeight="1">
      <c r="A29" s="83">
        <v>18</v>
      </c>
      <c r="B29" s="52" t="s">
        <v>61</v>
      </c>
      <c r="C29" s="101">
        <v>41984</v>
      </c>
      <c r="D29" s="31">
        <v>46253</v>
      </c>
      <c r="E29" s="102">
        <v>1000000000</v>
      </c>
      <c r="F29" s="103"/>
      <c r="G29" s="102"/>
      <c r="H29" s="31">
        <v>42632</v>
      </c>
      <c r="I29" s="102">
        <v>8330000</v>
      </c>
      <c r="J29" s="103"/>
      <c r="K29" s="102">
        <f t="shared" si="4"/>
        <v>991670000</v>
      </c>
      <c r="L29" s="103"/>
      <c r="M29" s="29">
        <f t="shared" si="5"/>
        <v>7916666.666666667</v>
      </c>
      <c r="N29" s="103"/>
      <c r="O29" s="28">
        <f t="shared" si="6"/>
        <v>0</v>
      </c>
      <c r="P29" s="27">
        <f t="shared" si="7"/>
        <v>0</v>
      </c>
      <c r="Q29" s="63">
        <v>42113</v>
      </c>
      <c r="R29" s="47">
        <v>9.5000000000000001E-2</v>
      </c>
      <c r="S29" s="100" t="s">
        <v>41</v>
      </c>
    </row>
    <row r="30" spans="1:19" s="40" customFormat="1" ht="17.25" customHeight="1">
      <c r="A30" s="83">
        <v>19</v>
      </c>
      <c r="B30" s="52" t="s">
        <v>64</v>
      </c>
      <c r="C30" s="101">
        <v>42033</v>
      </c>
      <c r="D30" s="31">
        <v>46253</v>
      </c>
      <c r="E30" s="102">
        <v>1500000000</v>
      </c>
      <c r="F30" s="103"/>
      <c r="G30" s="102"/>
      <c r="H30" s="101">
        <v>42632</v>
      </c>
      <c r="I30" s="102">
        <v>12500000</v>
      </c>
      <c r="J30" s="103"/>
      <c r="K30" s="102">
        <f t="shared" si="4"/>
        <v>1487500000</v>
      </c>
      <c r="L30" s="103"/>
      <c r="M30" s="29">
        <f t="shared" si="5"/>
        <v>11875000</v>
      </c>
      <c r="N30" s="103"/>
      <c r="O30" s="28">
        <f t="shared" si="6"/>
        <v>0</v>
      </c>
      <c r="P30" s="27">
        <f t="shared" si="7"/>
        <v>0</v>
      </c>
      <c r="Q30" s="63">
        <v>42113</v>
      </c>
      <c r="R30" s="47">
        <v>9.5000000000000001E-2</v>
      </c>
      <c r="S30" s="100" t="s">
        <v>41</v>
      </c>
    </row>
    <row r="31" spans="1:19" s="40" customFormat="1" ht="17.25" customHeight="1">
      <c r="A31" s="83">
        <v>20</v>
      </c>
      <c r="B31" s="52" t="s">
        <v>69</v>
      </c>
      <c r="C31" s="101">
        <v>42088</v>
      </c>
      <c r="D31" s="31">
        <v>46253</v>
      </c>
      <c r="E31" s="102">
        <v>2000000000</v>
      </c>
      <c r="F31" s="103"/>
      <c r="G31" s="102"/>
      <c r="H31" s="31">
        <v>42632</v>
      </c>
      <c r="I31" s="102">
        <v>16670000</v>
      </c>
      <c r="J31" s="103"/>
      <c r="K31" s="102">
        <f t="shared" si="4"/>
        <v>1983330000</v>
      </c>
      <c r="L31" s="103"/>
      <c r="M31" s="29">
        <f t="shared" si="5"/>
        <v>29027777.777777776</v>
      </c>
      <c r="N31" s="103"/>
      <c r="O31" s="28">
        <f t="shared" si="6"/>
        <v>0</v>
      </c>
      <c r="P31" s="27">
        <f t="shared" si="7"/>
        <v>0</v>
      </c>
      <c r="Q31" s="63">
        <v>42088</v>
      </c>
      <c r="R31" s="47">
        <v>9.5000000000000001E-2</v>
      </c>
      <c r="S31" s="100" t="s">
        <v>41</v>
      </c>
    </row>
    <row r="32" spans="1:19" s="40" customFormat="1" ht="17.25" customHeight="1">
      <c r="A32" s="83">
        <v>21</v>
      </c>
      <c r="B32" s="52" t="s">
        <v>72</v>
      </c>
      <c r="C32" s="101">
        <v>42114</v>
      </c>
      <c r="D32" s="31">
        <v>46253</v>
      </c>
      <c r="E32" s="102">
        <v>1400000000</v>
      </c>
      <c r="F32" s="103"/>
      <c r="G32" s="102"/>
      <c r="H32" s="101">
        <v>42632</v>
      </c>
      <c r="I32" s="102">
        <v>11670000</v>
      </c>
      <c r="J32" s="103"/>
      <c r="K32" s="102">
        <f t="shared" si="4"/>
        <v>1388330000</v>
      </c>
      <c r="L32" s="103"/>
      <c r="M32" s="29"/>
      <c r="N32" s="103"/>
      <c r="O32" s="28">
        <f>IF((LEFT(B32,4)="1402"),F32*R32*DATEDIF(Q32,O$1,"d")/360,0)</f>
        <v>0</v>
      </c>
      <c r="P32" s="27">
        <f>IF((LEFT(B32,4)="1015"),F32*R32*DATEDIF(Q32,Q$1,"d")/360,0)</f>
        <v>0</v>
      </c>
      <c r="Q32" s="63">
        <v>42114</v>
      </c>
      <c r="R32" s="47">
        <v>9.5000000000000001E-2</v>
      </c>
      <c r="S32" s="100" t="s">
        <v>41</v>
      </c>
    </row>
    <row r="33" spans="1:19" s="40" customFormat="1" ht="17.25" customHeight="1">
      <c r="A33" s="83">
        <v>22</v>
      </c>
      <c r="B33" s="52" t="s">
        <v>74</v>
      </c>
      <c r="C33" s="101">
        <v>42138</v>
      </c>
      <c r="D33" s="31">
        <v>46253</v>
      </c>
      <c r="E33" s="102">
        <v>1500000000</v>
      </c>
      <c r="F33" s="103"/>
      <c r="G33" s="102"/>
      <c r="H33" s="101">
        <v>42632</v>
      </c>
      <c r="I33" s="102">
        <v>12500000</v>
      </c>
      <c r="J33" s="103"/>
      <c r="K33" s="102">
        <f t="shared" ref="K33" si="8">E33-I33</f>
        <v>1487500000</v>
      </c>
      <c r="L33" s="103"/>
      <c r="M33" s="29"/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v>42138</v>
      </c>
      <c r="R33" s="47">
        <v>9.5000000000000001E-2</v>
      </c>
      <c r="S33" s="100" t="s">
        <v>41</v>
      </c>
    </row>
    <row r="34" spans="1:19" s="33" customFormat="1" ht="17.25" customHeight="1">
      <c r="A34" s="55"/>
      <c r="B34" s="49"/>
      <c r="C34" s="88"/>
      <c r="D34" s="88"/>
      <c r="E34" s="91"/>
      <c r="F34" s="89"/>
      <c r="G34" s="91"/>
      <c r="H34" s="88"/>
      <c r="I34" s="91"/>
      <c r="J34" s="89"/>
      <c r="K34" s="91"/>
      <c r="L34" s="89"/>
      <c r="M34" s="91"/>
      <c r="N34" s="89"/>
      <c r="O34" s="89"/>
      <c r="P34" s="90"/>
      <c r="Q34" s="44"/>
      <c r="R34" s="46"/>
      <c r="S34" s="37"/>
    </row>
    <row r="35" spans="1:19" s="36" customFormat="1" ht="17.25" customHeight="1">
      <c r="A35" s="184" t="s">
        <v>7</v>
      </c>
      <c r="B35" s="184"/>
      <c r="C35" s="69"/>
      <c r="D35" s="69"/>
      <c r="E35" s="65">
        <f>SUM(E25:E34)</f>
        <v>13500000000</v>
      </c>
      <c r="F35" s="66">
        <f>SUM(F25:F34)</f>
        <v>0</v>
      </c>
      <c r="G35" s="65">
        <f>SUM(G25:G34)</f>
        <v>3045865000</v>
      </c>
      <c r="H35" s="66"/>
      <c r="I35" s="65">
        <f t="shared" ref="I35:P35" si="9">SUM(I25:I34)</f>
        <v>112520000</v>
      </c>
      <c r="J35" s="66">
        <f t="shared" si="9"/>
        <v>0</v>
      </c>
      <c r="K35" s="65">
        <f t="shared" si="9"/>
        <v>13387480000</v>
      </c>
      <c r="L35" s="66">
        <f t="shared" si="9"/>
        <v>0</v>
      </c>
      <c r="M35" s="65">
        <f t="shared" si="9"/>
        <v>97111111.111111104</v>
      </c>
      <c r="N35" s="66">
        <f t="shared" si="9"/>
        <v>0</v>
      </c>
      <c r="O35" s="66">
        <f t="shared" si="9"/>
        <v>0</v>
      </c>
      <c r="P35" s="66">
        <f t="shared" si="9"/>
        <v>0</v>
      </c>
      <c r="Q35" s="70"/>
      <c r="R35" s="71"/>
      <c r="S35" s="68"/>
    </row>
    <row r="36" spans="1:19" ht="17.25" customHeight="1">
      <c r="F36" s="8"/>
    </row>
    <row r="37" spans="1:19" ht="17.25" customHeight="1">
      <c r="F37" s="2"/>
    </row>
    <row r="38" spans="1:19" ht="17.25" customHeight="1">
      <c r="F38" s="2"/>
    </row>
    <row r="39" spans="1:19" ht="17.25" customHeight="1">
      <c r="F39" s="2"/>
    </row>
    <row r="41" spans="1:19" ht="17.25" customHeight="1">
      <c r="F41" s="8"/>
    </row>
    <row r="49" spans="13:15" ht="17.25" customHeight="1">
      <c r="M49" s="17"/>
      <c r="N49" s="17"/>
      <c r="O49" s="17"/>
    </row>
  </sheetData>
  <autoFilter ref="A3:S24"/>
  <mergeCells count="12">
    <mergeCell ref="S2:S3"/>
    <mergeCell ref="M2:Q2"/>
    <mergeCell ref="H2:J2"/>
    <mergeCell ref="K2:L2"/>
    <mergeCell ref="E2:G2"/>
    <mergeCell ref="C2:D2"/>
    <mergeCell ref="R2:R3"/>
    <mergeCell ref="B2:B3"/>
    <mergeCell ref="A2:A3"/>
    <mergeCell ref="A35:B35"/>
    <mergeCell ref="A24:B24"/>
    <mergeCell ref="A9:B9"/>
  </mergeCells>
  <phoneticPr fontId="3" type="noConversion"/>
  <pageMargins left="0.18" right="0" top="0.63" bottom="0" header="0" footer="0"/>
  <pageSetup paperSize="9" scale="87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1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O10" sqref="O10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42174</v>
      </c>
      <c r="N1" s="22"/>
      <c r="O1" s="22">
        <v>42171</v>
      </c>
      <c r="P1" s="22">
        <v>42161</v>
      </c>
      <c r="Q1" s="22">
        <v>42173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45" t="s">
        <v>6</v>
      </c>
      <c r="J3" s="145" t="s">
        <v>24</v>
      </c>
      <c r="K3" s="146" t="s">
        <v>6</v>
      </c>
      <c r="L3" s="76" t="s">
        <v>24</v>
      </c>
      <c r="M3" s="144" t="s">
        <v>21</v>
      </c>
      <c r="N3" s="144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42130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42130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42130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42130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55</v>
      </c>
      <c r="C10" s="148">
        <v>42003</v>
      </c>
      <c r="D10" s="148">
        <v>42185</v>
      </c>
      <c r="E10" s="140"/>
      <c r="F10" s="140">
        <v>43600</v>
      </c>
      <c r="G10" s="149">
        <v>926064000</v>
      </c>
      <c r="H10" s="148"/>
      <c r="I10" s="140"/>
      <c r="J10" s="140"/>
      <c r="K10" s="140"/>
      <c r="L10" s="140">
        <f>F10-J10</f>
        <v>43600</v>
      </c>
      <c r="M10" s="140"/>
      <c r="N10" s="140"/>
      <c r="O10" s="140"/>
      <c r="P10" s="140">
        <f>IF((LEFT(B10,4)="1015"),F10*R10*DATEDIF(Q10,Q$1,"d")/360,0)</f>
        <v>0</v>
      </c>
      <c r="Q10" s="134">
        <f>DATEVALUE("16/"&amp;(MONTH($P$1)-1)&amp;"/15")</f>
        <v>42140</v>
      </c>
      <c r="R10" s="150">
        <v>4.8000000000000001E-2</v>
      </c>
      <c r="S10" s="151" t="s">
        <v>18</v>
      </c>
      <c r="T10" s="143"/>
    </row>
    <row r="11" spans="1:20" s="143" customFormat="1" ht="17.25" customHeight="1">
      <c r="A11" s="135">
        <f>ROW()-9</f>
        <v>2</v>
      </c>
      <c r="B11" s="136" t="s">
        <v>63</v>
      </c>
      <c r="C11" s="137">
        <v>42060</v>
      </c>
      <c r="D11" s="137">
        <v>42241</v>
      </c>
      <c r="E11" s="138"/>
      <c r="F11" s="138">
        <v>55000</v>
      </c>
      <c r="G11" s="139">
        <v>1151700000</v>
      </c>
      <c r="H11" s="137"/>
      <c r="I11" s="138"/>
      <c r="J11" s="138"/>
      <c r="K11" s="140"/>
      <c r="L11" s="140">
        <f>F11-J11</f>
        <v>55000</v>
      </c>
      <c r="M11" s="138"/>
      <c r="N11" s="138"/>
      <c r="O11" s="138">
        <f>IF((LEFT(B11,4)="1402"),F11*R11*DATEDIF(Q11,O$1,"d")/360,0)</f>
        <v>189.44444444444446</v>
      </c>
      <c r="P11" s="138">
        <f>IF((LEFT(B11,4)="1015"),F11*R11*DATEDIF(Q11,Q$1,"d")/360,0)</f>
        <v>0</v>
      </c>
      <c r="Q11" s="134">
        <f>DATEVALUE("16/"&amp;(MONTH($P$1)-1)&amp;"/15")</f>
        <v>42140</v>
      </c>
      <c r="R11" s="141">
        <v>0.04</v>
      </c>
      <c r="S11" s="142" t="s">
        <v>62</v>
      </c>
    </row>
    <row r="12" spans="1:20" s="33" customFormat="1" ht="17.25" customHeight="1">
      <c r="A12" s="135">
        <f>ROW()-9</f>
        <v>3</v>
      </c>
      <c r="B12" s="136" t="s">
        <v>76</v>
      </c>
      <c r="C12" s="137">
        <v>42151</v>
      </c>
      <c r="D12" s="137">
        <v>42335</v>
      </c>
      <c r="E12" s="138"/>
      <c r="F12" s="138">
        <v>76300</v>
      </c>
      <c r="G12" s="139">
        <v>2019360000</v>
      </c>
      <c r="H12" s="137"/>
      <c r="I12" s="138"/>
      <c r="J12" s="138"/>
      <c r="K12" s="140"/>
      <c r="L12" s="140">
        <f>F12-J12</f>
        <v>76300</v>
      </c>
      <c r="M12" s="138"/>
      <c r="N12" s="138"/>
      <c r="O12" s="138"/>
      <c r="P12" s="138">
        <f>IF((LEFT(B12,4)="1015"),F12*R12*DATEDIF(Q12,Q$1,"d")/360,0)</f>
        <v>0</v>
      </c>
      <c r="Q12" s="134">
        <f>DATEVALUE("16/"&amp;(MONTH($P$1)-1)&amp;"/15")</f>
        <v>42140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78</v>
      </c>
      <c r="C13" s="137">
        <v>42158</v>
      </c>
      <c r="D13" s="137">
        <v>42341</v>
      </c>
      <c r="E13" s="138"/>
      <c r="F13" s="138">
        <v>95000</v>
      </c>
      <c r="G13" s="139">
        <v>1737190000</v>
      </c>
      <c r="H13" s="137"/>
      <c r="I13" s="138"/>
      <c r="J13" s="138"/>
      <c r="K13" s="140"/>
      <c r="L13" s="140">
        <f>F13-J13</f>
        <v>95000</v>
      </c>
      <c r="M13" s="138"/>
      <c r="N13" s="138"/>
      <c r="O13" s="138"/>
      <c r="P13" s="138">
        <f>IF((LEFT(B13,4)="1015"),F13*R13*DATEDIF(Q13,Q$1,"d")/360,0)</f>
        <v>0</v>
      </c>
      <c r="Q13" s="134">
        <v>42158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269900</v>
      </c>
      <c r="G15" s="65">
        <f>SUM(G9:G12)</f>
        <v>4097124000</v>
      </c>
      <c r="H15" s="66"/>
      <c r="I15" s="65"/>
      <c r="J15" s="66">
        <f>SUM(J10:J14)</f>
        <v>0</v>
      </c>
      <c r="K15" s="65"/>
      <c r="L15" s="66">
        <f>SUM(L10:L14)</f>
        <v>269900</v>
      </c>
      <c r="M15" s="65"/>
      <c r="N15" s="65">
        <f>SUM(N9:N12)</f>
        <v>0</v>
      </c>
      <c r="O15" s="66">
        <f>SUM(O10:O14)</f>
        <v>189.44444444444446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50" t="s">
        <v>54</v>
      </c>
      <c r="C16" s="30">
        <v>42004</v>
      </c>
      <c r="D16" s="30">
        <v>42185</v>
      </c>
      <c r="E16" s="26"/>
      <c r="F16" s="26">
        <v>43500</v>
      </c>
      <c r="G16" s="97">
        <v>2015900000</v>
      </c>
      <c r="H16" s="30"/>
      <c r="I16" s="26"/>
      <c r="J16" s="26"/>
      <c r="K16" s="85"/>
      <c r="L16" s="81">
        <f t="shared" ref="L16:L23" si="2">F16-J16</f>
        <v>43500</v>
      </c>
      <c r="M16" s="26"/>
      <c r="N16" s="26"/>
      <c r="O16" s="23">
        <f t="shared" ref="O16:O23" si="3">IF((LEFT(B16,4)="1402"),F16*R16*DATEDIF(Q16,O$1,"d")/360,0)</f>
        <v>0</v>
      </c>
      <c r="P16" s="26">
        <f t="shared" ref="P16:P21" si="4">IF((LEFT(B16,4)="1015"),F16*R16*DATEDIF(Q16,Q$1,"d")/360,0)</f>
        <v>179.8</v>
      </c>
      <c r="Q16" s="44">
        <f t="shared" ref="Q16:Q21" si="5">DATEVALUE("18/"&amp;(MONTH($P$1)-1)&amp;"/15")</f>
        <v>42142</v>
      </c>
      <c r="R16" s="46">
        <v>4.8000000000000001E-2</v>
      </c>
      <c r="S16" s="37" t="s">
        <v>57</v>
      </c>
      <c r="T16" s="41"/>
    </row>
    <row r="17" spans="1:20" s="143" customFormat="1" ht="17.25" customHeight="1">
      <c r="A17" s="83">
        <f t="shared" si="1"/>
        <v>2</v>
      </c>
      <c r="B17" s="50" t="s">
        <v>56</v>
      </c>
      <c r="C17" s="30">
        <v>42010</v>
      </c>
      <c r="D17" s="30">
        <v>42191</v>
      </c>
      <c r="E17" s="26"/>
      <c r="F17" s="26">
        <v>49000</v>
      </c>
      <c r="G17" s="97">
        <v>2015900000</v>
      </c>
      <c r="H17" s="30"/>
      <c r="I17" s="26"/>
      <c r="J17" s="26"/>
      <c r="K17" s="81"/>
      <c r="L17" s="81">
        <f t="shared" si="2"/>
        <v>49000</v>
      </c>
      <c r="M17" s="26"/>
      <c r="N17" s="26"/>
      <c r="O17" s="23">
        <f t="shared" si="3"/>
        <v>0</v>
      </c>
      <c r="P17" s="26">
        <f t="shared" si="4"/>
        <v>202.53333333333333</v>
      </c>
      <c r="Q17" s="44">
        <f t="shared" si="5"/>
        <v>42142</v>
      </c>
      <c r="R17" s="46">
        <v>4.8000000000000001E-2</v>
      </c>
      <c r="S17" s="37" t="s">
        <v>58</v>
      </c>
      <c r="T17" s="41"/>
    </row>
    <row r="18" spans="1:20" s="41" customFormat="1" ht="17.25" customHeight="1">
      <c r="A18" s="83">
        <f t="shared" si="1"/>
        <v>3</v>
      </c>
      <c r="B18" s="50" t="s">
        <v>59</v>
      </c>
      <c r="C18" s="30">
        <v>42023</v>
      </c>
      <c r="D18" s="30">
        <v>42204</v>
      </c>
      <c r="E18" s="26"/>
      <c r="F18" s="26">
        <v>98000</v>
      </c>
      <c r="G18" s="97">
        <v>1965255000</v>
      </c>
      <c r="H18" s="30"/>
      <c r="I18" s="26"/>
      <c r="J18" s="26"/>
      <c r="K18" s="81"/>
      <c r="L18" s="81">
        <f t="shared" si="2"/>
        <v>98000</v>
      </c>
      <c r="M18" s="26"/>
      <c r="N18" s="26"/>
      <c r="O18" s="23">
        <f t="shared" si="3"/>
        <v>0</v>
      </c>
      <c r="P18" s="26">
        <f t="shared" si="4"/>
        <v>405.06666666666666</v>
      </c>
      <c r="Q18" s="44">
        <f t="shared" si="5"/>
        <v>42142</v>
      </c>
      <c r="R18" s="46">
        <v>4.8000000000000001E-2</v>
      </c>
      <c r="S18" s="37" t="s">
        <v>60</v>
      </c>
    </row>
    <row r="19" spans="1:20" s="41" customFormat="1" ht="17.25" customHeight="1">
      <c r="A19" s="83">
        <f t="shared" si="1"/>
        <v>4</v>
      </c>
      <c r="B19" s="49" t="s">
        <v>65</v>
      </c>
      <c r="C19" s="30">
        <v>42065</v>
      </c>
      <c r="D19" s="30">
        <v>42249</v>
      </c>
      <c r="E19" s="23"/>
      <c r="F19" s="23">
        <v>97300</v>
      </c>
      <c r="G19" s="92">
        <v>1894165000</v>
      </c>
      <c r="H19" s="30"/>
      <c r="I19" s="23"/>
      <c r="J19" s="23"/>
      <c r="K19" s="81"/>
      <c r="L19" s="81">
        <f t="shared" si="2"/>
        <v>97300</v>
      </c>
      <c r="M19" s="23"/>
      <c r="N19" s="23"/>
      <c r="O19" s="23">
        <f t="shared" si="3"/>
        <v>0</v>
      </c>
      <c r="P19" s="26">
        <f t="shared" si="4"/>
        <v>335.14444444444445</v>
      </c>
      <c r="Q19" s="44">
        <f t="shared" si="5"/>
        <v>42142</v>
      </c>
      <c r="R19" s="46">
        <v>0.04</v>
      </c>
      <c r="S19" s="37" t="s">
        <v>66</v>
      </c>
      <c r="T19" s="33"/>
    </row>
    <row r="20" spans="1:20" s="143" customFormat="1" ht="17.25" customHeight="1">
      <c r="A20" s="83">
        <f t="shared" si="1"/>
        <v>5</v>
      </c>
      <c r="B20" s="50" t="s">
        <v>67</v>
      </c>
      <c r="C20" s="30">
        <v>42072</v>
      </c>
      <c r="D20" s="30">
        <v>42256</v>
      </c>
      <c r="E20" s="23"/>
      <c r="F20" s="23">
        <v>90000</v>
      </c>
      <c r="G20" s="92">
        <v>1997238540</v>
      </c>
      <c r="H20" s="30"/>
      <c r="I20" s="23"/>
      <c r="J20" s="23"/>
      <c r="K20" s="81"/>
      <c r="L20" s="81">
        <f t="shared" si="2"/>
        <v>90000</v>
      </c>
      <c r="M20" s="23"/>
      <c r="N20" s="23"/>
      <c r="O20" s="23">
        <f t="shared" si="3"/>
        <v>0</v>
      </c>
      <c r="P20" s="26">
        <f t="shared" si="4"/>
        <v>310</v>
      </c>
      <c r="Q20" s="44">
        <f t="shared" si="5"/>
        <v>42142</v>
      </c>
      <c r="R20" s="46">
        <v>0.04</v>
      </c>
      <c r="S20" s="38" t="s">
        <v>70</v>
      </c>
      <c r="T20" s="33"/>
    </row>
    <row r="21" spans="1:20" s="33" customFormat="1" ht="17.25" customHeight="1">
      <c r="A21" s="83">
        <f t="shared" si="1"/>
        <v>6</v>
      </c>
      <c r="B21" s="49" t="s">
        <v>71</v>
      </c>
      <c r="C21" s="30">
        <v>42097</v>
      </c>
      <c r="D21" s="30">
        <v>42280</v>
      </c>
      <c r="E21" s="23"/>
      <c r="F21" s="23">
        <v>89500</v>
      </c>
      <c r="G21" s="92">
        <v>1894165000</v>
      </c>
      <c r="H21" s="30"/>
      <c r="I21" s="23"/>
      <c r="J21" s="23"/>
      <c r="K21" s="85"/>
      <c r="L21" s="81">
        <f t="shared" si="2"/>
        <v>89500</v>
      </c>
      <c r="M21" s="23"/>
      <c r="N21" s="23"/>
      <c r="O21" s="23">
        <f t="shared" si="3"/>
        <v>0</v>
      </c>
      <c r="P21" s="26">
        <f t="shared" si="4"/>
        <v>308.27777777777777</v>
      </c>
      <c r="Q21" s="44">
        <f t="shared" si="5"/>
        <v>42142</v>
      </c>
      <c r="R21" s="46">
        <v>0.04</v>
      </c>
      <c r="S21" s="38" t="s">
        <v>73</v>
      </c>
    </row>
    <row r="22" spans="1:20" s="33" customFormat="1" ht="17.25" customHeight="1">
      <c r="A22" s="83">
        <f t="shared" si="1"/>
        <v>7</v>
      </c>
      <c r="B22" s="49" t="s">
        <v>75</v>
      </c>
      <c r="C22" s="30">
        <v>42145</v>
      </c>
      <c r="D22" s="30">
        <v>42329</v>
      </c>
      <c r="E22" s="23"/>
      <c r="F22" s="23">
        <v>61500</v>
      </c>
      <c r="G22" s="92"/>
      <c r="H22" s="30"/>
      <c r="I22" s="23"/>
      <c r="J22" s="23"/>
      <c r="K22" s="85"/>
      <c r="L22" s="81">
        <f t="shared" si="2"/>
        <v>61500</v>
      </c>
      <c r="M22" s="23"/>
      <c r="N22" s="23"/>
      <c r="O22" s="23">
        <f t="shared" si="3"/>
        <v>0</v>
      </c>
      <c r="P22" s="26"/>
      <c r="Q22" s="44">
        <v>42145</v>
      </c>
      <c r="R22" s="46">
        <v>0.04</v>
      </c>
      <c r="S22" s="37"/>
    </row>
    <row r="23" spans="1:20" s="33" customFormat="1" ht="17.25" customHeight="1">
      <c r="A23" s="83">
        <f t="shared" si="1"/>
        <v>8</v>
      </c>
      <c r="B23" s="49" t="s">
        <v>77</v>
      </c>
      <c r="C23" s="88">
        <v>42156</v>
      </c>
      <c r="D23" s="88">
        <v>42339</v>
      </c>
      <c r="E23" s="89"/>
      <c r="F23" s="89">
        <v>89500</v>
      </c>
      <c r="G23" s="91"/>
      <c r="H23" s="88"/>
      <c r="I23" s="89"/>
      <c r="J23" s="89"/>
      <c r="K23" s="85"/>
      <c r="L23" s="81">
        <f t="shared" si="2"/>
        <v>89500</v>
      </c>
      <c r="M23" s="89"/>
      <c r="N23" s="89"/>
      <c r="O23" s="23">
        <f t="shared" si="3"/>
        <v>0</v>
      </c>
      <c r="P23" s="26"/>
      <c r="Q23" s="44">
        <v>42156</v>
      </c>
      <c r="R23" s="46">
        <v>0.04</v>
      </c>
      <c r="S23" s="37"/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84" t="s">
        <v>7</v>
      </c>
      <c r="B25" s="184"/>
      <c r="C25" s="69"/>
      <c r="D25" s="69"/>
      <c r="E25" s="66">
        <f>SUM(E10:E24)</f>
        <v>0</v>
      </c>
      <c r="F25" s="66">
        <f>SUM(F16:F24)</f>
        <v>618300</v>
      </c>
      <c r="G25" s="65">
        <f>SUM(G10:G22)</f>
        <v>21714061540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618300</v>
      </c>
      <c r="M25" s="66">
        <f>SUM(M10:M20)</f>
        <v>0</v>
      </c>
      <c r="N25" s="66"/>
      <c r="O25" s="66">
        <f>SUM(O16:O24)</f>
        <v>0</v>
      </c>
      <c r="P25" s="66">
        <f>SUM(P16:P24)</f>
        <v>1740.8222222222223</v>
      </c>
      <c r="Q25" s="70"/>
      <c r="R25" s="71"/>
      <c r="S25" s="68"/>
    </row>
    <row r="26" spans="1:20" s="40" customFormat="1" ht="17.25" customHeight="1">
      <c r="A26" s="83">
        <f>ROW()-26</f>
        <v>0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5" si="6">E26-I26</f>
        <v>991660000</v>
      </c>
      <c r="L26" s="28"/>
      <c r="M26" s="29">
        <f t="shared" ref="M26:M32" si="7">IF((LEFT(B26,4)="1402"),E26*R26*DATEDIF(Q26,$M$1,"d")/360,0)</f>
        <v>8180555.555555556</v>
      </c>
      <c r="N26" s="27"/>
      <c r="O26" s="28">
        <f t="shared" ref="O26:O32" si="8">IF((LEFT(B26,4)="1402"),F26*R26*DATEDIF(Q26,O$1,"d")/360,0)</f>
        <v>0</v>
      </c>
      <c r="P26" s="27">
        <f t="shared" ref="P26:P32" si="9">IF((LEFT(B26,4)="1015"),F26*R26*DATEDIF(Q26,Q$1,"d")/360,0)</f>
        <v>0</v>
      </c>
      <c r="Q26" s="63">
        <f>DATEVALUE("19/"&amp;(MONTH($P$1)-1)&amp;"/15")</f>
        <v>42143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ref="A27:A35" si="10">ROW()-26</f>
        <v>1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6"/>
        <v>1983330000</v>
      </c>
      <c r="L27" s="28"/>
      <c r="M27" s="29">
        <f t="shared" si="7"/>
        <v>16361111.111111112</v>
      </c>
      <c r="N27" s="28"/>
      <c r="O27" s="28">
        <f t="shared" si="8"/>
        <v>0</v>
      </c>
      <c r="P27" s="27">
        <f t="shared" si="9"/>
        <v>0</v>
      </c>
      <c r="Q27" s="63">
        <f t="shared" ref="Q27:Q32" si="11">DATEVALUE("19/"&amp;(MONTH($P$1)-1)&amp;"/15")</f>
        <v>42143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10"/>
        <v>2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6"/>
        <v>1586660000</v>
      </c>
      <c r="L28" s="103"/>
      <c r="M28" s="29">
        <f t="shared" si="7"/>
        <v>13088888.888888888</v>
      </c>
      <c r="N28" s="103"/>
      <c r="O28" s="28">
        <f t="shared" si="8"/>
        <v>0</v>
      </c>
      <c r="P28" s="27">
        <f t="shared" si="9"/>
        <v>0</v>
      </c>
      <c r="Q28" s="63">
        <f t="shared" si="11"/>
        <v>42143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10"/>
        <v>3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6"/>
        <v>1487500000</v>
      </c>
      <c r="L29" s="103"/>
      <c r="M29" s="29">
        <f t="shared" si="7"/>
        <v>12270833.333333334</v>
      </c>
      <c r="N29" s="103"/>
      <c r="O29" s="28">
        <f t="shared" si="8"/>
        <v>0</v>
      </c>
      <c r="P29" s="27">
        <f t="shared" si="9"/>
        <v>0</v>
      </c>
      <c r="Q29" s="63">
        <f t="shared" si="11"/>
        <v>42143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10"/>
        <v>4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6"/>
        <v>991670000</v>
      </c>
      <c r="L30" s="103"/>
      <c r="M30" s="29">
        <f t="shared" si="7"/>
        <v>8180555.555555556</v>
      </c>
      <c r="N30" s="103"/>
      <c r="O30" s="28">
        <f t="shared" si="8"/>
        <v>0</v>
      </c>
      <c r="P30" s="27">
        <f t="shared" si="9"/>
        <v>0</v>
      </c>
      <c r="Q30" s="63">
        <f t="shared" si="11"/>
        <v>42143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10"/>
        <v>5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6"/>
        <v>1487500000</v>
      </c>
      <c r="L31" s="103"/>
      <c r="M31" s="29">
        <f t="shared" si="7"/>
        <v>12270833.333333334</v>
      </c>
      <c r="N31" s="103"/>
      <c r="O31" s="28">
        <f t="shared" si="8"/>
        <v>0</v>
      </c>
      <c r="P31" s="27">
        <f t="shared" si="9"/>
        <v>0</v>
      </c>
      <c r="Q31" s="63">
        <f t="shared" si="11"/>
        <v>42143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10"/>
        <v>6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6"/>
        <v>1983330000</v>
      </c>
      <c r="L32" s="103"/>
      <c r="M32" s="29">
        <f t="shared" si="7"/>
        <v>16361111.111111112</v>
      </c>
      <c r="N32" s="103"/>
      <c r="O32" s="28">
        <f t="shared" si="8"/>
        <v>0</v>
      </c>
      <c r="P32" s="27">
        <f t="shared" si="9"/>
        <v>0</v>
      </c>
      <c r="Q32" s="63">
        <f t="shared" si="11"/>
        <v>42143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10"/>
        <v>7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6"/>
        <v>1388330000</v>
      </c>
      <c r="L33" s="103"/>
      <c r="M33" s="29">
        <f>IF((LEFT(B33,4)="1402"),E33*R33*DATEDIF(Q33,$M$1,"d")/360,0)</f>
        <v>22166666.666666668</v>
      </c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v>42114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10"/>
        <v>8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6"/>
        <v>1487500000</v>
      </c>
      <c r="L34" s="103"/>
      <c r="M34" s="29">
        <f>IF((LEFT(B34,4)="1402"),E34*R34*DATEDIF(Q34,$M$1,"d")/360,0)</f>
        <v>14250000</v>
      </c>
      <c r="N34" s="103"/>
      <c r="O34" s="28">
        <f>IF((LEFT(B34,4)="1402"),F34*R34*DATEDIF(Q34,O$1,"d")/360,0)</f>
        <v>0</v>
      </c>
      <c r="P34" s="27">
        <f>IF((LEFT(B34,4)="1015"),F34*R34*DATEDIF(Q34,Q$1,"d")/360,0)</f>
        <v>0</v>
      </c>
      <c r="Q34" s="63">
        <v>42138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10"/>
        <v>9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/>
      <c r="N35" s="103"/>
      <c r="O35" s="28">
        <f>IF((LEFT(B35,4)="1402"),F35*R35*DATEDIF(Q35,O$1,"d")/360,0)</f>
        <v>0</v>
      </c>
      <c r="P35" s="27">
        <f>IF((LEFT(B35,4)="1015"),F35*R35*DATEDIF(Q35,Q$1,"d")/360,0)</f>
        <v>0</v>
      </c>
      <c r="Q35" s="63">
        <v>42164</v>
      </c>
      <c r="R35" s="47">
        <v>9.5000000000000001E-2</v>
      </c>
      <c r="S35" s="100" t="s">
        <v>41</v>
      </c>
    </row>
    <row r="36" spans="1:19" s="33" customFormat="1" ht="17.25" customHeight="1">
      <c r="A36" s="55"/>
      <c r="B36" s="49"/>
      <c r="C36" s="88"/>
      <c r="D36" s="88"/>
      <c r="E36" s="91"/>
      <c r="F36" s="89"/>
      <c r="G36" s="91"/>
      <c r="H36" s="88"/>
      <c r="I36" s="91"/>
      <c r="J36" s="89"/>
      <c r="K36" s="91"/>
      <c r="L36" s="89"/>
      <c r="M36" s="91"/>
      <c r="N36" s="89"/>
      <c r="O36" s="89"/>
      <c r="P36" s="90"/>
      <c r="Q36" s="44"/>
      <c r="R36" s="46"/>
      <c r="S36" s="37"/>
    </row>
    <row r="37" spans="1:19" s="36" customFormat="1" ht="17.25" customHeight="1">
      <c r="A37" s="184" t="s">
        <v>7</v>
      </c>
      <c r="B37" s="184"/>
      <c r="C37" s="69"/>
      <c r="D37" s="69"/>
      <c r="E37" s="65">
        <f>SUM(E26:E36)</f>
        <v>15000000000</v>
      </c>
      <c r="F37" s="66">
        <f>SUM(F26:F36)</f>
        <v>0</v>
      </c>
      <c r="G37" s="65">
        <f>SUM(G26:G36)</f>
        <v>3045865000</v>
      </c>
      <c r="H37" s="66"/>
      <c r="I37" s="65">
        <f t="shared" ref="I37:P37" si="12">SUM(I26:I36)</f>
        <v>125020000</v>
      </c>
      <c r="J37" s="66">
        <f t="shared" si="12"/>
        <v>0</v>
      </c>
      <c r="K37" s="65">
        <f t="shared" si="12"/>
        <v>14874980000</v>
      </c>
      <c r="L37" s="66">
        <f t="shared" si="12"/>
        <v>0</v>
      </c>
      <c r="M37" s="65">
        <f t="shared" si="12"/>
        <v>123130555.55555557</v>
      </c>
      <c r="N37" s="66">
        <f t="shared" si="12"/>
        <v>0</v>
      </c>
      <c r="O37" s="66">
        <f t="shared" si="12"/>
        <v>0</v>
      </c>
      <c r="P37" s="66">
        <f t="shared" si="12"/>
        <v>0</v>
      </c>
      <c r="Q37" s="70"/>
      <c r="R37" s="71"/>
      <c r="S37" s="68"/>
    </row>
    <row r="38" spans="1:19" ht="17.25" customHeight="1">
      <c r="F38" s="8"/>
    </row>
    <row r="39" spans="1:19" ht="17.25" customHeight="1">
      <c r="F39" s="2"/>
    </row>
    <row r="40" spans="1:19" ht="17.25" customHeight="1">
      <c r="F40" s="2"/>
    </row>
    <row r="41" spans="1:19" ht="17.25" customHeight="1">
      <c r="F41" s="2"/>
    </row>
    <row r="43" spans="1:19" ht="17.25" customHeight="1">
      <c r="F43" s="8"/>
    </row>
    <row r="51" spans="1:20" s="16" customFormat="1" ht="17.25" customHeight="1">
      <c r="A51" s="3"/>
      <c r="B51" s="2"/>
      <c r="C51" s="21"/>
      <c r="D51" s="21"/>
      <c r="E51" s="6"/>
      <c r="F51" s="7"/>
      <c r="G51" s="6"/>
      <c r="H51" s="43"/>
      <c r="I51" s="12"/>
      <c r="J51" s="12"/>
      <c r="K51" s="6"/>
      <c r="L51" s="7"/>
      <c r="M51" s="17"/>
      <c r="N51" s="17"/>
      <c r="O51" s="17"/>
      <c r="Q51" s="13"/>
      <c r="R51" s="13"/>
      <c r="S51" s="3"/>
      <c r="T51" s="2"/>
    </row>
  </sheetData>
  <autoFilter ref="A3:S25"/>
  <sortState ref="A10:T13">
    <sortCondition ref="C10:C13"/>
  </sortState>
  <mergeCells count="13">
    <mergeCell ref="M2:Q2"/>
    <mergeCell ref="R2:R3"/>
    <mergeCell ref="S2:S3"/>
    <mergeCell ref="A9:B9"/>
    <mergeCell ref="A25:B25"/>
    <mergeCell ref="E2:G2"/>
    <mergeCell ref="H2:J2"/>
    <mergeCell ref="K2:L2"/>
    <mergeCell ref="A37:B37"/>
    <mergeCell ref="A15:B15"/>
    <mergeCell ref="A2:A3"/>
    <mergeCell ref="B2:B3"/>
    <mergeCell ref="C2:D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2"/>
  <sheetViews>
    <sheetView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M36" sqref="M36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42204</v>
      </c>
      <c r="N1" s="22"/>
      <c r="O1" s="22">
        <v>42201</v>
      </c>
      <c r="P1" s="22">
        <v>42191</v>
      </c>
      <c r="Q1" s="22">
        <v>42203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1" t="s">
        <v>6</v>
      </c>
      <c r="J3" s="161" t="s">
        <v>24</v>
      </c>
      <c r="K3" s="162" t="s">
        <v>6</v>
      </c>
      <c r="L3" s="76" t="s">
        <v>24</v>
      </c>
      <c r="M3" s="160" t="s">
        <v>21</v>
      </c>
      <c r="N3" s="160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104.7225</v>
      </c>
      <c r="Q4" s="44">
        <f>DATEVALUE("6/"&amp;(MONTH($P$1)-1)&amp;"/15")</f>
        <v>42161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248.36396249999999</v>
      </c>
      <c r="Q5" s="44">
        <f t="shared" ref="Q5:Q7" si="0">DATEVALUE("6/"&amp;(MONTH($P$1)-1)&amp;"/15")</f>
        <v>42161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154.40234999999998</v>
      </c>
      <c r="Q6" s="44">
        <f t="shared" si="0"/>
        <v>42161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216.14767499999996</v>
      </c>
      <c r="Q7" s="44">
        <f t="shared" si="0"/>
        <v>42161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723.63648749999993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42060</v>
      </c>
      <c r="D10" s="148">
        <v>42241</v>
      </c>
      <c r="E10" s="140"/>
      <c r="F10" s="140">
        <v>55000</v>
      </c>
      <c r="G10" s="149">
        <v>1151700000</v>
      </c>
      <c r="H10" s="148"/>
      <c r="I10" s="140"/>
      <c r="J10" s="140"/>
      <c r="K10" s="140"/>
      <c r="L10" s="140">
        <f>F10-J10</f>
        <v>55000</v>
      </c>
      <c r="M10" s="140"/>
      <c r="N10" s="140"/>
      <c r="O10" s="140">
        <f>IF((LEFT(B10,4)="1402"),F10*R10*DATEDIF(Q10,O$1,"d")/360,0)</f>
        <v>183.33333333333334</v>
      </c>
      <c r="P10" s="140">
        <f>IF((LEFT(B10,4)="1015"),F10*R10*DATEDIF(Q10,Q$1,"d")/360,0)</f>
        <v>0</v>
      </c>
      <c r="Q10" s="134">
        <f>DATEVALUE("16/"&amp;(MONTH($P$1)-1)&amp;"/15")</f>
        <v>42171</v>
      </c>
      <c r="R10" s="150">
        <v>0.04</v>
      </c>
      <c r="S10" s="151" t="s">
        <v>62</v>
      </c>
      <c r="T10" s="143"/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423.88888888888891</v>
      </c>
      <c r="P11" s="138">
        <f>IF((LEFT(B11,4)="1015"),F11*R11*DATEDIF(Q11,Q$1,"d")/360,0)</f>
        <v>0</v>
      </c>
      <c r="Q11" s="134">
        <v>42151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453.88888888888891</v>
      </c>
      <c r="P12" s="138">
        <f>IF((LEFT(B12,4)="1015"),F12*R12*DATEDIF(Q12,Q$1,"d")/360,0)</f>
        <v>0</v>
      </c>
      <c r="Q12" s="134">
        <v>42158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96.888888888888886</v>
      </c>
      <c r="P13" s="138">
        <f>IF((LEFT(B13,4)="1015"),F13*R13*DATEDIF(Q13,Q$1,"d")/360,0)</f>
        <v>0</v>
      </c>
      <c r="Q13" s="134">
        <v>42181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269900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269900</v>
      </c>
      <c r="M15" s="65"/>
      <c r="N15" s="65">
        <f>SUM(N9:N12)</f>
        <v>0</v>
      </c>
      <c r="O15" s="66">
        <f>SUM(O10:O14)</f>
        <v>1158.0000000000002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49" t="s">
        <v>65</v>
      </c>
      <c r="C16" s="30">
        <v>42065</v>
      </c>
      <c r="D16" s="30">
        <v>42249</v>
      </c>
      <c r="E16" s="23"/>
      <c r="F16" s="23">
        <v>97300</v>
      </c>
      <c r="G16" s="92">
        <v>1894165000</v>
      </c>
      <c r="H16" s="30"/>
      <c r="I16" s="23"/>
      <c r="J16" s="23"/>
      <c r="K16" s="81"/>
      <c r="L16" s="81">
        <f t="shared" ref="L16:L23" si="2">F16-J16</f>
        <v>97300</v>
      </c>
      <c r="M16" s="23"/>
      <c r="N16" s="23"/>
      <c r="O16" s="23">
        <f t="shared" ref="O16:O23" si="3">IF((LEFT(B16,4)="1402"),F16*R16*DATEDIF(Q16,O$1,"d")/360,0)</f>
        <v>0</v>
      </c>
      <c r="P16" s="26">
        <f t="shared" ref="P16:P23" si="4">IF((LEFT(B16,4)="1015"),F16*R16*DATEDIF(Q16,Q$1,"d")/360,0)</f>
        <v>324.33333333333331</v>
      </c>
      <c r="Q16" s="44">
        <f>DATEVALUE("18/"&amp;(MONTH($P$1)-1)&amp;"/15")</f>
        <v>42173</v>
      </c>
      <c r="R16" s="46">
        <v>0.04</v>
      </c>
      <c r="S16" s="37" t="s">
        <v>66</v>
      </c>
    </row>
    <row r="17" spans="1:20" s="143" customFormat="1" ht="17.25" customHeight="1">
      <c r="A17" s="83">
        <f t="shared" si="1"/>
        <v>2</v>
      </c>
      <c r="B17" s="50" t="s">
        <v>67</v>
      </c>
      <c r="C17" s="30">
        <v>42072</v>
      </c>
      <c r="D17" s="30">
        <v>42256</v>
      </c>
      <c r="E17" s="23"/>
      <c r="F17" s="23">
        <v>90000</v>
      </c>
      <c r="G17" s="92">
        <v>1997238540</v>
      </c>
      <c r="H17" s="30"/>
      <c r="I17" s="23"/>
      <c r="J17" s="23"/>
      <c r="K17" s="81"/>
      <c r="L17" s="81">
        <f t="shared" si="2"/>
        <v>90000</v>
      </c>
      <c r="M17" s="23"/>
      <c r="N17" s="23"/>
      <c r="O17" s="23">
        <f t="shared" si="3"/>
        <v>0</v>
      </c>
      <c r="P17" s="26">
        <f t="shared" si="4"/>
        <v>300</v>
      </c>
      <c r="Q17" s="44">
        <f>DATEVALUE("18/"&amp;(MONTH($P$1)-1)&amp;"/15")</f>
        <v>42173</v>
      </c>
      <c r="R17" s="46">
        <v>0.04</v>
      </c>
      <c r="S17" s="38" t="s">
        <v>70</v>
      </c>
      <c r="T17" s="33"/>
    </row>
    <row r="18" spans="1:20" s="41" customFormat="1" ht="17.25" customHeight="1">
      <c r="A18" s="83">
        <f t="shared" si="1"/>
        <v>3</v>
      </c>
      <c r="B18" s="49" t="s">
        <v>71</v>
      </c>
      <c r="C18" s="30">
        <v>42097</v>
      </c>
      <c r="D18" s="30">
        <v>42280</v>
      </c>
      <c r="E18" s="23"/>
      <c r="F18" s="23">
        <v>89500</v>
      </c>
      <c r="G18" s="92">
        <v>1894165000</v>
      </c>
      <c r="H18" s="30"/>
      <c r="I18" s="23"/>
      <c r="J18" s="23"/>
      <c r="K18" s="85"/>
      <c r="L18" s="81">
        <f t="shared" si="2"/>
        <v>89500</v>
      </c>
      <c r="M18" s="23"/>
      <c r="N18" s="23"/>
      <c r="O18" s="23">
        <f t="shared" si="3"/>
        <v>0</v>
      </c>
      <c r="P18" s="26">
        <f t="shared" si="4"/>
        <v>298.33333333333331</v>
      </c>
      <c r="Q18" s="44">
        <f>DATEVALUE("18/"&amp;(MONTH($P$1)-1)&amp;"/15")</f>
        <v>42173</v>
      </c>
      <c r="R18" s="46">
        <v>0.04</v>
      </c>
      <c r="S18" s="38" t="s">
        <v>73</v>
      </c>
      <c r="T18" s="33"/>
    </row>
    <row r="19" spans="1:20" s="41" customFormat="1" ht="17.25" customHeight="1">
      <c r="A19" s="83">
        <f t="shared" si="1"/>
        <v>4</v>
      </c>
      <c r="B19" s="49" t="s">
        <v>75</v>
      </c>
      <c r="C19" s="30">
        <v>42145</v>
      </c>
      <c r="D19" s="30">
        <v>42329</v>
      </c>
      <c r="E19" s="23"/>
      <c r="F19" s="23">
        <v>61500</v>
      </c>
      <c r="G19" s="92"/>
      <c r="H19" s="30"/>
      <c r="I19" s="23"/>
      <c r="J19" s="23"/>
      <c r="K19" s="85"/>
      <c r="L19" s="81">
        <f t="shared" si="2"/>
        <v>61500</v>
      </c>
      <c r="M19" s="23"/>
      <c r="N19" s="23"/>
      <c r="O19" s="23">
        <f t="shared" si="3"/>
        <v>0</v>
      </c>
      <c r="P19" s="26">
        <f t="shared" si="4"/>
        <v>396.33333333333331</v>
      </c>
      <c r="Q19" s="44">
        <v>42145</v>
      </c>
      <c r="R19" s="46">
        <v>0.04</v>
      </c>
      <c r="S19" s="37"/>
      <c r="T19" s="33"/>
    </row>
    <row r="20" spans="1:20" s="143" customFormat="1" ht="17.25" customHeight="1">
      <c r="A20" s="83">
        <f t="shared" si="1"/>
        <v>5</v>
      </c>
      <c r="B20" s="49" t="s">
        <v>77</v>
      </c>
      <c r="C20" s="30">
        <v>42156</v>
      </c>
      <c r="D20" s="30">
        <v>42339</v>
      </c>
      <c r="E20" s="23"/>
      <c r="F20" s="23">
        <v>89500</v>
      </c>
      <c r="G20" s="92"/>
      <c r="H20" s="30"/>
      <c r="I20" s="23"/>
      <c r="J20" s="23"/>
      <c r="K20" s="85"/>
      <c r="L20" s="81">
        <f t="shared" si="2"/>
        <v>89500</v>
      </c>
      <c r="M20" s="23"/>
      <c r="N20" s="23"/>
      <c r="O20" s="23">
        <f t="shared" si="3"/>
        <v>0</v>
      </c>
      <c r="P20" s="26">
        <f t="shared" si="4"/>
        <v>467.38888888888891</v>
      </c>
      <c r="Q20" s="44">
        <v>42156</v>
      </c>
      <c r="R20" s="46">
        <v>0.04</v>
      </c>
      <c r="S20" s="37"/>
      <c r="T20" s="33"/>
    </row>
    <row r="21" spans="1:20" s="33" customFormat="1" ht="17.25" customHeight="1">
      <c r="A21" s="83">
        <f t="shared" si="1"/>
        <v>6</v>
      </c>
      <c r="B21" s="50" t="s">
        <v>81</v>
      </c>
      <c r="C21" s="30">
        <v>42180</v>
      </c>
      <c r="D21" s="30">
        <v>42363</v>
      </c>
      <c r="E21" s="26"/>
      <c r="F21" s="26">
        <v>70000</v>
      </c>
      <c r="G21" s="97">
        <v>2015900000</v>
      </c>
      <c r="H21" s="30"/>
      <c r="I21" s="26"/>
      <c r="J21" s="26"/>
      <c r="K21" s="85"/>
      <c r="L21" s="81">
        <f t="shared" si="2"/>
        <v>70000</v>
      </c>
      <c r="M21" s="26"/>
      <c r="N21" s="26"/>
      <c r="O21" s="23">
        <f t="shared" si="3"/>
        <v>0</v>
      </c>
      <c r="P21" s="26">
        <f t="shared" si="4"/>
        <v>178.88888888888889</v>
      </c>
      <c r="Q21" s="44">
        <v>42180</v>
      </c>
      <c r="R21" s="46">
        <v>0.04</v>
      </c>
      <c r="S21" s="38" t="s">
        <v>82</v>
      </c>
      <c r="T21" s="41"/>
    </row>
    <row r="22" spans="1:20" s="33" customFormat="1" ht="17.25" customHeight="1">
      <c r="A22" s="83">
        <f t="shared" si="1"/>
        <v>7</v>
      </c>
      <c r="B22" s="50" t="s">
        <v>56</v>
      </c>
      <c r="C22" s="30">
        <v>42184</v>
      </c>
      <c r="D22" s="30">
        <v>42367</v>
      </c>
      <c r="E22" s="26"/>
      <c r="F22" s="26">
        <v>21000</v>
      </c>
      <c r="G22" s="97">
        <v>2015900000</v>
      </c>
      <c r="H22" s="30"/>
      <c r="I22" s="26"/>
      <c r="J22" s="26"/>
      <c r="K22" s="81"/>
      <c r="L22" s="81">
        <f t="shared" si="2"/>
        <v>21000</v>
      </c>
      <c r="M22" s="26"/>
      <c r="N22" s="26"/>
      <c r="O22" s="23">
        <f t="shared" si="3"/>
        <v>0</v>
      </c>
      <c r="P22" s="26">
        <f t="shared" si="4"/>
        <v>44.333333333333336</v>
      </c>
      <c r="Q22" s="44">
        <v>42184</v>
      </c>
      <c r="R22" s="46">
        <v>0.04</v>
      </c>
      <c r="S22" s="38" t="s">
        <v>82</v>
      </c>
      <c r="T22" s="41"/>
    </row>
    <row r="23" spans="1:20" s="33" customFormat="1" ht="17.25" customHeight="1">
      <c r="A23" s="83">
        <f t="shared" si="1"/>
        <v>8</v>
      </c>
      <c r="B23" s="50" t="s">
        <v>84</v>
      </c>
      <c r="C23" s="88">
        <v>42205</v>
      </c>
      <c r="D23" s="88">
        <v>42389</v>
      </c>
      <c r="E23" s="90"/>
      <c r="F23" s="90">
        <v>97000</v>
      </c>
      <c r="G23" s="163">
        <v>1965255000</v>
      </c>
      <c r="H23" s="88"/>
      <c r="I23" s="90"/>
      <c r="J23" s="90"/>
      <c r="K23" s="81"/>
      <c r="L23" s="81">
        <f t="shared" si="2"/>
        <v>97000</v>
      </c>
      <c r="M23" s="90"/>
      <c r="N23" s="90"/>
      <c r="O23" s="23">
        <f t="shared" si="3"/>
        <v>0</v>
      </c>
      <c r="P23" s="26">
        <f t="shared" si="4"/>
        <v>323.33333333333331</v>
      </c>
      <c r="Q23" s="44">
        <f>DATEVALUE("18/"&amp;(MONTH($P$1)-1)&amp;"/15")</f>
        <v>42173</v>
      </c>
      <c r="R23" s="46">
        <v>0.04</v>
      </c>
      <c r="S23" s="37" t="s">
        <v>85</v>
      </c>
      <c r="T23" s="41"/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84" t="s">
        <v>7</v>
      </c>
      <c r="B25" s="184"/>
      <c r="C25" s="69"/>
      <c r="D25" s="69"/>
      <c r="E25" s="66">
        <f>SUM(E10:E24)</f>
        <v>0</v>
      </c>
      <c r="F25" s="66">
        <f>SUM(F16:F24)</f>
        <v>615800</v>
      </c>
      <c r="G25" s="65">
        <f>SUM(G10:G22)</f>
        <v>20559932540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615800</v>
      </c>
      <c r="M25" s="66">
        <f>SUM(M10:M20)</f>
        <v>0</v>
      </c>
      <c r="N25" s="66"/>
      <c r="O25" s="66">
        <f>SUM(O16:O24)</f>
        <v>0</v>
      </c>
      <c r="P25" s="66">
        <f>SUM(P16:P24)</f>
        <v>2332.9444444444443</v>
      </c>
      <c r="Q25" s="70"/>
      <c r="R25" s="71"/>
      <c r="S25" s="68"/>
    </row>
    <row r="26" spans="1:20" s="40" customFormat="1" ht="17.25" customHeight="1">
      <c r="A26" s="83">
        <f>ROW()-25</f>
        <v>1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5" si="5">E26-I26</f>
        <v>991660000</v>
      </c>
      <c r="L26" s="28"/>
      <c r="M26" s="29">
        <f t="shared" ref="M26:M32" si="6">IF((LEFT(B26,4)="1402"),E26*R26*DATEDIF(Q26,$M$1,"d")/360,0)</f>
        <v>7916666.666666667</v>
      </c>
      <c r="N26" s="27"/>
      <c r="O26" s="28">
        <f t="shared" ref="O26:O32" si="7">IF((LEFT(B26,4)="1402"),F26*R26*DATEDIF(Q26,O$1,"d")/360,0)</f>
        <v>0</v>
      </c>
      <c r="P26" s="27">
        <f t="shared" ref="P26:P32" si="8">IF((LEFT(B26,4)="1015"),F26*R26*DATEDIF(Q26,Q$1,"d")/360,0)</f>
        <v>0</v>
      </c>
      <c r="Q26" s="63">
        <f>DATEVALUE("19/"&amp;(MONTH($P$1)-1)&amp;"/15")</f>
        <v>42174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ref="A27:A36" si="9">ROW()-25</f>
        <v>2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5"/>
        <v>1983330000</v>
      </c>
      <c r="L27" s="28"/>
      <c r="M27" s="29">
        <f t="shared" si="6"/>
        <v>15833333.333333334</v>
      </c>
      <c r="N27" s="28"/>
      <c r="O27" s="28">
        <f t="shared" si="7"/>
        <v>0</v>
      </c>
      <c r="P27" s="27">
        <f t="shared" si="8"/>
        <v>0</v>
      </c>
      <c r="Q27" s="63">
        <f t="shared" ref="Q27:Q34" si="10">DATEVALUE("19/"&amp;(MONTH($P$1)-1)&amp;"/15")</f>
        <v>42174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9"/>
        <v>3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5"/>
        <v>1586660000</v>
      </c>
      <c r="L28" s="103"/>
      <c r="M28" s="29">
        <f t="shared" si="6"/>
        <v>12666666.666666666</v>
      </c>
      <c r="N28" s="103"/>
      <c r="O28" s="28">
        <f t="shared" si="7"/>
        <v>0</v>
      </c>
      <c r="P28" s="27">
        <f t="shared" si="8"/>
        <v>0</v>
      </c>
      <c r="Q28" s="63">
        <f t="shared" si="10"/>
        <v>42174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9"/>
        <v>4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5"/>
        <v>1487500000</v>
      </c>
      <c r="L29" s="103"/>
      <c r="M29" s="29">
        <f t="shared" si="6"/>
        <v>11875000</v>
      </c>
      <c r="N29" s="103"/>
      <c r="O29" s="28">
        <f t="shared" si="7"/>
        <v>0</v>
      </c>
      <c r="P29" s="27">
        <f t="shared" si="8"/>
        <v>0</v>
      </c>
      <c r="Q29" s="63">
        <f t="shared" si="10"/>
        <v>42174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9"/>
        <v>5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5"/>
        <v>991670000</v>
      </c>
      <c r="L30" s="103"/>
      <c r="M30" s="29">
        <f t="shared" si="6"/>
        <v>7916666.666666667</v>
      </c>
      <c r="N30" s="103"/>
      <c r="O30" s="28">
        <f t="shared" si="7"/>
        <v>0</v>
      </c>
      <c r="P30" s="27">
        <f t="shared" si="8"/>
        <v>0</v>
      </c>
      <c r="Q30" s="63">
        <f t="shared" si="10"/>
        <v>42174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9"/>
        <v>6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5"/>
        <v>1487500000</v>
      </c>
      <c r="L31" s="103"/>
      <c r="M31" s="29">
        <f t="shared" si="6"/>
        <v>11875000</v>
      </c>
      <c r="N31" s="103"/>
      <c r="O31" s="28">
        <f t="shared" si="7"/>
        <v>0</v>
      </c>
      <c r="P31" s="27">
        <f t="shared" si="8"/>
        <v>0</v>
      </c>
      <c r="Q31" s="63">
        <f t="shared" si="10"/>
        <v>42174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9"/>
        <v>7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5"/>
        <v>1983330000</v>
      </c>
      <c r="L32" s="103"/>
      <c r="M32" s="29">
        <f t="shared" si="6"/>
        <v>15833333.333333334</v>
      </c>
      <c r="N32" s="103"/>
      <c r="O32" s="28">
        <f t="shared" si="7"/>
        <v>0</v>
      </c>
      <c r="P32" s="27">
        <f t="shared" si="8"/>
        <v>0</v>
      </c>
      <c r="Q32" s="63">
        <f t="shared" si="10"/>
        <v>42174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9"/>
        <v>8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5"/>
        <v>1388330000</v>
      </c>
      <c r="L33" s="103"/>
      <c r="M33" s="29">
        <f>IF((LEFT(B33,4)="1402"),E33*R33*DATEDIF(Q33,$M$1,"d")/360,0)</f>
        <v>11083333.333333334</v>
      </c>
      <c r="N33" s="103"/>
      <c r="O33" s="28">
        <f>IF((LEFT(B33,4)="1402"),F33*R33*DATEDIF(Q33,O$1,"d")/360,0)</f>
        <v>0</v>
      </c>
      <c r="P33" s="27">
        <f>IF((LEFT(B33,4)="1015"),F33*R33*DATEDIF(Q33,Q$1,"d")/360,0)</f>
        <v>0</v>
      </c>
      <c r="Q33" s="63">
        <f t="shared" si="10"/>
        <v>42174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9"/>
        <v>9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5"/>
        <v>1487500000</v>
      </c>
      <c r="L34" s="103"/>
      <c r="M34" s="29">
        <f>IF((LEFT(B34,4)="1402"),E34*R34*DATEDIF(Q34,$M$1,"d")/360,0)</f>
        <v>11875000</v>
      </c>
      <c r="N34" s="103"/>
      <c r="O34" s="28">
        <f>IF((LEFT(B34,4)="1402"),F34*R34*DATEDIF(Q34,O$1,"d")/360,0)</f>
        <v>0</v>
      </c>
      <c r="P34" s="27">
        <f>IF((LEFT(B34,4)="1015"),F34*R34*DATEDIF(Q34,Q$1,"d")/360,0)</f>
        <v>0</v>
      </c>
      <c r="Q34" s="63">
        <f t="shared" si="10"/>
        <v>42174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9"/>
        <v>10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5"/>
        <v>1487500000</v>
      </c>
      <c r="L35" s="103"/>
      <c r="M35" s="29">
        <f>IF((LEFT(B35,4)="1402"),E35*R35*DATEDIF(Q35,$M$1,"d")/360,0)</f>
        <v>15833333.333333334</v>
      </c>
      <c r="N35" s="103"/>
      <c r="O35" s="28">
        <f>IF((LEFT(B35,4)="1402"),F35*R35*DATEDIF(Q35,O$1,"d")/360,0)</f>
        <v>0</v>
      </c>
      <c r="P35" s="27">
        <f>IF((LEFT(B35,4)="1015"),F35*R35*DATEDIF(Q35,Q$1,"d")/360,0)</f>
        <v>0</v>
      </c>
      <c r="Q35" s="63">
        <v>42164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9"/>
        <v>11</v>
      </c>
      <c r="B36" s="52" t="s">
        <v>83</v>
      </c>
      <c r="C36" s="101">
        <v>42187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ref="K36" si="11">E36-I36</f>
        <v>1487500000</v>
      </c>
      <c r="L36" s="103"/>
      <c r="M36" s="29"/>
      <c r="N36" s="103"/>
      <c r="O36" s="28">
        <f>IF((LEFT(B36,4)="1402"),F36*R36*DATEDIF(Q36,O$1,"d")/360,0)</f>
        <v>0</v>
      </c>
      <c r="P36" s="27">
        <f>IF((LEFT(B36,4)="1015"),F36*R36*DATEDIF(Q36,Q$1,"d")/360,0)</f>
        <v>0</v>
      </c>
      <c r="Q36" s="63">
        <v>42187</v>
      </c>
      <c r="R36" s="47">
        <v>9.5000000000000001E-2</v>
      </c>
      <c r="S36" s="100" t="s">
        <v>41</v>
      </c>
    </row>
    <row r="37" spans="1:19" s="33" customFormat="1" ht="17.25" customHeight="1">
      <c r="A37" s="55"/>
      <c r="B37" s="49"/>
      <c r="C37" s="88"/>
      <c r="D37" s="88"/>
      <c r="E37" s="91"/>
      <c r="F37" s="89"/>
      <c r="G37" s="91"/>
      <c r="H37" s="88"/>
      <c r="I37" s="91"/>
      <c r="J37" s="89"/>
      <c r="K37" s="91"/>
      <c r="L37" s="89"/>
      <c r="M37" s="91"/>
      <c r="N37" s="89"/>
      <c r="O37" s="89"/>
      <c r="P37" s="90"/>
      <c r="Q37" s="44"/>
      <c r="R37" s="46"/>
      <c r="S37" s="37"/>
    </row>
    <row r="38" spans="1:19" s="36" customFormat="1" ht="17.25" customHeight="1">
      <c r="A38" s="184" t="s">
        <v>7</v>
      </c>
      <c r="B38" s="184"/>
      <c r="C38" s="69"/>
      <c r="D38" s="69"/>
      <c r="E38" s="65">
        <f>SUM(E26:E37)</f>
        <v>16500000000</v>
      </c>
      <c r="F38" s="66">
        <f>SUM(F26:F37)</f>
        <v>0</v>
      </c>
      <c r="G38" s="65">
        <f>SUM(G26:G37)</f>
        <v>3045865000</v>
      </c>
      <c r="H38" s="66"/>
      <c r="I38" s="65">
        <f t="shared" ref="I38:P38" si="12">SUM(I26:I37)</f>
        <v>137520000</v>
      </c>
      <c r="J38" s="66">
        <f t="shared" si="12"/>
        <v>0</v>
      </c>
      <c r="K38" s="65">
        <f t="shared" si="12"/>
        <v>16362480000</v>
      </c>
      <c r="L38" s="66">
        <f t="shared" si="12"/>
        <v>0</v>
      </c>
      <c r="M38" s="65">
        <f t="shared" si="12"/>
        <v>122708333.33333331</v>
      </c>
      <c r="N38" s="66">
        <f t="shared" si="12"/>
        <v>0</v>
      </c>
      <c r="O38" s="66">
        <f t="shared" si="12"/>
        <v>0</v>
      </c>
      <c r="P38" s="66">
        <f t="shared" si="12"/>
        <v>0</v>
      </c>
      <c r="Q38" s="70"/>
      <c r="R38" s="71"/>
      <c r="S38" s="68"/>
    </row>
    <row r="39" spans="1:19" ht="17.25" customHeight="1">
      <c r="F39" s="8"/>
    </row>
    <row r="40" spans="1:19" ht="17.25" customHeight="1">
      <c r="F40" s="2"/>
    </row>
    <row r="41" spans="1:19" ht="17.25" customHeight="1">
      <c r="F41" s="2"/>
    </row>
    <row r="42" spans="1:19" ht="17.25" customHeight="1">
      <c r="F42" s="2"/>
    </row>
    <row r="44" spans="1:19" ht="17.25" customHeight="1">
      <c r="F44" s="8"/>
    </row>
    <row r="52" spans="1:20" s="16" customFormat="1" ht="17.25" customHeight="1">
      <c r="A52" s="3"/>
      <c r="B52" s="2"/>
      <c r="C52" s="21"/>
      <c r="D52" s="21"/>
      <c r="E52" s="6"/>
      <c r="F52" s="7"/>
      <c r="G52" s="6"/>
      <c r="H52" s="43"/>
      <c r="I52" s="12"/>
      <c r="J52" s="12"/>
      <c r="K52" s="6"/>
      <c r="L52" s="7"/>
      <c r="M52" s="17"/>
      <c r="N52" s="17"/>
      <c r="O52" s="17"/>
      <c r="Q52" s="13"/>
      <c r="R52" s="13"/>
      <c r="S52" s="3"/>
      <c r="T52" s="2"/>
    </row>
  </sheetData>
  <autoFilter ref="A3:S25"/>
  <sortState ref="A16:T23">
    <sortCondition ref="C16:C23"/>
  </sortState>
  <mergeCells count="13">
    <mergeCell ref="A38:B38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T55"/>
  <sheetViews>
    <sheetView workbookViewId="0">
      <pane xSplit="4" ySplit="3" topLeftCell="E19" activePane="bottomRight" state="frozen"/>
      <selection pane="topRight" activeCell="E1" sqref="E1"/>
      <selection pane="bottomLeft" activeCell="A4" sqref="A4"/>
      <selection pane="bottomRight" activeCell="S23" sqref="S23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42235</v>
      </c>
      <c r="N1" s="22"/>
      <c r="O1" s="22">
        <v>42232</v>
      </c>
      <c r="P1" s="22">
        <v>42222</v>
      </c>
      <c r="Q1" s="22">
        <v>42234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5" t="s">
        <v>6</v>
      </c>
      <c r="J3" s="165" t="s">
        <v>24</v>
      </c>
      <c r="K3" s="166" t="s">
        <v>6</v>
      </c>
      <c r="L3" s="76" t="s">
        <v>24</v>
      </c>
      <c r="M3" s="164" t="s">
        <v>21</v>
      </c>
      <c r="N3" s="164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42191</v>
      </c>
      <c r="R4" s="116">
        <v>4.4999999999999998E-2</v>
      </c>
      <c r="S4" s="117" t="s">
        <v>42</v>
      </c>
      <c r="T4" s="87"/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42191</v>
      </c>
      <c r="R5" s="116">
        <v>4.4999999999999998E-2</v>
      </c>
      <c r="S5" s="34" t="s">
        <v>42</v>
      </c>
      <c r="T5" s="87"/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42191</v>
      </c>
      <c r="R6" s="116">
        <v>4.4999999999999998E-2</v>
      </c>
      <c r="S6" s="34" t="s">
        <v>42</v>
      </c>
      <c r="T6" s="87"/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42191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180.14444444444445</v>
      </c>
      <c r="P10" s="140">
        <f>IF((LEFT(B10,4)="1015"),F10*R10*DATEDIF(Q10,Q$1,"d")/360,0)</f>
        <v>0</v>
      </c>
      <c r="Q10" s="134">
        <f>DATEVALUE("16/"&amp;(MONTH($P$1)-1)&amp;"/15")</f>
        <v>42201</v>
      </c>
      <c r="R10" s="150">
        <v>0.04</v>
      </c>
      <c r="S10" s="151" t="s">
        <v>62</v>
      </c>
      <c r="T10" s="143"/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262.81111111111113</v>
      </c>
      <c r="P11" s="138">
        <f>IF((LEFT(B11,4)="1015"),F11*R11*DATEDIF(Q11,Q$1,"d")/360,0)</f>
        <v>0</v>
      </c>
      <c r="Q11" s="134">
        <f>DATEVALUE("16/"&amp;(MONTH($P$1)-1)&amp;"/15")</f>
        <v>42201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327.22222222222223</v>
      </c>
      <c r="P12" s="138">
        <f>IF((LEFT(B12,4)="1015"),F12*R12*DATEDIF(Q12,Q$1,"d")/360,0)</f>
        <v>0</v>
      </c>
      <c r="Q12" s="134">
        <f>DATEVALUE("16/"&amp;(MONTH($P$1)-1)&amp;"/15")</f>
        <v>42201</v>
      </c>
      <c r="R12" s="141">
        <v>0.04</v>
      </c>
      <c r="S12" s="142" t="s">
        <v>18</v>
      </c>
      <c r="T12" s="143"/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247.06666666666666</v>
      </c>
      <c r="P13" s="138">
        <f>IF((LEFT(B13,4)="1015"),F13*R13*DATEDIF(Q13,Q$1,"d")/360,0)</f>
        <v>0</v>
      </c>
      <c r="Q13" s="134">
        <v>42181</v>
      </c>
      <c r="R13" s="141">
        <v>0.04</v>
      </c>
      <c r="S13" s="142" t="s">
        <v>18</v>
      </c>
      <c r="T13" s="143"/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  <c r="T14" s="143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1017.2444444444445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3" si="1">ROW()-15</f>
        <v>1</v>
      </c>
      <c r="B16" s="50" t="s">
        <v>67</v>
      </c>
      <c r="C16" s="30">
        <v>42044</v>
      </c>
      <c r="D16" s="30">
        <v>42225</v>
      </c>
      <c r="E16" s="23"/>
      <c r="F16" s="23">
        <v>90000</v>
      </c>
      <c r="G16" s="92">
        <v>1997238540</v>
      </c>
      <c r="H16" s="30"/>
      <c r="I16" s="23"/>
      <c r="J16" s="23"/>
      <c r="K16" s="81"/>
      <c r="L16" s="81">
        <f t="shared" ref="L16:L23" si="2">F16-J16</f>
        <v>90000</v>
      </c>
      <c r="M16" s="23"/>
      <c r="N16" s="23"/>
      <c r="O16" s="23">
        <f t="shared" ref="O16:O23" si="3">IF((LEFT(B16,4)="1402"),F16*R16*DATEDIF(Q16,O$1,"d")/360,0)</f>
        <v>0</v>
      </c>
      <c r="P16" s="26">
        <f t="shared" ref="P16:P23" si="4">IF((LEFT(B16,4)="1015"),F16*R16*DATEDIF(Q16,Q$1,"d")/360,0)</f>
        <v>310</v>
      </c>
      <c r="Q16" s="44">
        <f>DATEVALUE("18/"&amp;(MONTH($P$1)-1)&amp;"/15")</f>
        <v>42203</v>
      </c>
      <c r="R16" s="46">
        <v>0.04</v>
      </c>
      <c r="S16" s="38" t="s">
        <v>70</v>
      </c>
    </row>
    <row r="17" spans="1:20" s="143" customFormat="1" ht="17.25" customHeight="1">
      <c r="A17" s="83">
        <f t="shared" si="1"/>
        <v>2</v>
      </c>
      <c r="B17" s="49" t="s">
        <v>71</v>
      </c>
      <c r="C17" s="30">
        <v>42097</v>
      </c>
      <c r="D17" s="30">
        <v>42280</v>
      </c>
      <c r="E17" s="23"/>
      <c r="F17" s="23">
        <v>89500</v>
      </c>
      <c r="G17" s="92">
        <v>1894165000</v>
      </c>
      <c r="H17" s="30"/>
      <c r="I17" s="23"/>
      <c r="J17" s="23"/>
      <c r="K17" s="85"/>
      <c r="L17" s="81">
        <f t="shared" si="2"/>
        <v>89500</v>
      </c>
      <c r="M17" s="23"/>
      <c r="N17" s="23"/>
      <c r="O17" s="23">
        <f t="shared" si="3"/>
        <v>0</v>
      </c>
      <c r="P17" s="26">
        <f t="shared" si="4"/>
        <v>308.27777777777777</v>
      </c>
      <c r="Q17" s="44">
        <f>DATEVALUE("18/"&amp;(MONTH($P$1)-1)&amp;"/15")</f>
        <v>42203</v>
      </c>
      <c r="R17" s="46">
        <v>0.04</v>
      </c>
      <c r="S17" s="38" t="s">
        <v>73</v>
      </c>
      <c r="T17" s="33"/>
    </row>
    <row r="18" spans="1:20" s="41" customFormat="1" ht="17.25" customHeight="1">
      <c r="A18" s="83">
        <f t="shared" si="1"/>
        <v>3</v>
      </c>
      <c r="B18" s="49" t="s">
        <v>75</v>
      </c>
      <c r="C18" s="30">
        <v>42145</v>
      </c>
      <c r="D18" s="30">
        <v>42329</v>
      </c>
      <c r="E18" s="23"/>
      <c r="F18" s="23">
        <v>61500</v>
      </c>
      <c r="G18" s="92"/>
      <c r="H18" s="30"/>
      <c r="I18" s="23"/>
      <c r="J18" s="23"/>
      <c r="K18" s="85"/>
      <c r="L18" s="81">
        <f t="shared" si="2"/>
        <v>61500</v>
      </c>
      <c r="M18" s="23"/>
      <c r="N18" s="23"/>
      <c r="O18" s="23">
        <f t="shared" si="3"/>
        <v>0</v>
      </c>
      <c r="P18" s="26">
        <f t="shared" si="4"/>
        <v>211.83333333333334</v>
      </c>
      <c r="Q18" s="44">
        <f>DATEVALUE("18/"&amp;(MONTH($P$1)-1)&amp;"/15")</f>
        <v>42203</v>
      </c>
      <c r="R18" s="46">
        <v>0.04</v>
      </c>
      <c r="S18" s="37"/>
      <c r="T18" s="33"/>
    </row>
    <row r="19" spans="1:20" s="41" customFormat="1" ht="17.25" customHeight="1">
      <c r="A19" s="83">
        <f t="shared" si="1"/>
        <v>4</v>
      </c>
      <c r="B19" s="49" t="s">
        <v>77</v>
      </c>
      <c r="C19" s="30">
        <v>42156</v>
      </c>
      <c r="D19" s="30">
        <v>42339</v>
      </c>
      <c r="E19" s="23"/>
      <c r="F19" s="23">
        <v>89500</v>
      </c>
      <c r="G19" s="92"/>
      <c r="H19" s="30"/>
      <c r="I19" s="23"/>
      <c r="J19" s="23"/>
      <c r="K19" s="85"/>
      <c r="L19" s="81">
        <f t="shared" si="2"/>
        <v>89500</v>
      </c>
      <c r="M19" s="23"/>
      <c r="N19" s="23"/>
      <c r="O19" s="23">
        <f t="shared" si="3"/>
        <v>0</v>
      </c>
      <c r="P19" s="26">
        <f t="shared" si="4"/>
        <v>308.27777777777777</v>
      </c>
      <c r="Q19" s="44">
        <f>DATEVALUE("18/"&amp;(MONTH($P$1)-1)&amp;"/15")</f>
        <v>42203</v>
      </c>
      <c r="R19" s="46">
        <v>0.04</v>
      </c>
      <c r="S19" s="37"/>
      <c r="T19" s="33"/>
    </row>
    <row r="20" spans="1:20" s="143" customFormat="1" ht="17.25" customHeight="1">
      <c r="A20" s="83">
        <f t="shared" si="1"/>
        <v>5</v>
      </c>
      <c r="B20" s="50" t="s">
        <v>81</v>
      </c>
      <c r="C20" s="30">
        <v>42180</v>
      </c>
      <c r="D20" s="30">
        <v>42363</v>
      </c>
      <c r="E20" s="26"/>
      <c r="F20" s="26">
        <v>70000</v>
      </c>
      <c r="G20" s="97">
        <v>2015900000</v>
      </c>
      <c r="H20" s="30"/>
      <c r="I20" s="26"/>
      <c r="J20" s="26"/>
      <c r="K20" s="85"/>
      <c r="L20" s="81">
        <f t="shared" si="2"/>
        <v>70000</v>
      </c>
      <c r="M20" s="26"/>
      <c r="N20" s="26"/>
      <c r="O20" s="23">
        <f t="shared" si="3"/>
        <v>0</v>
      </c>
      <c r="P20" s="26">
        <f t="shared" si="4"/>
        <v>420</v>
      </c>
      <c r="Q20" s="44">
        <v>42180</v>
      </c>
      <c r="R20" s="46">
        <v>0.04</v>
      </c>
      <c r="S20" s="38" t="s">
        <v>82</v>
      </c>
      <c r="T20" s="41"/>
    </row>
    <row r="21" spans="1:20" s="33" customFormat="1" ht="17.25" customHeight="1">
      <c r="A21" s="83">
        <f t="shared" si="1"/>
        <v>6</v>
      </c>
      <c r="B21" s="50" t="s">
        <v>56</v>
      </c>
      <c r="C21" s="30">
        <v>42184</v>
      </c>
      <c r="D21" s="30">
        <v>42367</v>
      </c>
      <c r="E21" s="26"/>
      <c r="F21" s="26">
        <v>21000</v>
      </c>
      <c r="G21" s="97">
        <v>2015900000</v>
      </c>
      <c r="H21" s="30"/>
      <c r="I21" s="26"/>
      <c r="J21" s="26"/>
      <c r="K21" s="81"/>
      <c r="L21" s="81">
        <f t="shared" si="2"/>
        <v>21000</v>
      </c>
      <c r="M21" s="26"/>
      <c r="N21" s="26"/>
      <c r="O21" s="23">
        <f t="shared" si="3"/>
        <v>0</v>
      </c>
      <c r="P21" s="26">
        <f t="shared" si="4"/>
        <v>116.66666666666667</v>
      </c>
      <c r="Q21" s="44">
        <v>42184</v>
      </c>
      <c r="R21" s="46">
        <v>0.04</v>
      </c>
      <c r="S21" s="38" t="s">
        <v>82</v>
      </c>
      <c r="T21" s="41"/>
    </row>
    <row r="22" spans="1:20" s="33" customFormat="1" ht="17.25" customHeight="1">
      <c r="A22" s="83">
        <f t="shared" si="1"/>
        <v>7</v>
      </c>
      <c r="B22" s="50" t="s">
        <v>84</v>
      </c>
      <c r="C22" s="30">
        <v>42205</v>
      </c>
      <c r="D22" s="30">
        <v>42389</v>
      </c>
      <c r="E22" s="26"/>
      <c r="F22" s="26">
        <v>97000</v>
      </c>
      <c r="G22" s="97">
        <v>1965255000</v>
      </c>
      <c r="H22" s="30"/>
      <c r="I22" s="26"/>
      <c r="J22" s="26"/>
      <c r="K22" s="81"/>
      <c r="L22" s="81">
        <f t="shared" si="2"/>
        <v>97000</v>
      </c>
      <c r="M22" s="26"/>
      <c r="N22" s="26"/>
      <c r="O22" s="23">
        <f t="shared" si="3"/>
        <v>0</v>
      </c>
      <c r="P22" s="26">
        <f t="shared" si="4"/>
        <v>312.55555555555554</v>
      </c>
      <c r="Q22" s="44">
        <v>42205</v>
      </c>
      <c r="R22" s="46">
        <v>0.04</v>
      </c>
      <c r="S22" s="37" t="s">
        <v>85</v>
      </c>
      <c r="T22" s="41"/>
    </row>
    <row r="23" spans="1:20" s="33" customFormat="1" ht="17.25" customHeight="1">
      <c r="A23" s="83">
        <f t="shared" si="1"/>
        <v>8</v>
      </c>
      <c r="B23" s="49" t="s">
        <v>89</v>
      </c>
      <c r="C23" s="88">
        <v>42247</v>
      </c>
      <c r="D23" s="30">
        <v>42429</v>
      </c>
      <c r="E23" s="89"/>
      <c r="F23" s="89">
        <v>82000</v>
      </c>
      <c r="G23" s="91">
        <v>1894165000</v>
      </c>
      <c r="H23" s="88"/>
      <c r="I23" s="89"/>
      <c r="J23" s="89"/>
      <c r="K23" s="81"/>
      <c r="L23" s="81">
        <f t="shared" si="2"/>
        <v>82000</v>
      </c>
      <c r="M23" s="89"/>
      <c r="N23" s="89"/>
      <c r="O23" s="23">
        <f t="shared" si="3"/>
        <v>0</v>
      </c>
      <c r="P23" s="26">
        <f t="shared" si="4"/>
        <v>282.44444444444446</v>
      </c>
      <c r="Q23" s="44">
        <f>DATEVALUE("18/"&amp;(MONTH($P$1)-1)&amp;"/15")</f>
        <v>42203</v>
      </c>
      <c r="R23" s="46">
        <v>0.04</v>
      </c>
      <c r="S23" s="37" t="s">
        <v>66</v>
      </c>
    </row>
    <row r="24" spans="1:20" s="33" customFormat="1" ht="17.25" customHeight="1">
      <c r="A24" s="107"/>
      <c r="B24" s="57"/>
      <c r="C24" s="32"/>
      <c r="D24" s="32"/>
      <c r="E24" s="58"/>
      <c r="F24" s="58"/>
      <c r="G24" s="93"/>
      <c r="H24" s="32"/>
      <c r="I24" s="58"/>
      <c r="J24" s="58"/>
      <c r="K24" s="58"/>
      <c r="L24" s="108"/>
      <c r="M24" s="58"/>
      <c r="N24" s="58"/>
      <c r="O24" s="58"/>
      <c r="P24" s="108"/>
      <c r="Q24" s="32"/>
      <c r="R24" s="109"/>
      <c r="S24" s="110"/>
    </row>
    <row r="25" spans="1:20" s="36" customFormat="1" ht="17.25" customHeight="1">
      <c r="A25" s="184" t="s">
        <v>7</v>
      </c>
      <c r="B25" s="184"/>
      <c r="C25" s="69"/>
      <c r="D25" s="69"/>
      <c r="E25" s="66">
        <f>SUM(E10:E24)</f>
        <v>0</v>
      </c>
      <c r="F25" s="66">
        <f>SUM(F16:F24)</f>
        <v>600500</v>
      </c>
      <c r="G25" s="65">
        <f>SUM(G10:G22)</f>
        <v>20631022540</v>
      </c>
      <c r="H25" s="64"/>
      <c r="I25" s="66">
        <f>SUM(I16:I24)</f>
        <v>0</v>
      </c>
      <c r="J25" s="66">
        <f>SUM(J16:J24)</f>
        <v>0</v>
      </c>
      <c r="K25" s="66">
        <f>SUM(K16:K24)</f>
        <v>0</v>
      </c>
      <c r="L25" s="66">
        <f>SUM(L16:L24)</f>
        <v>600500</v>
      </c>
      <c r="M25" s="66">
        <f>SUM(M10:M20)</f>
        <v>0</v>
      </c>
      <c r="N25" s="66"/>
      <c r="O25" s="66">
        <f>SUM(O16:O24)</f>
        <v>0</v>
      </c>
      <c r="P25" s="66">
        <f>SUM(P16:P24)</f>
        <v>2270.0555555555557</v>
      </c>
      <c r="Q25" s="70"/>
      <c r="R25" s="71"/>
      <c r="S25" s="68"/>
    </row>
    <row r="26" spans="1:20" s="40" customFormat="1" ht="17.25" customHeight="1">
      <c r="A26" s="83">
        <f t="shared" ref="A26:A39" si="5">ROW()-25</f>
        <v>1</v>
      </c>
      <c r="B26" s="52" t="s">
        <v>37</v>
      </c>
      <c r="C26" s="31">
        <v>41870</v>
      </c>
      <c r="D26" s="31">
        <v>46253</v>
      </c>
      <c r="E26" s="29">
        <v>1000000000</v>
      </c>
      <c r="F26" s="28"/>
      <c r="G26" s="29">
        <v>1151700000</v>
      </c>
      <c r="H26" s="31">
        <v>42632</v>
      </c>
      <c r="I26" s="29">
        <v>8340000</v>
      </c>
      <c r="J26" s="28"/>
      <c r="K26" s="29">
        <f t="shared" ref="K26:K36" si="6">E26-I26</f>
        <v>991660000</v>
      </c>
      <c r="L26" s="28"/>
      <c r="M26" s="29">
        <f t="shared" ref="M26:M37" si="7">IF((LEFT(B26,4)="1402"),E26*R26*DATEDIF(Q26,$M$1,"d")/360,0)</f>
        <v>8180555.555555556</v>
      </c>
      <c r="N26" s="27"/>
      <c r="O26" s="28">
        <f t="shared" ref="O26:O36" si="8">IF((LEFT(B26,4)="1402"),F26*R26*DATEDIF(Q26,O$1,"d")/360,0)</f>
        <v>0</v>
      </c>
      <c r="P26" s="27">
        <f t="shared" ref="P26:P36" si="9">IF((LEFT(B26,4)="1015"),F26*R26*DATEDIF(Q26,Q$1,"d")/360,0)</f>
        <v>0</v>
      </c>
      <c r="Q26" s="63">
        <f>DATEVALUE("19/"&amp;(MONTH($P$1)-1)&amp;"/15")</f>
        <v>42204</v>
      </c>
      <c r="R26" s="47">
        <v>9.5000000000000001E-2</v>
      </c>
      <c r="S26" s="98" t="s">
        <v>41</v>
      </c>
    </row>
    <row r="27" spans="1:20" s="40" customFormat="1" ht="17.25" customHeight="1">
      <c r="A27" s="83">
        <f t="shared" si="5"/>
        <v>2</v>
      </c>
      <c r="B27" s="52" t="s">
        <v>38</v>
      </c>
      <c r="C27" s="31">
        <v>41905</v>
      </c>
      <c r="D27" s="31">
        <v>46253</v>
      </c>
      <c r="E27" s="29">
        <v>2000000000</v>
      </c>
      <c r="F27" s="28"/>
      <c r="G27" s="29">
        <v>1894165000</v>
      </c>
      <c r="H27" s="31">
        <v>42632</v>
      </c>
      <c r="I27" s="29">
        <v>16670000</v>
      </c>
      <c r="J27" s="28"/>
      <c r="K27" s="29">
        <f t="shared" si="6"/>
        <v>1983330000</v>
      </c>
      <c r="L27" s="28"/>
      <c r="M27" s="29">
        <f t="shared" si="7"/>
        <v>16361111.111111112</v>
      </c>
      <c r="N27" s="28"/>
      <c r="O27" s="28">
        <f t="shared" si="8"/>
        <v>0</v>
      </c>
      <c r="P27" s="27">
        <f t="shared" si="9"/>
        <v>0</v>
      </c>
      <c r="Q27" s="63">
        <f>DATEVALUE("19/"&amp;(MONTH($P$1)-1)&amp;"/15")</f>
        <v>42204</v>
      </c>
      <c r="R27" s="47">
        <v>9.5000000000000001E-2</v>
      </c>
      <c r="S27" s="100" t="s">
        <v>41</v>
      </c>
    </row>
    <row r="28" spans="1:20" s="40" customFormat="1" ht="17.25" customHeight="1">
      <c r="A28" s="83">
        <f t="shared" si="5"/>
        <v>3</v>
      </c>
      <c r="B28" s="52" t="s">
        <v>43</v>
      </c>
      <c r="C28" s="101">
        <v>41934</v>
      </c>
      <c r="D28" s="31">
        <v>46253</v>
      </c>
      <c r="E28" s="102">
        <v>1600000000</v>
      </c>
      <c r="F28" s="103"/>
      <c r="G28" s="102"/>
      <c r="H28" s="31">
        <v>42632</v>
      </c>
      <c r="I28" s="102">
        <v>13340000</v>
      </c>
      <c r="J28" s="103"/>
      <c r="K28" s="29">
        <f t="shared" si="6"/>
        <v>1586660000</v>
      </c>
      <c r="L28" s="103"/>
      <c r="M28" s="29">
        <f t="shared" si="7"/>
        <v>13088888.888888888</v>
      </c>
      <c r="N28" s="103"/>
      <c r="O28" s="28">
        <f t="shared" si="8"/>
        <v>0</v>
      </c>
      <c r="P28" s="27">
        <f t="shared" si="9"/>
        <v>0</v>
      </c>
      <c r="Q28" s="63">
        <f>DATEVALUE("19/"&amp;(MONTH($P$1)-1)&amp;"/15")</f>
        <v>42204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5"/>
        <v>4</v>
      </c>
      <c r="B29" s="52" t="s">
        <v>48</v>
      </c>
      <c r="C29" s="101">
        <v>41963</v>
      </c>
      <c r="D29" s="31">
        <v>46253</v>
      </c>
      <c r="E29" s="102">
        <v>1500000000</v>
      </c>
      <c r="F29" s="103"/>
      <c r="G29" s="102"/>
      <c r="H29" s="31">
        <v>42632</v>
      </c>
      <c r="I29" s="102">
        <v>12500000</v>
      </c>
      <c r="J29" s="103"/>
      <c r="K29" s="29">
        <f t="shared" si="6"/>
        <v>1487500000</v>
      </c>
      <c r="L29" s="103"/>
      <c r="M29" s="29">
        <f t="shared" si="7"/>
        <v>12270833.333333334</v>
      </c>
      <c r="N29" s="103"/>
      <c r="O29" s="28">
        <f t="shared" si="8"/>
        <v>0</v>
      </c>
      <c r="P29" s="27">
        <f t="shared" si="9"/>
        <v>0</v>
      </c>
      <c r="Q29" s="63">
        <f t="shared" ref="Q29:Q35" si="10">DATEVALUE("19/"&amp;(MONTH($P$1)-1)&amp;"/15")</f>
        <v>42204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61</v>
      </c>
      <c r="C30" s="101">
        <v>41984</v>
      </c>
      <c r="D30" s="31">
        <v>46253</v>
      </c>
      <c r="E30" s="102">
        <v>1000000000</v>
      </c>
      <c r="F30" s="103"/>
      <c r="G30" s="102"/>
      <c r="H30" s="31">
        <v>42632</v>
      </c>
      <c r="I30" s="102">
        <v>8330000</v>
      </c>
      <c r="J30" s="103"/>
      <c r="K30" s="102">
        <f t="shared" si="6"/>
        <v>991670000</v>
      </c>
      <c r="L30" s="103"/>
      <c r="M30" s="29">
        <f t="shared" si="7"/>
        <v>8180555.555555556</v>
      </c>
      <c r="N30" s="103"/>
      <c r="O30" s="28">
        <f t="shared" si="8"/>
        <v>0</v>
      </c>
      <c r="P30" s="27">
        <f t="shared" si="9"/>
        <v>0</v>
      </c>
      <c r="Q30" s="63">
        <f t="shared" si="10"/>
        <v>42204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64</v>
      </c>
      <c r="C31" s="101">
        <v>42033</v>
      </c>
      <c r="D31" s="31">
        <v>46253</v>
      </c>
      <c r="E31" s="102">
        <v>1500000000</v>
      </c>
      <c r="F31" s="103"/>
      <c r="G31" s="102"/>
      <c r="H31" s="101">
        <v>42632</v>
      </c>
      <c r="I31" s="102">
        <v>12500000</v>
      </c>
      <c r="J31" s="103"/>
      <c r="K31" s="102">
        <f t="shared" si="6"/>
        <v>1487500000</v>
      </c>
      <c r="L31" s="103"/>
      <c r="M31" s="29">
        <f t="shared" si="7"/>
        <v>12270833.333333334</v>
      </c>
      <c r="N31" s="103"/>
      <c r="O31" s="28">
        <f t="shared" si="8"/>
        <v>0</v>
      </c>
      <c r="P31" s="27">
        <f t="shared" si="9"/>
        <v>0</v>
      </c>
      <c r="Q31" s="63">
        <f t="shared" si="10"/>
        <v>42204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69</v>
      </c>
      <c r="C32" s="101">
        <v>42088</v>
      </c>
      <c r="D32" s="31">
        <v>46253</v>
      </c>
      <c r="E32" s="102">
        <v>2000000000</v>
      </c>
      <c r="F32" s="103"/>
      <c r="G32" s="102"/>
      <c r="H32" s="31">
        <v>42632</v>
      </c>
      <c r="I32" s="102">
        <v>16670000</v>
      </c>
      <c r="J32" s="103"/>
      <c r="K32" s="102">
        <f t="shared" si="6"/>
        <v>1983330000</v>
      </c>
      <c r="L32" s="103"/>
      <c r="M32" s="29">
        <f t="shared" si="7"/>
        <v>16361111.111111112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42204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72</v>
      </c>
      <c r="C33" s="101">
        <v>42114</v>
      </c>
      <c r="D33" s="31">
        <v>46253</v>
      </c>
      <c r="E33" s="102">
        <v>1400000000</v>
      </c>
      <c r="F33" s="103"/>
      <c r="G33" s="102"/>
      <c r="H33" s="101">
        <v>42632</v>
      </c>
      <c r="I33" s="102">
        <v>11670000</v>
      </c>
      <c r="J33" s="103"/>
      <c r="K33" s="102">
        <f t="shared" si="6"/>
        <v>1388330000</v>
      </c>
      <c r="L33" s="103"/>
      <c r="M33" s="29">
        <f t="shared" si="7"/>
        <v>11452777.777777778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42204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74</v>
      </c>
      <c r="C34" s="101">
        <v>42138</v>
      </c>
      <c r="D34" s="31">
        <v>46253</v>
      </c>
      <c r="E34" s="102">
        <v>1500000000</v>
      </c>
      <c r="F34" s="103"/>
      <c r="G34" s="102"/>
      <c r="H34" s="101">
        <v>42632</v>
      </c>
      <c r="I34" s="102">
        <v>12500000</v>
      </c>
      <c r="J34" s="103"/>
      <c r="K34" s="102">
        <f t="shared" si="6"/>
        <v>1487500000</v>
      </c>
      <c r="L34" s="103"/>
      <c r="M34" s="29">
        <f t="shared" si="7"/>
        <v>12270833.333333334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42204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79</v>
      </c>
      <c r="C35" s="101">
        <v>42164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>
        <f t="shared" si="7"/>
        <v>12270833.333333334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42204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83</v>
      </c>
      <c r="C36" s="101">
        <v>42187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19000000</v>
      </c>
      <c r="N36" s="103"/>
      <c r="O36" s="28">
        <f t="shared" si="8"/>
        <v>0</v>
      </c>
      <c r="P36" s="27">
        <f t="shared" si="9"/>
        <v>0</v>
      </c>
      <c r="Q36" s="63">
        <v>42187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86</v>
      </c>
      <c r="C37" s="101">
        <v>42195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ref="K37:K38" si="11">E37-I37</f>
        <v>1487500000</v>
      </c>
      <c r="L37" s="103"/>
      <c r="M37" s="29">
        <f t="shared" si="7"/>
        <v>15833333.333333334</v>
      </c>
      <c r="N37" s="103"/>
      <c r="O37" s="28">
        <f t="shared" ref="O37:O38" si="12">IF((LEFT(B37,4)="1402"),F37*R37*DATEDIF(Q37,O$1,"d")/360,0)</f>
        <v>0</v>
      </c>
      <c r="P37" s="27">
        <f t="shared" ref="P37:P38" si="13">IF((LEFT(B37,4)="1015"),F37*R37*DATEDIF(Q37,Q$1,"d")/360,0)</f>
        <v>0</v>
      </c>
      <c r="Q37" s="63">
        <v>42195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87</v>
      </c>
      <c r="C38" s="101">
        <v>42215</v>
      </c>
      <c r="D38" s="31">
        <v>46253</v>
      </c>
      <c r="E38" s="102">
        <v>1000000000</v>
      </c>
      <c r="F38" s="103"/>
      <c r="G38" s="102"/>
      <c r="H38" s="101">
        <v>42632</v>
      </c>
      <c r="I38" s="102">
        <v>8330000</v>
      </c>
      <c r="J38" s="103"/>
      <c r="K38" s="102">
        <f t="shared" si="11"/>
        <v>991670000</v>
      </c>
      <c r="L38" s="103"/>
      <c r="M38" s="29"/>
      <c r="N38" s="103"/>
      <c r="O38" s="28">
        <f t="shared" si="12"/>
        <v>0</v>
      </c>
      <c r="P38" s="27">
        <f t="shared" si="13"/>
        <v>0</v>
      </c>
      <c r="Q38" s="63">
        <v>42215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88</v>
      </c>
      <c r="C39" s="101">
        <v>42229</v>
      </c>
      <c r="D39" s="31">
        <v>46253</v>
      </c>
      <c r="E39" s="102">
        <v>1000000000</v>
      </c>
      <c r="F39" s="103"/>
      <c r="G39" s="102"/>
      <c r="H39" s="101">
        <v>42632</v>
      </c>
      <c r="I39" s="102">
        <v>8330000</v>
      </c>
      <c r="J39" s="103"/>
      <c r="K39" s="102">
        <f t="shared" ref="K39" si="14">E39-I39</f>
        <v>991670000</v>
      </c>
      <c r="L39" s="103"/>
      <c r="M39" s="29"/>
      <c r="N39" s="103"/>
      <c r="O39" s="28">
        <f t="shared" ref="O39" si="15">IF((LEFT(B39,4)="1402"),F39*R39*DATEDIF(Q39,O$1,"d")/360,0)</f>
        <v>0</v>
      </c>
      <c r="P39" s="27">
        <f t="shared" ref="P39" si="16">IF((LEFT(B39,4)="1015"),F39*R39*DATEDIF(Q39,Q$1,"d")/360,0)</f>
        <v>0</v>
      </c>
      <c r="Q39" s="63">
        <v>42215</v>
      </c>
      <c r="R39" s="47">
        <v>9.5000000000000001E-2</v>
      </c>
      <c r="S39" s="100" t="s">
        <v>41</v>
      </c>
    </row>
    <row r="40" spans="1:19" s="33" customFormat="1" ht="17.25" customHeight="1">
      <c r="A40" s="55"/>
      <c r="B40" s="49"/>
      <c r="C40" s="88"/>
      <c r="D40" s="88"/>
      <c r="E40" s="91"/>
      <c r="F40" s="89"/>
      <c r="G40" s="91"/>
      <c r="H40" s="88"/>
      <c r="I40" s="91"/>
      <c r="J40" s="89"/>
      <c r="K40" s="91"/>
      <c r="L40" s="89"/>
      <c r="M40" s="91"/>
      <c r="N40" s="89"/>
      <c r="O40" s="89"/>
      <c r="P40" s="90"/>
      <c r="Q40" s="44"/>
      <c r="R40" s="46"/>
      <c r="S40" s="37"/>
    </row>
    <row r="41" spans="1:19" s="36" customFormat="1" ht="17.25" customHeight="1">
      <c r="A41" s="184" t="s">
        <v>7</v>
      </c>
      <c r="B41" s="184"/>
      <c r="C41" s="69"/>
      <c r="D41" s="69"/>
      <c r="E41" s="65">
        <f>SUM(E26:E40)</f>
        <v>20000000000</v>
      </c>
      <c r="F41" s="66">
        <f>SUM(F26:F40)</f>
        <v>0</v>
      </c>
      <c r="G41" s="65">
        <f>SUM(G26:G40)</f>
        <v>3045865000</v>
      </c>
      <c r="H41" s="66"/>
      <c r="I41" s="65">
        <f t="shared" ref="I41:P41" si="17">SUM(I26:I40)</f>
        <v>166680000</v>
      </c>
      <c r="J41" s="66">
        <f t="shared" si="17"/>
        <v>0</v>
      </c>
      <c r="K41" s="65">
        <f t="shared" si="17"/>
        <v>19833320000</v>
      </c>
      <c r="L41" s="66">
        <f t="shared" si="17"/>
        <v>0</v>
      </c>
      <c r="M41" s="65">
        <f t="shared" si="17"/>
        <v>157541666.66666666</v>
      </c>
      <c r="N41" s="66">
        <f t="shared" si="17"/>
        <v>0</v>
      </c>
      <c r="O41" s="66">
        <f t="shared" si="17"/>
        <v>0</v>
      </c>
      <c r="P41" s="66">
        <f t="shared" si="17"/>
        <v>0</v>
      </c>
      <c r="Q41" s="70"/>
      <c r="R41" s="71"/>
      <c r="S41" s="68"/>
    </row>
    <row r="42" spans="1:19" ht="17.25" customHeight="1">
      <c r="F42" s="8"/>
    </row>
    <row r="43" spans="1:19" ht="17.25" customHeight="1">
      <c r="F43" s="2"/>
    </row>
    <row r="44" spans="1:19" ht="17.25" customHeight="1">
      <c r="F44" s="2"/>
    </row>
    <row r="45" spans="1:19" ht="17.25" customHeight="1">
      <c r="F45" s="2"/>
    </row>
    <row r="47" spans="1:19" ht="17.25" customHeight="1">
      <c r="F47" s="8"/>
    </row>
    <row r="55" spans="1:20" s="16" customFormat="1" ht="17.25" customHeight="1">
      <c r="A55" s="3"/>
      <c r="B55" s="2"/>
      <c r="C55" s="21"/>
      <c r="D55" s="21"/>
      <c r="E55" s="6"/>
      <c r="F55" s="7"/>
      <c r="G55" s="6"/>
      <c r="H55" s="43"/>
      <c r="I55" s="12"/>
      <c r="J55" s="12"/>
      <c r="K55" s="6"/>
      <c r="L55" s="7"/>
      <c r="M55" s="17"/>
      <c r="N55" s="17"/>
      <c r="O55" s="17"/>
      <c r="Q55" s="13"/>
      <c r="R55" s="13"/>
      <c r="S55" s="3"/>
      <c r="T55" s="2"/>
    </row>
  </sheetData>
  <autoFilter ref="A3:S25"/>
  <sortState ref="A16:T23">
    <sortCondition ref="C16:C23"/>
  </sortState>
  <mergeCells count="13">
    <mergeCell ref="A41:B41"/>
    <mergeCell ref="M2:Q2"/>
    <mergeCell ref="R2:R3"/>
    <mergeCell ref="S2:S3"/>
    <mergeCell ref="A9:B9"/>
    <mergeCell ref="A15:B15"/>
    <mergeCell ref="A25:B25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T56"/>
  <sheetViews>
    <sheetView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P22" sqref="P22"/>
    </sheetView>
  </sheetViews>
  <sheetFormatPr defaultRowHeight="17.25" customHeight="1"/>
  <cols>
    <col min="1" max="1" width="4.5" style="3" bestFit="1" customWidth="1"/>
    <col min="2" max="2" width="15.375" style="2" customWidth="1"/>
    <col min="3" max="4" width="7.25" style="21" customWidth="1"/>
    <col min="5" max="5" width="11.75" style="6" customWidth="1"/>
    <col min="6" max="6" width="9.25" style="7" customWidth="1"/>
    <col min="7" max="7" width="11.75" style="6" hidden="1" customWidth="1"/>
    <col min="8" max="8" width="6.625" style="43" customWidth="1"/>
    <col min="9" max="9" width="9.625" style="12" customWidth="1"/>
    <col min="10" max="10" width="8.75" style="12" customWidth="1"/>
    <col min="11" max="11" width="12.125" style="6" customWidth="1"/>
    <col min="12" max="12" width="9.375" style="7" customWidth="1"/>
    <col min="13" max="13" width="9.375" style="15" customWidth="1"/>
    <col min="14" max="14" width="8.25" style="15" hidden="1" customWidth="1"/>
    <col min="15" max="15" width="7.875" style="15" customWidth="1"/>
    <col min="16" max="16" width="7.875" style="16" customWidth="1"/>
    <col min="17" max="17" width="7.375" style="13" customWidth="1"/>
    <col min="18" max="18" width="6.75" style="13" customWidth="1"/>
    <col min="19" max="19" width="11.875" style="3" customWidth="1"/>
    <col min="20" max="16384" width="9" style="2"/>
  </cols>
  <sheetData>
    <row r="1" spans="1:20" s="1" customFormat="1" ht="17.25" customHeight="1">
      <c r="A1" s="4"/>
      <c r="B1" s="9" t="s">
        <v>25</v>
      </c>
      <c r="C1" s="19"/>
      <c r="D1" s="20"/>
      <c r="E1" s="5"/>
      <c r="F1" s="10"/>
      <c r="G1" s="5"/>
      <c r="H1" s="42"/>
      <c r="I1" s="11"/>
      <c r="J1" s="11"/>
      <c r="K1" s="5"/>
      <c r="L1" s="22"/>
      <c r="M1" s="22">
        <v>42266</v>
      </c>
      <c r="N1" s="22"/>
      <c r="O1" s="22">
        <v>42263</v>
      </c>
      <c r="P1" s="22">
        <v>42253</v>
      </c>
      <c r="Q1" s="22">
        <v>42265</v>
      </c>
      <c r="R1" s="14"/>
      <c r="S1" s="4"/>
    </row>
    <row r="2" spans="1:20" s="73" customFormat="1" ht="16.5" customHeight="1">
      <c r="A2" s="179" t="s">
        <v>0</v>
      </c>
      <c r="B2" s="179" t="s">
        <v>1</v>
      </c>
      <c r="C2" s="186" t="s">
        <v>2</v>
      </c>
      <c r="D2" s="186"/>
      <c r="E2" s="183" t="s">
        <v>28</v>
      </c>
      <c r="F2" s="183"/>
      <c r="G2" s="183"/>
      <c r="H2" s="181" t="s">
        <v>3</v>
      </c>
      <c r="I2" s="181"/>
      <c r="J2" s="181"/>
      <c r="K2" s="182" t="s">
        <v>27</v>
      </c>
      <c r="L2" s="182"/>
      <c r="M2" s="180" t="s">
        <v>4</v>
      </c>
      <c r="N2" s="180"/>
      <c r="O2" s="180"/>
      <c r="P2" s="180"/>
      <c r="Q2" s="180"/>
      <c r="R2" s="187" t="s">
        <v>14</v>
      </c>
      <c r="S2" s="179" t="s">
        <v>12</v>
      </c>
    </row>
    <row r="3" spans="1:20" s="73" customFormat="1" ht="33" customHeight="1">
      <c r="A3" s="179"/>
      <c r="B3" s="179"/>
      <c r="C3" s="74" t="s">
        <v>19</v>
      </c>
      <c r="D3" s="74" t="s">
        <v>20</v>
      </c>
      <c r="E3" s="75" t="s">
        <v>6</v>
      </c>
      <c r="F3" s="76" t="s">
        <v>5</v>
      </c>
      <c r="G3" s="75" t="s">
        <v>15</v>
      </c>
      <c r="H3" s="77" t="s">
        <v>26</v>
      </c>
      <c r="I3" s="168" t="s">
        <v>6</v>
      </c>
      <c r="J3" s="168" t="s">
        <v>24</v>
      </c>
      <c r="K3" s="169" t="s">
        <v>6</v>
      </c>
      <c r="L3" s="76" t="s">
        <v>24</v>
      </c>
      <c r="M3" s="167" t="s">
        <v>21</v>
      </c>
      <c r="N3" s="167" t="s">
        <v>22</v>
      </c>
      <c r="O3" s="79" t="s">
        <v>23</v>
      </c>
      <c r="P3" s="79" t="s">
        <v>24</v>
      </c>
      <c r="Q3" s="80" t="s">
        <v>13</v>
      </c>
      <c r="R3" s="187"/>
      <c r="S3" s="179"/>
    </row>
    <row r="4" spans="1:20" s="33" customFormat="1" ht="17.25" customHeight="1">
      <c r="A4" s="113">
        <f>ROW()-3</f>
        <v>1</v>
      </c>
      <c r="B4" s="99" t="s">
        <v>8</v>
      </c>
      <c r="C4" s="44">
        <v>40200</v>
      </c>
      <c r="D4" s="44">
        <v>42649</v>
      </c>
      <c r="E4" s="82"/>
      <c r="F4" s="82">
        <v>27926</v>
      </c>
      <c r="G4" s="94"/>
      <c r="H4" s="44">
        <v>42283</v>
      </c>
      <c r="I4" s="114"/>
      <c r="J4" s="54">
        <v>14011</v>
      </c>
      <c r="K4" s="82"/>
      <c r="L4" s="82">
        <f>F4-J4</f>
        <v>13915</v>
      </c>
      <c r="M4" s="115"/>
      <c r="N4" s="115"/>
      <c r="O4" s="115">
        <f>IF((LEFT(B4,4)="1402"),E4*Q4*DATEDIF(P4,$P$1,"d")/360,0)</f>
        <v>0</v>
      </c>
      <c r="P4" s="115">
        <f>IF((LEFT(B4,4)="1015"),F4*R4*DATEDIF(Q4,$P$1,"d")/360,0)</f>
        <v>108.21324999999999</v>
      </c>
      <c r="Q4" s="44">
        <f>DATEVALUE("6/"&amp;(MONTH($P$1)-1)&amp;"/15")</f>
        <v>42222</v>
      </c>
      <c r="R4" s="116">
        <v>4.4999999999999998E-2</v>
      </c>
      <c r="S4" s="117" t="s">
        <v>42</v>
      </c>
    </row>
    <row r="5" spans="1:20" s="33" customFormat="1" ht="17.25" customHeight="1">
      <c r="A5" s="53">
        <f>ROW()-3</f>
        <v>2</v>
      </c>
      <c r="B5" s="49" t="s">
        <v>9</v>
      </c>
      <c r="C5" s="30">
        <v>40234</v>
      </c>
      <c r="D5" s="30">
        <v>42649</v>
      </c>
      <c r="E5" s="23"/>
      <c r="F5" s="23">
        <v>66230.39</v>
      </c>
      <c r="G5" s="92"/>
      <c r="H5" s="30">
        <v>42283</v>
      </c>
      <c r="I5" s="35"/>
      <c r="J5" s="28">
        <v>32911</v>
      </c>
      <c r="K5" s="23"/>
      <c r="L5" s="23">
        <f>F5-J5</f>
        <v>33319.39</v>
      </c>
      <c r="M5" s="24"/>
      <c r="N5" s="24"/>
      <c r="O5" s="24">
        <f>IF((LEFT(B5,4)="1402"),E5*Q5*DATEDIF(P5,$P$1,"d")/360,0)</f>
        <v>0</v>
      </c>
      <c r="P5" s="24">
        <f>IF((LEFT(B5,4)="1015"),F5*R5*DATEDIF(Q5,$P$1,"d")/360,0)</f>
        <v>256.64276125000004</v>
      </c>
      <c r="Q5" s="44">
        <f t="shared" ref="Q5:Q7" si="0">DATEVALUE("6/"&amp;(MONTH($P$1)-1)&amp;"/15")</f>
        <v>42222</v>
      </c>
      <c r="R5" s="116">
        <v>4.4999999999999998E-2</v>
      </c>
      <c r="S5" s="34" t="s">
        <v>42</v>
      </c>
    </row>
    <row r="6" spans="1:20" s="33" customFormat="1" ht="17.25" customHeight="1">
      <c r="A6" s="53">
        <f>ROW()-3</f>
        <v>3</v>
      </c>
      <c r="B6" s="49" t="s">
        <v>11</v>
      </c>
      <c r="C6" s="30">
        <v>40234</v>
      </c>
      <c r="D6" s="30">
        <v>42649</v>
      </c>
      <c r="E6" s="23"/>
      <c r="F6" s="23">
        <v>41173.96</v>
      </c>
      <c r="G6" s="92"/>
      <c r="H6" s="30">
        <v>42283</v>
      </c>
      <c r="I6" s="35"/>
      <c r="J6" s="28">
        <v>20658</v>
      </c>
      <c r="K6" s="23"/>
      <c r="L6" s="23">
        <f>F6-J6</f>
        <v>20515.96</v>
      </c>
      <c r="M6" s="24"/>
      <c r="N6" s="24"/>
      <c r="O6" s="24">
        <f>IF((LEFT(B6,4)="1402"),E6*Q6*DATEDIF(P6,$P$1,"d")/360,0)</f>
        <v>0</v>
      </c>
      <c r="P6" s="24">
        <f>IF((LEFT(B6,4)="1015"),F6*R6*DATEDIF(Q6,$P$1,"d")/360,0)</f>
        <v>159.54909499999999</v>
      </c>
      <c r="Q6" s="44">
        <f t="shared" si="0"/>
        <v>42222</v>
      </c>
      <c r="R6" s="116">
        <v>4.4999999999999998E-2</v>
      </c>
      <c r="S6" s="34" t="s">
        <v>42</v>
      </c>
    </row>
    <row r="7" spans="1:20" s="33" customFormat="1" ht="17.25" customHeight="1">
      <c r="A7" s="53">
        <f>ROW()-3</f>
        <v>4</v>
      </c>
      <c r="B7" s="49" t="s">
        <v>10</v>
      </c>
      <c r="C7" s="30">
        <v>40234</v>
      </c>
      <c r="D7" s="30">
        <v>42649</v>
      </c>
      <c r="E7" s="23"/>
      <c r="F7" s="23">
        <v>57639.38</v>
      </c>
      <c r="G7" s="92"/>
      <c r="H7" s="30">
        <v>42283</v>
      </c>
      <c r="I7" s="35"/>
      <c r="J7" s="28">
        <v>28920</v>
      </c>
      <c r="K7" s="23"/>
      <c r="L7" s="23">
        <f>F7-J7</f>
        <v>28719.379999999997</v>
      </c>
      <c r="M7" s="24"/>
      <c r="N7" s="24"/>
      <c r="O7" s="24">
        <f>IF((LEFT(B7,4)="1402"),E7*Q7*DATEDIF(P7,$P$1,"d")/360,0)</f>
        <v>0</v>
      </c>
      <c r="P7" s="24">
        <f>IF((LEFT(B7,4)="1015"),F7*R7*DATEDIF(Q7,$P$1,"d")/360,0)</f>
        <v>223.35259749999997</v>
      </c>
      <c r="Q7" s="44">
        <f t="shared" si="0"/>
        <v>42222</v>
      </c>
      <c r="R7" s="116">
        <v>4.4999999999999998E-2</v>
      </c>
      <c r="S7" s="34" t="s">
        <v>42</v>
      </c>
    </row>
    <row r="8" spans="1:20" s="33" customFormat="1" ht="17.25" customHeight="1">
      <c r="A8" s="56"/>
      <c r="B8" s="57"/>
      <c r="C8" s="32"/>
      <c r="D8" s="32"/>
      <c r="E8" s="58"/>
      <c r="F8" s="58"/>
      <c r="G8" s="93"/>
      <c r="H8" s="32"/>
      <c r="I8" s="59"/>
      <c r="J8" s="60"/>
      <c r="K8" s="58"/>
      <c r="L8" s="58"/>
      <c r="M8" s="25"/>
      <c r="N8" s="25"/>
      <c r="O8" s="25"/>
      <c r="P8" s="25"/>
      <c r="Q8" s="32"/>
      <c r="R8" s="111"/>
      <c r="S8" s="48"/>
    </row>
    <row r="9" spans="1:20" s="61" customFormat="1" ht="17.25" customHeight="1">
      <c r="A9" s="185" t="s">
        <v>7</v>
      </c>
      <c r="B9" s="185"/>
      <c r="C9" s="64"/>
      <c r="D9" s="64"/>
      <c r="E9" s="65"/>
      <c r="F9" s="66">
        <f>SUM(F4:F8)</f>
        <v>192969.73</v>
      </c>
      <c r="G9" s="65">
        <f>SUM(G4:G7)</f>
        <v>0</v>
      </c>
      <c r="H9" s="66"/>
      <c r="I9" s="65"/>
      <c r="J9" s="66">
        <f>SUM(J4:J7)</f>
        <v>96500</v>
      </c>
      <c r="K9" s="65"/>
      <c r="L9" s="66">
        <f>SUM(L4:L7)</f>
        <v>96469.73000000001</v>
      </c>
      <c r="M9" s="65"/>
      <c r="N9" s="65">
        <f>SUM(N4:N7)</f>
        <v>0</v>
      </c>
      <c r="O9" s="65">
        <f>SUM(O4:O7)</f>
        <v>0</v>
      </c>
      <c r="P9" s="66">
        <f>SUM(P4:P7)</f>
        <v>747.75770375000002</v>
      </c>
      <c r="Q9" s="64"/>
      <c r="R9" s="67"/>
      <c r="S9" s="68"/>
    </row>
    <row r="10" spans="1:20" s="33" customFormat="1" ht="17.25" customHeight="1">
      <c r="A10" s="135">
        <f>ROW()-9</f>
        <v>1</v>
      </c>
      <c r="B10" s="147" t="s">
        <v>63</v>
      </c>
      <c r="C10" s="148">
        <v>42234</v>
      </c>
      <c r="D10" s="148">
        <v>42418</v>
      </c>
      <c r="E10" s="140"/>
      <c r="F10" s="140">
        <v>52300</v>
      </c>
      <c r="G10" s="149">
        <v>1151700000</v>
      </c>
      <c r="H10" s="148"/>
      <c r="I10" s="140"/>
      <c r="J10" s="140"/>
      <c r="K10" s="140"/>
      <c r="L10" s="140">
        <f>F10-J10</f>
        <v>52300</v>
      </c>
      <c r="M10" s="140"/>
      <c r="N10" s="140"/>
      <c r="O10" s="140">
        <f>IF((LEFT(B10,4)="1402"),F10*R10*DATEDIF(Q10,O$1,"d")/360,0)</f>
        <v>180.14444444444445</v>
      </c>
      <c r="P10" s="140">
        <f>IF((LEFT(B10,4)="1015"),F10*R10*DATEDIF(Q10,Q$1,"d")/360,0)</f>
        <v>0</v>
      </c>
      <c r="Q10" s="134">
        <f>DATEVALUE("16/"&amp;(MONTH($P$1)-1)&amp;"/15")</f>
        <v>42232</v>
      </c>
      <c r="R10" s="150">
        <v>0.04</v>
      </c>
      <c r="S10" s="151" t="s">
        <v>62</v>
      </c>
    </row>
    <row r="11" spans="1:20" s="143" customFormat="1" ht="17.25" customHeight="1">
      <c r="A11" s="135">
        <f>ROW()-9</f>
        <v>2</v>
      </c>
      <c r="B11" s="136" t="s">
        <v>76</v>
      </c>
      <c r="C11" s="137">
        <v>42151</v>
      </c>
      <c r="D11" s="137">
        <v>42335</v>
      </c>
      <c r="E11" s="138"/>
      <c r="F11" s="138">
        <v>76300</v>
      </c>
      <c r="G11" s="139">
        <v>2019360000</v>
      </c>
      <c r="H11" s="137"/>
      <c r="I11" s="138"/>
      <c r="J11" s="138"/>
      <c r="K11" s="140"/>
      <c r="L11" s="140">
        <f>F11-J11</f>
        <v>76300</v>
      </c>
      <c r="M11" s="138"/>
      <c r="N11" s="138"/>
      <c r="O11" s="138">
        <f>IF((LEFT(B11,4)="1402"),F11*R11*DATEDIF(Q11,O$1,"d")/360,0)</f>
        <v>262.81111111111113</v>
      </c>
      <c r="P11" s="138">
        <f>IF((LEFT(B11,4)="1015"),F11*R11*DATEDIF(Q11,Q$1,"d")/360,0)</f>
        <v>0</v>
      </c>
      <c r="Q11" s="134">
        <f>DATEVALUE("16/"&amp;(MONTH($P$1)-1)&amp;"/15")</f>
        <v>42232</v>
      </c>
      <c r="R11" s="141">
        <v>0.04</v>
      </c>
      <c r="S11" s="142" t="s">
        <v>18</v>
      </c>
    </row>
    <row r="12" spans="1:20" s="33" customFormat="1" ht="17.25" customHeight="1">
      <c r="A12" s="135">
        <f>ROW()-9</f>
        <v>3</v>
      </c>
      <c r="B12" s="136" t="s">
        <v>78</v>
      </c>
      <c r="C12" s="137">
        <v>42158</v>
      </c>
      <c r="D12" s="137">
        <v>42341</v>
      </c>
      <c r="E12" s="138"/>
      <c r="F12" s="138">
        <v>95000</v>
      </c>
      <c r="G12" s="139">
        <v>1737190000</v>
      </c>
      <c r="H12" s="137"/>
      <c r="I12" s="138"/>
      <c r="J12" s="138"/>
      <c r="K12" s="140"/>
      <c r="L12" s="140">
        <f>F12-J12</f>
        <v>95000</v>
      </c>
      <c r="M12" s="138"/>
      <c r="N12" s="138"/>
      <c r="O12" s="138">
        <f>IF((LEFT(B12,4)="1402"),F12*R12*DATEDIF(Q12,O$1,"d")/360,0)</f>
        <v>327.22222222222223</v>
      </c>
      <c r="P12" s="138">
        <f>IF((LEFT(B12,4)="1015"),F12*R12*DATEDIF(Q12,Q$1,"d")/360,0)</f>
        <v>0</v>
      </c>
      <c r="Q12" s="134">
        <f>DATEVALUE("16/"&amp;(MONTH($P$1)-1)&amp;"/15")</f>
        <v>42232</v>
      </c>
      <c r="R12" s="141">
        <v>0.04</v>
      </c>
      <c r="S12" s="142" t="s">
        <v>18</v>
      </c>
    </row>
    <row r="13" spans="1:20" s="41" customFormat="1" ht="17.25" customHeight="1">
      <c r="A13" s="135">
        <f>ROW()-9</f>
        <v>4</v>
      </c>
      <c r="B13" s="147" t="s">
        <v>80</v>
      </c>
      <c r="C13" s="137">
        <v>42181</v>
      </c>
      <c r="D13" s="137">
        <v>42364</v>
      </c>
      <c r="E13" s="138"/>
      <c r="F13" s="138">
        <v>43600</v>
      </c>
      <c r="G13" s="139">
        <v>926064000</v>
      </c>
      <c r="H13" s="137"/>
      <c r="I13" s="138"/>
      <c r="J13" s="138"/>
      <c r="K13" s="140"/>
      <c r="L13" s="140">
        <f>F13-J13</f>
        <v>43600</v>
      </c>
      <c r="M13" s="138"/>
      <c r="N13" s="138"/>
      <c r="O13" s="138">
        <f>IF((LEFT(B13,4)="1402"),F13*R13*DATEDIF(Q13,O$1,"d")/360,0)</f>
        <v>150.17777777777778</v>
      </c>
      <c r="P13" s="138">
        <f>IF((LEFT(B13,4)="1015"),F13*R13*DATEDIF(Q13,Q$1,"d")/360,0)</f>
        <v>0</v>
      </c>
      <c r="Q13" s="134">
        <f>DATEVALUE("16/"&amp;(MONTH($P$1)-1)&amp;"/15")</f>
        <v>42232</v>
      </c>
      <c r="R13" s="141">
        <v>0.04</v>
      </c>
      <c r="S13" s="142" t="s">
        <v>18</v>
      </c>
    </row>
    <row r="14" spans="1:20" s="41" customFormat="1" ht="17.25" customHeight="1">
      <c r="A14" s="152"/>
      <c r="B14" s="153"/>
      <c r="C14" s="154"/>
      <c r="D14" s="154"/>
      <c r="E14" s="155"/>
      <c r="F14" s="155"/>
      <c r="G14" s="156"/>
      <c r="H14" s="154"/>
      <c r="I14" s="155"/>
      <c r="J14" s="155"/>
      <c r="K14" s="155"/>
      <c r="L14" s="155"/>
      <c r="M14" s="155"/>
      <c r="N14" s="155"/>
      <c r="O14" s="155"/>
      <c r="P14" s="155"/>
      <c r="Q14" s="157"/>
      <c r="R14" s="158"/>
      <c r="S14" s="159"/>
    </row>
    <row r="15" spans="1:20" s="61" customFormat="1" ht="17.25" customHeight="1">
      <c r="A15" s="185" t="s">
        <v>7</v>
      </c>
      <c r="B15" s="185"/>
      <c r="C15" s="64"/>
      <c r="D15" s="64"/>
      <c r="E15" s="65"/>
      <c r="F15" s="66">
        <f>SUM(F10:F14)</f>
        <v>267200</v>
      </c>
      <c r="G15" s="65">
        <f>SUM(G9:G12)</f>
        <v>4908250000</v>
      </c>
      <c r="H15" s="66"/>
      <c r="I15" s="65"/>
      <c r="J15" s="66">
        <f>SUM(J10:J14)</f>
        <v>0</v>
      </c>
      <c r="K15" s="65"/>
      <c r="L15" s="66">
        <f>SUM(L10:L14)</f>
        <v>267200</v>
      </c>
      <c r="M15" s="65"/>
      <c r="N15" s="65">
        <f>SUM(N9:N12)</f>
        <v>0</v>
      </c>
      <c r="O15" s="66">
        <f>SUM(O10:O14)</f>
        <v>920.35555555555561</v>
      </c>
      <c r="P15" s="66">
        <f>SUM(P10:P14)</f>
        <v>0</v>
      </c>
      <c r="Q15" s="64"/>
      <c r="R15" s="67"/>
      <c r="S15" s="68"/>
    </row>
    <row r="16" spans="1:20" s="33" customFormat="1" ht="17.25" customHeight="1">
      <c r="A16" s="83">
        <f t="shared" ref="A16:A24" si="1">ROW()-15</f>
        <v>1</v>
      </c>
      <c r="B16" s="49" t="s">
        <v>71</v>
      </c>
      <c r="C16" s="30">
        <v>42097</v>
      </c>
      <c r="D16" s="30">
        <v>42280</v>
      </c>
      <c r="E16" s="23"/>
      <c r="F16" s="23">
        <v>89500</v>
      </c>
      <c r="G16" s="92">
        <v>1894165000</v>
      </c>
      <c r="H16" s="30"/>
      <c r="I16" s="23"/>
      <c r="J16" s="23"/>
      <c r="K16" s="85"/>
      <c r="L16" s="81">
        <f t="shared" ref="L16:L24" si="2">F16-J16</f>
        <v>89500</v>
      </c>
      <c r="M16" s="23"/>
      <c r="N16" s="23"/>
      <c r="O16" s="23">
        <f t="shared" ref="O16:O24" si="3">IF((LEFT(B16,4)="1402"),F16*R16*DATEDIF(Q16,O$1,"d")/360,0)</f>
        <v>0</v>
      </c>
      <c r="P16" s="26">
        <f t="shared" ref="P16:P21" si="4">IF((LEFT(B16,4)="1015"),F16*R16*DATEDIF(Q16,Q$1,"d")/360,0)</f>
        <v>308.27777777777777</v>
      </c>
      <c r="Q16" s="44">
        <f>DATEVALUE("18/"&amp;(MONTH($P$1)-1)&amp;"/15")</f>
        <v>42234</v>
      </c>
      <c r="R16" s="46">
        <v>0.04</v>
      </c>
      <c r="S16" s="38" t="s">
        <v>73</v>
      </c>
      <c r="T16" s="143"/>
    </row>
    <row r="17" spans="1:20" s="33" customFormat="1" ht="17.25" customHeight="1">
      <c r="A17" s="83">
        <f t="shared" si="1"/>
        <v>2</v>
      </c>
      <c r="B17" s="49" t="s">
        <v>75</v>
      </c>
      <c r="C17" s="30">
        <v>42145</v>
      </c>
      <c r="D17" s="30">
        <v>42329</v>
      </c>
      <c r="E17" s="23"/>
      <c r="F17" s="23">
        <v>61500</v>
      </c>
      <c r="G17" s="92"/>
      <c r="H17" s="30"/>
      <c r="I17" s="23"/>
      <c r="J17" s="23"/>
      <c r="K17" s="85"/>
      <c r="L17" s="81">
        <f t="shared" si="2"/>
        <v>61500</v>
      </c>
      <c r="M17" s="23"/>
      <c r="N17" s="23"/>
      <c r="O17" s="23">
        <f t="shared" si="3"/>
        <v>0</v>
      </c>
      <c r="P17" s="26">
        <f t="shared" si="4"/>
        <v>211.83333333333334</v>
      </c>
      <c r="Q17" s="44">
        <f>DATEVALUE("18/"&amp;(MONTH($P$1)-1)&amp;"/15")</f>
        <v>42234</v>
      </c>
      <c r="R17" s="46">
        <v>0.04</v>
      </c>
      <c r="S17" s="37"/>
      <c r="T17" s="41"/>
    </row>
    <row r="18" spans="1:20" s="143" customFormat="1" ht="17.25" customHeight="1">
      <c r="A18" s="83">
        <f t="shared" si="1"/>
        <v>3</v>
      </c>
      <c r="B18" s="49" t="s">
        <v>77</v>
      </c>
      <c r="C18" s="30">
        <v>42156</v>
      </c>
      <c r="D18" s="30">
        <v>42339</v>
      </c>
      <c r="E18" s="23"/>
      <c r="F18" s="23">
        <v>89500</v>
      </c>
      <c r="G18" s="92"/>
      <c r="H18" s="30"/>
      <c r="I18" s="23"/>
      <c r="J18" s="23"/>
      <c r="K18" s="85"/>
      <c r="L18" s="81">
        <f t="shared" si="2"/>
        <v>89500</v>
      </c>
      <c r="M18" s="23"/>
      <c r="N18" s="23"/>
      <c r="O18" s="23">
        <f t="shared" si="3"/>
        <v>0</v>
      </c>
      <c r="P18" s="26">
        <f t="shared" si="4"/>
        <v>308.27777777777777</v>
      </c>
      <c r="Q18" s="44">
        <f>DATEVALUE("18/"&amp;(MONTH($P$1)-1)&amp;"/15")</f>
        <v>42234</v>
      </c>
      <c r="R18" s="46">
        <v>0.04</v>
      </c>
      <c r="S18" s="37"/>
      <c r="T18" s="41"/>
    </row>
    <row r="19" spans="1:20" s="41" customFormat="1" ht="17.25" customHeight="1">
      <c r="A19" s="83">
        <f t="shared" si="1"/>
        <v>4</v>
      </c>
      <c r="B19" s="50" t="s">
        <v>81</v>
      </c>
      <c r="C19" s="30">
        <v>42180</v>
      </c>
      <c r="D19" s="30">
        <v>42363</v>
      </c>
      <c r="E19" s="26"/>
      <c r="F19" s="26">
        <v>70000</v>
      </c>
      <c r="G19" s="97">
        <v>2015900000</v>
      </c>
      <c r="H19" s="30"/>
      <c r="I19" s="26"/>
      <c r="J19" s="26"/>
      <c r="K19" s="85"/>
      <c r="L19" s="81">
        <f t="shared" si="2"/>
        <v>70000</v>
      </c>
      <c r="M19" s="26"/>
      <c r="N19" s="26"/>
      <c r="O19" s="23">
        <f t="shared" si="3"/>
        <v>0</v>
      </c>
      <c r="P19" s="26">
        <f t="shared" si="4"/>
        <v>241.11111111111111</v>
      </c>
      <c r="Q19" s="44">
        <f>DATEVALUE("18/"&amp;(MONTH($P$1)-1)&amp;"/15")</f>
        <v>42234</v>
      </c>
      <c r="R19" s="46">
        <v>0.04</v>
      </c>
      <c r="S19" s="38" t="s">
        <v>82</v>
      </c>
      <c r="T19" s="143"/>
    </row>
    <row r="20" spans="1:20" s="41" customFormat="1" ht="17.25" customHeight="1">
      <c r="A20" s="83">
        <f t="shared" si="1"/>
        <v>5</v>
      </c>
      <c r="B20" s="50" t="s">
        <v>56</v>
      </c>
      <c r="C20" s="30">
        <v>42184</v>
      </c>
      <c r="D20" s="30">
        <v>42367</v>
      </c>
      <c r="E20" s="26"/>
      <c r="F20" s="26">
        <v>21000</v>
      </c>
      <c r="G20" s="97">
        <v>2015900000</v>
      </c>
      <c r="H20" s="30"/>
      <c r="I20" s="26"/>
      <c r="J20" s="26"/>
      <c r="K20" s="81"/>
      <c r="L20" s="81">
        <f t="shared" si="2"/>
        <v>21000</v>
      </c>
      <c r="M20" s="26"/>
      <c r="N20" s="26"/>
      <c r="O20" s="23">
        <f t="shared" si="3"/>
        <v>0</v>
      </c>
      <c r="P20" s="26">
        <f t="shared" si="4"/>
        <v>72.333333333333329</v>
      </c>
      <c r="Q20" s="44">
        <f>DATEVALUE("18/"&amp;(MONTH($P$1)-1)&amp;"/15")</f>
        <v>42234</v>
      </c>
      <c r="R20" s="46">
        <v>0.04</v>
      </c>
      <c r="S20" s="38" t="s">
        <v>82</v>
      </c>
      <c r="T20" s="33"/>
    </row>
    <row r="21" spans="1:20" s="143" customFormat="1" ht="17.25" customHeight="1">
      <c r="A21" s="83">
        <f t="shared" si="1"/>
        <v>6</v>
      </c>
      <c r="B21" s="50" t="s">
        <v>84</v>
      </c>
      <c r="C21" s="30">
        <v>42205</v>
      </c>
      <c r="D21" s="30">
        <v>42389</v>
      </c>
      <c r="E21" s="26"/>
      <c r="F21" s="26">
        <v>97000</v>
      </c>
      <c r="G21" s="97">
        <v>1965255000</v>
      </c>
      <c r="H21" s="30"/>
      <c r="I21" s="26"/>
      <c r="J21" s="26"/>
      <c r="K21" s="81"/>
      <c r="L21" s="81">
        <f t="shared" si="2"/>
        <v>97000</v>
      </c>
      <c r="M21" s="26"/>
      <c r="N21" s="26"/>
      <c r="O21" s="23">
        <f t="shared" si="3"/>
        <v>0</v>
      </c>
      <c r="P21" s="26">
        <f t="shared" si="4"/>
        <v>646.66666666666663</v>
      </c>
      <c r="Q21" s="44">
        <v>42205</v>
      </c>
      <c r="R21" s="46">
        <v>0.04</v>
      </c>
      <c r="S21" s="37" t="s">
        <v>85</v>
      </c>
      <c r="T21" s="33"/>
    </row>
    <row r="22" spans="1:20" s="33" customFormat="1" ht="17.25" customHeight="1">
      <c r="A22" s="83">
        <f t="shared" si="1"/>
        <v>7</v>
      </c>
      <c r="B22" s="49" t="s">
        <v>89</v>
      </c>
      <c r="C22" s="30">
        <v>42247</v>
      </c>
      <c r="D22" s="30">
        <v>42429</v>
      </c>
      <c r="E22" s="23"/>
      <c r="F22" s="23">
        <v>82000</v>
      </c>
      <c r="G22" s="92">
        <v>1894165000</v>
      </c>
      <c r="H22" s="30"/>
      <c r="I22" s="23"/>
      <c r="J22" s="23"/>
      <c r="K22" s="81"/>
      <c r="L22" s="81">
        <f t="shared" si="2"/>
        <v>82000</v>
      </c>
      <c r="M22" s="23"/>
      <c r="N22" s="23"/>
      <c r="O22" s="23">
        <f t="shared" si="3"/>
        <v>0</v>
      </c>
      <c r="P22" s="26"/>
      <c r="Q22" s="44">
        <f>DATEVALUE("18/"&amp;(MONTH($P$1)-1)&amp;"/15")</f>
        <v>42234</v>
      </c>
      <c r="R22" s="46">
        <v>0.04</v>
      </c>
      <c r="S22" s="37" t="s">
        <v>66</v>
      </c>
    </row>
    <row r="23" spans="1:20" s="33" customFormat="1" ht="17.25" customHeight="1">
      <c r="A23" s="83">
        <f t="shared" si="1"/>
        <v>8</v>
      </c>
      <c r="B23" s="50" t="s">
        <v>90</v>
      </c>
      <c r="C23" s="30">
        <v>42250</v>
      </c>
      <c r="D23" s="30">
        <v>42432</v>
      </c>
      <c r="E23" s="23"/>
      <c r="F23" s="23">
        <v>40000</v>
      </c>
      <c r="G23" s="92">
        <v>1997238540</v>
      </c>
      <c r="H23" s="30"/>
      <c r="I23" s="23"/>
      <c r="J23" s="23"/>
      <c r="K23" s="81"/>
      <c r="L23" s="81">
        <f t="shared" si="2"/>
        <v>40000</v>
      </c>
      <c r="M23" s="23"/>
      <c r="N23" s="23"/>
      <c r="O23" s="23">
        <f t="shared" si="3"/>
        <v>0</v>
      </c>
      <c r="P23" s="26"/>
      <c r="Q23" s="44">
        <f>DATEVALUE("18/"&amp;(MONTH($P$1)-1)&amp;"/15")</f>
        <v>42234</v>
      </c>
      <c r="R23" s="46">
        <v>0.04</v>
      </c>
      <c r="S23" s="38" t="s">
        <v>70</v>
      </c>
    </row>
    <row r="24" spans="1:20" s="33" customFormat="1" ht="17.25" customHeight="1">
      <c r="A24" s="83">
        <f t="shared" si="1"/>
        <v>9</v>
      </c>
      <c r="B24" s="50" t="s">
        <v>91</v>
      </c>
      <c r="C24" s="88">
        <v>42251</v>
      </c>
      <c r="D24" s="30">
        <v>42433</v>
      </c>
      <c r="E24" s="89"/>
      <c r="F24" s="89">
        <v>50000</v>
      </c>
      <c r="G24" s="91">
        <v>1997238540</v>
      </c>
      <c r="H24" s="88"/>
      <c r="I24" s="89"/>
      <c r="J24" s="89"/>
      <c r="K24" s="81"/>
      <c r="L24" s="81">
        <f t="shared" si="2"/>
        <v>50000</v>
      </c>
      <c r="M24" s="89"/>
      <c r="N24" s="89"/>
      <c r="O24" s="23">
        <f t="shared" si="3"/>
        <v>0</v>
      </c>
      <c r="P24" s="26"/>
      <c r="Q24" s="44">
        <f>DATEVALUE("18/"&amp;(MONTH($P$1)-1)&amp;"/15")</f>
        <v>42234</v>
      </c>
      <c r="R24" s="46">
        <v>0.04</v>
      </c>
      <c r="S24" s="38" t="s">
        <v>70</v>
      </c>
    </row>
    <row r="25" spans="1:20" s="33" customFormat="1" ht="17.25" customHeight="1">
      <c r="A25" s="107"/>
      <c r="B25" s="57"/>
      <c r="C25" s="32"/>
      <c r="D25" s="32"/>
      <c r="E25" s="58"/>
      <c r="F25" s="58"/>
      <c r="G25" s="93"/>
      <c r="H25" s="32"/>
      <c r="I25" s="58"/>
      <c r="J25" s="58"/>
      <c r="K25" s="58"/>
      <c r="L25" s="108"/>
      <c r="M25" s="58"/>
      <c r="N25" s="58"/>
      <c r="O25" s="58"/>
      <c r="P25" s="108"/>
      <c r="Q25" s="32"/>
      <c r="R25" s="109"/>
      <c r="S25" s="110"/>
    </row>
    <row r="26" spans="1:20" s="36" customFormat="1" ht="17.25" customHeight="1">
      <c r="A26" s="184" t="s">
        <v>7</v>
      </c>
      <c r="B26" s="184"/>
      <c r="C26" s="69"/>
      <c r="D26" s="69"/>
      <c r="E26" s="66">
        <f>SUM(E10:E25)</f>
        <v>0</v>
      </c>
      <c r="F26" s="66">
        <f>SUM(F16:F25)</f>
        <v>600500</v>
      </c>
      <c r="G26" s="65">
        <f>SUM(G10:G23)</f>
        <v>22525187540</v>
      </c>
      <c r="H26" s="64"/>
      <c r="I26" s="66">
        <f>SUM(I16:I25)</f>
        <v>0</v>
      </c>
      <c r="J26" s="66">
        <f>SUM(J16:J25)</f>
        <v>0</v>
      </c>
      <c r="K26" s="66">
        <f>SUM(K16:K25)</f>
        <v>0</v>
      </c>
      <c r="L26" s="66">
        <f>SUM(L16:L25)</f>
        <v>600500</v>
      </c>
      <c r="M26" s="66">
        <f>SUM(M10:M21)</f>
        <v>0</v>
      </c>
      <c r="N26" s="66"/>
      <c r="O26" s="66">
        <f>SUM(O16:O25)</f>
        <v>0</v>
      </c>
      <c r="P26" s="66">
        <f>SUM(P16:P25)</f>
        <v>1788.5</v>
      </c>
      <c r="Q26" s="70"/>
      <c r="R26" s="71"/>
      <c r="S26" s="68"/>
    </row>
    <row r="27" spans="1:20" s="40" customFormat="1" ht="17.25" customHeight="1">
      <c r="A27" s="83">
        <f t="shared" ref="A27:A40" si="5">ROW()-25</f>
        <v>2</v>
      </c>
      <c r="B27" s="52" t="s">
        <v>37</v>
      </c>
      <c r="C27" s="31">
        <v>41870</v>
      </c>
      <c r="D27" s="31">
        <v>46253</v>
      </c>
      <c r="E27" s="29">
        <v>1000000000</v>
      </c>
      <c r="F27" s="28"/>
      <c r="G27" s="29">
        <v>1151700000</v>
      </c>
      <c r="H27" s="31">
        <v>42632</v>
      </c>
      <c r="I27" s="29">
        <v>8340000</v>
      </c>
      <c r="J27" s="28"/>
      <c r="K27" s="29">
        <f t="shared" ref="K27:K40" si="6">E27-I27</f>
        <v>991660000</v>
      </c>
      <c r="L27" s="28"/>
      <c r="M27" s="29">
        <f t="shared" ref="M27:M40" si="7">IF((LEFT(B27,4)="1402"),E27*R27*DATEDIF(Q27,$M$1,"d")/360,0)</f>
        <v>8180555.555555556</v>
      </c>
      <c r="N27" s="27"/>
      <c r="O27" s="28">
        <f t="shared" ref="O27:O40" si="8">IF((LEFT(B27,4)="1402"),F27*R27*DATEDIF(Q27,O$1,"d")/360,0)</f>
        <v>0</v>
      </c>
      <c r="P27" s="27">
        <f t="shared" ref="P27:P40" si="9">IF((LEFT(B27,4)="1015"),F27*R27*DATEDIF(Q27,Q$1,"d")/360,0)</f>
        <v>0</v>
      </c>
      <c r="Q27" s="63">
        <f>DATEVALUE("19/"&amp;(MONTH($P$1)-1)&amp;"/15")</f>
        <v>42235</v>
      </c>
      <c r="R27" s="47">
        <v>9.5000000000000001E-2</v>
      </c>
      <c r="S27" s="98" t="s">
        <v>41</v>
      </c>
    </row>
    <row r="28" spans="1:20" s="40" customFormat="1" ht="17.25" customHeight="1">
      <c r="A28" s="83">
        <f t="shared" si="5"/>
        <v>3</v>
      </c>
      <c r="B28" s="52" t="s">
        <v>38</v>
      </c>
      <c r="C28" s="31">
        <v>41905</v>
      </c>
      <c r="D28" s="31">
        <v>46253</v>
      </c>
      <c r="E28" s="29">
        <v>2000000000</v>
      </c>
      <c r="F28" s="28"/>
      <c r="G28" s="29">
        <v>1894165000</v>
      </c>
      <c r="H28" s="31">
        <v>42632</v>
      </c>
      <c r="I28" s="29">
        <v>16670000</v>
      </c>
      <c r="J28" s="28"/>
      <c r="K28" s="29">
        <f t="shared" si="6"/>
        <v>1983330000</v>
      </c>
      <c r="L28" s="28"/>
      <c r="M28" s="29">
        <f t="shared" si="7"/>
        <v>16361111.111111112</v>
      </c>
      <c r="N28" s="28"/>
      <c r="O28" s="28">
        <f t="shared" si="8"/>
        <v>0</v>
      </c>
      <c r="P28" s="27">
        <f t="shared" si="9"/>
        <v>0</v>
      </c>
      <c r="Q28" s="63">
        <f>DATEVALUE("19/"&amp;(MONTH($P$1)-1)&amp;"/15")</f>
        <v>42235</v>
      </c>
      <c r="R28" s="47">
        <v>9.5000000000000001E-2</v>
      </c>
      <c r="S28" s="100" t="s">
        <v>41</v>
      </c>
    </row>
    <row r="29" spans="1:20" s="40" customFormat="1" ht="17.25" customHeight="1">
      <c r="A29" s="83">
        <f t="shared" si="5"/>
        <v>4</v>
      </c>
      <c r="B29" s="52" t="s">
        <v>43</v>
      </c>
      <c r="C29" s="101">
        <v>41934</v>
      </c>
      <c r="D29" s="31">
        <v>46253</v>
      </c>
      <c r="E29" s="102">
        <v>1600000000</v>
      </c>
      <c r="F29" s="103"/>
      <c r="G29" s="102"/>
      <c r="H29" s="31">
        <v>42632</v>
      </c>
      <c r="I29" s="102">
        <v>13340000</v>
      </c>
      <c r="J29" s="103"/>
      <c r="K29" s="29">
        <f t="shared" si="6"/>
        <v>1586660000</v>
      </c>
      <c r="L29" s="103"/>
      <c r="M29" s="29">
        <f t="shared" si="7"/>
        <v>13088888.888888888</v>
      </c>
      <c r="N29" s="103"/>
      <c r="O29" s="28">
        <f t="shared" si="8"/>
        <v>0</v>
      </c>
      <c r="P29" s="27">
        <f t="shared" si="9"/>
        <v>0</v>
      </c>
      <c r="Q29" s="63">
        <f>DATEVALUE("19/"&amp;(MONTH($P$1)-1)&amp;"/15")</f>
        <v>42235</v>
      </c>
      <c r="R29" s="47">
        <v>9.5000000000000001E-2</v>
      </c>
      <c r="S29" s="100" t="s">
        <v>41</v>
      </c>
    </row>
    <row r="30" spans="1:20" s="40" customFormat="1" ht="17.25" customHeight="1">
      <c r="A30" s="83">
        <f t="shared" si="5"/>
        <v>5</v>
      </c>
      <c r="B30" s="52" t="s">
        <v>48</v>
      </c>
      <c r="C30" s="101">
        <v>41963</v>
      </c>
      <c r="D30" s="31">
        <v>46253</v>
      </c>
      <c r="E30" s="102">
        <v>1500000000</v>
      </c>
      <c r="F30" s="103"/>
      <c r="G30" s="102"/>
      <c r="H30" s="31">
        <v>42632</v>
      </c>
      <c r="I30" s="102">
        <v>12500000</v>
      </c>
      <c r="J30" s="103"/>
      <c r="K30" s="29">
        <f t="shared" si="6"/>
        <v>1487500000</v>
      </c>
      <c r="L30" s="103"/>
      <c r="M30" s="29">
        <f t="shared" si="7"/>
        <v>12270833.333333334</v>
      </c>
      <c r="N30" s="103"/>
      <c r="O30" s="28">
        <f t="shared" si="8"/>
        <v>0</v>
      </c>
      <c r="P30" s="27">
        <f t="shared" si="9"/>
        <v>0</v>
      </c>
      <c r="Q30" s="63">
        <f t="shared" ref="Q30:Q38" si="10">DATEVALUE("19/"&amp;(MONTH($P$1)-1)&amp;"/15")</f>
        <v>42235</v>
      </c>
      <c r="R30" s="47">
        <v>9.5000000000000001E-2</v>
      </c>
      <c r="S30" s="100" t="s">
        <v>41</v>
      </c>
    </row>
    <row r="31" spans="1:20" s="40" customFormat="1" ht="17.25" customHeight="1">
      <c r="A31" s="83">
        <f t="shared" si="5"/>
        <v>6</v>
      </c>
      <c r="B31" s="52" t="s">
        <v>61</v>
      </c>
      <c r="C31" s="101">
        <v>41984</v>
      </c>
      <c r="D31" s="31">
        <v>46253</v>
      </c>
      <c r="E31" s="102">
        <v>1000000000</v>
      </c>
      <c r="F31" s="103"/>
      <c r="G31" s="102"/>
      <c r="H31" s="31">
        <v>42632</v>
      </c>
      <c r="I31" s="102">
        <v>8330000</v>
      </c>
      <c r="J31" s="103"/>
      <c r="K31" s="102">
        <f t="shared" si="6"/>
        <v>991670000</v>
      </c>
      <c r="L31" s="103"/>
      <c r="M31" s="29">
        <f t="shared" si="7"/>
        <v>8180555.555555556</v>
      </c>
      <c r="N31" s="103"/>
      <c r="O31" s="28">
        <f t="shared" si="8"/>
        <v>0</v>
      </c>
      <c r="P31" s="27">
        <f t="shared" si="9"/>
        <v>0</v>
      </c>
      <c r="Q31" s="63">
        <f t="shared" si="10"/>
        <v>42235</v>
      </c>
      <c r="R31" s="47">
        <v>9.5000000000000001E-2</v>
      </c>
      <c r="S31" s="100" t="s">
        <v>41</v>
      </c>
    </row>
    <row r="32" spans="1:20" s="40" customFormat="1" ht="17.25" customHeight="1">
      <c r="A32" s="83">
        <f t="shared" si="5"/>
        <v>7</v>
      </c>
      <c r="B32" s="52" t="s">
        <v>64</v>
      </c>
      <c r="C32" s="101">
        <v>42033</v>
      </c>
      <c r="D32" s="31">
        <v>46253</v>
      </c>
      <c r="E32" s="102">
        <v>1500000000</v>
      </c>
      <c r="F32" s="103"/>
      <c r="G32" s="102"/>
      <c r="H32" s="101">
        <v>42632</v>
      </c>
      <c r="I32" s="102">
        <v>12500000</v>
      </c>
      <c r="J32" s="103"/>
      <c r="K32" s="102">
        <f t="shared" si="6"/>
        <v>1487500000</v>
      </c>
      <c r="L32" s="103"/>
      <c r="M32" s="29">
        <f t="shared" si="7"/>
        <v>12270833.333333334</v>
      </c>
      <c r="N32" s="103"/>
      <c r="O32" s="28">
        <f t="shared" si="8"/>
        <v>0</v>
      </c>
      <c r="P32" s="27">
        <f t="shared" si="9"/>
        <v>0</v>
      </c>
      <c r="Q32" s="63">
        <f t="shared" si="10"/>
        <v>42235</v>
      </c>
      <c r="R32" s="47">
        <v>9.5000000000000001E-2</v>
      </c>
      <c r="S32" s="100" t="s">
        <v>41</v>
      </c>
    </row>
    <row r="33" spans="1:19" s="40" customFormat="1" ht="17.25" customHeight="1">
      <c r="A33" s="83">
        <f t="shared" si="5"/>
        <v>8</v>
      </c>
      <c r="B33" s="52" t="s">
        <v>69</v>
      </c>
      <c r="C33" s="101">
        <v>42088</v>
      </c>
      <c r="D33" s="31">
        <v>46253</v>
      </c>
      <c r="E33" s="102">
        <v>2000000000</v>
      </c>
      <c r="F33" s="103"/>
      <c r="G33" s="102"/>
      <c r="H33" s="31">
        <v>42632</v>
      </c>
      <c r="I33" s="102">
        <v>16670000</v>
      </c>
      <c r="J33" s="103"/>
      <c r="K33" s="102">
        <f t="shared" si="6"/>
        <v>1983330000</v>
      </c>
      <c r="L33" s="103"/>
      <c r="M33" s="29">
        <f t="shared" si="7"/>
        <v>16361111.111111112</v>
      </c>
      <c r="N33" s="103"/>
      <c r="O33" s="28">
        <f t="shared" si="8"/>
        <v>0</v>
      </c>
      <c r="P33" s="27">
        <f t="shared" si="9"/>
        <v>0</v>
      </c>
      <c r="Q33" s="63">
        <f t="shared" si="10"/>
        <v>42235</v>
      </c>
      <c r="R33" s="47">
        <v>9.5000000000000001E-2</v>
      </c>
      <c r="S33" s="100" t="s">
        <v>41</v>
      </c>
    </row>
    <row r="34" spans="1:19" s="40" customFormat="1" ht="17.25" customHeight="1">
      <c r="A34" s="83">
        <f t="shared" si="5"/>
        <v>9</v>
      </c>
      <c r="B34" s="52" t="s">
        <v>72</v>
      </c>
      <c r="C34" s="101">
        <v>42114</v>
      </c>
      <c r="D34" s="31">
        <v>46253</v>
      </c>
      <c r="E34" s="102">
        <v>1400000000</v>
      </c>
      <c r="F34" s="103"/>
      <c r="G34" s="102"/>
      <c r="H34" s="101">
        <v>42632</v>
      </c>
      <c r="I34" s="102">
        <v>11670000</v>
      </c>
      <c r="J34" s="103"/>
      <c r="K34" s="102">
        <f t="shared" si="6"/>
        <v>1388330000</v>
      </c>
      <c r="L34" s="103"/>
      <c r="M34" s="29">
        <f t="shared" si="7"/>
        <v>11452777.777777778</v>
      </c>
      <c r="N34" s="103"/>
      <c r="O34" s="28">
        <f t="shared" si="8"/>
        <v>0</v>
      </c>
      <c r="P34" s="27">
        <f t="shared" si="9"/>
        <v>0</v>
      </c>
      <c r="Q34" s="63">
        <f t="shared" si="10"/>
        <v>42235</v>
      </c>
      <c r="R34" s="47">
        <v>9.5000000000000001E-2</v>
      </c>
      <c r="S34" s="100" t="s">
        <v>41</v>
      </c>
    </row>
    <row r="35" spans="1:19" s="40" customFormat="1" ht="17.25" customHeight="1">
      <c r="A35" s="83">
        <f t="shared" si="5"/>
        <v>10</v>
      </c>
      <c r="B35" s="52" t="s">
        <v>74</v>
      </c>
      <c r="C35" s="101">
        <v>42138</v>
      </c>
      <c r="D35" s="31">
        <v>46253</v>
      </c>
      <c r="E35" s="102">
        <v>1500000000</v>
      </c>
      <c r="F35" s="103"/>
      <c r="G35" s="102"/>
      <c r="H35" s="101">
        <v>42632</v>
      </c>
      <c r="I35" s="102">
        <v>12500000</v>
      </c>
      <c r="J35" s="103"/>
      <c r="K35" s="102">
        <f t="shared" si="6"/>
        <v>1487500000</v>
      </c>
      <c r="L35" s="103"/>
      <c r="M35" s="29">
        <f t="shared" si="7"/>
        <v>12270833.333333334</v>
      </c>
      <c r="N35" s="103"/>
      <c r="O35" s="28">
        <f t="shared" si="8"/>
        <v>0</v>
      </c>
      <c r="P35" s="27">
        <f t="shared" si="9"/>
        <v>0</v>
      </c>
      <c r="Q35" s="63">
        <f t="shared" si="10"/>
        <v>42235</v>
      </c>
      <c r="R35" s="47">
        <v>9.5000000000000001E-2</v>
      </c>
      <c r="S35" s="100" t="s">
        <v>41</v>
      </c>
    </row>
    <row r="36" spans="1:19" s="40" customFormat="1" ht="17.25" customHeight="1">
      <c r="A36" s="83">
        <f t="shared" si="5"/>
        <v>11</v>
      </c>
      <c r="B36" s="52" t="s">
        <v>79</v>
      </c>
      <c r="C36" s="101">
        <v>42164</v>
      </c>
      <c r="D36" s="31">
        <v>46253</v>
      </c>
      <c r="E36" s="102">
        <v>1500000000</v>
      </c>
      <c r="F36" s="103"/>
      <c r="G36" s="102"/>
      <c r="H36" s="101">
        <v>42632</v>
      </c>
      <c r="I36" s="102">
        <v>12500000</v>
      </c>
      <c r="J36" s="103"/>
      <c r="K36" s="102">
        <f t="shared" si="6"/>
        <v>1487500000</v>
      </c>
      <c r="L36" s="103"/>
      <c r="M36" s="29">
        <f t="shared" si="7"/>
        <v>12270833.333333334</v>
      </c>
      <c r="N36" s="103"/>
      <c r="O36" s="28">
        <f t="shared" si="8"/>
        <v>0</v>
      </c>
      <c r="P36" s="27">
        <f t="shared" si="9"/>
        <v>0</v>
      </c>
      <c r="Q36" s="63">
        <f t="shared" si="10"/>
        <v>42235</v>
      </c>
      <c r="R36" s="47">
        <v>9.5000000000000001E-2</v>
      </c>
      <c r="S36" s="100" t="s">
        <v>41</v>
      </c>
    </row>
    <row r="37" spans="1:19" s="40" customFormat="1" ht="17.25" customHeight="1">
      <c r="A37" s="83">
        <f t="shared" si="5"/>
        <v>12</v>
      </c>
      <c r="B37" s="52" t="s">
        <v>83</v>
      </c>
      <c r="C37" s="101">
        <v>42187</v>
      </c>
      <c r="D37" s="31">
        <v>46253</v>
      </c>
      <c r="E37" s="102">
        <v>1500000000</v>
      </c>
      <c r="F37" s="103"/>
      <c r="G37" s="102"/>
      <c r="H37" s="101">
        <v>42632</v>
      </c>
      <c r="I37" s="102">
        <v>12500000</v>
      </c>
      <c r="J37" s="103"/>
      <c r="K37" s="102">
        <f t="shared" si="6"/>
        <v>1487500000</v>
      </c>
      <c r="L37" s="103"/>
      <c r="M37" s="29">
        <f t="shared" si="7"/>
        <v>12270833.333333334</v>
      </c>
      <c r="N37" s="103"/>
      <c r="O37" s="28">
        <f t="shared" si="8"/>
        <v>0</v>
      </c>
      <c r="P37" s="27">
        <f t="shared" si="9"/>
        <v>0</v>
      </c>
      <c r="Q37" s="63">
        <f t="shared" si="10"/>
        <v>42235</v>
      </c>
      <c r="R37" s="47">
        <v>9.5000000000000001E-2</v>
      </c>
      <c r="S37" s="100" t="s">
        <v>41</v>
      </c>
    </row>
    <row r="38" spans="1:19" s="40" customFormat="1" ht="17.25" customHeight="1">
      <c r="A38" s="83">
        <f t="shared" si="5"/>
        <v>13</v>
      </c>
      <c r="B38" s="52" t="s">
        <v>86</v>
      </c>
      <c r="C38" s="101">
        <v>42195</v>
      </c>
      <c r="D38" s="31">
        <v>46253</v>
      </c>
      <c r="E38" s="102">
        <v>1500000000</v>
      </c>
      <c r="F38" s="103"/>
      <c r="G38" s="102"/>
      <c r="H38" s="101">
        <v>42632</v>
      </c>
      <c r="I38" s="102">
        <v>12500000</v>
      </c>
      <c r="J38" s="103"/>
      <c r="K38" s="102">
        <f t="shared" si="6"/>
        <v>1487500000</v>
      </c>
      <c r="L38" s="103"/>
      <c r="M38" s="29">
        <f t="shared" si="7"/>
        <v>12270833.333333334</v>
      </c>
      <c r="N38" s="103"/>
      <c r="O38" s="28">
        <f t="shared" si="8"/>
        <v>0</v>
      </c>
      <c r="P38" s="27">
        <f t="shared" si="9"/>
        <v>0</v>
      </c>
      <c r="Q38" s="63">
        <f t="shared" si="10"/>
        <v>42235</v>
      </c>
      <c r="R38" s="47">
        <v>9.5000000000000001E-2</v>
      </c>
      <c r="S38" s="100" t="s">
        <v>41</v>
      </c>
    </row>
    <row r="39" spans="1:19" s="40" customFormat="1" ht="17.25" customHeight="1">
      <c r="A39" s="83">
        <f t="shared" si="5"/>
        <v>14</v>
      </c>
      <c r="B39" s="52" t="s">
        <v>87</v>
      </c>
      <c r="C39" s="101">
        <v>42215</v>
      </c>
      <c r="D39" s="31">
        <v>46253</v>
      </c>
      <c r="E39" s="102">
        <v>1000000000</v>
      </c>
      <c r="F39" s="103"/>
      <c r="G39" s="102"/>
      <c r="H39" s="101">
        <v>42632</v>
      </c>
      <c r="I39" s="102">
        <v>8330000</v>
      </c>
      <c r="J39" s="103"/>
      <c r="K39" s="102">
        <f t="shared" si="6"/>
        <v>991670000</v>
      </c>
      <c r="L39" s="103"/>
      <c r="M39" s="29">
        <f t="shared" si="7"/>
        <v>13458333.333333334</v>
      </c>
      <c r="N39" s="103"/>
      <c r="O39" s="28">
        <f t="shared" si="8"/>
        <v>0</v>
      </c>
      <c r="P39" s="27">
        <f t="shared" si="9"/>
        <v>0</v>
      </c>
      <c r="Q39" s="63">
        <v>42215</v>
      </c>
      <c r="R39" s="47">
        <v>9.5000000000000001E-2</v>
      </c>
      <c r="S39" s="100" t="s">
        <v>41</v>
      </c>
    </row>
    <row r="40" spans="1:19" s="40" customFormat="1" ht="17.25" customHeight="1">
      <c r="A40" s="83">
        <f t="shared" si="5"/>
        <v>15</v>
      </c>
      <c r="B40" s="52" t="s">
        <v>88</v>
      </c>
      <c r="C40" s="101">
        <v>42229</v>
      </c>
      <c r="D40" s="31">
        <v>46253</v>
      </c>
      <c r="E40" s="102">
        <v>1000000000</v>
      </c>
      <c r="F40" s="103"/>
      <c r="G40" s="102"/>
      <c r="H40" s="101">
        <v>42632</v>
      </c>
      <c r="I40" s="102">
        <v>8330000</v>
      </c>
      <c r="J40" s="103"/>
      <c r="K40" s="102">
        <f t="shared" si="6"/>
        <v>991670000</v>
      </c>
      <c r="L40" s="103"/>
      <c r="M40" s="29">
        <f t="shared" si="7"/>
        <v>9763888.8888888881</v>
      </c>
      <c r="N40" s="103"/>
      <c r="O40" s="28">
        <f t="shared" si="8"/>
        <v>0</v>
      </c>
      <c r="P40" s="27">
        <f t="shared" si="9"/>
        <v>0</v>
      </c>
      <c r="Q40" s="63">
        <v>42229</v>
      </c>
      <c r="R40" s="47">
        <v>9.5000000000000001E-2</v>
      </c>
      <c r="S40" s="100" t="s">
        <v>41</v>
      </c>
    </row>
    <row r="41" spans="1:19" s="33" customFormat="1" ht="17.25" customHeight="1">
      <c r="A41" s="55"/>
      <c r="B41" s="49"/>
      <c r="C41" s="88"/>
      <c r="D41" s="88"/>
      <c r="E41" s="91"/>
      <c r="F41" s="89"/>
      <c r="G41" s="91"/>
      <c r="H41" s="88"/>
      <c r="I41" s="91"/>
      <c r="J41" s="89"/>
      <c r="K41" s="91"/>
      <c r="L41" s="89"/>
      <c r="M41" s="91"/>
      <c r="N41" s="89"/>
      <c r="O41" s="89"/>
      <c r="P41" s="90"/>
      <c r="Q41" s="44"/>
      <c r="R41" s="46"/>
      <c r="S41" s="37"/>
    </row>
    <row r="42" spans="1:19" s="36" customFormat="1" ht="17.25" customHeight="1">
      <c r="A42" s="184" t="s">
        <v>7</v>
      </c>
      <c r="B42" s="184"/>
      <c r="C42" s="69"/>
      <c r="D42" s="69"/>
      <c r="E42" s="65">
        <f>SUM(E27:E41)</f>
        <v>20000000000</v>
      </c>
      <c r="F42" s="66">
        <f>SUM(F27:F41)</f>
        <v>0</v>
      </c>
      <c r="G42" s="65">
        <f>SUM(G27:G41)</f>
        <v>3045865000</v>
      </c>
      <c r="H42" s="66"/>
      <c r="I42" s="65">
        <f t="shared" ref="I42:P42" si="11">SUM(I27:I41)</f>
        <v>166680000</v>
      </c>
      <c r="J42" s="66">
        <f t="shared" si="11"/>
        <v>0</v>
      </c>
      <c r="K42" s="65">
        <f t="shared" si="11"/>
        <v>19833320000</v>
      </c>
      <c r="L42" s="66">
        <f t="shared" si="11"/>
        <v>0</v>
      </c>
      <c r="M42" s="65">
        <f t="shared" si="11"/>
        <v>170472222.22222224</v>
      </c>
      <c r="N42" s="66">
        <f t="shared" si="11"/>
        <v>0</v>
      </c>
      <c r="O42" s="66">
        <f t="shared" si="11"/>
        <v>0</v>
      </c>
      <c r="P42" s="66">
        <f t="shared" si="11"/>
        <v>0</v>
      </c>
      <c r="Q42" s="70"/>
      <c r="R42" s="71"/>
      <c r="S42" s="68"/>
    </row>
    <row r="43" spans="1:19" ht="17.25" customHeight="1">
      <c r="F43" s="8"/>
    </row>
    <row r="44" spans="1:19" ht="17.25" customHeight="1">
      <c r="F44" s="2"/>
    </row>
    <row r="45" spans="1:19" ht="17.25" customHeight="1">
      <c r="F45" s="2"/>
    </row>
    <row r="46" spans="1:19" ht="17.25" customHeight="1">
      <c r="F46" s="2"/>
    </row>
    <row r="48" spans="1:19" ht="17.25" customHeight="1">
      <c r="F48" s="8"/>
    </row>
    <row r="56" spans="1:19" s="16" customFormat="1" ht="17.25" customHeight="1">
      <c r="A56" s="3"/>
      <c r="B56" s="2"/>
      <c r="C56" s="21"/>
      <c r="D56" s="21"/>
      <c r="E56" s="6"/>
      <c r="F56" s="7"/>
      <c r="G56" s="6"/>
      <c r="H56" s="43"/>
      <c r="I56" s="12"/>
      <c r="J56" s="12"/>
      <c r="K56" s="6"/>
      <c r="L56" s="7"/>
      <c r="M56" s="17"/>
      <c r="N56" s="17"/>
      <c r="O56" s="17"/>
      <c r="Q56" s="13"/>
      <c r="R56" s="13"/>
      <c r="S56" s="3"/>
    </row>
  </sheetData>
  <autoFilter ref="A3:S26"/>
  <sortState ref="A16:T24">
    <sortCondition ref="C16:C24"/>
  </sortState>
  <mergeCells count="13">
    <mergeCell ref="A42:B42"/>
    <mergeCell ref="M2:Q2"/>
    <mergeCell ref="R2:R3"/>
    <mergeCell ref="S2:S3"/>
    <mergeCell ref="A9:B9"/>
    <mergeCell ref="A15:B15"/>
    <mergeCell ref="A26:B2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8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T01 15</vt:lpstr>
      <vt:lpstr>T02 15</vt:lpstr>
      <vt:lpstr>T03 15</vt:lpstr>
      <vt:lpstr>T04 15</vt:lpstr>
      <vt:lpstr>T05 15</vt:lpstr>
      <vt:lpstr>T06 15</vt:lpstr>
      <vt:lpstr>T07 15</vt:lpstr>
      <vt:lpstr>T08</vt:lpstr>
      <vt:lpstr>T09</vt:lpstr>
      <vt:lpstr>T10</vt:lpstr>
      <vt:lpstr>T11</vt:lpstr>
      <vt:lpstr>12</vt:lpstr>
    </vt:vector>
  </TitlesOfParts>
  <Company>anlac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Mr_Thang</dc:creator>
  <cp:lastModifiedBy>User 1</cp:lastModifiedBy>
  <cp:lastPrinted>2015-05-28T06:27:34Z</cp:lastPrinted>
  <dcterms:created xsi:type="dcterms:W3CDTF">2012-06-02T02:19:22Z</dcterms:created>
  <dcterms:modified xsi:type="dcterms:W3CDTF">2015-12-24T08:48:58Z</dcterms:modified>
</cp:coreProperties>
</file>