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285" windowWidth="14640" windowHeight="8445" activeTab="1"/>
  </bookViews>
  <sheets>
    <sheet name="Ken" sheetId="1" r:id="rId1"/>
    <sheet name="Minh" sheetId="4" r:id="rId2"/>
  </sheets>
  <calcPr calcId="124519"/>
</workbook>
</file>

<file path=xl/calcChain.xml><?xml version="1.0" encoding="utf-8"?>
<calcChain xmlns="http://schemas.openxmlformats.org/spreadsheetml/2006/main">
  <c r="D46" i="4"/>
  <c r="D13"/>
  <c r="D9"/>
  <c r="D44"/>
  <c r="D48"/>
  <c r="D19"/>
  <c r="D30"/>
  <c r="D38"/>
  <c r="D47"/>
  <c r="D10"/>
  <c r="D12"/>
  <c r="D15"/>
  <c r="C10"/>
  <c r="E37" i="1"/>
  <c r="E15"/>
  <c r="E22"/>
  <c r="E32"/>
  <c r="E34"/>
  <c r="E36"/>
  <c r="E39"/>
  <c r="E17"/>
  <c r="E18"/>
  <c r="E19"/>
  <c r="E20"/>
  <c r="E29"/>
  <c r="D22"/>
</calcChain>
</file>

<file path=xl/sharedStrings.xml><?xml version="1.0" encoding="utf-8"?>
<sst xmlns="http://schemas.openxmlformats.org/spreadsheetml/2006/main" count="108" uniqueCount="75">
  <si>
    <t>Coäng Hoaø Xaõ Hoäi Chuû Nghóa Vieät Nam</t>
  </si>
  <si>
    <t>Ñoäc Laäp - Töï Do - Haïnh Phuùc</t>
  </si>
  <si>
    <t>BẢNG CHI TIEÁT COÂNG NÔÏ</t>
  </si>
  <si>
    <t>1. Xuaát khaåu:</t>
  </si>
  <si>
    <t>Ngaøy</t>
  </si>
  <si>
    <t>Soá chöùng töø</t>
  </si>
  <si>
    <t>Noäi dung</t>
  </si>
  <si>
    <t>Chieát khaáu Ngaân haøng</t>
  </si>
  <si>
    <t>Thu tieàn L/C</t>
  </si>
  <si>
    <t>Laõi chieát khaáu</t>
  </si>
  <si>
    <t>Phí thoâng baùo L/C</t>
  </si>
  <si>
    <t>Phí thöông löôïng chöùng töø</t>
  </si>
  <si>
    <t>Böu phí</t>
  </si>
  <si>
    <t>TC:</t>
  </si>
  <si>
    <t>USD</t>
  </si>
  <si>
    <t>ñoàng</t>
  </si>
  <si>
    <t>ANH THAØNH</t>
  </si>
  <si>
    <t>TK 37005</t>
  </si>
  <si>
    <t>Xuaát khaåu möïc caùn</t>
  </si>
  <si>
    <t>Phí tu chænh L/C</t>
  </si>
  <si>
    <t>Phieáu chi</t>
  </si>
  <si>
    <t>2. Thanh toaùn:</t>
  </si>
  <si>
    <t>Tieàn xuaát</t>
  </si>
  <si>
    <t>Tieàn thanh toaùn</t>
  </si>
  <si>
    <t>Tieàn nöôùc ngoaøi</t>
  </si>
  <si>
    <t>Phí ngaân haøng nöôùc ngoaøi giaûm tröø</t>
  </si>
  <si>
    <t>An Laïc thanh toaùn (3.853.550.000 ñoàng)</t>
  </si>
  <si>
    <t>Tröø phí ngaân haøng:</t>
  </si>
  <si>
    <t xml:space="preserve">Töông ñöông: 18.156,51 USD x 20.830 ñoàng/USD = </t>
  </si>
  <si>
    <t>Tieàn haøng coøn laïi :</t>
  </si>
  <si>
    <t>An Laïc phaûi traû tieàn haøng xuaát:</t>
  </si>
  <si>
    <t>Long An, ngaøy 24 thaùng 5 naêm2012</t>
  </si>
  <si>
    <t>Möïc caùn: 6.000 kg x 33,974 USD/kg = 203.844 USD</t>
  </si>
  <si>
    <t>1.</t>
  </si>
  <si>
    <t>Phí xuaát khaåu: (6.000 kg x 1.500 ñ/kg)</t>
  </si>
  <si>
    <t>Phí xuaát haøng cont Ken 1/12:</t>
  </si>
  <si>
    <t>2.</t>
  </si>
  <si>
    <t>Toång tieàn An Laïc coøn phaûi traû:</t>
  </si>
  <si>
    <t>(Ba traêm boán möôi chín trieäu taùm traêm baûy möôi taùm ngaøn ñoàng)</t>
  </si>
  <si>
    <t>Stt</t>
  </si>
  <si>
    <t>Thaønh tieàn</t>
  </si>
  <si>
    <t>Chieáu xaï xuaát:</t>
  </si>
  <si>
    <t>Kieåm dòch:</t>
  </si>
  <si>
    <t>Health taïm/chính:</t>
  </si>
  <si>
    <t>Phí C/O:</t>
  </si>
  <si>
    <t>Phí Bill:</t>
  </si>
  <si>
    <t>Phí seal:</t>
  </si>
  <si>
    <t>Phí xaêng daàu:</t>
  </si>
  <si>
    <t>Phí vaän chuyeån Long An-HCM:</t>
  </si>
  <si>
    <t>Phí göûi boä chöùng töø:</t>
  </si>
  <si>
    <t>Thuøng carton:</t>
  </si>
  <si>
    <t>Bao PE:</t>
  </si>
  <si>
    <t>Baêng keo:</t>
  </si>
  <si>
    <t>Toång coäng:</t>
  </si>
  <si>
    <t>Kieåm hoaù:</t>
  </si>
  <si>
    <t>Phí THC:</t>
  </si>
  <si>
    <t>Cöôùc taøu: 3.300 USD</t>
  </si>
  <si>
    <t>Leä phí môû TK:</t>
  </si>
  <si>
    <t>Phí xuaát khaåu + gia coâng:</t>
  </si>
  <si>
    <t>Xuaát khaåu caù chæ:</t>
  </si>
  <si>
    <t>An Laïc thanh toaùn:</t>
  </si>
  <si>
    <t>Töông ñöông VND: 152.225,09 x 20.820 =</t>
  </si>
  <si>
    <t>2. Phí:</t>
  </si>
  <si>
    <t>MR MINH ( NOVIY 1/12)</t>
  </si>
  <si>
    <t>Naâng cont + haï cont + haïkieåm hoaù:</t>
  </si>
  <si>
    <t>Phí ngaân haøng:</t>
  </si>
  <si>
    <t>Toång phí:</t>
  </si>
  <si>
    <t>Toång ñaõ chuyeån traû:</t>
  </si>
  <si>
    <t>Toång chuyeån TTR:</t>
  </si>
  <si>
    <t>3. Thanh toaùn:</t>
  </si>
  <si>
    <t>Toång tieàn haøng xuaát + nôï 2011:</t>
  </si>
  <si>
    <t>Cơm cắt 25 x13 x75.000</t>
  </si>
  <si>
    <t>Coäng nôï cuõ 2011:</t>
  </si>
  <si>
    <t>Long An, ngaøy 23 thaùng 7 naêm 2012</t>
  </si>
  <si>
    <t>2.350kg x 60.000</t>
  </si>
</sst>
</file>

<file path=xl/styles.xml><?xml version="1.0" encoding="utf-8"?>
<styleSheet xmlns="http://schemas.openxmlformats.org/spreadsheetml/2006/main">
  <numFmts count="2">
    <numFmt numFmtId="171" formatCode="_(* #,##0.00_);_(* \(#,##0.00\);_(* &quot;-&quot;??_);_(@_)"/>
    <numFmt numFmtId="172" formatCode="_(* #,##0_);_(* \(#,##0\);_(* &quot;-&quot;??_);_(@_)"/>
  </numFmts>
  <fonts count="13">
    <font>
      <sz val="12"/>
      <name val="Vni-times"/>
    </font>
    <font>
      <sz val="12"/>
      <name val="Vni-times"/>
    </font>
    <font>
      <b/>
      <sz val="14"/>
      <name val="VNI-Times"/>
    </font>
    <font>
      <b/>
      <sz val="13"/>
      <name val="VNI-Times"/>
    </font>
    <font>
      <i/>
      <sz val="12"/>
      <name val="VNI-Times"/>
    </font>
    <font>
      <b/>
      <i/>
      <u/>
      <sz val="12"/>
      <name val="VNI-Times"/>
    </font>
    <font>
      <b/>
      <sz val="12"/>
      <name val="Vni-times"/>
    </font>
    <font>
      <b/>
      <i/>
      <sz val="12"/>
      <name val="VNI-Times"/>
    </font>
    <font>
      <i/>
      <u/>
      <sz val="12"/>
      <name val="VNI-Times"/>
    </font>
    <font>
      <sz val="8"/>
      <name val="VNI-Times"/>
    </font>
    <font>
      <sz val="12"/>
      <color indexed="12"/>
      <name val="VNI-Times"/>
    </font>
    <font>
      <sz val="12"/>
      <color indexed="9"/>
      <name val="VNI-Times"/>
    </font>
    <font>
      <sz val="12"/>
      <name val="Vni-times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71" fontId="1" fillId="0" borderId="0" applyFont="0" applyFill="0" applyBorder="0" applyAlignment="0" applyProtection="0"/>
  </cellStyleXfs>
  <cellXfs count="99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/>
    <xf numFmtId="0" fontId="0" fillId="0" borderId="0" xfId="0" applyAlignment="1"/>
    <xf numFmtId="14" fontId="0" fillId="0" borderId="0" xfId="0" applyNumberFormat="1"/>
    <xf numFmtId="171" fontId="0" fillId="0" borderId="0" xfId="1" applyFont="1"/>
    <xf numFmtId="0" fontId="0" fillId="0" borderId="0" xfId="0" applyBorder="1"/>
    <xf numFmtId="0" fontId="5" fillId="0" borderId="0" xfId="0" applyFont="1"/>
    <xf numFmtId="171" fontId="0" fillId="0" borderId="0" xfId="1" quotePrefix="1" applyFont="1"/>
    <xf numFmtId="1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1" fontId="6" fillId="0" borderId="1" xfId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171" fontId="0" fillId="0" borderId="1" xfId="1" applyFont="1" applyBorder="1"/>
    <xf numFmtId="171" fontId="6" fillId="0" borderId="2" xfId="1" applyFont="1" applyBorder="1" applyAlignment="1">
      <alignment horizontal="center" vertical="center"/>
    </xf>
    <xf numFmtId="171" fontId="6" fillId="0" borderId="3" xfId="1" applyFont="1" applyBorder="1" applyAlignment="1">
      <alignment horizontal="center" vertical="center"/>
    </xf>
    <xf numFmtId="14" fontId="4" fillId="0" borderId="0" xfId="0" applyNumberFormat="1" applyFont="1"/>
    <xf numFmtId="0" fontId="4" fillId="0" borderId="0" xfId="0" applyFont="1"/>
    <xf numFmtId="172" fontId="0" fillId="0" borderId="1" xfId="1" applyNumberFormat="1" applyFont="1" applyBorder="1"/>
    <xf numFmtId="171" fontId="0" fillId="0" borderId="0" xfId="0" applyNumberFormat="1"/>
    <xf numFmtId="14" fontId="5" fillId="0" borderId="0" xfId="0" applyNumberFormat="1" applyFont="1" applyAlignment="1">
      <alignment horizontal="right"/>
    </xf>
    <xf numFmtId="0" fontId="7" fillId="0" borderId="0" xfId="0" applyFont="1"/>
    <xf numFmtId="172" fontId="7" fillId="0" borderId="0" xfId="0" applyNumberFormat="1" applyFont="1"/>
    <xf numFmtId="14" fontId="7" fillId="0" borderId="0" xfId="0" applyNumberFormat="1" applyFont="1"/>
    <xf numFmtId="171" fontId="7" fillId="0" borderId="0" xfId="1" applyFont="1"/>
    <xf numFmtId="171" fontId="7" fillId="0" borderId="0" xfId="0" applyNumberFormat="1" applyFont="1"/>
    <xf numFmtId="14" fontId="8" fillId="0" borderId="0" xfId="0" applyNumberFormat="1" applyFont="1" applyAlignment="1">
      <alignment horizontal="right"/>
    </xf>
    <xf numFmtId="171" fontId="4" fillId="0" borderId="0" xfId="1" applyFont="1"/>
    <xf numFmtId="171" fontId="4" fillId="0" borderId="0" xfId="0" applyNumberFormat="1" applyFont="1"/>
    <xf numFmtId="172" fontId="0" fillId="0" borderId="0" xfId="1" applyNumberFormat="1" applyFont="1" applyBorder="1"/>
    <xf numFmtId="3" fontId="0" fillId="0" borderId="0" xfId="1" applyNumberFormat="1" applyFont="1" applyBorder="1"/>
    <xf numFmtId="4" fontId="4" fillId="0" borderId="0" xfId="1" applyNumberFormat="1" applyFont="1" applyBorder="1"/>
    <xf numFmtId="172" fontId="0" fillId="0" borderId="3" xfId="1" applyNumberFormat="1" applyFont="1" applyBorder="1"/>
    <xf numFmtId="172" fontId="6" fillId="0" borderId="3" xfId="1" applyNumberFormat="1" applyFont="1" applyBorder="1" applyAlignment="1">
      <alignment horizontal="center" vertical="center"/>
    </xf>
    <xf numFmtId="171" fontId="0" fillId="0" borderId="2" xfId="1" applyFont="1" applyBorder="1"/>
    <xf numFmtId="0" fontId="2" fillId="0" borderId="0" xfId="0" applyFont="1" applyBorder="1" applyAlignment="1"/>
    <xf numFmtId="0" fontId="6" fillId="0" borderId="0" xfId="0" applyFont="1"/>
    <xf numFmtId="14" fontId="7" fillId="0" borderId="0" xfId="0" quotePrefix="1" applyNumberFormat="1" applyFont="1" applyAlignment="1">
      <alignment horizontal="right"/>
    </xf>
    <xf numFmtId="4" fontId="0" fillId="0" borderId="0" xfId="0" applyNumberFormat="1" applyAlignment="1">
      <alignment horizontal="center"/>
    </xf>
    <xf numFmtId="4" fontId="0" fillId="0" borderId="0" xfId="1" applyNumberFormat="1" applyFont="1"/>
    <xf numFmtId="4" fontId="6" fillId="0" borderId="1" xfId="1" applyNumberFormat="1" applyFont="1" applyBorder="1" applyAlignment="1">
      <alignment horizontal="center" vertical="center"/>
    </xf>
    <xf numFmtId="4" fontId="0" fillId="0" borderId="1" xfId="1" applyNumberFormat="1" applyFont="1" applyBorder="1"/>
    <xf numFmtId="4" fontId="0" fillId="0" borderId="1" xfId="0" applyNumberFormat="1" applyBorder="1"/>
    <xf numFmtId="4" fontId="7" fillId="0" borderId="0" xfId="0" applyNumberFormat="1" applyFont="1"/>
    <xf numFmtId="4" fontId="7" fillId="0" borderId="0" xfId="1" applyNumberFormat="1" applyFont="1" applyBorder="1"/>
    <xf numFmtId="4" fontId="7" fillId="0" borderId="4" xfId="1" applyNumberFormat="1" applyFont="1" applyBorder="1"/>
    <xf numFmtId="4" fontId="7" fillId="0" borderId="0" xfId="1" applyNumberFormat="1" applyFont="1"/>
    <xf numFmtId="4" fontId="0" fillId="0" borderId="0" xfId="1" applyNumberFormat="1" applyFont="1" applyBorder="1"/>
    <xf numFmtId="4" fontId="6" fillId="0" borderId="1" xfId="1" applyNumberFormat="1" applyFont="1" applyBorder="1" applyAlignment="1">
      <alignment vertical="center"/>
    </xf>
    <xf numFmtId="3" fontId="7" fillId="0" borderId="0" xfId="1" applyNumberFormat="1" applyFont="1"/>
    <xf numFmtId="3" fontId="7" fillId="0" borderId="0" xfId="1" applyNumberFormat="1" applyFont="1" applyBorder="1"/>
    <xf numFmtId="3" fontId="4" fillId="0" borderId="0" xfId="1" applyNumberFormat="1" applyFont="1" applyBorder="1"/>
    <xf numFmtId="3" fontId="4" fillId="0" borderId="0" xfId="0" applyNumberFormat="1" applyFont="1"/>
    <xf numFmtId="0" fontId="6" fillId="0" borderId="1" xfId="0" applyFont="1" applyBorder="1" applyAlignment="1">
      <alignment horizontal="center"/>
    </xf>
    <xf numFmtId="172" fontId="6" fillId="0" borderId="1" xfId="1" applyNumberFormat="1" applyFont="1" applyBorder="1" applyAlignment="1">
      <alignment horizontal="center"/>
    </xf>
    <xf numFmtId="172" fontId="1" fillId="0" borderId="1" xfId="1" applyNumberFormat="1" applyFont="1" applyBorder="1"/>
    <xf numFmtId="172" fontId="10" fillId="0" borderId="1" xfId="1" applyNumberFormat="1" applyFont="1" applyBorder="1"/>
    <xf numFmtId="0" fontId="0" fillId="0" borderId="1" xfId="0" applyBorder="1" applyAlignment="1">
      <alignment horizontal="center"/>
    </xf>
    <xf numFmtId="0" fontId="6" fillId="0" borderId="1" xfId="0" applyFont="1" applyBorder="1"/>
    <xf numFmtId="172" fontId="6" fillId="0" borderId="1" xfId="1" applyNumberFormat="1" applyFont="1" applyBorder="1"/>
    <xf numFmtId="171" fontId="12" fillId="0" borderId="1" xfId="1" applyFont="1" applyBorder="1"/>
    <xf numFmtId="4" fontId="12" fillId="0" borderId="1" xfId="1" applyNumberFormat="1" applyFont="1" applyBorder="1"/>
    <xf numFmtId="4" fontId="12" fillId="0" borderId="1" xfId="1" applyNumberFormat="1" applyFont="1" applyFill="1" applyBorder="1" applyAlignment="1">
      <alignment horizontal="right"/>
    </xf>
    <xf numFmtId="3" fontId="0" fillId="0" borderId="1" xfId="1" applyNumberFormat="1" applyFont="1" applyBorder="1"/>
    <xf numFmtId="3" fontId="0" fillId="0" borderId="1" xfId="0" applyNumberFormat="1" applyBorder="1"/>
    <xf numFmtId="3" fontId="6" fillId="0" borderId="1" xfId="1" applyNumberFormat="1" applyFont="1" applyBorder="1" applyAlignment="1">
      <alignment vertical="center"/>
    </xf>
    <xf numFmtId="3" fontId="0" fillId="0" borderId="0" xfId="1" applyNumberFormat="1" applyFont="1"/>
    <xf numFmtId="3" fontId="0" fillId="0" borderId="4" xfId="1" applyNumberFormat="1" applyFont="1" applyBorder="1"/>
    <xf numFmtId="171" fontId="0" fillId="0" borderId="0" xfId="1" applyFont="1" applyFill="1" applyBorder="1"/>
    <xf numFmtId="171" fontId="6" fillId="0" borderId="0" xfId="1" applyFont="1" applyFill="1" applyBorder="1"/>
    <xf numFmtId="171" fontId="6" fillId="0" borderId="0" xfId="1" applyFont="1"/>
    <xf numFmtId="3" fontId="6" fillId="0" borderId="0" xfId="1" applyNumberFormat="1" applyFont="1"/>
    <xf numFmtId="0" fontId="6" fillId="0" borderId="0" xfId="0" applyFont="1" applyBorder="1" applyAlignment="1">
      <alignment horizontal="center"/>
    </xf>
    <xf numFmtId="172" fontId="6" fillId="0" borderId="0" xfId="1" applyNumberFormat="1" applyFont="1" applyBorder="1" applyAlignment="1">
      <alignment horizontal="center"/>
    </xf>
    <xf numFmtId="9" fontId="0" fillId="0" borderId="0" xfId="0" applyNumberFormat="1" applyBorder="1"/>
    <xf numFmtId="172" fontId="1" fillId="0" borderId="0" xfId="1" applyNumberFormat="1" applyFont="1" applyBorder="1"/>
    <xf numFmtId="172" fontId="10" fillId="0" borderId="0" xfId="1" applyNumberFormat="1" applyFont="1" applyBorder="1"/>
    <xf numFmtId="172" fontId="11" fillId="0" borderId="0" xfId="1" applyNumberFormat="1" applyFont="1" applyBorder="1"/>
    <xf numFmtId="0" fontId="0" fillId="0" borderId="0" xfId="0" applyBorder="1" applyAlignment="1">
      <alignment horizontal="center"/>
    </xf>
    <xf numFmtId="172" fontId="6" fillId="0" borderId="0" xfId="1" applyNumberFormat="1" applyFont="1" applyBorder="1"/>
    <xf numFmtId="0" fontId="0" fillId="0" borderId="2" xfId="0" applyBorder="1"/>
    <xf numFmtId="0" fontId="6" fillId="0" borderId="2" xfId="0" applyFont="1" applyBorder="1"/>
    <xf numFmtId="0" fontId="0" fillId="0" borderId="3" xfId="0" applyBorder="1"/>
    <xf numFmtId="0" fontId="6" fillId="0" borderId="3" xfId="0" applyFont="1" applyBorder="1"/>
    <xf numFmtId="0" fontId="0" fillId="0" borderId="0" xfId="0" applyAlignment="1">
      <alignment horizontal="left"/>
    </xf>
    <xf numFmtId="3" fontId="7" fillId="0" borderId="4" xfId="1" applyNumberFormat="1" applyFont="1" applyBorder="1"/>
    <xf numFmtId="0" fontId="4" fillId="0" borderId="0" xfId="0" applyFont="1" applyAlignment="1">
      <alignment horizontal="center"/>
    </xf>
    <xf numFmtId="171" fontId="6" fillId="0" borderId="2" xfId="1" applyFont="1" applyBorder="1" applyAlignment="1">
      <alignment horizontal="center" vertical="center"/>
    </xf>
    <xf numFmtId="171" fontId="6" fillId="0" borderId="5" xfId="1" applyFont="1" applyBorder="1" applyAlignment="1">
      <alignment horizontal="center" vertical="center"/>
    </xf>
    <xf numFmtId="171" fontId="6" fillId="0" borderId="3" xfId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14" fontId="6" fillId="0" borderId="5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2"/>
  <sheetViews>
    <sheetView topLeftCell="A25" workbookViewId="0">
      <selection activeCell="E15" sqref="E15"/>
    </sheetView>
  </sheetViews>
  <sheetFormatPr defaultRowHeight="17.25"/>
  <cols>
    <col min="1" max="1" width="13.375" customWidth="1"/>
    <col min="2" max="2" width="11.375" style="4" customWidth="1"/>
    <col min="3" max="3" width="27.375" customWidth="1"/>
    <col min="4" max="4" width="16" style="5" customWidth="1"/>
    <col min="5" max="5" width="16" style="41" customWidth="1"/>
    <col min="6" max="6" width="5.875" customWidth="1"/>
    <col min="7" max="7" width="14.5" bestFit="1" customWidth="1"/>
  </cols>
  <sheetData>
    <row r="1" spans="1:8">
      <c r="A1" s="94" t="s">
        <v>0</v>
      </c>
      <c r="B1" s="94"/>
      <c r="C1" s="94"/>
      <c r="D1" s="94"/>
      <c r="E1" s="94"/>
      <c r="F1" s="94"/>
    </row>
    <row r="2" spans="1:8">
      <c r="A2" s="94" t="s">
        <v>1</v>
      </c>
      <c r="B2" s="94"/>
      <c r="C2" s="94"/>
      <c r="D2" s="94"/>
      <c r="E2" s="94"/>
      <c r="F2" s="94"/>
    </row>
    <row r="3" spans="1:8">
      <c r="A3" s="1"/>
      <c r="B3" s="1"/>
      <c r="C3" s="1"/>
      <c r="D3" s="1"/>
      <c r="E3" s="40"/>
      <c r="F3" s="1"/>
      <c r="G3" s="6"/>
      <c r="H3" s="6"/>
    </row>
    <row r="4" spans="1:8">
      <c r="A4" s="1"/>
      <c r="B4" s="1"/>
      <c r="C4" s="1"/>
      <c r="D4" s="1" t="s">
        <v>31</v>
      </c>
      <c r="E4" s="40"/>
      <c r="F4" s="1"/>
      <c r="G4" s="6"/>
      <c r="H4" s="6"/>
    </row>
    <row r="5" spans="1:8">
      <c r="A5" s="1"/>
      <c r="B5" s="1"/>
      <c r="C5" s="1"/>
      <c r="D5" s="1"/>
      <c r="E5" s="40"/>
      <c r="F5" s="1"/>
      <c r="G5" s="6"/>
      <c r="H5" s="6"/>
    </row>
    <row r="6" spans="1:8" ht="21">
      <c r="A6" s="95" t="s">
        <v>2</v>
      </c>
      <c r="B6" s="95"/>
      <c r="C6" s="95"/>
      <c r="D6" s="95"/>
      <c r="E6" s="95"/>
      <c r="F6" s="95"/>
      <c r="G6" s="37"/>
      <c r="H6" s="37"/>
    </row>
    <row r="7" spans="1:8" ht="19.5">
      <c r="A7" s="96" t="s">
        <v>16</v>
      </c>
      <c r="B7" s="96"/>
      <c r="C7" s="96"/>
      <c r="D7" s="96"/>
      <c r="E7" s="96"/>
      <c r="F7" s="96"/>
      <c r="G7" s="2"/>
      <c r="H7" s="2"/>
    </row>
    <row r="8" spans="1:8">
      <c r="A8" s="88" t="s">
        <v>32</v>
      </c>
      <c r="B8" s="88"/>
      <c r="C8" s="88"/>
      <c r="D8" s="88"/>
      <c r="E8" s="88"/>
      <c r="F8" s="88"/>
      <c r="G8" s="3"/>
      <c r="H8" s="3"/>
    </row>
    <row r="9" spans="1:8" ht="9" customHeight="1">
      <c r="F9" s="6"/>
    </row>
    <row r="10" spans="1:8">
      <c r="A10" s="7" t="s">
        <v>3</v>
      </c>
      <c r="D10" s="8"/>
      <c r="F10" s="6"/>
    </row>
    <row r="11" spans="1:8">
      <c r="D11" s="8"/>
    </row>
    <row r="12" spans="1:8" s="12" customFormat="1" ht="18">
      <c r="A12" s="9" t="s">
        <v>4</v>
      </c>
      <c r="B12" s="10" t="s">
        <v>5</v>
      </c>
      <c r="C12" s="11" t="s">
        <v>6</v>
      </c>
      <c r="D12" s="11" t="s">
        <v>22</v>
      </c>
      <c r="E12" s="42" t="s">
        <v>24</v>
      </c>
    </row>
    <row r="13" spans="1:8">
      <c r="A13" s="13">
        <v>41037</v>
      </c>
      <c r="B13" s="14" t="s">
        <v>17</v>
      </c>
      <c r="C13" s="15" t="s">
        <v>18</v>
      </c>
      <c r="D13" s="15">
        <v>203844</v>
      </c>
      <c r="E13" s="43"/>
    </row>
    <row r="14" spans="1:8">
      <c r="A14" s="13">
        <v>41044</v>
      </c>
      <c r="B14" s="14"/>
      <c r="C14" s="15" t="s">
        <v>7</v>
      </c>
      <c r="D14" s="15"/>
      <c r="E14" s="43">
        <v>185000</v>
      </c>
    </row>
    <row r="15" spans="1:8">
      <c r="A15" s="13">
        <v>41051</v>
      </c>
      <c r="B15" s="14"/>
      <c r="C15" s="15" t="s">
        <v>8</v>
      </c>
      <c r="D15" s="15"/>
      <c r="E15" s="43">
        <f>18844-687.49</f>
        <v>18156.509999999998</v>
      </c>
      <c r="G15" s="21"/>
    </row>
    <row r="16" spans="1:8">
      <c r="A16" s="13">
        <v>41051</v>
      </c>
      <c r="B16" s="14"/>
      <c r="C16" s="15" t="s">
        <v>9</v>
      </c>
      <c r="D16" s="15"/>
      <c r="E16" s="43">
        <v>258.67</v>
      </c>
    </row>
    <row r="17" spans="1:7">
      <c r="A17" s="13">
        <v>41051</v>
      </c>
      <c r="B17" s="14"/>
      <c r="C17" s="15" t="s">
        <v>10</v>
      </c>
      <c r="D17" s="15"/>
      <c r="E17" s="43">
        <f>15+1.5</f>
        <v>16.5</v>
      </c>
    </row>
    <row r="18" spans="1:7">
      <c r="A18" s="13">
        <v>41051</v>
      </c>
      <c r="B18" s="14"/>
      <c r="C18" s="15" t="s">
        <v>19</v>
      </c>
      <c r="D18" s="15"/>
      <c r="E18" s="43">
        <f>5*1.1</f>
        <v>5.5</v>
      </c>
    </row>
    <row r="19" spans="1:7">
      <c r="A19" s="13">
        <v>41051</v>
      </c>
      <c r="B19" s="14"/>
      <c r="C19" s="15" t="s">
        <v>11</v>
      </c>
      <c r="D19" s="15"/>
      <c r="E19" s="43">
        <f>150+15</f>
        <v>165</v>
      </c>
    </row>
    <row r="20" spans="1:7">
      <c r="A20" s="13">
        <v>41051</v>
      </c>
      <c r="B20" s="14"/>
      <c r="C20" s="15" t="s">
        <v>12</v>
      </c>
      <c r="D20" s="15"/>
      <c r="E20" s="43">
        <f>80.92+80.9</f>
        <v>161.82</v>
      </c>
    </row>
    <row r="21" spans="1:7">
      <c r="A21" s="13">
        <v>41051</v>
      </c>
      <c r="B21" s="14"/>
      <c r="C21" s="15" t="s">
        <v>25</v>
      </c>
      <c r="D21" s="15"/>
      <c r="E21" s="43">
        <v>80</v>
      </c>
    </row>
    <row r="22" spans="1:7" s="12" customFormat="1" ht="18">
      <c r="A22" s="89" t="s">
        <v>13</v>
      </c>
      <c r="B22" s="90"/>
      <c r="C22" s="91"/>
      <c r="D22" s="11">
        <f>SUM(D13:D21)</f>
        <v>203844</v>
      </c>
      <c r="E22" s="42">
        <f>SUM(E13:E21)</f>
        <v>203844.00000000003</v>
      </c>
      <c r="F22" s="12" t="s">
        <v>14</v>
      </c>
    </row>
    <row r="23" spans="1:7" ht="9" customHeight="1">
      <c r="A23" s="4"/>
      <c r="B23"/>
      <c r="C23" s="5"/>
    </row>
    <row r="24" spans="1:7">
      <c r="A24" s="7" t="s">
        <v>21</v>
      </c>
    </row>
    <row r="26" spans="1:7" s="12" customFormat="1" ht="18">
      <c r="A26" s="9" t="s">
        <v>4</v>
      </c>
      <c r="B26" s="10" t="s">
        <v>5</v>
      </c>
      <c r="C26" s="16" t="s">
        <v>6</v>
      </c>
      <c r="D26" s="17"/>
      <c r="E26" s="42" t="s">
        <v>23</v>
      </c>
    </row>
    <row r="27" spans="1:7">
      <c r="A27" s="13">
        <v>41044</v>
      </c>
      <c r="B27" s="14" t="s">
        <v>20</v>
      </c>
      <c r="C27" s="36" t="s">
        <v>26</v>
      </c>
      <c r="D27" s="34"/>
      <c r="E27" s="43">
        <v>185000</v>
      </c>
    </row>
    <row r="28" spans="1:7">
      <c r="A28" s="13"/>
      <c r="B28" s="14"/>
      <c r="C28" s="36"/>
      <c r="D28" s="34"/>
      <c r="E28" s="44"/>
    </row>
    <row r="29" spans="1:7" s="12" customFormat="1" ht="18">
      <c r="A29" s="92" t="s">
        <v>13</v>
      </c>
      <c r="B29" s="93"/>
      <c r="C29" s="93"/>
      <c r="D29" s="35"/>
      <c r="E29" s="50">
        <f>SUM(E27:E28)</f>
        <v>185000</v>
      </c>
      <c r="F29" s="12" t="s">
        <v>14</v>
      </c>
    </row>
    <row r="30" spans="1:7" ht="7.5" customHeight="1">
      <c r="F30" s="21"/>
    </row>
    <row r="31" spans="1:7" s="23" customFormat="1" ht="16.5">
      <c r="A31" s="22"/>
      <c r="E31" s="45"/>
      <c r="G31" s="24"/>
    </row>
    <row r="32" spans="1:7" s="23" customFormat="1" ht="18">
      <c r="A32" s="39" t="s">
        <v>33</v>
      </c>
      <c r="B32" s="25" t="s">
        <v>29</v>
      </c>
      <c r="D32" s="26"/>
      <c r="E32" s="46">
        <f>E22-E29</f>
        <v>18844.000000000029</v>
      </c>
      <c r="F32" s="12" t="s">
        <v>14</v>
      </c>
      <c r="G32" s="24"/>
    </row>
    <row r="33" spans="1:7" s="23" customFormat="1" ht="18">
      <c r="A33" s="22"/>
      <c r="B33" s="25" t="s">
        <v>27</v>
      </c>
      <c r="D33" s="26"/>
      <c r="E33" s="47">
        <v>-687.49</v>
      </c>
      <c r="F33" s="12"/>
      <c r="G33" s="24"/>
    </row>
    <row r="34" spans="1:7" s="23" customFormat="1" ht="18">
      <c r="A34" s="22"/>
      <c r="B34" s="25" t="s">
        <v>30</v>
      </c>
      <c r="D34" s="26"/>
      <c r="E34" s="46">
        <f>SUM(E32:E33)</f>
        <v>18156.510000000028</v>
      </c>
      <c r="F34" s="12"/>
      <c r="G34" s="24"/>
    </row>
    <row r="35" spans="1:7" s="23" customFormat="1" ht="18">
      <c r="A35" s="22"/>
      <c r="B35" s="25"/>
      <c r="D35" s="26"/>
      <c r="E35" s="46"/>
      <c r="F35" s="12"/>
      <c r="G35" s="24"/>
    </row>
    <row r="36" spans="1:7" s="38" customFormat="1" ht="18">
      <c r="B36" s="25" t="s">
        <v>28</v>
      </c>
      <c r="C36" s="25"/>
      <c r="D36" s="26"/>
      <c r="E36" s="51">
        <f>ROUND(E34*20830,-3)</f>
        <v>378200000</v>
      </c>
      <c r="F36" s="12" t="s">
        <v>15</v>
      </c>
    </row>
    <row r="37" spans="1:7" s="23" customFormat="1" ht="16.5">
      <c r="A37" s="39" t="s">
        <v>36</v>
      </c>
      <c r="B37" s="25" t="s">
        <v>34</v>
      </c>
      <c r="D37" s="26"/>
      <c r="E37" s="52">
        <f>-6000*1500</f>
        <v>-9000000</v>
      </c>
      <c r="F37" s="23" t="s">
        <v>15</v>
      </c>
    </row>
    <row r="38" spans="1:7" s="23" customFormat="1" ht="18">
      <c r="A38" s="22"/>
      <c r="B38" s="25" t="s">
        <v>35</v>
      </c>
      <c r="D38" s="26"/>
      <c r="E38" s="52">
        <v>-19322000</v>
      </c>
      <c r="F38" s="12" t="s">
        <v>15</v>
      </c>
    </row>
    <row r="39" spans="1:7" s="23" customFormat="1" ht="16.5">
      <c r="A39" s="22"/>
      <c r="B39" s="25" t="s">
        <v>37</v>
      </c>
      <c r="D39" s="26"/>
      <c r="E39" s="52">
        <f>ROUND(SUM(E36:E38),-3)</f>
        <v>349878000</v>
      </c>
      <c r="F39" s="27" t="s">
        <v>15</v>
      </c>
    </row>
    <row r="40" spans="1:7" s="19" customFormat="1" ht="16.5">
      <c r="A40" s="28"/>
      <c r="B40" s="18"/>
      <c r="C40" s="19" t="s">
        <v>38</v>
      </c>
      <c r="D40" s="29"/>
      <c r="E40" s="53"/>
      <c r="F40" s="30"/>
      <c r="G40" s="29"/>
    </row>
    <row r="41" spans="1:7" s="19" customFormat="1">
      <c r="A41" s="28"/>
      <c r="B41" s="18"/>
      <c r="C41" s="18"/>
      <c r="D41" s="29"/>
      <c r="E41" s="32"/>
      <c r="G41" s="30"/>
    </row>
    <row r="42" spans="1:7" s="19" customFormat="1" ht="16.5">
      <c r="A42" s="28"/>
      <c r="B42" s="18"/>
      <c r="E42" s="54"/>
      <c r="G42" s="30"/>
    </row>
    <row r="43" spans="1:7" s="19" customFormat="1" ht="16.5">
      <c r="A43" s="28"/>
      <c r="B43" s="18"/>
      <c r="D43" s="29"/>
      <c r="E43" s="53"/>
      <c r="G43" s="30"/>
    </row>
    <row r="44" spans="1:7" s="19" customFormat="1" ht="16.5">
      <c r="A44" s="28"/>
      <c r="B44" s="18"/>
      <c r="D44" s="29"/>
      <c r="E44" s="53"/>
      <c r="G44" s="30"/>
    </row>
    <row r="45" spans="1:7" s="19" customFormat="1" ht="16.5">
      <c r="A45" s="28"/>
      <c r="B45" s="18"/>
      <c r="D45" s="29"/>
      <c r="E45" s="53"/>
      <c r="G45" s="30"/>
    </row>
    <row r="46" spans="1:7" s="19" customFormat="1" ht="16.5">
      <c r="A46" s="28"/>
      <c r="B46" s="18"/>
      <c r="D46" s="29"/>
      <c r="E46" s="33"/>
      <c r="G46" s="30"/>
    </row>
    <row r="47" spans="1:7" s="19" customFormat="1" ht="16.5">
      <c r="A47" s="28"/>
      <c r="B47" s="18"/>
      <c r="D47" s="29"/>
      <c r="E47" s="33"/>
      <c r="G47" s="30"/>
    </row>
    <row r="48" spans="1:7" s="19" customFormat="1" ht="16.5">
      <c r="A48" s="28"/>
      <c r="B48" s="18"/>
      <c r="D48" s="29"/>
      <c r="E48" s="33"/>
      <c r="G48" s="30"/>
    </row>
    <row r="49" spans="1:7" s="19" customFormat="1" ht="16.5">
      <c r="A49" s="28"/>
      <c r="B49" s="18"/>
      <c r="D49" s="29"/>
      <c r="E49" s="33"/>
      <c r="G49" s="30"/>
    </row>
    <row r="50" spans="1:7" s="19" customFormat="1" ht="16.5">
      <c r="A50" s="28"/>
      <c r="B50" s="18"/>
      <c r="D50" s="29"/>
      <c r="E50" s="33"/>
      <c r="G50" s="30"/>
    </row>
    <row r="51" spans="1:7" s="19" customFormat="1" ht="16.5">
      <c r="A51" s="28"/>
      <c r="B51" s="18"/>
      <c r="D51" s="29"/>
      <c r="E51" s="33"/>
      <c r="G51" s="30"/>
    </row>
    <row r="52" spans="1:7" s="19" customFormat="1" ht="16.5">
      <c r="A52" s="28"/>
      <c r="B52" s="18"/>
      <c r="D52" s="29"/>
      <c r="E52" s="33"/>
      <c r="G52" s="30"/>
    </row>
    <row r="53" spans="1:7" s="19" customFormat="1" ht="16.5">
      <c r="A53" s="28"/>
      <c r="B53" s="18"/>
      <c r="D53" s="29"/>
      <c r="E53" s="33"/>
      <c r="G53" s="30"/>
    </row>
    <row r="54" spans="1:7" s="19" customFormat="1" ht="16.5">
      <c r="A54" s="28"/>
      <c r="B54" s="18"/>
      <c r="D54" s="29"/>
      <c r="E54" s="33"/>
      <c r="G54" s="30"/>
    </row>
    <row r="55" spans="1:7" s="19" customFormat="1" ht="16.5">
      <c r="A55" s="28"/>
      <c r="B55" s="18"/>
      <c r="D55" s="29"/>
      <c r="E55" s="33"/>
      <c r="G55" s="30"/>
    </row>
    <row r="56" spans="1:7" s="38" customFormat="1" ht="18">
      <c r="B56" s="25"/>
      <c r="C56" s="25"/>
      <c r="D56" s="26"/>
      <c r="E56" s="48"/>
      <c r="F56" s="12"/>
    </row>
    <row r="57" spans="1:7" s="38" customFormat="1" ht="18">
      <c r="B57" s="25"/>
      <c r="C57" s="25"/>
      <c r="D57" s="26"/>
      <c r="E57" s="48"/>
      <c r="F57" s="12"/>
    </row>
    <row r="58" spans="1:7" s="38" customFormat="1" ht="18">
      <c r="B58" s="25"/>
      <c r="C58" s="25"/>
      <c r="D58" s="26"/>
      <c r="E58" s="48"/>
      <c r="F58" s="12"/>
    </row>
    <row r="59" spans="1:7">
      <c r="C59" s="4"/>
      <c r="E59" s="49"/>
      <c r="F59" s="21"/>
    </row>
    <row r="60" spans="1:7">
      <c r="B60"/>
      <c r="F60" s="21"/>
    </row>
    <row r="61" spans="1:7">
      <c r="E61" s="49"/>
      <c r="F61" s="21"/>
    </row>
    <row r="62" spans="1:7">
      <c r="F62" s="21"/>
    </row>
  </sheetData>
  <mergeCells count="7">
    <mergeCell ref="A8:F8"/>
    <mergeCell ref="A22:C22"/>
    <mergeCell ref="A29:C29"/>
    <mergeCell ref="A1:F1"/>
    <mergeCell ref="A2:F2"/>
    <mergeCell ref="A6:F6"/>
    <mergeCell ref="A7:F7"/>
  </mergeCells>
  <phoneticPr fontId="9" type="noConversion"/>
  <pageMargins left="0.25" right="0" top="0.25" bottom="0.25" header="0" footer="0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0"/>
  <sheetViews>
    <sheetView tabSelected="1" topLeftCell="A25" workbookViewId="0">
      <selection activeCell="C41" sqref="C41"/>
    </sheetView>
  </sheetViews>
  <sheetFormatPr defaultRowHeight="17.25"/>
  <cols>
    <col min="1" max="1" width="10.25" customWidth="1"/>
    <col min="2" max="2" width="27.375" customWidth="1"/>
    <col min="3" max="3" width="16" style="5" customWidth="1"/>
    <col min="4" max="4" width="16" style="41" customWidth="1"/>
    <col min="5" max="5" width="5.875" customWidth="1"/>
    <col min="6" max="6" width="14.5" bestFit="1" customWidth="1"/>
  </cols>
  <sheetData>
    <row r="1" spans="1:7">
      <c r="A1" s="1"/>
      <c r="B1" s="1"/>
      <c r="C1" s="86" t="s">
        <v>73</v>
      </c>
      <c r="D1" s="40"/>
      <c r="E1" s="1"/>
      <c r="F1" s="6"/>
      <c r="G1" s="6"/>
    </row>
    <row r="2" spans="1:7" ht="21">
      <c r="A2" s="95" t="s">
        <v>2</v>
      </c>
      <c r="B2" s="95"/>
      <c r="C2" s="95"/>
      <c r="D2" s="95"/>
      <c r="E2" s="95"/>
      <c r="F2" s="37"/>
      <c r="G2" s="37"/>
    </row>
    <row r="3" spans="1:7" ht="19.5">
      <c r="A3" s="96" t="s">
        <v>63</v>
      </c>
      <c r="B3" s="96"/>
      <c r="C3" s="96"/>
      <c r="D3" s="96"/>
      <c r="E3" s="96"/>
      <c r="F3" s="2"/>
      <c r="G3" s="2"/>
    </row>
    <row r="4" spans="1:7" ht="9" customHeight="1">
      <c r="E4" s="6"/>
    </row>
    <row r="5" spans="1:7">
      <c r="A5" s="7" t="s">
        <v>3</v>
      </c>
      <c r="C5" s="8"/>
      <c r="E5" s="6"/>
    </row>
    <row r="6" spans="1:7" ht="6" customHeight="1">
      <c r="C6" s="8"/>
    </row>
    <row r="7" spans="1:7" s="12" customFormat="1" ht="18">
      <c r="A7" s="9" t="s">
        <v>4</v>
      </c>
      <c r="B7" s="11" t="s">
        <v>6</v>
      </c>
      <c r="C7" s="11" t="s">
        <v>22</v>
      </c>
      <c r="D7" s="42" t="s">
        <v>24</v>
      </c>
    </row>
    <row r="8" spans="1:7">
      <c r="A8" s="13">
        <v>41086</v>
      </c>
      <c r="B8" s="62" t="s">
        <v>59</v>
      </c>
      <c r="C8" s="62">
        <v>152310</v>
      </c>
      <c r="D8" s="63"/>
    </row>
    <row r="9" spans="1:7">
      <c r="A9" s="13">
        <v>41105</v>
      </c>
      <c r="B9" s="62" t="s">
        <v>68</v>
      </c>
      <c r="C9" s="62"/>
      <c r="D9" s="64">
        <f>41705.92+89940.5+20578.67</f>
        <v>152225.08999999997</v>
      </c>
    </row>
    <row r="10" spans="1:7" s="12" customFormat="1" ht="18">
      <c r="A10" s="89" t="s">
        <v>13</v>
      </c>
      <c r="B10" s="91"/>
      <c r="C10" s="11">
        <f>SUM(C8:C9)</f>
        <v>152310</v>
      </c>
      <c r="D10" s="50">
        <f>SUM(D8:D9)</f>
        <v>152225.08999999997</v>
      </c>
      <c r="E10" s="12" t="s">
        <v>14</v>
      </c>
    </row>
    <row r="11" spans="1:7" ht="9" customHeight="1">
      <c r="A11" s="4"/>
      <c r="B11" s="5"/>
    </row>
    <row r="12" spans="1:7">
      <c r="A12" s="4"/>
      <c r="B12" t="s">
        <v>61</v>
      </c>
      <c r="D12" s="68">
        <f>D10*20820</f>
        <v>3169326373.7999992</v>
      </c>
      <c r="E12" t="s">
        <v>15</v>
      </c>
    </row>
    <row r="13" spans="1:7">
      <c r="A13" s="4"/>
      <c r="B13" s="70" t="s">
        <v>71</v>
      </c>
      <c r="D13" s="68">
        <f>25*13*75000</f>
        <v>24375000</v>
      </c>
      <c r="E13" t="s">
        <v>15</v>
      </c>
    </row>
    <row r="14" spans="1:7">
      <c r="A14" s="4"/>
      <c r="B14" s="5" t="s">
        <v>72</v>
      </c>
      <c r="D14" s="69">
        <v>130755000</v>
      </c>
      <c r="E14" t="s">
        <v>15</v>
      </c>
    </row>
    <row r="15" spans="1:7" ht="18">
      <c r="A15" s="4"/>
      <c r="B15" s="71" t="s">
        <v>53</v>
      </c>
      <c r="C15" s="72"/>
      <c r="D15" s="73">
        <f>SUM(D12:D14)</f>
        <v>3324456373.7999992</v>
      </c>
      <c r="E15" s="38" t="s">
        <v>15</v>
      </c>
    </row>
    <row r="16" spans="1:7">
      <c r="A16" s="7" t="s">
        <v>62</v>
      </c>
      <c r="E16" s="21"/>
    </row>
    <row r="17" spans="1:6" ht="7.5" customHeight="1">
      <c r="E17" s="21"/>
    </row>
    <row r="18" spans="1:6" s="23" customFormat="1" ht="18">
      <c r="A18" s="55" t="s">
        <v>39</v>
      </c>
      <c r="B18" s="97" t="s">
        <v>6</v>
      </c>
      <c r="C18" s="98"/>
      <c r="D18" s="56" t="s">
        <v>40</v>
      </c>
      <c r="E18" s="74"/>
      <c r="F18" s="75"/>
    </row>
    <row r="19" spans="1:6" s="23" customFormat="1">
      <c r="A19" s="59">
        <v>1</v>
      </c>
      <c r="B19" s="82" t="s">
        <v>41</v>
      </c>
      <c r="C19" s="84"/>
      <c r="D19" s="20">
        <f>13380400+401412</f>
        <v>13781812</v>
      </c>
      <c r="E19" s="76"/>
      <c r="F19" s="31"/>
    </row>
    <row r="20" spans="1:6" s="23" customFormat="1">
      <c r="A20" s="59">
        <v>2</v>
      </c>
      <c r="B20" s="82" t="s">
        <v>42</v>
      </c>
      <c r="C20" s="84"/>
      <c r="D20" s="20">
        <v>1995000</v>
      </c>
      <c r="E20" s="6"/>
      <c r="F20" s="31"/>
    </row>
    <row r="21" spans="1:6" s="23" customFormat="1">
      <c r="A21" s="59">
        <v>3</v>
      </c>
      <c r="B21" s="82" t="s">
        <v>43</v>
      </c>
      <c r="C21" s="84"/>
      <c r="D21" s="57">
        <v>480000</v>
      </c>
      <c r="E21" s="6"/>
      <c r="F21" s="77"/>
    </row>
    <row r="22" spans="1:6" s="23" customFormat="1">
      <c r="A22" s="59">
        <v>4</v>
      </c>
      <c r="B22" s="82" t="s">
        <v>44</v>
      </c>
      <c r="C22" s="84"/>
      <c r="D22" s="58">
        <v>100000</v>
      </c>
      <c r="E22" s="6"/>
      <c r="F22" s="78"/>
    </row>
    <row r="23" spans="1:6" s="23" customFormat="1">
      <c r="A23" s="59">
        <v>5</v>
      </c>
      <c r="B23" s="82" t="s">
        <v>54</v>
      </c>
      <c r="C23" s="84"/>
      <c r="D23" s="20">
        <v>1350000</v>
      </c>
      <c r="E23" s="6"/>
      <c r="F23" s="31"/>
    </row>
    <row r="24" spans="1:6" s="23" customFormat="1">
      <c r="A24" s="59">
        <v>6</v>
      </c>
      <c r="B24" s="82" t="s">
        <v>55</v>
      </c>
      <c r="C24" s="84"/>
      <c r="D24" s="57">
        <v>4606800</v>
      </c>
      <c r="E24" s="76"/>
      <c r="F24" s="77"/>
    </row>
    <row r="25" spans="1:6" s="23" customFormat="1">
      <c r="A25" s="59">
        <v>7</v>
      </c>
      <c r="B25" s="82" t="s">
        <v>45</v>
      </c>
      <c r="C25" s="84"/>
      <c r="D25" s="57">
        <v>649999.9</v>
      </c>
      <c r="E25" s="76"/>
      <c r="F25" s="77"/>
    </row>
    <row r="26" spans="1:6" s="23" customFormat="1">
      <c r="A26" s="59">
        <v>8</v>
      </c>
      <c r="B26" s="82" t="s">
        <v>46</v>
      </c>
      <c r="C26" s="84"/>
      <c r="D26" s="57">
        <v>167520.1</v>
      </c>
      <c r="E26" s="76"/>
      <c r="F26" s="77"/>
    </row>
    <row r="27" spans="1:6" s="23" customFormat="1">
      <c r="A27" s="59">
        <v>9</v>
      </c>
      <c r="B27" s="82" t="s">
        <v>47</v>
      </c>
      <c r="C27" s="84"/>
      <c r="D27" s="57">
        <v>2722199.7</v>
      </c>
      <c r="E27" s="76"/>
      <c r="F27" s="77"/>
    </row>
    <row r="28" spans="1:6" s="23" customFormat="1">
      <c r="A28" s="59">
        <v>10</v>
      </c>
      <c r="B28" s="82" t="s">
        <v>48</v>
      </c>
      <c r="C28" s="84"/>
      <c r="D28" s="20">
        <v>3960000</v>
      </c>
      <c r="E28" s="76"/>
      <c r="F28" s="31"/>
    </row>
    <row r="29" spans="1:6" s="23" customFormat="1">
      <c r="A29" s="59">
        <v>11</v>
      </c>
      <c r="B29" s="82" t="s">
        <v>56</v>
      </c>
      <c r="C29" s="84"/>
      <c r="D29" s="20">
        <v>69102000</v>
      </c>
      <c r="E29" s="79"/>
      <c r="F29" s="31"/>
    </row>
    <row r="30" spans="1:6" s="23" customFormat="1">
      <c r="A30" s="59">
        <v>12</v>
      </c>
      <c r="B30" s="82" t="s">
        <v>64</v>
      </c>
      <c r="C30" s="84"/>
      <c r="D30" s="57">
        <f>920000+380000</f>
        <v>1300000</v>
      </c>
      <c r="E30" s="80"/>
      <c r="F30" s="77"/>
    </row>
    <row r="31" spans="1:6" s="23" customFormat="1">
      <c r="A31" s="59">
        <v>13</v>
      </c>
      <c r="B31" s="82" t="s">
        <v>57</v>
      </c>
      <c r="C31" s="84"/>
      <c r="D31" s="57">
        <v>80000</v>
      </c>
      <c r="E31" s="6"/>
      <c r="F31" s="77"/>
    </row>
    <row r="32" spans="1:6" s="23" customFormat="1">
      <c r="A32" s="59">
        <v>14</v>
      </c>
      <c r="B32" s="82" t="s">
        <v>49</v>
      </c>
      <c r="C32" s="84"/>
      <c r="D32" s="57">
        <v>800000</v>
      </c>
      <c r="E32" s="6"/>
      <c r="F32" s="77"/>
    </row>
    <row r="33" spans="1:6" s="23" customFormat="1">
      <c r="A33" s="59">
        <v>15</v>
      </c>
      <c r="B33" s="82" t="s">
        <v>65</v>
      </c>
      <c r="C33" s="84"/>
      <c r="D33" s="20">
        <v>1772250</v>
      </c>
      <c r="E33" s="6"/>
      <c r="F33" s="31"/>
    </row>
    <row r="34" spans="1:6" s="23" customFormat="1">
      <c r="A34" s="59">
        <v>16</v>
      </c>
      <c r="B34" s="82" t="s">
        <v>50</v>
      </c>
      <c r="C34" s="84"/>
      <c r="D34" s="20">
        <v>29469000</v>
      </c>
      <c r="E34" s="76"/>
      <c r="F34" s="31"/>
    </row>
    <row r="35" spans="1:6" s="23" customFormat="1">
      <c r="A35" s="59">
        <v>17</v>
      </c>
      <c r="B35" s="82" t="s">
        <v>51</v>
      </c>
      <c r="C35" s="84"/>
      <c r="D35" s="20">
        <v>3407500</v>
      </c>
      <c r="E35" s="76"/>
      <c r="F35" s="31"/>
    </row>
    <row r="36" spans="1:6" s="23" customFormat="1">
      <c r="A36" s="59">
        <v>18</v>
      </c>
      <c r="B36" s="82" t="s">
        <v>52</v>
      </c>
      <c r="C36" s="84"/>
      <c r="D36" s="20">
        <v>1298000</v>
      </c>
      <c r="E36" s="76"/>
      <c r="F36" s="31"/>
    </row>
    <row r="37" spans="1:6" s="23" customFormat="1">
      <c r="A37" s="59">
        <v>19</v>
      </c>
      <c r="B37" s="82" t="s">
        <v>58</v>
      </c>
      <c r="C37" s="84" t="s">
        <v>74</v>
      </c>
      <c r="D37" s="20">
        <v>141000000</v>
      </c>
      <c r="E37" s="6"/>
      <c r="F37" s="31"/>
    </row>
    <row r="38" spans="1:6" s="23" customFormat="1" ht="18">
      <c r="A38" s="60"/>
      <c r="B38" s="83" t="s">
        <v>53</v>
      </c>
      <c r="C38" s="85"/>
      <c r="D38" s="61">
        <f>SUM(D19:D37)</f>
        <v>278042081.69999999</v>
      </c>
      <c r="E38" s="38" t="s">
        <v>15</v>
      </c>
      <c r="F38" s="81"/>
    </row>
    <row r="39" spans="1:6">
      <c r="A39" s="7" t="s">
        <v>69</v>
      </c>
    </row>
    <row r="40" spans="1:6" ht="5.25" customHeight="1"/>
    <row r="41" spans="1:6" s="12" customFormat="1" ht="18">
      <c r="A41" s="9" t="s">
        <v>4</v>
      </c>
      <c r="B41" s="16" t="s">
        <v>6</v>
      </c>
      <c r="C41" s="17"/>
      <c r="D41" s="42" t="s">
        <v>23</v>
      </c>
    </row>
    <row r="42" spans="1:6">
      <c r="A42" s="13">
        <v>41106</v>
      </c>
      <c r="B42" s="36" t="s">
        <v>60</v>
      </c>
      <c r="C42" s="34"/>
      <c r="D42" s="65">
        <v>2000000000</v>
      </c>
    </row>
    <row r="43" spans="1:6">
      <c r="A43" s="13">
        <v>41113</v>
      </c>
      <c r="B43" s="36" t="s">
        <v>60</v>
      </c>
      <c r="C43" s="34"/>
      <c r="D43" s="66">
        <v>1046415000</v>
      </c>
    </row>
    <row r="44" spans="1:6" s="12" customFormat="1" ht="18">
      <c r="A44" s="92" t="s">
        <v>13</v>
      </c>
      <c r="B44" s="93"/>
      <c r="C44" s="35"/>
      <c r="D44" s="67">
        <f>SUM(D42:D43)</f>
        <v>3046415000</v>
      </c>
      <c r="E44" s="12" t="s">
        <v>14</v>
      </c>
    </row>
    <row r="45" spans="1:6" ht="7.5" customHeight="1">
      <c r="E45" s="21"/>
    </row>
    <row r="46" spans="1:6" s="23" customFormat="1" ht="18">
      <c r="A46" s="22"/>
      <c r="B46" s="25" t="s">
        <v>70</v>
      </c>
      <c r="D46" s="52">
        <f>ROUND(D15,-3)</f>
        <v>3324456000</v>
      </c>
      <c r="E46" s="38" t="s">
        <v>15</v>
      </c>
      <c r="F46" s="24"/>
    </row>
    <row r="47" spans="1:6" s="23" customFormat="1" ht="16.5">
      <c r="A47" s="22"/>
      <c r="B47" s="25" t="s">
        <v>66</v>
      </c>
      <c r="D47" s="52">
        <f>-ROUND(D38,-3)</f>
        <v>-278042000</v>
      </c>
      <c r="E47" s="23" t="s">
        <v>15</v>
      </c>
      <c r="F47" s="24"/>
    </row>
    <row r="48" spans="1:6" s="23" customFormat="1" ht="16.5">
      <c r="A48" s="22"/>
      <c r="B48" s="25" t="s">
        <v>67</v>
      </c>
      <c r="D48" s="87">
        <f>-D44</f>
        <v>-3046415000</v>
      </c>
      <c r="E48" s="23" t="s">
        <v>15</v>
      </c>
      <c r="F48" s="24"/>
    </row>
    <row r="49" spans="1:6" s="23" customFormat="1" ht="16.5">
      <c r="A49" s="22"/>
      <c r="D49" s="45"/>
      <c r="F49" s="24"/>
    </row>
    <row r="50" spans="1:6" s="23" customFormat="1" ht="18">
      <c r="A50" s="39"/>
      <c r="B50" s="25"/>
      <c r="D50" s="46"/>
      <c r="E50" s="12"/>
      <c r="F50" s="24"/>
    </row>
    <row r="51" spans="1:6" s="23" customFormat="1" ht="18">
      <c r="A51" s="22"/>
      <c r="B51" s="25"/>
      <c r="D51" s="46"/>
      <c r="E51" s="12"/>
      <c r="F51" s="24"/>
    </row>
    <row r="52" spans="1:6" s="23" customFormat="1" ht="18">
      <c r="A52" s="22"/>
      <c r="B52" s="25"/>
      <c r="D52" s="46"/>
      <c r="E52" s="12"/>
      <c r="F52" s="24"/>
    </row>
    <row r="53" spans="1:6" s="23" customFormat="1" ht="18">
      <c r="A53" s="22"/>
      <c r="B53" s="25"/>
      <c r="D53" s="46"/>
      <c r="E53" s="12"/>
      <c r="F53" s="24"/>
    </row>
    <row r="54" spans="1:6" s="38" customFormat="1" ht="18">
      <c r="B54" s="25"/>
      <c r="D54" s="51"/>
      <c r="E54" s="12"/>
    </row>
    <row r="55" spans="1:6" s="23" customFormat="1" ht="16.5">
      <c r="A55" s="39"/>
      <c r="B55" s="25"/>
      <c r="D55" s="52"/>
    </row>
    <row r="56" spans="1:6" s="23" customFormat="1" ht="18">
      <c r="A56" s="22"/>
      <c r="B56" s="25"/>
      <c r="D56" s="52"/>
      <c r="E56" s="12"/>
    </row>
    <row r="57" spans="1:6" s="23" customFormat="1" ht="16.5">
      <c r="A57" s="22"/>
      <c r="B57" s="25"/>
      <c r="D57" s="52"/>
      <c r="E57" s="27"/>
    </row>
    <row r="58" spans="1:6" s="19" customFormat="1" ht="16.5">
      <c r="A58" s="28"/>
      <c r="C58" s="29"/>
      <c r="D58" s="53"/>
      <c r="E58" s="30"/>
      <c r="F58" s="29"/>
    </row>
    <row r="59" spans="1:6" s="19" customFormat="1">
      <c r="A59" s="28"/>
      <c r="B59" s="18"/>
      <c r="C59" s="29"/>
      <c r="D59" s="32"/>
      <c r="F59" s="30"/>
    </row>
    <row r="60" spans="1:6" s="19" customFormat="1" ht="16.5">
      <c r="A60" s="28"/>
      <c r="D60" s="54"/>
      <c r="F60" s="30"/>
    </row>
    <row r="61" spans="1:6" s="19" customFormat="1" ht="16.5">
      <c r="A61" s="28"/>
      <c r="C61" s="29"/>
      <c r="D61" s="53"/>
      <c r="F61" s="30"/>
    </row>
    <row r="62" spans="1:6" s="19" customFormat="1" ht="16.5">
      <c r="A62" s="28"/>
      <c r="C62" s="29"/>
      <c r="D62" s="53"/>
      <c r="F62" s="30"/>
    </row>
    <row r="63" spans="1:6" s="19" customFormat="1" ht="16.5">
      <c r="A63" s="28"/>
      <c r="C63" s="29"/>
      <c r="D63" s="53"/>
      <c r="F63" s="30"/>
    </row>
    <row r="64" spans="1:6" s="19" customFormat="1" ht="16.5">
      <c r="A64" s="28"/>
      <c r="C64" s="29"/>
      <c r="D64" s="33"/>
      <c r="F64" s="30"/>
    </row>
    <row r="65" spans="1:6" s="19" customFormat="1" ht="16.5">
      <c r="A65" s="28"/>
      <c r="C65" s="29"/>
      <c r="D65" s="33"/>
      <c r="F65" s="30"/>
    </row>
    <row r="66" spans="1:6" s="19" customFormat="1" ht="16.5">
      <c r="A66" s="28"/>
      <c r="C66" s="29"/>
      <c r="D66" s="33"/>
      <c r="F66" s="30"/>
    </row>
    <row r="67" spans="1:6" s="19" customFormat="1" ht="16.5">
      <c r="A67" s="28"/>
      <c r="C67" s="29"/>
      <c r="D67" s="33"/>
      <c r="F67" s="30"/>
    </row>
    <row r="68" spans="1:6" s="19" customFormat="1" ht="16.5">
      <c r="A68" s="28"/>
      <c r="C68" s="29"/>
      <c r="D68" s="33"/>
      <c r="F68" s="30"/>
    </row>
    <row r="69" spans="1:6" s="19" customFormat="1" ht="16.5">
      <c r="A69" s="28"/>
      <c r="C69" s="29"/>
      <c r="D69" s="33"/>
      <c r="F69" s="30"/>
    </row>
    <row r="70" spans="1:6" s="19" customFormat="1" ht="16.5">
      <c r="A70" s="28"/>
      <c r="C70" s="29"/>
      <c r="D70" s="33"/>
      <c r="F70" s="30"/>
    </row>
    <row r="71" spans="1:6" s="19" customFormat="1" ht="16.5">
      <c r="A71" s="28"/>
      <c r="C71" s="29"/>
      <c r="D71" s="33"/>
      <c r="F71" s="30"/>
    </row>
    <row r="72" spans="1:6" s="19" customFormat="1" ht="16.5">
      <c r="A72" s="28"/>
      <c r="C72" s="29"/>
      <c r="D72" s="33"/>
      <c r="F72" s="30"/>
    </row>
    <row r="73" spans="1:6" s="19" customFormat="1" ht="16.5">
      <c r="A73" s="28"/>
      <c r="C73" s="29"/>
      <c r="D73" s="33"/>
      <c r="F73" s="30"/>
    </row>
    <row r="74" spans="1:6" s="38" customFormat="1" ht="18">
      <c r="B74" s="25"/>
      <c r="C74" s="26"/>
      <c r="D74" s="48"/>
      <c r="E74" s="12"/>
    </row>
    <row r="75" spans="1:6" s="38" customFormat="1" ht="18">
      <c r="B75" s="25"/>
      <c r="C75" s="26"/>
      <c r="D75" s="48"/>
      <c r="E75" s="12"/>
    </row>
    <row r="76" spans="1:6" s="38" customFormat="1" ht="18">
      <c r="B76" s="25"/>
      <c r="C76" s="26"/>
      <c r="D76" s="48"/>
      <c r="E76" s="12"/>
    </row>
    <row r="77" spans="1:6">
      <c r="B77" s="4"/>
      <c r="D77" s="49"/>
      <c r="E77" s="21"/>
    </row>
    <row r="78" spans="1:6">
      <c r="E78" s="21"/>
    </row>
    <row r="79" spans="1:6">
      <c r="D79" s="49"/>
      <c r="E79" s="21"/>
    </row>
    <row r="80" spans="1:6">
      <c r="E80" s="21"/>
    </row>
  </sheetData>
  <mergeCells count="5">
    <mergeCell ref="A10:B10"/>
    <mergeCell ref="A44:B44"/>
    <mergeCell ref="B18:C18"/>
    <mergeCell ref="A2:E2"/>
    <mergeCell ref="A3:E3"/>
  </mergeCells>
  <phoneticPr fontId="9" type="noConversion"/>
  <pageMargins left="0.25" right="0" top="0" bottom="0" header="0" footer="0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Ken</vt:lpstr>
      <vt:lpstr>Minh</vt:lpstr>
    </vt:vector>
  </TitlesOfParts>
  <Company>anlac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Mr_Thang</dc:creator>
  <cp:lastModifiedBy>User</cp:lastModifiedBy>
  <cp:lastPrinted>2015-03-12T03:50:38Z</cp:lastPrinted>
  <dcterms:created xsi:type="dcterms:W3CDTF">2012-05-22T03:53:50Z</dcterms:created>
  <dcterms:modified xsi:type="dcterms:W3CDTF">2015-03-12T03:54:45Z</dcterms:modified>
</cp:coreProperties>
</file>