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 activeTab="1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(PT)'!$A$9:$I$143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VT'!$A$9:$J$206</definedName>
    <definedName name="_xlnm._FilterDatabase" localSheetId="2" hidden="1">'TỶ LIÊN'!$A$9:$H$9</definedName>
    <definedName name="_xlnm.Print_Area" localSheetId="27">Sheet1!$C$16:$L$16</definedName>
  </definedNames>
  <calcPr calcId="124519"/>
</workbook>
</file>

<file path=xl/calcChain.xml><?xml version="1.0" encoding="utf-8"?>
<calcChain xmlns="http://schemas.openxmlformats.org/spreadsheetml/2006/main">
  <c r="H27" i="119"/>
  <c r="F27"/>
  <c r="F23"/>
  <c r="F22"/>
  <c r="F21"/>
  <c r="H12"/>
  <c r="H13" s="1"/>
  <c r="H14" s="1"/>
  <c r="H15" s="1"/>
  <c r="H16" s="1"/>
  <c r="H17" s="1"/>
  <c r="H18" s="1"/>
  <c r="H19" s="1"/>
  <c r="H20" s="1"/>
  <c r="H24"/>
  <c r="H25"/>
  <c r="H26"/>
  <c r="H11"/>
  <c r="F17"/>
  <c r="F18"/>
  <c r="F19"/>
  <c r="F16"/>
  <c r="I17" i="113"/>
  <c r="I18" s="1"/>
  <c r="I19" s="1"/>
  <c r="I20" s="1"/>
  <c r="F18"/>
  <c r="E10" i="117" l="1"/>
  <c r="G10"/>
  <c r="G14" i="114"/>
  <c r="E14"/>
  <c r="H82" i="111"/>
  <c r="I80"/>
  <c r="I81" s="1"/>
  <c r="I82" s="1"/>
  <c r="F82"/>
  <c r="I194" i="101"/>
  <c r="I195" s="1"/>
  <c r="I196" s="1"/>
  <c r="I197" s="1"/>
  <c r="I198" s="1"/>
  <c r="I199"/>
  <c r="I200"/>
  <c r="I201"/>
  <c r="G191"/>
  <c r="G192"/>
  <c r="G193"/>
  <c r="G196"/>
  <c r="G197"/>
  <c r="G198"/>
  <c r="H12" i="112"/>
  <c r="F190" i="101"/>
  <c r="I190"/>
  <c r="I191" s="1"/>
  <c r="I192" s="1"/>
  <c r="I193" s="1"/>
  <c r="G194"/>
  <c r="G195"/>
  <c r="F197"/>
  <c r="F198"/>
  <c r="F199"/>
  <c r="F188"/>
  <c r="I188"/>
  <c r="F189"/>
  <c r="I189"/>
  <c r="F187"/>
  <c r="F25" i="104"/>
  <c r="F26"/>
  <c r="F27"/>
  <c r="H27" s="1"/>
  <c r="H28" s="1"/>
  <c r="F28"/>
  <c r="F29"/>
  <c r="F30"/>
  <c r="F31"/>
  <c r="F32"/>
  <c r="F33"/>
  <c r="F34"/>
  <c r="H34"/>
  <c r="F35"/>
  <c r="H35"/>
  <c r="C16" i="26"/>
  <c r="C20"/>
  <c r="C22"/>
  <c r="G27" i="119"/>
  <c r="E26"/>
  <c r="E25"/>
  <c r="E24"/>
  <c r="H21"/>
  <c r="H22" s="1"/>
  <c r="H23" s="1"/>
  <c r="E20"/>
  <c r="E13"/>
  <c r="E12"/>
  <c r="E11"/>
  <c r="E10"/>
  <c r="G26" i="118"/>
  <c r="F26"/>
  <c r="H25"/>
  <c r="E25"/>
  <c r="H24"/>
  <c r="E24"/>
  <c r="H23"/>
  <c r="E23"/>
  <c r="H22"/>
  <c r="E22"/>
  <c r="H21"/>
  <c r="E21"/>
  <c r="H20"/>
  <c r="E20"/>
  <c r="H19"/>
  <c r="E19"/>
  <c r="H18"/>
  <c r="E18"/>
  <c r="H17"/>
  <c r="E17"/>
  <c r="H16"/>
  <c r="E16"/>
  <c r="H15"/>
  <c r="E15"/>
  <c r="H14"/>
  <c r="E14"/>
  <c r="E13"/>
  <c r="E12"/>
  <c r="E11"/>
  <c r="E10"/>
  <c r="E26" s="1"/>
  <c r="C10" i="26"/>
  <c r="F17" i="117"/>
  <c r="G16"/>
  <c r="E16"/>
  <c r="G15"/>
  <c r="E15"/>
  <c r="G14"/>
  <c r="E14"/>
  <c r="G13"/>
  <c r="E13"/>
  <c r="E12"/>
  <c r="E11"/>
  <c r="E138" i="8"/>
  <c r="E139"/>
  <c r="G139"/>
  <c r="E140"/>
  <c r="G140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I79" i="111"/>
  <c r="I87"/>
  <c r="I88"/>
  <c r="I89"/>
  <c r="I90"/>
  <c r="I91"/>
  <c r="I92"/>
  <c r="I93"/>
  <c r="I94"/>
  <c r="F87"/>
  <c r="F88"/>
  <c r="F89"/>
  <c r="F90"/>
  <c r="F91"/>
  <c r="F92"/>
  <c r="F93"/>
  <c r="F81"/>
  <c r="E17" i="117" l="1"/>
  <c r="G17" s="1"/>
  <c r="H29" i="104"/>
  <c r="H30" s="1"/>
  <c r="H31" s="1"/>
  <c r="H32" s="1"/>
  <c r="H33" s="1"/>
  <c r="E27" i="119"/>
  <c r="C15" i="26" s="1"/>
  <c r="H10" i="119"/>
  <c r="H26" i="118"/>
  <c r="C12" i="26" s="1"/>
  <c r="H10" i="118"/>
  <c r="H11" s="1"/>
  <c r="H12" s="1"/>
  <c r="H13" s="1"/>
  <c r="G11" i="117"/>
  <c r="G12" s="1"/>
  <c r="E19" l="1"/>
  <c r="C9" i="26"/>
  <c r="F70" i="41"/>
  <c r="G67"/>
  <c r="G68" s="1"/>
  <c r="G69" s="1"/>
  <c r="G70" s="1"/>
  <c r="G71" s="1"/>
  <c r="G72" s="1"/>
  <c r="G76"/>
  <c r="G77"/>
  <c r="G78"/>
  <c r="G79"/>
  <c r="C20" i="117"/>
  <c r="F21" i="104" l="1"/>
  <c r="F80" i="11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G58" i="102"/>
  <c r="E69" i="41"/>
  <c r="E64" i="2"/>
  <c r="G64"/>
  <c r="E65"/>
  <c r="G65"/>
  <c r="E66"/>
  <c r="G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3"/>
  <c r="E12"/>
  <c r="E11"/>
  <c r="E10"/>
  <c r="E39" s="1"/>
  <c r="H31" i="103"/>
  <c r="G31"/>
  <c r="E31"/>
  <c r="F11" i="113"/>
  <c r="G23"/>
  <c r="I22"/>
  <c r="F22"/>
  <c r="I21"/>
  <c r="F21"/>
  <c r="F20"/>
  <c r="F19"/>
  <c r="F17"/>
  <c r="F16"/>
  <c r="F15"/>
  <c r="F14"/>
  <c r="F13"/>
  <c r="I12"/>
  <c r="I13" s="1"/>
  <c r="I14" s="1"/>
  <c r="I15" s="1"/>
  <c r="F12"/>
  <c r="I10"/>
  <c r="F10"/>
  <c r="G176" i="101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I186"/>
  <c r="I187" s="1"/>
  <c r="F200"/>
  <c r="F201"/>
  <c r="F202"/>
  <c r="I202"/>
  <c r="F203"/>
  <c r="I203"/>
  <c r="F204"/>
  <c r="I204"/>
  <c r="F205"/>
  <c r="I205"/>
  <c r="E22" i="115" l="1"/>
  <c r="H22" s="1"/>
  <c r="G7" i="26" s="1"/>
  <c r="I16" i="113"/>
  <c r="E22" i="116"/>
  <c r="H10"/>
  <c r="H11" s="1"/>
  <c r="H12" s="1"/>
  <c r="H22"/>
  <c r="G8" i="26" s="1"/>
  <c r="E8" s="1" a="1"/>
  <c r="E8" s="1"/>
  <c r="H10" i="115"/>
  <c r="H11" s="1"/>
  <c r="F23" i="113"/>
  <c r="H10" i="114"/>
  <c r="I11" i="113"/>
  <c r="H11"/>
  <c r="H23" s="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G95" i="111"/>
  <c r="F94"/>
  <c r="F86"/>
  <c r="F85"/>
  <c r="F84"/>
  <c r="F83"/>
  <c r="I83" s="1"/>
  <c r="F79"/>
  <c r="F75"/>
  <c r="F74"/>
  <c r="F78"/>
  <c r="F77"/>
  <c r="F76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I10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F10"/>
  <c r="F95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E72" i="41"/>
  <c r="E70"/>
  <c r="E73"/>
  <c r="G73" s="1"/>
  <c r="E74"/>
  <c r="E75"/>
  <c r="E76"/>
  <c r="E77"/>
  <c r="E78"/>
  <c r="E79"/>
  <c r="E80"/>
  <c r="G80"/>
  <c r="E81"/>
  <c r="G81"/>
  <c r="E82"/>
  <c r="G82"/>
  <c r="E83"/>
  <c r="G83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13" i="104"/>
  <c r="F14"/>
  <c r="F15"/>
  <c r="F16"/>
  <c r="F17"/>
  <c r="F18"/>
  <c r="F19"/>
  <c r="F20"/>
  <c r="F22"/>
  <c r="F23"/>
  <c r="H22"/>
  <c r="H23" s="1"/>
  <c r="H36"/>
  <c r="F11"/>
  <c r="F12"/>
  <c r="F24"/>
  <c r="F36"/>
  <c r="F10"/>
  <c r="H10" s="1"/>
  <c r="H11" s="1"/>
  <c r="H12" s="1"/>
  <c r="H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I84" i="111" l="1"/>
  <c r="I85" s="1"/>
  <c r="I86" s="1"/>
  <c r="H24" i="104"/>
  <c r="H25" s="1"/>
  <c r="H26" s="1"/>
  <c r="I23" i="113"/>
  <c r="G74" i="41"/>
  <c r="G75" s="1"/>
  <c r="F37" i="104"/>
  <c r="H11" i="114"/>
  <c r="H12" s="1"/>
  <c r="H13" s="1"/>
  <c r="E39" i="103"/>
  <c r="F26" i="112"/>
  <c r="I26" s="1"/>
  <c r="C19" i="26" s="1"/>
  <c r="H11" i="108"/>
  <c r="E18"/>
  <c r="H28" i="111"/>
  <c r="E25" i="107"/>
  <c r="G10" i="106"/>
  <c r="G11" s="1"/>
  <c r="G12" s="1"/>
  <c r="G13" s="1"/>
  <c r="G14" s="1"/>
  <c r="G15" s="1"/>
  <c r="E27" i="105"/>
  <c r="G10"/>
  <c r="G11" s="1"/>
  <c r="G12" s="1"/>
  <c r="G13" s="1"/>
  <c r="H14" i="104"/>
  <c r="H15" s="1"/>
  <c r="H16" s="1"/>
  <c r="H17" s="1"/>
  <c r="G14"/>
  <c r="H11" i="103"/>
  <c r="H12" s="1"/>
  <c r="H13" s="1"/>
  <c r="G11"/>
  <c r="F60" i="102"/>
  <c r="F61"/>
  <c r="H61" s="1"/>
  <c r="F62"/>
  <c r="F63"/>
  <c r="H63"/>
  <c r="F64"/>
  <c r="H64" s="1"/>
  <c r="F65"/>
  <c r="H65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142"/>
  <c r="H142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H163" i="1"/>
  <c r="E151" i="8"/>
  <c r="G151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G138" s="1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G206" s="1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H206" s="1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43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84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G18" i="104" l="1"/>
  <c r="H18" s="1"/>
  <c r="H19" s="1"/>
  <c r="H20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06" i="101"/>
  <c r="I206" s="1"/>
  <c r="C18" i="26" s="1"/>
  <c r="I28" i="111"/>
  <c r="I29" s="1"/>
  <c r="I30" s="1"/>
  <c r="I31" s="1"/>
  <c r="I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52" s="1"/>
  <c r="E152"/>
  <c r="G152" s="1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43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G21" i="104" l="1"/>
  <c r="G37" s="1"/>
  <c r="I33" i="11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H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E154"/>
  <c r="C5" i="26"/>
  <c r="C4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84" i="41"/>
  <c r="G84" s="1"/>
  <c r="C155" i="8"/>
  <c r="C191" i="6"/>
  <c r="H21" i="104" l="1"/>
  <c r="G46" i="2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H73" i="111"/>
  <c r="I73" s="1"/>
  <c r="I74" s="1"/>
  <c r="I75" s="1"/>
  <c r="I76" s="1"/>
  <c r="I77" s="1"/>
  <c r="I78" s="1"/>
  <c r="G22" i="109"/>
  <c r="H22" s="1"/>
  <c r="G6" i="26" s="1"/>
  <c r="G18" i="108"/>
  <c r="H18" s="1"/>
  <c r="G5" i="26" s="1"/>
  <c r="G25" i="107"/>
  <c r="H25" s="1"/>
  <c r="G4" i="26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86" i="41"/>
  <c r="G33" i="88"/>
  <c r="H33" s="1"/>
  <c r="F17" i="100"/>
  <c r="G17" s="1"/>
  <c r="C8" i="26" s="1"/>
  <c r="H24" i="80"/>
  <c r="H25" s="1"/>
  <c r="C87" i="41"/>
  <c r="E4" i="26" l="1" a="1"/>
  <c r="E4" s="1"/>
  <c r="E7" a="1"/>
  <c r="E7" s="1"/>
  <c r="H95" i="111"/>
  <c r="I95" s="1"/>
  <c r="C7" i="26" s="1"/>
  <c r="F54" i="2"/>
  <c r="G54" s="1"/>
  <c r="G55" s="1"/>
  <c r="G56" s="1"/>
  <c r="G57" s="1"/>
  <c r="G58" s="1"/>
  <c r="G59" s="1"/>
  <c r="G60" s="1"/>
  <c r="G61" s="1"/>
  <c r="G62" s="1"/>
  <c r="G63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4" i="26" s="1"/>
  <c r="H26" i="114"/>
  <c r="H27" s="1"/>
  <c r="H28" s="1"/>
  <c r="H29" s="1"/>
  <c r="H30" s="1"/>
  <c r="H39" i="103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H37" i="104"/>
  <c r="C17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A10" i="26" l="1" a="1"/>
  <c r="A10" s="1"/>
  <c r="C11"/>
  <c r="I11" i="112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G143" i="80"/>
  <c r="H143" s="1"/>
  <c r="G27" i="102"/>
  <c r="H27" s="1"/>
  <c r="H28" s="1"/>
  <c r="H29" s="1"/>
  <c r="H30" s="1"/>
  <c r="A17" i="26" l="1" a="1"/>
  <c r="A17" s="1"/>
  <c r="C13"/>
  <c r="A14" s="1" a="1"/>
  <c r="A14" s="1"/>
  <c r="A20" a="1"/>
  <c r="A20" s="1"/>
  <c r="A15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21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21" i="26" l="1" a="1"/>
  <c r="A21" s="1"/>
  <c r="A22" a="1"/>
  <c r="A22" s="1"/>
  <c r="A18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  <c r="I184" s="1"/>
  <c r="I185" s="1"/>
</calcChain>
</file>

<file path=xl/sharedStrings.xml><?xml version="1.0" encoding="utf-8"?>
<sst xmlns="http://schemas.openxmlformats.org/spreadsheetml/2006/main" count="2164" uniqueCount="440">
  <si>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</si>
  <si>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</si>
  <si>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</si>
  <si>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</si>
  <si>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</si>
  <si>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</si>
  <si>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</si>
  <si>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</si>
  <si>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</si>
  <si>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</si>
  <si>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</si>
  <si>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</si>
  <si>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</si>
  <si>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</si>
  <si>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</si>
  <si>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</si>
  <si>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</si>
  <si>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</si>
  <si>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</si>
  <si>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</si>
  <si>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</si>
  <si>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</si>
  <si>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</si>
  <si>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</si>
  <si>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</si>
  <si>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</si>
  <si>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</si>
  <si>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</si>
  <si>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</si>
  <si>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</si>
  <si>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</si>
  <si>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</si>
  <si>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</si>
  <si>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</si>
  <si>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</si>
  <si>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</si>
  <si>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</si>
  <si>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</si>
  <si>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</si>
  <si>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</si>
  <si>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</si>
  <si>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</si>
  <si>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</si>
  <si>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</si>
  <si>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</si>
  <si>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</si>
  <si>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</si>
  <si>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</si>
  <si>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</si>
  <si>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</si>
  <si>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</si>
  <si>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</si>
  <si>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</si>
  <si>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</si>
  <si>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</si>
  <si>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</si>
  <si>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</si>
  <si>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</si>
  <si>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</si>
  <si>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</si>
  <si>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</si>
  <si>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</si>
  <si>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</si>
  <si>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</si>
  <si>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</si>
  <si>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</si>
  <si>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</si>
  <si>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</si>
  <si>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</si>
  <si>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</si>
  <si>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</si>
  <si>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</si>
  <si>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</si>
  <si>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</si>
  <si>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</si>
  <si>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</si>
  <si>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</si>
  <si>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</si>
  <si>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</si>
  <si>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</si>
  <si>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</si>
  <si>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</si>
  <si>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</si>
  <si>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</si>
  <si>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</si>
  <si>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</si>
  <si>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</si>
  <si>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</si>
  <si>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</si>
  <si>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</si>
  <si>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</si>
  <si>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</si>
  <si>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</si>
  <si>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</si>
  <si>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</si>
  <si>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</si>
  <si>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</si>
  <si>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</si>
  <si>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</si>
  <si>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</si>
  <si>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</si>
  <si>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</si>
  <si>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</si>
  <si>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</si>
  <si>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</si>
  <si>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</si>
  <si>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</si>
  <si>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</si>
  <si>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</si>
  <si>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</si>
  <si>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</si>
  <si>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</si>
  <si>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</si>
  <si>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</si>
  <si>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</si>
  <si>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</si>
  <si>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</si>
  <si>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</si>
  <si>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</si>
  <si>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</si>
  <si>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</si>
  <si>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</si>
  <si>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</si>
  <si>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</si>
  <si>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</si>
  <si>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</si>
  <si>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</si>
  <si>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</si>
  <si>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</si>
  <si>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</si>
  <si>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</si>
  <si>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</si>
  <si>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</si>
  <si>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</si>
  <si>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</si>
  <si>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</si>
  <si>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</si>
  <si>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</si>
  <si>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</si>
  <si>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</si>
  <si>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</si>
  <si>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</si>
  <si>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</si>
  <si>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</si>
  <si>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</si>
  <si>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</si>
  <si>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</si>
  <si>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</si>
  <si>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</si>
  <si>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</si>
  <si>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</si>
  <si>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</si>
  <si>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</si>
  <si>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</si>
  <si>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</si>
  <si>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</si>
  <si>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</si>
  <si>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</si>
  <si>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</si>
  <si>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</si>
  <si>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</si>
  <si>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</si>
  <si>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</si>
  <si>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</si>
  <si>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</si>
  <si>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</si>
  <si>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</si>
  <si>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</si>
  <si>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</si>
  <si>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</si>
  <si>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</si>
  <si>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</si>
  <si>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</si>
  <si>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</si>
  <si>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</si>
  <si>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</si>
  <si>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</si>
  <si>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</si>
  <si>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</si>
  <si>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</si>
  <si>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</si>
  <si>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</si>
  <si>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</si>
  <si>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</si>
  <si>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</si>
  <si>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</si>
  <si>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</si>
  <si>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</si>
  <si>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</si>
  <si>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</si>
  <si>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</si>
  <si>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</si>
  <si>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</si>
  <si>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</si>
  <si>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</si>
  <si>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</si>
  <si>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</si>
  <si>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</si>
  <si>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</si>
  <si>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</si>
  <si>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</si>
  <si>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</si>
  <si>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</si>
  <si>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</si>
  <si>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</si>
  <si>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</si>
  <si>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</si>
  <si>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</si>
  <si>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</si>
  <si>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</si>
  <si>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</si>
  <si>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</si>
  <si>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</si>
  <si>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</si>
  <si>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</si>
  <si>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</si>
  <si>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</si>
  <si>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</si>
  <si>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</si>
  <si>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</si>
  <si>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</si>
  <si>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</si>
  <si>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</si>
  <si>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</si>
  <si>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</si>
  <si>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</si>
  <si>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</si>
  <si>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</si>
  <si>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</si>
  <si>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</si>
  <si>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</si>
  <si>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</si>
  <si>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</si>
  <si>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</si>
  <si>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</si>
  <si>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</si>
  <si>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</si>
  <si>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</si>
  <si>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</si>
  <si>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</si>
  <si>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</si>
  <si>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</si>
  <si>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</si>
  <si>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</si>
  <si>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</si>
  <si>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</si>
  <si>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</si>
  <si>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</si>
  <si>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</si>
  <si>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</si>
  <si>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</si>
  <si>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</si>
  <si>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</si>
  <si>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</si>
  <si>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</si>
  <si>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</si>
  <si>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</si>
  <si>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</si>
  <si>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</si>
  <si>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</si>
  <si>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</si>
  <si>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</si>
  <si>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</si>
  <si>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</si>
  <si>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</si>
  <si>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</si>
  <si>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</si>
  <si>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</si>
  <si>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</si>
  <si>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</si>
  <si>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</si>
  <si>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</si>
  <si>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</si>
  <si>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</si>
  <si>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</si>
  <si>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</si>
  <si>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</si>
  <si>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</si>
  <si>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</si>
  <si>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</si>
  <si>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</si>
  <si>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</si>
  <si>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</si>
  <si>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</si>
  <si>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</si>
  <si>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</si>
  <si>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</si>
  <si>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</si>
  <si>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</si>
  <si>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</si>
  <si>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</si>
  <si>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</si>
  <si>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LÃI VAY&amp; HỤI 
2015</t>
  </si>
  <si>
    <t>HẢI
THỦY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</si>
  <si>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</si>
  <si>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</si>
  <si>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</si>
  <si>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</si>
  <si>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</si>
  <si>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</si>
  <si>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</si>
  <si>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</si>
  <si>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</si>
  <si>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</si>
  <si>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</si>
  <si>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</si>
  <si>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</si>
  <si>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</si>
  <si>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</si>
  <si>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</si>
  <si>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</si>
  <si>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</si>
  <si>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</si>
  <si>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</si>
  <si>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</si>
  <si>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</si>
  <si>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</si>
  <si>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</si>
  <si>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</si>
  <si>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</si>
  <si>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</si>
  <si>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</si>
  <si>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</si>
  <si>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</si>
  <si>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</si>
  <si>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</si>
  <si>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</si>
  <si>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</si>
  <si>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</si>
  <si>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</si>
  <si>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</si>
  <si>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</si>
  <si>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</si>
  <si>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</si>
  <si>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</si>
  <si>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</si>
  <si>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</si>
  <si>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</si>
  <si>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</si>
  <si>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</si>
  <si>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</si>
  <si>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</si>
  <si>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</si>
  <si>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</si>
  <si>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</si>
  <si>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</si>
  <si>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</si>
  <si>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</si>
  <si>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</si>
  <si>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</si>
  <si>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</si>
  <si>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</si>
  <si>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</si>
  <si>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</si>
  <si>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</si>
  <si>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</si>
  <si>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</si>
  <si>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</si>
  <si>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</si>
  <si>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</si>
  <si>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</si>
  <si>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</si>
  <si>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</si>
  <si>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</si>
  <si>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</si>
  <si>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</si>
  <si>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</si>
  <si>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</si>
  <si>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</si>
  <si>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</si>
  <si>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</si>
  <si>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</si>
  <si>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</si>
  <si>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</si>
  <si>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</si>
  <si>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</si>
  <si>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</si>
  <si>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</si>
  <si>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</si>
  <si>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</si>
  <si>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</si>
  <si>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</si>
  <si>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</si>
  <si>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</si>
  <si>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</si>
  <si>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</si>
  <si>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</si>
  <si>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</si>
  <si>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</si>
  <si>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</si>
  <si>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</si>
  <si>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</si>
  <si>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</si>
  <si>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</si>
  <si>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</si>
  <si>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</si>
  <si>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</si>
  <si>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</si>
  <si>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</si>
  <si>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</si>
  <si>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</si>
  <si>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</si>
  <si>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</si>
  <si>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</si>
  <si>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</si>
  <si>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</si>
  <si>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</si>
  <si>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</si>
  <si>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</si>
  <si>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</si>
  <si>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</si>
  <si>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</si>
  <si>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</si>
  <si>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</si>
  <si>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</si>
  <si>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</si>
  <si>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</si>
  <si>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</si>
  <si>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</si>
  <si>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</si>
  <si>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</si>
  <si>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</si>
  <si>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</si>
  <si>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</si>
  <si>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</si>
  <si>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</si>
  <si>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</si>
  <si>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</si>
  <si>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</si>
  <si>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</si>
  <si>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Tiền xe trả hàng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</si>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</sst>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3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0" activeCellId="1" sqref="B4:B18 B20:B22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364</v>
      </c>
      <c r="B1" s="117"/>
      <c r="C1" s="118"/>
      <c r="D1" s="119"/>
      <c r="E1" s="116" t="s">
        <v>365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420</v>
      </c>
      <c r="G4" s="151">
        <f>'LÙN TV'!H25</f>
        <v>0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LIÊN'!$G$152</f>
        <v>500562</v>
      </c>
      <c r="E5" s="149">
        <f t="array" ref="E5">IF(G5&lt;&gt;0,SUM(($G$4:G5&lt;&gt;0)*1),"")</f>
        <v>1</v>
      </c>
      <c r="F5" s="150" t="s">
        <v>402</v>
      </c>
      <c r="G5" s="151">
        <f>'CÚC VT'!H18</f>
        <v>92340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129826.5</v>
      </c>
      <c r="E6" s="149" t="str">
        <f t="array" ref="E6">IF(G6&lt;&gt;0,SUM(($G$4:G6&lt;&gt;0)*1),"")</f>
        <v/>
      </c>
      <c r="F6" s="150" t="s">
        <v>401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398</v>
      </c>
      <c r="C7" s="151">
        <f>'DŨNG KG'!I95</f>
        <v>666896</v>
      </c>
      <c r="E7" s="149">
        <f t="array" ref="E7">IF(G7&lt;&gt;0,SUM(($G$4:G7&lt;&gt;0)*1),"")</f>
        <v>2</v>
      </c>
      <c r="F7" s="150" t="s">
        <v>417</v>
      </c>
      <c r="G7" s="151">
        <f>'7 NGHĨA'!H22</f>
        <v>239360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369</v>
      </c>
      <c r="C8" s="151">
        <f>'SÁCH VT'!G17</f>
        <v>245985</v>
      </c>
      <c r="E8" s="149" t="str">
        <f t="array" ref="E8">IF(G8&lt;&gt;0,SUM(($G$4:G8&lt;&gt;0)*1),"")</f>
        <v/>
      </c>
      <c r="F8" s="150" t="s">
        <v>418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423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389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 t="str">
        <f t="array" ref="A11">IF(C11&lt;&gt;0,SUM(($C$4:C11&lt;&gt;0)*1),"")</f>
        <v/>
      </c>
      <c r="B11" s="150" t="s">
        <v>412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 t="str">
        <f t="array" ref="A12">IF(C12&lt;&gt;0,SUM(($C$4:C12&lt;&gt;0)*1),"")</f>
        <v/>
      </c>
      <c r="B12" s="150" t="s">
        <v>424</v>
      </c>
      <c r="C12" s="151">
        <f>'DANH BL'!$H$26</f>
        <v>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8</v>
      </c>
      <c r="B13" s="150" t="s">
        <v>122</v>
      </c>
      <c r="C13" s="151">
        <f>'HIỆP (PT)'!$H$143</f>
        <v>300670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>
        <f t="array" ref="A14">IF(C14&lt;&gt;0,SUM(($C$4:C14&lt;&gt;0)*1),"")</f>
        <v>9</v>
      </c>
      <c r="B14" s="150" t="s">
        <v>374</v>
      </c>
      <c r="C14" s="151">
        <f>THANHMN!$G$80</f>
        <v>1893426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>
        <f t="array" ref="A15">IF(C15&lt;&gt;0,SUM(($C$4:C15&lt;&gt;0)*1),"")</f>
        <v>10</v>
      </c>
      <c r="B15" s="150" t="s">
        <v>431</v>
      </c>
      <c r="C15" s="151">
        <f>'LEE CÁ BÒ'!$H$27</f>
        <v>118577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11</v>
      </c>
      <c r="B16" s="150" t="s">
        <v>375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12</v>
      </c>
      <c r="B17" s="150" t="s">
        <v>376</v>
      </c>
      <c r="C17" s="151">
        <f>'HƯƠNG ST'!$H$37</f>
        <v>271534.90000000002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13</v>
      </c>
      <c r="B18" s="150" t="s">
        <v>306</v>
      </c>
      <c r="C18" s="151">
        <f>'TRÍ HẢO VT'!$I$206</f>
        <v>-120263.5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 t="str">
        <f t="array" ref="A19">IF(C19&lt;&gt;0,SUM(($C$4:C19&lt;&gt;0)*1),"")</f>
        <v/>
      </c>
      <c r="B19" s="150" t="s">
        <v>405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>
        <f t="array" ref="A20">IF(C20&lt;&gt;0,SUM(($C$4:C20&lt;&gt;0)*1),"")</f>
        <v>14</v>
      </c>
      <c r="B20" s="150" t="s">
        <v>377</v>
      </c>
      <c r="C20" s="151">
        <f>D.ĐIỂM!$G$84</f>
        <v>695500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>
        <f t="array" ref="A21">IF(C21&lt;&gt;0,SUM(($C$4:C21&lt;&gt;0)*1),"")</f>
        <v>15</v>
      </c>
      <c r="B21" s="150" t="s">
        <v>378</v>
      </c>
      <c r="C21" s="151">
        <f>'TRẮNG (VL)'!$H$68</f>
        <v>104996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>
        <f t="array" ref="A22">IF(C22&lt;&gt;0,SUM(($C$4:C22&lt;&gt;0)*1),"")</f>
        <v>16</v>
      </c>
      <c r="B22" s="150" t="s">
        <v>379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42" t="s">
        <v>14</v>
      </c>
      <c r="B35" s="242"/>
      <c r="C35" s="213">
        <f>SUM(C4:C34)</f>
        <v>6821095.5</v>
      </c>
      <c r="E35" s="242" t="s">
        <v>14</v>
      </c>
      <c r="F35" s="242"/>
      <c r="G35" s="213">
        <f>SUM(G4:G34)</f>
        <v>331700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abSelected="1" topLeftCell="A7" workbookViewId="0">
      <pane ySplit="3" topLeftCell="A174" activePane="bottomLeft" state="frozen"/>
      <selection activeCell="A184" sqref="A184"/>
      <selection pane="bottomLeft" activeCell="I183" sqref="I183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43" t="s">
        <v>38</v>
      </c>
      <c r="B1" s="243"/>
      <c r="C1" s="243"/>
      <c r="D1" s="243"/>
      <c r="G1" s="61"/>
      <c r="H1" s="62"/>
      <c r="I1" s="107"/>
    </row>
    <row r="2" spans="1:9" s="60" customFormat="1" ht="18.75" customHeight="1">
      <c r="A2" s="243" t="s">
        <v>37</v>
      </c>
      <c r="B2" s="243"/>
      <c r="C2" s="243"/>
      <c r="D2" s="243"/>
      <c r="E2" s="243"/>
      <c r="F2" s="243"/>
      <c r="G2" s="61"/>
      <c r="H2" s="62"/>
      <c r="I2" s="107"/>
    </row>
    <row r="3" spans="1:9" s="60" customFormat="1" ht="18.75" customHeight="1">
      <c r="A3" s="243" t="s">
        <v>40</v>
      </c>
      <c r="B3" s="243"/>
      <c r="C3" s="243" t="s">
        <v>41</v>
      </c>
      <c r="D3" s="243"/>
      <c r="E3" s="243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  <c r="I5" s="244"/>
    </row>
    <row r="6" spans="1:9" ht="9.75" customHeight="1">
      <c r="C6" s="4"/>
      <c r="D6" s="4"/>
      <c r="E6" s="4"/>
      <c r="F6" s="4"/>
    </row>
    <row r="7" spans="1:9" ht="21" customHeight="1">
      <c r="A7" s="247" t="s">
        <v>8</v>
      </c>
      <c r="B7" s="247"/>
      <c r="C7" s="246" t="s">
        <v>36</v>
      </c>
      <c r="D7" s="246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48" t="s">
        <v>67</v>
      </c>
      <c r="B10" s="249"/>
      <c r="C10" s="249"/>
      <c r="D10" s="249"/>
      <c r="E10" s="249"/>
      <c r="F10" s="249"/>
      <c r="G10" s="250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48" t="s">
        <v>251</v>
      </c>
      <c r="B90" s="249"/>
      <c r="C90" s="249"/>
      <c r="D90" s="249"/>
      <c r="E90" s="249"/>
      <c r="F90" s="249"/>
      <c r="G90" s="250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51"/>
      <c r="B136" s="252"/>
      <c r="C136" s="252"/>
      <c r="D136" s="252"/>
      <c r="E136" s="252"/>
      <c r="F136" s="252"/>
      <c r="G136" s="252"/>
      <c r="H136" s="252"/>
      <c r="I136" s="253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42" t="s">
        <v>14</v>
      </c>
      <c r="B188" s="242"/>
      <c r="C188" s="242"/>
      <c r="D188" s="242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1440442000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bốn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45"/>
      <c r="F193" s="245"/>
      <c r="G193" s="245"/>
      <c r="H193" s="245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E137" sqref="E137:E138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55" t="s">
        <v>38</v>
      </c>
      <c r="B1" s="255"/>
      <c r="C1" s="255"/>
      <c r="D1" s="255"/>
      <c r="G1" s="54"/>
      <c r="H1" s="54"/>
    </row>
    <row r="2" spans="1:8" s="52" customFormat="1" ht="18.75" customHeight="1">
      <c r="A2" s="255" t="s">
        <v>37</v>
      </c>
      <c r="B2" s="255"/>
      <c r="C2" s="255"/>
      <c r="D2" s="255"/>
      <c r="E2" s="255"/>
      <c r="F2" s="255"/>
      <c r="G2" s="54"/>
      <c r="H2" s="54"/>
    </row>
    <row r="3" spans="1:8" s="52" customFormat="1" ht="18.75" customHeight="1">
      <c r="A3" s="255" t="s">
        <v>40</v>
      </c>
      <c r="B3" s="255"/>
      <c r="C3" s="255" t="s">
        <v>41</v>
      </c>
      <c r="D3" s="255"/>
      <c r="E3" s="255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54" t="s">
        <v>39</v>
      </c>
      <c r="B5" s="254"/>
      <c r="C5" s="254"/>
      <c r="D5" s="254"/>
      <c r="E5" s="254"/>
      <c r="F5" s="254"/>
      <c r="G5" s="254"/>
      <c r="H5" s="254"/>
    </row>
    <row r="6" spans="1:8" ht="9.75" customHeight="1">
      <c r="C6" s="4"/>
      <c r="D6" s="4"/>
      <c r="E6" s="4"/>
      <c r="F6" s="4"/>
      <c r="H6" s="6"/>
    </row>
    <row r="7" spans="1:8" ht="21.75" customHeight="1">
      <c r="A7" s="247" t="s">
        <v>9</v>
      </c>
      <c r="B7" s="247"/>
      <c r="E7" s="185" t="s">
        <v>303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56" t="s">
        <v>251</v>
      </c>
      <c r="B24" s="256"/>
      <c r="C24" s="256"/>
      <c r="D24" s="256"/>
      <c r="E24" s="256"/>
      <c r="F24" s="256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366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367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368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>
        <v>42333</v>
      </c>
      <c r="B137" s="31" t="s">
        <v>279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403</v>
      </c>
    </row>
    <row r="138" spans="1:8" ht="18" customHeight="1">
      <c r="A138" s="24">
        <v>42339</v>
      </c>
      <c r="B138" s="31" t="s">
        <v>279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>
      <c r="A139" s="24"/>
      <c r="B139" s="31"/>
      <c r="C139" s="26"/>
      <c r="D139" s="27"/>
      <c r="E139" s="27">
        <f t="shared" si="20"/>
        <v>0</v>
      </c>
      <c r="F139" s="29"/>
      <c r="G139" s="27">
        <f t="shared" si="21"/>
        <v>0</v>
      </c>
      <c r="H139" s="24"/>
    </row>
    <row r="140" spans="1:8" ht="18" customHeight="1">
      <c r="A140" s="24"/>
      <c r="B140" s="31"/>
      <c r="C140" s="26"/>
      <c r="D140" s="27"/>
      <c r="E140" s="27">
        <f t="shared" si="20"/>
        <v>0</v>
      </c>
      <c r="F140" s="29"/>
      <c r="G140" s="27">
        <f t="shared" si="21"/>
        <v>0</v>
      </c>
      <c r="H140" s="24"/>
    </row>
    <row r="141" spans="1:8" ht="18" customHeight="1">
      <c r="A141" s="24"/>
      <c r="B141" s="31"/>
      <c r="C141" s="26"/>
      <c r="D141" s="27"/>
      <c r="E141" s="27">
        <f t="shared" si="20"/>
        <v>0</v>
      </c>
      <c r="F141" s="29"/>
      <c r="G141" s="27">
        <f t="shared" si="21"/>
        <v>0</v>
      </c>
      <c r="H141" s="24"/>
    </row>
    <row r="142" spans="1:8" ht="18" customHeight="1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>
      <c r="A152" s="242" t="s">
        <v>14</v>
      </c>
      <c r="B152" s="242"/>
      <c r="C152" s="242"/>
      <c r="D152" s="242"/>
      <c r="E152" s="68">
        <f>SUM(E10:E151)</f>
        <v>10208134</v>
      </c>
      <c r="F152" s="68">
        <f>SUM(F10:F151)</f>
        <v>9707572</v>
      </c>
      <c r="G152" s="82">
        <f>E152-F152</f>
        <v>500562</v>
      </c>
      <c r="H152" s="69"/>
    </row>
    <row r="153" spans="1:8" ht="21.75" hidden="1" customHeight="1">
      <c r="F153" s="11"/>
      <c r="G153" s="7"/>
    </row>
    <row r="154" spans="1:8" s="111" customFormat="1" ht="21" hidden="1" customHeight="1">
      <c r="A154" s="108"/>
      <c r="B154" s="114" t="s">
        <v>99</v>
      </c>
      <c r="C154" s="109"/>
      <c r="D154" s="110"/>
      <c r="E154" s="128">
        <f>G152*1000</f>
        <v>500562000</v>
      </c>
      <c r="F154" s="115" t="s">
        <v>88</v>
      </c>
      <c r="G154" s="115"/>
      <c r="H154" s="110"/>
    </row>
    <row r="155" spans="1:8" s="111" customFormat="1" ht="21" hidden="1" customHeight="1">
      <c r="A155" s="108"/>
      <c r="B155" s="114" t="s">
        <v>89</v>
      </c>
      <c r="C155" s="112" t="str">
        <f>[1]!VND(E154, TRUE)</f>
        <v>Năm trăm triệu, năm trăm sáu mươi hai ngàn đồng</v>
      </c>
      <c r="D155" s="110"/>
      <c r="E155" s="110"/>
      <c r="F155" s="113"/>
      <c r="G155" s="110"/>
      <c r="H155" s="110"/>
    </row>
    <row r="156" spans="1:8" ht="21.75" hidden="1" customHeight="1"/>
    <row r="157" spans="1:8" ht="21.75" hidden="1" customHeight="1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A184" sqref="A184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43" t="s">
        <v>38</v>
      </c>
      <c r="B1" s="243"/>
      <c r="C1" s="243"/>
      <c r="D1" s="243"/>
      <c r="G1" s="61"/>
      <c r="H1" s="62"/>
    </row>
    <row r="2" spans="1:9" s="60" customFormat="1" ht="18.75" customHeight="1">
      <c r="A2" s="243" t="s">
        <v>37</v>
      </c>
      <c r="B2" s="243"/>
      <c r="C2" s="243"/>
      <c r="D2" s="243"/>
      <c r="E2" s="243"/>
      <c r="F2" s="243"/>
      <c r="G2" s="61"/>
      <c r="H2" s="62"/>
    </row>
    <row r="3" spans="1:9" s="60" customFormat="1" ht="18.75" customHeight="1">
      <c r="A3" s="243" t="s">
        <v>40</v>
      </c>
      <c r="B3" s="243"/>
      <c r="C3" s="243" t="s">
        <v>41</v>
      </c>
      <c r="D3" s="243"/>
      <c r="E3" s="243"/>
      <c r="F3" s="59"/>
      <c r="G3" s="61"/>
      <c r="H3" s="62"/>
    </row>
    <row r="4" spans="1:9" ht="9.75" customHeight="1"/>
    <row r="5" spans="1:9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  <c r="I5" s="244"/>
    </row>
    <row r="6" spans="1:9" ht="9.75" customHeight="1"/>
    <row r="7" spans="1:9" ht="23.25" customHeight="1">
      <c r="A7" s="247" t="s">
        <v>98</v>
      </c>
      <c r="B7" s="247"/>
      <c r="C7" s="247" t="s">
        <v>26</v>
      </c>
      <c r="D7" s="247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57" t="s">
        <v>97</v>
      </c>
      <c r="B10" s="258"/>
      <c r="C10" s="258"/>
      <c r="D10" s="258"/>
      <c r="E10" s="258"/>
      <c r="F10" s="258"/>
      <c r="G10" s="259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57" t="s">
        <v>199</v>
      </c>
      <c r="B81" s="258"/>
      <c r="C81" s="258"/>
      <c r="D81" s="258"/>
      <c r="E81" s="258"/>
      <c r="F81" s="258"/>
      <c r="G81" s="259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57" t="s">
        <v>251</v>
      </c>
      <c r="B121" s="258"/>
      <c r="C121" s="258"/>
      <c r="D121" s="258"/>
      <c r="E121" s="258"/>
      <c r="F121" s="258"/>
      <c r="G121" s="259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3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4"/>
    </row>
    <row r="154" spans="1:9" ht="20.25" customHeight="1">
      <c r="A154" s="24">
        <v>41817</v>
      </c>
      <c r="B154" s="16" t="s">
        <v>304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/>
      <c r="C160" s="26"/>
      <c r="D160" s="27"/>
      <c r="E160" s="27">
        <f t="shared" si="21"/>
        <v>0</v>
      </c>
      <c r="F160" s="27"/>
      <c r="G160" s="29"/>
      <c r="H160" s="27">
        <f t="shared" si="22"/>
        <v>0</v>
      </c>
      <c r="I160" s="30"/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305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60" t="s">
        <v>14</v>
      </c>
      <c r="B164" s="261"/>
      <c r="C164" s="261"/>
      <c r="D164" s="262"/>
      <c r="E164" s="81">
        <f>SUM(E11:E163)+H10</f>
        <v>8739526.5</v>
      </c>
      <c r="F164" s="81">
        <f>SUM(F11:F163)+I10</f>
        <v>0</v>
      </c>
      <c r="G164" s="81">
        <f>SUM(G11:G163)+J10</f>
        <v>8609700</v>
      </c>
      <c r="H164" s="68">
        <f>E164-F164-G164</f>
        <v>129826.5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129826500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95"/>
  <sheetViews>
    <sheetView topLeftCell="A7" workbookViewId="0">
      <pane ySplit="3" topLeftCell="A72" activePane="bottomLeft" state="frozen"/>
      <selection activeCell="B80" sqref="B80"/>
      <selection pane="bottomLeft" activeCell="E87" sqref="E8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3" t="s">
        <v>38</v>
      </c>
      <c r="B1" s="243"/>
      <c r="C1" s="243"/>
      <c r="D1" s="243"/>
      <c r="E1" s="243"/>
      <c r="G1" s="92"/>
      <c r="I1" s="62"/>
      <c r="J1" s="62"/>
    </row>
    <row r="2" spans="1:11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243"/>
      <c r="I2" s="62"/>
      <c r="J2" s="62"/>
    </row>
    <row r="3" spans="1:11" s="60" customFormat="1" ht="18.75" customHeight="1">
      <c r="A3" s="243" t="s">
        <v>40</v>
      </c>
      <c r="B3" s="243"/>
      <c r="C3" s="226"/>
      <c r="D3" s="243" t="s">
        <v>41</v>
      </c>
      <c r="E3" s="243"/>
      <c r="F3" s="243"/>
      <c r="G3" s="93"/>
      <c r="H3" s="198"/>
      <c r="I3" s="62"/>
      <c r="J3" s="62"/>
    </row>
    <row r="4" spans="1:11" ht="9.75" customHeight="1">
      <c r="D4" s="4"/>
      <c r="E4" s="4"/>
      <c r="F4" s="4"/>
      <c r="G4" s="65"/>
      <c r="H4" s="4"/>
      <c r="J4" s="207"/>
    </row>
    <row r="5" spans="1:11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</row>
    <row r="6" spans="1:11" ht="9.75" customHeight="1">
      <c r="D6" s="4"/>
      <c r="E6" s="4"/>
      <c r="F6" s="4"/>
      <c r="G6" s="65"/>
      <c r="H6" s="4"/>
      <c r="J6" s="207"/>
    </row>
    <row r="7" spans="1:11" ht="21" customHeight="1">
      <c r="A7" s="247" t="s">
        <v>398</v>
      </c>
      <c r="B7" s="247"/>
      <c r="C7" s="227"/>
      <c r="D7" s="246" t="s">
        <v>399</v>
      </c>
      <c r="E7" s="246"/>
      <c r="F7" s="265" t="s">
        <v>29</v>
      </c>
      <c r="G7" s="265"/>
      <c r="H7" s="265"/>
      <c r="J7" s="20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hidden="1" customHeight="1">
      <c r="A10" s="24">
        <v>41528</v>
      </c>
      <c r="B10" s="16" t="s">
        <v>183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>
      <c r="A11" s="24">
        <v>41529</v>
      </c>
      <c r="B11" s="16" t="s">
        <v>183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>
      <c r="A12" s="18">
        <v>41531</v>
      </c>
      <c r="B12" s="16" t="s">
        <v>183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>
      <c r="A15" s="24">
        <v>41568</v>
      </c>
      <c r="B15" s="16" t="s">
        <v>183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>
      <c r="A16" s="24">
        <v>41572</v>
      </c>
      <c r="B16" s="16" t="s">
        <v>183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>
      <c r="A17" s="24">
        <v>41577</v>
      </c>
      <c r="B17" s="16" t="s">
        <v>183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>
      <c r="A20" s="24">
        <v>41584</v>
      </c>
      <c r="B20" s="16" t="s">
        <v>183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>
      <c r="A21" s="24">
        <v>41586</v>
      </c>
      <c r="B21" s="16" t="s">
        <v>183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>
      <c r="A22" s="24">
        <v>41590</v>
      </c>
      <c r="B22" s="16" t="s">
        <v>183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>
      <c r="A25" s="24">
        <v>41623</v>
      </c>
      <c r="B25" s="16" t="s">
        <v>183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>
      <c r="A29" s="256" t="s">
        <v>252</v>
      </c>
      <c r="B29" s="256"/>
      <c r="C29" s="256"/>
      <c r="D29" s="256"/>
      <c r="E29" s="256"/>
      <c r="F29" s="256"/>
      <c r="G29" s="256"/>
      <c r="H29" s="256"/>
      <c r="I29" s="153">
        <f>I28</f>
        <v>0</v>
      </c>
      <c r="J29" s="173"/>
    </row>
    <row r="30" spans="1:10" ht="20.25" hidden="1" customHeight="1">
      <c r="A30" s="43">
        <v>41584</v>
      </c>
      <c r="B30" s="130" t="s">
        <v>284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>
      <c r="A31" s="24">
        <v>41796</v>
      </c>
      <c r="B31" s="130" t="s">
        <v>285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>
      <c r="A32" s="24">
        <v>41829</v>
      </c>
      <c r="B32" s="31" t="s">
        <v>183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>
      <c r="A34" s="24">
        <v>41862</v>
      </c>
      <c r="B34" s="31" t="s">
        <v>183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>
      <c r="A35" s="24"/>
      <c r="B35" s="31" t="s">
        <v>183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>
      <c r="A36" s="24">
        <v>41866</v>
      </c>
      <c r="B36" s="31" t="s">
        <v>183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>
      <c r="A37" s="24"/>
      <c r="B37" s="31" t="s">
        <v>183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>
      <c r="A38" s="24">
        <v>41875</v>
      </c>
      <c r="B38" s="31" t="s">
        <v>183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>
      <c r="A39" s="24">
        <v>41880</v>
      </c>
      <c r="B39" s="31" t="s">
        <v>183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>
      <c r="A40" s="24">
        <v>41881</v>
      </c>
      <c r="B40" s="31" t="s">
        <v>183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>
      <c r="A42" s="24">
        <v>41888</v>
      </c>
      <c r="B42" s="31" t="s">
        <v>183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>
      <c r="A43" s="24">
        <v>41891</v>
      </c>
      <c r="B43" s="31" t="s">
        <v>183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>
      <c r="A44" s="24"/>
      <c r="B44" s="31" t="s">
        <v>286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>
      <c r="A46" s="24">
        <v>41905</v>
      </c>
      <c r="B46" s="31" t="s">
        <v>183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>
      <c r="A48" s="24">
        <v>41907</v>
      </c>
      <c r="B48" s="31" t="s">
        <v>183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>
      <c r="A49" s="24">
        <v>41909</v>
      </c>
      <c r="B49" s="31" t="s">
        <v>183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>
      <c r="A50" s="24">
        <v>41916</v>
      </c>
      <c r="B50" s="31" t="s">
        <v>183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>
      <c r="A51" s="24"/>
      <c r="B51" s="31" t="s">
        <v>183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>
      <c r="A52" s="24"/>
      <c r="B52" s="31" t="s">
        <v>183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>
      <c r="A55" s="24">
        <v>41930</v>
      </c>
      <c r="B55" s="31" t="s">
        <v>183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>
      <c r="A56" s="24"/>
      <c r="B56" s="31" t="s">
        <v>183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>
      <c r="A57" s="24">
        <v>41931</v>
      </c>
      <c r="B57" s="31" t="s">
        <v>183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>
      <c r="A58" s="24">
        <v>41934</v>
      </c>
      <c r="B58" s="31" t="s">
        <v>183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>
      <c r="A59" s="24"/>
      <c r="B59" s="31" t="s">
        <v>183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>
      <c r="A60" s="24">
        <v>41936</v>
      </c>
      <c r="B60" s="31" t="s">
        <v>183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>
      <c r="A61" s="24"/>
      <c r="B61" s="31" t="s">
        <v>183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>
      <c r="A62" s="24">
        <v>41939</v>
      </c>
      <c r="B62" s="31" t="s">
        <v>183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>
      <c r="A68" s="24">
        <v>42002</v>
      </c>
      <c r="B68" s="31" t="s">
        <v>183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>
      <c r="A69" s="24">
        <v>42018</v>
      </c>
      <c r="B69" s="31" t="s">
        <v>183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>
      <c r="A72" s="24"/>
      <c r="B72" s="31" t="s">
        <v>302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>
      <c r="A74" s="24">
        <v>42288</v>
      </c>
      <c r="B74" s="16" t="s">
        <v>183</v>
      </c>
      <c r="C74" s="31" t="s">
        <v>403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>
      <c r="A75" s="24">
        <v>42289</v>
      </c>
      <c r="B75" s="16" t="s">
        <v>183</v>
      </c>
      <c r="C75" s="31" t="s">
        <v>403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>
      <c r="A76" s="24">
        <v>42292</v>
      </c>
      <c r="B76" s="31" t="s">
        <v>100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>
      <c r="A77" s="24">
        <v>42294</v>
      </c>
      <c r="B77" s="234" t="s">
        <v>100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>
      <c r="A78" s="24">
        <v>42296</v>
      </c>
      <c r="B78" s="31" t="s">
        <v>100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>
      <c r="A83" s="24">
        <v>42328</v>
      </c>
      <c r="B83" s="16" t="s">
        <v>183</v>
      </c>
      <c r="C83" s="31" t="s">
        <v>403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>
      <c r="A84" s="24">
        <v>42329</v>
      </c>
      <c r="B84" s="16" t="s">
        <v>183</v>
      </c>
      <c r="C84" s="31" t="s">
        <v>403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>
      <c r="A85" s="24">
        <v>42334</v>
      </c>
      <c r="B85" s="16" t="s">
        <v>183</v>
      </c>
      <c r="C85" s="31" t="s">
        <v>403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>
      <c r="A86" s="24">
        <v>42337</v>
      </c>
      <c r="B86" s="16" t="s">
        <v>183</v>
      </c>
      <c r="C86" s="31" t="s">
        <v>403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>
      <c r="A87" s="24"/>
      <c r="B87" s="31"/>
      <c r="C87" s="31"/>
      <c r="D87" s="26"/>
      <c r="E87" s="27"/>
      <c r="F87" s="27">
        <f t="shared" ref="F87:F93" si="7">D87*E87</f>
        <v>0</v>
      </c>
      <c r="G87" s="28"/>
      <c r="H87" s="29"/>
      <c r="I87" s="27">
        <f t="shared" si="5"/>
        <v>0</v>
      </c>
      <c r="J87" s="31"/>
    </row>
    <row r="88" spans="1:11" ht="20.25" customHeight="1">
      <c r="A88" s="24"/>
      <c r="B88" s="31"/>
      <c r="C88" s="31"/>
      <c r="D88" s="26"/>
      <c r="E88" s="27"/>
      <c r="F88" s="27">
        <f t="shared" si="7"/>
        <v>0</v>
      </c>
      <c r="G88" s="28"/>
      <c r="H88" s="29"/>
      <c r="I88" s="27">
        <f t="shared" si="5"/>
        <v>0</v>
      </c>
      <c r="J88" s="31"/>
    </row>
    <row r="89" spans="1:11" ht="20.25" customHeight="1">
      <c r="A89" s="24"/>
      <c r="B89" s="31"/>
      <c r="C89" s="31"/>
      <c r="D89" s="26"/>
      <c r="E89" s="27"/>
      <c r="F89" s="27">
        <f t="shared" si="7"/>
        <v>0</v>
      </c>
      <c r="G89" s="28"/>
      <c r="H89" s="29"/>
      <c r="I89" s="27">
        <f t="shared" si="5"/>
        <v>0</v>
      </c>
      <c r="J89" s="31"/>
    </row>
    <row r="90" spans="1:11" ht="20.25" customHeight="1">
      <c r="A90" s="24"/>
      <c r="B90" s="31"/>
      <c r="C90" s="31"/>
      <c r="D90" s="26"/>
      <c r="E90" s="27"/>
      <c r="F90" s="27">
        <f t="shared" si="7"/>
        <v>0</v>
      </c>
      <c r="G90" s="28"/>
      <c r="H90" s="29"/>
      <c r="I90" s="27">
        <f t="shared" si="5"/>
        <v>0</v>
      </c>
      <c r="J90" s="31"/>
    </row>
    <row r="91" spans="1:11" ht="20.25" customHeight="1">
      <c r="A91" s="24"/>
      <c r="B91" s="31"/>
      <c r="C91" s="31"/>
      <c r="D91" s="26"/>
      <c r="E91" s="27"/>
      <c r="F91" s="27">
        <f t="shared" si="7"/>
        <v>0</v>
      </c>
      <c r="G91" s="28"/>
      <c r="H91" s="29"/>
      <c r="I91" s="27">
        <f t="shared" si="5"/>
        <v>0</v>
      </c>
      <c r="J91" s="31"/>
    </row>
    <row r="92" spans="1:11" ht="20.25" customHeight="1">
      <c r="A92" s="24"/>
      <c r="B92" s="31"/>
      <c r="C92" s="31"/>
      <c r="D92" s="26"/>
      <c r="E92" s="27"/>
      <c r="F92" s="27">
        <f t="shared" si="7"/>
        <v>0</v>
      </c>
      <c r="G92" s="28"/>
      <c r="H92" s="29"/>
      <c r="I92" s="27">
        <f t="shared" si="5"/>
        <v>0</v>
      </c>
      <c r="J92" s="31"/>
    </row>
    <row r="93" spans="1:11" ht="20.25" customHeight="1">
      <c r="A93" s="24"/>
      <c r="B93" s="31"/>
      <c r="C93" s="31"/>
      <c r="D93" s="26"/>
      <c r="E93" s="27"/>
      <c r="F93" s="27">
        <f t="shared" si="7"/>
        <v>0</v>
      </c>
      <c r="G93" s="28"/>
      <c r="H93" s="29"/>
      <c r="I93" s="27">
        <f t="shared" si="5"/>
        <v>0</v>
      </c>
      <c r="J93" s="31"/>
    </row>
    <row r="94" spans="1:11" ht="20.25" customHeight="1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>
      <c r="A95" s="242" t="s">
        <v>14</v>
      </c>
      <c r="B95" s="242"/>
      <c r="C95" s="242"/>
      <c r="D95" s="242"/>
      <c r="E95" s="242"/>
      <c r="F95" s="68">
        <f>SUM(F10:F94)</f>
        <v>5694938.5</v>
      </c>
      <c r="G95" s="68">
        <f>SUM(G10:G94)</f>
        <v>0</v>
      </c>
      <c r="H95" s="68">
        <f>SUM(H10:H94)</f>
        <v>5028042.5</v>
      </c>
      <c r="I95" s="68">
        <f>F95-G95-H95</f>
        <v>666896</v>
      </c>
      <c r="J95" s="68"/>
      <c r="K95" s="206"/>
    </row>
  </sheetData>
  <autoFilter ref="A9:J9">
    <filterColumn colId="2"/>
  </autoFilter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A184" sqref="A18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69" t="s">
        <v>38</v>
      </c>
      <c r="B1" s="269"/>
      <c r="C1" s="269"/>
      <c r="D1" s="269"/>
      <c r="F1" s="177"/>
      <c r="G1" s="162"/>
      <c r="H1" s="162"/>
    </row>
    <row r="2" spans="1:9" s="161" customFormat="1" ht="18.75" customHeight="1">
      <c r="A2" s="269" t="s">
        <v>37</v>
      </c>
      <c r="B2" s="269"/>
      <c r="C2" s="269"/>
      <c r="D2" s="269"/>
      <c r="E2" s="269"/>
      <c r="F2" s="269"/>
      <c r="G2" s="162"/>
      <c r="H2" s="162"/>
    </row>
    <row r="3" spans="1:9" s="161" customFormat="1" ht="18.75" customHeight="1">
      <c r="A3" s="269" t="s">
        <v>40</v>
      </c>
      <c r="B3" s="269"/>
      <c r="C3" s="269" t="s">
        <v>41</v>
      </c>
      <c r="D3" s="269"/>
      <c r="E3" s="269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68" t="s">
        <v>39</v>
      </c>
      <c r="B5" s="268"/>
      <c r="C5" s="268"/>
      <c r="D5" s="268"/>
      <c r="E5" s="268"/>
      <c r="F5" s="268"/>
      <c r="G5" s="268"/>
      <c r="H5" s="268"/>
      <c r="I5" s="268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66" t="s">
        <v>369</v>
      </c>
      <c r="B7" s="266"/>
      <c r="C7" s="210" t="s">
        <v>371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370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67" t="s">
        <v>14</v>
      </c>
      <c r="B17" s="267"/>
      <c r="C17" s="267"/>
      <c r="D17" s="267"/>
      <c r="E17" s="170">
        <f>SUM(E10:E16)</f>
        <v>445985</v>
      </c>
      <c r="F17" s="180">
        <f>SUM(F10:F16)</f>
        <v>200000</v>
      </c>
      <c r="G17" s="171">
        <f>E17-F17</f>
        <v>245985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245985000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Hai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69" t="s">
        <v>38</v>
      </c>
      <c r="B1" s="269"/>
      <c r="C1" s="269"/>
      <c r="D1" s="269"/>
      <c r="F1" s="177"/>
      <c r="G1" s="162"/>
      <c r="H1" s="162"/>
    </row>
    <row r="2" spans="1:9" s="161" customFormat="1" ht="18.75" customHeight="1">
      <c r="A2" s="269" t="s">
        <v>37</v>
      </c>
      <c r="B2" s="269"/>
      <c r="C2" s="269"/>
      <c r="D2" s="269"/>
      <c r="E2" s="269"/>
      <c r="F2" s="269"/>
      <c r="G2" s="162"/>
      <c r="H2" s="162"/>
    </row>
    <row r="3" spans="1:9" s="161" customFormat="1" ht="18.75" customHeight="1">
      <c r="A3" s="269" t="s">
        <v>40</v>
      </c>
      <c r="B3" s="269"/>
      <c r="C3" s="269" t="s">
        <v>41</v>
      </c>
      <c r="D3" s="269"/>
      <c r="E3" s="269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68" t="s">
        <v>39</v>
      </c>
      <c r="B5" s="268"/>
      <c r="C5" s="268"/>
      <c r="D5" s="268"/>
      <c r="E5" s="268"/>
      <c r="F5" s="268"/>
      <c r="G5" s="268"/>
      <c r="H5" s="268"/>
      <c r="I5" s="268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66" t="s">
        <v>421</v>
      </c>
      <c r="B7" s="266"/>
      <c r="C7" s="210"/>
    </row>
    <row r="8" spans="1:9" ht="18.75" customHeight="1">
      <c r="G8" s="208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>
        <v>42322</v>
      </c>
      <c r="B10" s="16" t="s">
        <v>422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>
      <c r="A11" s="24">
        <v>42326</v>
      </c>
      <c r="B11" s="16" t="s">
        <v>422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>
      <c r="A12" s="18"/>
      <c r="B12" s="16" t="s">
        <v>422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>
      <c r="A17" s="267" t="s">
        <v>14</v>
      </c>
      <c r="B17" s="267"/>
      <c r="C17" s="267"/>
      <c r="D17" s="267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>
      <c r="F18" s="11"/>
      <c r="G18" s="208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193050000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chín mươi ba triệu, không trăm năm mươi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7" t="s">
        <v>388</v>
      </c>
      <c r="B7" s="247"/>
      <c r="C7" s="246" t="s">
        <v>28</v>
      </c>
      <c r="D7" s="246"/>
      <c r="E7" s="265" t="s">
        <v>29</v>
      </c>
      <c r="F7" s="265"/>
      <c r="G7" s="265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42" t="s">
        <v>14</v>
      </c>
      <c r="B39" s="242"/>
      <c r="C39" s="242"/>
      <c r="D39" s="242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7" t="s">
        <v>412</v>
      </c>
      <c r="B7" s="247"/>
      <c r="C7" s="246" t="s">
        <v>413</v>
      </c>
      <c r="D7" s="246"/>
      <c r="E7" s="265" t="s">
        <v>29</v>
      </c>
      <c r="F7" s="265"/>
      <c r="G7" s="265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414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414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>
        <v>42333</v>
      </c>
      <c r="B13" s="31" t="s">
        <v>414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42" t="s">
        <v>14</v>
      </c>
      <c r="B39" s="242"/>
      <c r="C39" s="242"/>
      <c r="D39" s="242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D31" sqref="D31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226"/>
      <c r="H3" s="62"/>
      <c r="I3" s="62"/>
    </row>
    <row r="4" spans="1:10" ht="9.75" customHeight="1">
      <c r="C4" s="4"/>
      <c r="D4" s="4"/>
      <c r="E4" s="4"/>
      <c r="F4" s="65"/>
      <c r="G4" s="4"/>
      <c r="I4" s="233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33"/>
    </row>
    <row r="7" spans="1:10" ht="21" customHeight="1">
      <c r="A7" s="247" t="s">
        <v>424</v>
      </c>
      <c r="B7" s="247"/>
      <c r="C7" s="246"/>
      <c r="D7" s="246"/>
      <c r="E7" s="265" t="s">
        <v>29</v>
      </c>
      <c r="F7" s="265"/>
      <c r="G7" s="265"/>
      <c r="I7" s="233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42328</v>
      </c>
      <c r="B10" s="31" t="s">
        <v>111</v>
      </c>
      <c r="C10" s="26">
        <v>2110</v>
      </c>
      <c r="D10" s="27"/>
      <c r="E10" s="27">
        <f t="shared" ref="E10:E20" si="0">C10*D10</f>
        <v>0</v>
      </c>
      <c r="F10" s="36"/>
      <c r="G10" s="22"/>
      <c r="H10" s="32">
        <f>E10-F10-G10</f>
        <v>0</v>
      </c>
      <c r="I10" s="229"/>
    </row>
    <row r="11" spans="1:10" ht="20.25" customHeight="1">
      <c r="A11" s="24"/>
      <c r="B11" s="31"/>
      <c r="C11" s="26"/>
      <c r="D11" s="27"/>
      <c r="E11" s="27">
        <f t="shared" si="0"/>
        <v>0</v>
      </c>
      <c r="F11" s="28"/>
      <c r="G11" s="29"/>
      <c r="H11" s="27">
        <f>IF(B11&lt;&gt;"",H10+E11-F11-G11,0)</f>
        <v>0</v>
      </c>
      <c r="I11" s="229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64"/>
      <c r="G12" s="42"/>
      <c r="H12" s="27">
        <f t="shared" ref="H12:H25" si="1">IF(B12&lt;&gt;"",H11+E12-F12-G12,0)</f>
        <v>0</v>
      </c>
      <c r="I12" s="229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229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229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9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9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9"/>
    </row>
    <row r="18" spans="1:10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9"/>
    </row>
    <row r="19" spans="1:10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9"/>
    </row>
    <row r="20" spans="1:10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9"/>
    </row>
    <row r="21" spans="1:10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9"/>
    </row>
    <row r="22" spans="1:10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>
      <c r="A26" s="242" t="s">
        <v>14</v>
      </c>
      <c r="B26" s="242"/>
      <c r="C26" s="242"/>
      <c r="D26" s="242"/>
      <c r="E26" s="68">
        <f>SUM(E10:E25)</f>
        <v>0</v>
      </c>
      <c r="F26" s="68">
        <f>SUM(F10:F25)</f>
        <v>0</v>
      </c>
      <c r="G26" s="68">
        <f>SUM(G10:G25)</f>
        <v>0</v>
      </c>
      <c r="H26" s="68">
        <f>E26-F26-G26</f>
        <v>0</v>
      </c>
      <c r="I26" s="68"/>
      <c r="J26" s="232"/>
    </row>
  </sheetData>
  <autoFilter ref="A9:I26">
    <filterColumn colId="3"/>
  </autoFilter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43"/>
  <sheetViews>
    <sheetView topLeftCell="A7" workbookViewId="0">
      <pane ySplit="3" topLeftCell="A124" activePane="bottomLeft" state="frozen"/>
      <selection activeCell="A184" sqref="A184"/>
      <selection pane="bottomLeft" activeCell="G140" sqref="G140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47" t="s">
        <v>122</v>
      </c>
      <c r="B7" s="247"/>
      <c r="C7" s="246" t="s">
        <v>372</v>
      </c>
      <c r="D7" s="246"/>
      <c r="E7" s="265" t="s">
        <v>29</v>
      </c>
      <c r="F7" s="265"/>
      <c r="G7" s="265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70" t="s">
        <v>252</v>
      </c>
      <c r="B20" s="271"/>
      <c r="C20" s="271"/>
      <c r="D20" s="271"/>
      <c r="E20" s="271"/>
      <c r="F20" s="271"/>
      <c r="G20" s="271"/>
      <c r="H20" s="271"/>
      <c r="I20" s="272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301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373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10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10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10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10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10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10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10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10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10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10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10" ht="20.25" customHeight="1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10" ht="20.25" customHeight="1">
      <c r="A140" s="24"/>
      <c r="B140" s="31"/>
      <c r="C140" s="26"/>
      <c r="D140" s="27"/>
      <c r="E140" s="27">
        <f t="shared" si="10"/>
        <v>0</v>
      </c>
      <c r="F140" s="28"/>
      <c r="G140" s="29"/>
      <c r="H140" s="19">
        <f t="shared" si="11"/>
        <v>0</v>
      </c>
      <c r="I140" s="220"/>
    </row>
    <row r="141" spans="1:10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10" ht="20.25" customHeight="1">
      <c r="A142" s="24"/>
      <c r="B142" s="31"/>
      <c r="C142" s="26"/>
      <c r="D142" s="27"/>
      <c r="E142" s="27">
        <f t="shared" ref="E142" si="12">C142*D142</f>
        <v>0</v>
      </c>
      <c r="F142" s="28"/>
      <c r="G142" s="29"/>
      <c r="H142" s="19">
        <f>IF(B142&lt;&gt;"",#REF!+E142-F142-G142,0)</f>
        <v>0</v>
      </c>
      <c r="I142" s="197"/>
    </row>
    <row r="143" spans="1:10" s="37" customFormat="1" ht="20.25" customHeight="1">
      <c r="A143" s="242" t="s">
        <v>14</v>
      </c>
      <c r="B143" s="242"/>
      <c r="C143" s="242"/>
      <c r="D143" s="242"/>
      <c r="E143" s="68">
        <f>SUM(E21:E142)</f>
        <v>2129439.5</v>
      </c>
      <c r="F143" s="68">
        <f>SUM(F21:F142)</f>
        <v>0</v>
      </c>
      <c r="G143" s="68">
        <f>SUM(G21:G142)</f>
        <v>1828769.5</v>
      </c>
      <c r="H143" s="68">
        <f>E143-F143-G143</f>
        <v>300670</v>
      </c>
      <c r="I143" s="68"/>
      <c r="J143" s="79"/>
    </row>
  </sheetData>
  <autoFilter ref="A9:I143">
    <filterColumn colId="3"/>
  </autoFilter>
  <mergeCells count="10">
    <mergeCell ref="A1:D1"/>
    <mergeCell ref="A2:G2"/>
    <mergeCell ref="A3:B3"/>
    <mergeCell ref="C3:E3"/>
    <mergeCell ref="A143:D143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A69" sqref="A69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3" t="s">
        <v>38</v>
      </c>
      <c r="B1" s="243"/>
      <c r="C1" s="243"/>
      <c r="D1" s="243"/>
      <c r="F1" s="61"/>
      <c r="G1" s="62"/>
    </row>
    <row r="2" spans="1:8" s="60" customFormat="1" ht="18.75" customHeight="1">
      <c r="A2" s="243" t="s">
        <v>37</v>
      </c>
      <c r="B2" s="243"/>
      <c r="C2" s="243"/>
      <c r="D2" s="243"/>
      <c r="E2" s="243"/>
      <c r="F2" s="61"/>
      <c r="G2" s="62"/>
    </row>
    <row r="3" spans="1:8" s="60" customFormat="1" ht="18.75" customHeight="1">
      <c r="A3" s="243" t="s">
        <v>40</v>
      </c>
      <c r="B3" s="243"/>
      <c r="C3" s="243" t="s">
        <v>41</v>
      </c>
      <c r="D3" s="243"/>
      <c r="E3" s="243"/>
      <c r="F3" s="61"/>
      <c r="G3" s="62"/>
    </row>
    <row r="4" spans="1:8" ht="9.75" customHeight="1"/>
    <row r="5" spans="1:8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</row>
    <row r="6" spans="1:8" ht="9.75" customHeight="1"/>
    <row r="7" spans="1:8" ht="21.75" customHeight="1">
      <c r="A7" s="247" t="s">
        <v>6</v>
      </c>
      <c r="B7" s="247"/>
      <c r="C7" s="273" t="s">
        <v>27</v>
      </c>
      <c r="D7" s="273"/>
    </row>
    <row r="8" spans="1:8" s="55" customFormat="1" ht="15.75" customHeight="1">
      <c r="C8" s="274"/>
      <c r="D8" s="275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76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77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51"/>
      <c r="B13" s="252"/>
      <c r="C13" s="252"/>
      <c r="D13" s="252"/>
      <c r="E13" s="252"/>
      <c r="F13" s="252"/>
      <c r="G13" s="252"/>
      <c r="H13" s="253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51"/>
      <c r="B23" s="252"/>
      <c r="C23" s="252"/>
      <c r="D23" s="252"/>
      <c r="E23" s="252"/>
      <c r="F23" s="252"/>
      <c r="G23" s="252"/>
      <c r="H23" s="253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51"/>
      <c r="B30" s="252"/>
      <c r="C30" s="252"/>
      <c r="D30" s="252"/>
      <c r="E30" s="252"/>
      <c r="F30" s="252"/>
      <c r="G30" s="252"/>
      <c r="H30" s="253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51"/>
      <c r="B41" s="252"/>
      <c r="C41" s="252"/>
      <c r="D41" s="252"/>
      <c r="E41" s="252"/>
      <c r="F41" s="252"/>
      <c r="G41" s="252"/>
      <c r="H41" s="253"/>
    </row>
    <row r="42" spans="1:8" ht="18.75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124</v>
      </c>
      <c r="C55" s="26">
        <v>8424</v>
      </c>
      <c r="D55" s="27">
        <v>44</v>
      </c>
      <c r="E55" s="27">
        <f t="shared" si="2"/>
        <v>370656</v>
      </c>
      <c r="F55" s="29"/>
      <c r="G55" s="27">
        <f>IF(B55&lt;&gt;"",G54+E55-F55,0)</f>
        <v>370656</v>
      </c>
      <c r="H55" s="30"/>
    </row>
    <row r="56" spans="1:8" ht="18.75" customHeight="1">
      <c r="A56" s="24">
        <v>42209</v>
      </c>
      <c r="B56" s="31" t="s">
        <v>206</v>
      </c>
      <c r="C56" s="26">
        <v>10374</v>
      </c>
      <c r="D56" s="27">
        <v>60</v>
      </c>
      <c r="E56" s="27">
        <f t="shared" si="2"/>
        <v>622440</v>
      </c>
      <c r="F56" s="29"/>
      <c r="G56" s="27">
        <f t="shared" si="3"/>
        <v>993096</v>
      </c>
      <c r="H56" s="30"/>
    </row>
    <row r="57" spans="1:8" ht="18.75" customHeight="1">
      <c r="A57" s="24">
        <v>42218</v>
      </c>
      <c r="B57" s="31" t="s">
        <v>206</v>
      </c>
      <c r="C57" s="26">
        <v>7420</v>
      </c>
      <c r="D57" s="27">
        <v>60</v>
      </c>
      <c r="E57" s="27">
        <f t="shared" si="2"/>
        <v>445200</v>
      </c>
      <c r="F57" s="29"/>
      <c r="G57" s="27">
        <f t="shared" si="3"/>
        <v>1438296</v>
      </c>
      <c r="H57" s="30"/>
    </row>
    <row r="58" spans="1:8" ht="18.75" customHeight="1">
      <c r="A58" s="24">
        <v>42220</v>
      </c>
      <c r="B58" s="31" t="s">
        <v>206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1710456</v>
      </c>
      <c r="H58" s="30"/>
    </row>
    <row r="59" spans="1:8" ht="18.75" customHeight="1">
      <c r="A59" s="24"/>
      <c r="B59" s="31" t="s">
        <v>380</v>
      </c>
      <c r="C59" s="26">
        <v>3090</v>
      </c>
      <c r="D59" s="27">
        <v>55</v>
      </c>
      <c r="E59" s="27">
        <f t="shared" si="4"/>
        <v>169950</v>
      </c>
      <c r="F59" s="29"/>
      <c r="G59" s="27">
        <f t="shared" si="5"/>
        <v>1880406</v>
      </c>
      <c r="H59" s="30"/>
    </row>
    <row r="60" spans="1:8" ht="18.75" customHeight="1">
      <c r="A60" s="24">
        <v>42222</v>
      </c>
      <c r="B60" s="31" t="s">
        <v>380</v>
      </c>
      <c r="C60" s="26">
        <v>2700</v>
      </c>
      <c r="D60" s="27">
        <v>55</v>
      </c>
      <c r="E60" s="27">
        <f t="shared" si="4"/>
        <v>148500</v>
      </c>
      <c r="F60" s="29"/>
      <c r="G60" s="27">
        <f t="shared" si="5"/>
        <v>2028906</v>
      </c>
      <c r="H60" s="30"/>
    </row>
    <row r="61" spans="1:8" ht="18.75" customHeight="1">
      <c r="A61" s="24"/>
      <c r="B61" s="31" t="s">
        <v>381</v>
      </c>
      <c r="C61" s="26">
        <v>525</v>
      </c>
      <c r="D61" s="27">
        <v>45</v>
      </c>
      <c r="E61" s="27">
        <f t="shared" si="4"/>
        <v>23625</v>
      </c>
      <c r="F61" s="29"/>
      <c r="G61" s="27">
        <f t="shared" si="5"/>
        <v>2052531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1652531</v>
      </c>
      <c r="H62" s="30">
        <v>42235</v>
      </c>
    </row>
    <row r="63" spans="1:8" ht="18.75" customHeight="1">
      <c r="A63" s="24">
        <v>42314</v>
      </c>
      <c r="B63" s="31" t="s">
        <v>206</v>
      </c>
      <c r="C63" s="26">
        <v>7410</v>
      </c>
      <c r="D63" s="27">
        <v>59.5</v>
      </c>
      <c r="E63" s="27">
        <f t="shared" si="4"/>
        <v>440895</v>
      </c>
      <c r="F63" s="29"/>
      <c r="G63" s="27">
        <f t="shared" si="5"/>
        <v>2093426</v>
      </c>
      <c r="H63" s="30"/>
    </row>
    <row r="64" spans="1:8" ht="18.75" customHeight="1">
      <c r="A64" s="24">
        <v>42314</v>
      </c>
      <c r="B64" s="31" t="s">
        <v>425</v>
      </c>
      <c r="C64" s="26">
        <v>550</v>
      </c>
      <c r="D64" s="27"/>
      <c r="E64" s="27">
        <f t="shared" ref="E64:E77" si="6">C64*D64</f>
        <v>0</v>
      </c>
      <c r="F64" s="29"/>
      <c r="G64" s="27">
        <f t="shared" ref="G64:G77" si="7">IF(B64&lt;&gt;"",G63+E64-F64,0)</f>
        <v>2093426</v>
      </c>
      <c r="H64" s="30"/>
    </row>
    <row r="65" spans="1:8" ht="18.75" customHeight="1">
      <c r="A65" s="24">
        <v>42336</v>
      </c>
      <c r="B65" s="31" t="s">
        <v>17</v>
      </c>
      <c r="C65" s="26"/>
      <c r="D65" s="27"/>
      <c r="E65" s="27">
        <f t="shared" si="6"/>
        <v>0</v>
      </c>
      <c r="F65" s="29">
        <v>200000</v>
      </c>
      <c r="G65" s="27">
        <f t="shared" si="7"/>
        <v>1893426</v>
      </c>
      <c r="H65" s="30"/>
    </row>
    <row r="66" spans="1:8" ht="18.75" customHeight="1">
      <c r="A66" s="24"/>
      <c r="B66" s="31"/>
      <c r="C66" s="26"/>
      <c r="D66" s="27"/>
      <c r="E66" s="27">
        <f t="shared" si="6"/>
        <v>0</v>
      </c>
      <c r="F66" s="29"/>
      <c r="G66" s="27">
        <f t="shared" si="7"/>
        <v>0</v>
      </c>
      <c r="H66" s="30"/>
    </row>
    <row r="67" spans="1:8" ht="18.75" customHeight="1">
      <c r="A67" s="24"/>
      <c r="B67" s="31"/>
      <c r="C67" s="26"/>
      <c r="D67" s="27"/>
      <c r="E67" s="27">
        <f t="shared" si="6"/>
        <v>0</v>
      </c>
      <c r="F67" s="29"/>
      <c r="G67" s="27">
        <f t="shared" si="7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6"/>
        <v>0</v>
      </c>
      <c r="F68" s="29"/>
      <c r="G68" s="27">
        <f t="shared" si="7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6"/>
        <v>0</v>
      </c>
      <c r="F69" s="29"/>
      <c r="G69" s="27">
        <f t="shared" si="7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6"/>
        <v>0</v>
      </c>
      <c r="F70" s="29"/>
      <c r="G70" s="27">
        <f t="shared" si="7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6"/>
        <v>0</v>
      </c>
      <c r="F71" s="29"/>
      <c r="G71" s="27">
        <f t="shared" si="7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6"/>
        <v>0</v>
      </c>
      <c r="F72" s="29"/>
      <c r="G72" s="27">
        <f t="shared" si="7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6"/>
        <v>0</v>
      </c>
      <c r="F73" s="29"/>
      <c r="G73" s="27">
        <f t="shared" si="7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6"/>
        <v>0</v>
      </c>
      <c r="F74" s="29"/>
      <c r="G74" s="27">
        <f t="shared" si="7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6"/>
        <v>0</v>
      </c>
      <c r="F75" s="29"/>
      <c r="G75" s="27">
        <f t="shared" si="7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7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7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42" t="s">
        <v>14</v>
      </c>
      <c r="B80" s="242"/>
      <c r="C80" s="242"/>
      <c r="D80" s="242"/>
      <c r="E80" s="68">
        <f>SUM(E10:E79)</f>
        <v>6859489</v>
      </c>
      <c r="F80" s="68">
        <f>SUM(F10:F79)</f>
        <v>4966063</v>
      </c>
      <c r="G80" s="82">
        <f>E80-F80</f>
        <v>1893426</v>
      </c>
      <c r="H80" s="69"/>
    </row>
    <row r="81" spans="6:7" ht="21.75" customHeight="1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28"/>
  <sheetViews>
    <sheetView topLeftCell="A7" workbookViewId="0">
      <pane ySplit="3" topLeftCell="A10" activePane="bottomLeft" state="frozen"/>
      <selection activeCell="D75" sqref="D75"/>
      <selection pane="bottomLeft" activeCell="E30" sqref="E30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3" t="s">
        <v>38</v>
      </c>
      <c r="B1" s="243"/>
      <c r="C1" s="243"/>
      <c r="D1" s="243"/>
      <c r="G1" s="61"/>
      <c r="H1" s="62"/>
    </row>
    <row r="2" spans="1:9" s="60" customFormat="1" ht="18.75" customHeight="1">
      <c r="A2" s="243" t="s">
        <v>37</v>
      </c>
      <c r="B2" s="243"/>
      <c r="C2" s="243"/>
      <c r="D2" s="243"/>
      <c r="E2" s="243"/>
      <c r="F2" s="236"/>
      <c r="G2" s="61"/>
      <c r="H2" s="62"/>
    </row>
    <row r="3" spans="1:9" s="60" customFormat="1" ht="18.75" customHeight="1">
      <c r="A3" s="243" t="s">
        <v>40</v>
      </c>
      <c r="B3" s="243"/>
      <c r="C3" s="243" t="s">
        <v>41</v>
      </c>
      <c r="D3" s="243"/>
      <c r="E3" s="243"/>
      <c r="F3" s="236"/>
      <c r="G3" s="61"/>
      <c r="H3" s="62"/>
    </row>
    <row r="4" spans="1:9" ht="9.75" customHeight="1"/>
    <row r="5" spans="1:9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  <c r="I5" s="244"/>
    </row>
    <row r="6" spans="1:9" ht="9.75" customHeight="1"/>
    <row r="7" spans="1:9" ht="21.75" customHeight="1">
      <c r="A7" s="247"/>
      <c r="B7" s="247"/>
      <c r="C7" s="273" t="s">
        <v>28</v>
      </c>
      <c r="D7" s="273"/>
    </row>
    <row r="8" spans="1:9" s="55" customFormat="1" ht="15.75" customHeight="1">
      <c r="C8" s="274"/>
      <c r="D8" s="275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2" t="s">
        <v>436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42318</v>
      </c>
      <c r="B10" s="31" t="s">
        <v>426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>
      <c r="A11" s="24"/>
      <c r="B11" s="31" t="s">
        <v>427</v>
      </c>
      <c r="C11" s="26">
        <v>30</v>
      </c>
      <c r="D11" s="27">
        <v>169</v>
      </c>
      <c r="E11" s="27">
        <f t="shared" ref="E11:E24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>
      <c r="A12" s="24"/>
      <c r="B12" s="31" t="s">
        <v>428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26" si="1">IF(B12&lt;&gt;"",H11+E12-F12-G12,0)</f>
        <v>623900</v>
      </c>
      <c r="I12" s="30"/>
    </row>
    <row r="13" spans="1:9" ht="18.75" customHeight="1">
      <c r="A13" s="24">
        <v>42319</v>
      </c>
      <c r="B13" s="31" t="s">
        <v>428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>
      <c r="A14" s="24">
        <v>42310</v>
      </c>
      <c r="B14" s="31" t="s">
        <v>429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>
      <c r="A15" s="24"/>
      <c r="B15" s="31" t="s">
        <v>430</v>
      </c>
      <c r="C15" s="26"/>
      <c r="D15" s="27"/>
      <c r="E15" s="27">
        <v>3750</v>
      </c>
      <c r="F15" s="27"/>
      <c r="G15" s="29"/>
      <c r="H15" s="27">
        <f t="shared" si="1"/>
        <v>1072940</v>
      </c>
      <c r="I15" s="30"/>
    </row>
    <row r="16" spans="1:9" ht="18.75" customHeight="1">
      <c r="A16" s="24">
        <v>42310</v>
      </c>
      <c r="B16" s="31" t="s">
        <v>162</v>
      </c>
      <c r="C16" s="26">
        <v>7000</v>
      </c>
      <c r="D16" s="27">
        <v>48</v>
      </c>
      <c r="E16" s="27"/>
      <c r="F16" s="27">
        <f>C16*D16</f>
        <v>336000</v>
      </c>
      <c r="G16" s="29"/>
      <c r="H16" s="27">
        <f t="shared" si="1"/>
        <v>736940</v>
      </c>
      <c r="I16" s="30" t="s">
        <v>79</v>
      </c>
    </row>
    <row r="17" spans="1:9" ht="18.75" customHeight="1">
      <c r="A17" s="24">
        <v>42315</v>
      </c>
      <c r="B17" s="31" t="s">
        <v>162</v>
      </c>
      <c r="C17" s="26">
        <v>2500</v>
      </c>
      <c r="D17" s="27">
        <v>48.5</v>
      </c>
      <c r="E17" s="27"/>
      <c r="F17" s="27">
        <f t="shared" ref="F17:F19" si="2">C17*D17</f>
        <v>121250</v>
      </c>
      <c r="G17" s="29"/>
      <c r="H17" s="27">
        <f t="shared" si="1"/>
        <v>615690</v>
      </c>
      <c r="I17" s="30" t="s">
        <v>79</v>
      </c>
    </row>
    <row r="18" spans="1:9" ht="18.75" customHeight="1">
      <c r="A18" s="24">
        <v>42317</v>
      </c>
      <c r="B18" s="31" t="s">
        <v>162</v>
      </c>
      <c r="C18" s="26">
        <v>2500</v>
      </c>
      <c r="D18" s="27">
        <v>48.5</v>
      </c>
      <c r="E18" s="27"/>
      <c r="F18" s="27">
        <f t="shared" si="2"/>
        <v>121250</v>
      </c>
      <c r="G18" s="29"/>
      <c r="H18" s="27">
        <f t="shared" si="1"/>
        <v>494440</v>
      </c>
      <c r="I18" s="30" t="s">
        <v>79</v>
      </c>
    </row>
    <row r="19" spans="1:9" ht="18.75" customHeight="1">
      <c r="A19" s="24"/>
      <c r="B19" s="31" t="s">
        <v>162</v>
      </c>
      <c r="C19" s="26">
        <v>1500</v>
      </c>
      <c r="D19" s="27">
        <v>49</v>
      </c>
      <c r="E19" s="27"/>
      <c r="F19" s="27">
        <f t="shared" si="2"/>
        <v>73500</v>
      </c>
      <c r="G19" s="29"/>
      <c r="H19" s="27">
        <f t="shared" si="1"/>
        <v>420940</v>
      </c>
      <c r="I19" s="30" t="s">
        <v>79</v>
      </c>
    </row>
    <row r="20" spans="1:9" ht="18.75" customHeight="1">
      <c r="A20" s="24">
        <v>42329</v>
      </c>
      <c r="B20" s="31" t="s">
        <v>17</v>
      </c>
      <c r="C20" s="26"/>
      <c r="D20" s="27"/>
      <c r="E20" s="27">
        <f t="shared" si="0"/>
        <v>0</v>
      </c>
      <c r="F20" s="27"/>
      <c r="G20" s="29">
        <v>300000</v>
      </c>
      <c r="H20" s="27">
        <f t="shared" si="1"/>
        <v>120940</v>
      </c>
      <c r="I20" s="30"/>
    </row>
    <row r="21" spans="1:9" s="241" customFormat="1" ht="18.75" customHeight="1">
      <c r="A21" s="237"/>
      <c r="B21" s="238" t="s">
        <v>437</v>
      </c>
      <c r="C21" s="239">
        <v>10</v>
      </c>
      <c r="D21" s="240">
        <v>150</v>
      </c>
      <c r="E21" s="240"/>
      <c r="F21" s="240">
        <f>C21*D21</f>
        <v>1500</v>
      </c>
      <c r="G21" s="240"/>
      <c r="H21" s="240">
        <f t="shared" si="1"/>
        <v>119440</v>
      </c>
      <c r="I21" s="237"/>
    </row>
    <row r="22" spans="1:9" s="241" customFormat="1" ht="18.75" customHeight="1">
      <c r="A22" s="237"/>
      <c r="B22" s="238" t="s">
        <v>438</v>
      </c>
      <c r="C22" s="239">
        <v>10.95</v>
      </c>
      <c r="D22" s="240">
        <v>40</v>
      </c>
      <c r="E22" s="240"/>
      <c r="F22" s="240">
        <f t="shared" ref="F22:F23" si="3">C22*D22</f>
        <v>438</v>
      </c>
      <c r="G22" s="240"/>
      <c r="H22" s="240">
        <f t="shared" si="1"/>
        <v>119002</v>
      </c>
      <c r="I22" s="237"/>
    </row>
    <row r="23" spans="1:9" s="241" customFormat="1" ht="18.75" customHeight="1">
      <c r="A23" s="237"/>
      <c r="B23" s="238" t="s">
        <v>439</v>
      </c>
      <c r="C23" s="239">
        <v>50</v>
      </c>
      <c r="D23" s="240">
        <v>8.5</v>
      </c>
      <c r="E23" s="240"/>
      <c r="F23" s="240">
        <f t="shared" si="3"/>
        <v>425</v>
      </c>
      <c r="G23" s="240"/>
      <c r="H23" s="240">
        <f t="shared" si="1"/>
        <v>118577</v>
      </c>
      <c r="I23" s="238"/>
    </row>
    <row r="24" spans="1:9" ht="18.75" customHeight="1">
      <c r="A24" s="24"/>
      <c r="B24" s="31"/>
      <c r="C24" s="26"/>
      <c r="D24" s="27"/>
      <c r="E24" s="27">
        <f t="shared" si="0"/>
        <v>0</v>
      </c>
      <c r="F24" s="27"/>
      <c r="G24" s="29"/>
      <c r="H24" s="27">
        <f t="shared" si="1"/>
        <v>0</v>
      </c>
      <c r="I24" s="31"/>
    </row>
    <row r="25" spans="1:9" ht="18.75" customHeight="1">
      <c r="A25" s="24"/>
      <c r="B25" s="31"/>
      <c r="C25" s="26"/>
      <c r="D25" s="27"/>
      <c r="E25" s="27">
        <f>C25*D25</f>
        <v>0</v>
      </c>
      <c r="F25" s="27"/>
      <c r="G25" s="29"/>
      <c r="H25" s="27">
        <f t="shared" si="1"/>
        <v>0</v>
      </c>
      <c r="I25" s="30"/>
    </row>
    <row r="26" spans="1:9" ht="18.75" customHeight="1">
      <c r="A26" s="24"/>
      <c r="B26" s="31"/>
      <c r="C26" s="26"/>
      <c r="D26" s="27"/>
      <c r="E26" s="27">
        <f>C26*D26</f>
        <v>0</v>
      </c>
      <c r="F26" s="27"/>
      <c r="G26" s="29"/>
      <c r="H26" s="27">
        <f t="shared" si="1"/>
        <v>0</v>
      </c>
      <c r="I26" s="30"/>
    </row>
    <row r="27" spans="1:9" s="227" customFormat="1" ht="21.75" customHeight="1">
      <c r="A27" s="242" t="s">
        <v>14</v>
      </c>
      <c r="B27" s="242"/>
      <c r="C27" s="242"/>
      <c r="D27" s="242"/>
      <c r="E27" s="68">
        <f>SUM(E10:E26)</f>
        <v>1072940</v>
      </c>
      <c r="F27" s="68">
        <f>SUM(F10:F26)</f>
        <v>654363</v>
      </c>
      <c r="G27" s="68">
        <f>SUM(G10:G26)</f>
        <v>300000</v>
      </c>
      <c r="H27" s="82">
        <f>E27-G27-F27</f>
        <v>118577</v>
      </c>
      <c r="I27" s="225"/>
    </row>
    <row r="28" spans="1:9" ht="21.75" customHeight="1">
      <c r="G28" s="11"/>
      <c r="H28" s="228"/>
    </row>
  </sheetData>
  <autoFilter ref="A9:I9">
    <filterColumn colId="5"/>
  </autoFilter>
  <mergeCells count="9">
    <mergeCell ref="C8:D8"/>
    <mergeCell ref="A27:D27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3" t="s">
        <v>38</v>
      </c>
      <c r="B1" s="243"/>
      <c r="C1" s="243"/>
      <c r="D1" s="243"/>
      <c r="F1" s="61"/>
      <c r="G1" s="62"/>
    </row>
    <row r="2" spans="1:8" s="60" customFormat="1" ht="18.75" customHeight="1">
      <c r="A2" s="243" t="s">
        <v>37</v>
      </c>
      <c r="B2" s="243"/>
      <c r="C2" s="243"/>
      <c r="D2" s="243"/>
      <c r="E2" s="243"/>
      <c r="F2" s="61"/>
      <c r="G2" s="62"/>
    </row>
    <row r="3" spans="1:8" s="60" customFormat="1" ht="18.75" customHeight="1">
      <c r="A3" s="243" t="s">
        <v>40</v>
      </c>
      <c r="B3" s="243"/>
      <c r="C3" s="243" t="s">
        <v>41</v>
      </c>
      <c r="D3" s="243"/>
      <c r="E3" s="243"/>
      <c r="F3" s="61"/>
      <c r="G3" s="62"/>
    </row>
    <row r="4" spans="1:8" ht="9.75" customHeight="1"/>
    <row r="5" spans="1:8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</row>
    <row r="6" spans="1:8" ht="9.75" customHeight="1"/>
    <row r="7" spans="1:8" ht="21.75" customHeight="1">
      <c r="A7" s="247" t="s">
        <v>391</v>
      </c>
      <c r="B7" s="247"/>
      <c r="C7" s="273" t="s">
        <v>28</v>
      </c>
      <c r="D7" s="273"/>
    </row>
    <row r="8" spans="1:8" s="55" customFormat="1" ht="15.75" customHeight="1">
      <c r="C8" s="274"/>
      <c r="D8" s="275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392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393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394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395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396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393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2" t="s">
        <v>14</v>
      </c>
      <c r="B27" s="242"/>
      <c r="C27" s="242"/>
      <c r="D27" s="242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38"/>
  <sheetViews>
    <sheetView topLeftCell="A7" workbookViewId="0">
      <pane ySplit="3" topLeftCell="A19" activePane="bottomLeft" state="frozen"/>
      <selection activeCell="D75" sqref="D75"/>
      <selection pane="bottomLeft" activeCell="A35" sqref="A35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3" t="s">
        <v>38</v>
      </c>
      <c r="B1" s="243"/>
      <c r="C1" s="243"/>
      <c r="D1" s="243"/>
      <c r="E1" s="243"/>
      <c r="G1" s="61"/>
      <c r="H1" s="62"/>
    </row>
    <row r="2" spans="1:9" s="60" customFormat="1" ht="18.75" customHeight="1">
      <c r="A2" s="243" t="s">
        <v>37</v>
      </c>
      <c r="B2" s="243"/>
      <c r="C2" s="243"/>
      <c r="D2" s="243"/>
      <c r="E2" s="243"/>
      <c r="F2" s="243"/>
      <c r="G2" s="61"/>
      <c r="H2" s="62"/>
    </row>
    <row r="3" spans="1:9" s="60" customFormat="1" ht="18.75" customHeight="1">
      <c r="A3" s="243" t="s">
        <v>40</v>
      </c>
      <c r="B3" s="243"/>
      <c r="C3" s="226"/>
      <c r="D3" s="243" t="s">
        <v>41</v>
      </c>
      <c r="E3" s="243"/>
      <c r="F3" s="243"/>
      <c r="G3" s="61"/>
      <c r="H3" s="62"/>
    </row>
    <row r="4" spans="1:9" ht="9.75" customHeight="1"/>
    <row r="5" spans="1:9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  <c r="I5" s="244"/>
    </row>
    <row r="6" spans="1:9" ht="9.75" customHeight="1"/>
    <row r="7" spans="1:9" ht="21.75" customHeight="1">
      <c r="A7" s="247" t="s">
        <v>390</v>
      </c>
      <c r="B7" s="247"/>
      <c r="C7" s="227"/>
      <c r="D7" s="273" t="s">
        <v>28</v>
      </c>
      <c r="E7" s="273"/>
    </row>
    <row r="8" spans="1:9" s="55" customFormat="1" ht="15.75" customHeight="1">
      <c r="D8" s="274"/>
      <c r="E8" s="275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191" t="s">
        <v>70</v>
      </c>
      <c r="D9" s="83" t="s">
        <v>24</v>
      </c>
      <c r="E9" s="83" t="s">
        <v>35</v>
      </c>
      <c r="F9" s="72" t="s">
        <v>75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42261</v>
      </c>
      <c r="B10" s="31" t="s">
        <v>264</v>
      </c>
      <c r="C10" s="31" t="s">
        <v>341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>
      <c r="A11" s="24">
        <v>42272</v>
      </c>
      <c r="B11" s="31" t="s">
        <v>264</v>
      </c>
      <c r="C11" s="31" t="s">
        <v>341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>
      <c r="A12" s="24"/>
      <c r="B12" s="31" t="s">
        <v>334</v>
      </c>
      <c r="C12" s="31" t="s">
        <v>341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36" si="1">IF(B12&lt;&gt;"",H11+F12-G12,0)</f>
        <v>122625.7</v>
      </c>
      <c r="I12" s="30"/>
    </row>
    <row r="13" spans="1:9" ht="18.75" customHeight="1">
      <c r="A13" s="24">
        <v>42277</v>
      </c>
      <c r="B13" s="31" t="s">
        <v>264</v>
      </c>
      <c r="C13" s="31" t="s">
        <v>341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>
      <c r="A15" s="24">
        <v>42284</v>
      </c>
      <c r="B15" s="31" t="s">
        <v>334</v>
      </c>
      <c r="C15" s="31" t="s">
        <v>341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>
      <c r="A16" s="24">
        <v>42285</v>
      </c>
      <c r="B16" s="31" t="s">
        <v>264</v>
      </c>
      <c r="C16" s="31" t="s">
        <v>341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>
      <c r="A17" s="24"/>
      <c r="B17" s="31" t="s">
        <v>334</v>
      </c>
      <c r="C17" s="31" t="s">
        <v>341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>
      <c r="A19" s="24">
        <v>42315</v>
      </c>
      <c r="B19" s="31" t="s">
        <v>334</v>
      </c>
      <c r="C19" s="31" t="s">
        <v>403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>
      <c r="A20" s="24">
        <v>42318</v>
      </c>
      <c r="B20" s="31" t="s">
        <v>334</v>
      </c>
      <c r="C20" s="31" t="s">
        <v>403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>
      <c r="A22" s="24">
        <v>42329</v>
      </c>
      <c r="B22" s="31" t="s">
        <v>162</v>
      </c>
      <c r="C22" s="31" t="s">
        <v>403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>
      <c r="A23" s="24">
        <v>42334</v>
      </c>
      <c r="B23" s="31" t="s">
        <v>162</v>
      </c>
      <c r="C23" s="31" t="s">
        <v>403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>
      <c r="A24" s="24"/>
      <c r="B24" s="31" t="s">
        <v>432</v>
      </c>
      <c r="C24" s="31" t="s">
        <v>403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>
      <c r="A25" s="24"/>
      <c r="B25" s="31" t="s">
        <v>433</v>
      </c>
      <c r="C25" s="31" t="s">
        <v>403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>
      <c r="A26" s="24"/>
      <c r="B26" s="31" t="s">
        <v>434</v>
      </c>
      <c r="C26" s="31" t="s">
        <v>403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>
      <c r="A27" s="24">
        <v>42333</v>
      </c>
      <c r="B27" s="31" t="s">
        <v>162</v>
      </c>
      <c r="C27" s="31" t="s">
        <v>341</v>
      </c>
      <c r="D27" s="26">
        <v>1400</v>
      </c>
      <c r="E27" s="27">
        <v>8.1999999999999993</v>
      </c>
      <c r="F27" s="27">
        <f t="shared" si="4"/>
        <v>11479.999999999998</v>
      </c>
      <c r="G27" s="29"/>
      <c r="H27" s="27">
        <f t="shared" si="5"/>
        <v>175111.40000000002</v>
      </c>
      <c r="I27" s="31"/>
    </row>
    <row r="28" spans="1:9" ht="18.75" customHeight="1">
      <c r="A28" s="24"/>
      <c r="B28" s="31" t="s">
        <v>162</v>
      </c>
      <c r="C28" s="31" t="s">
        <v>341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287421.90000000002</v>
      </c>
      <c r="I28" s="31"/>
    </row>
    <row r="29" spans="1:9" ht="18.75" customHeight="1">
      <c r="A29" s="24">
        <v>42337</v>
      </c>
      <c r="B29" s="31" t="s">
        <v>162</v>
      </c>
      <c r="C29" s="31" t="s">
        <v>403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366981.9</v>
      </c>
      <c r="I29" s="31"/>
    </row>
    <row r="30" spans="1:9" ht="18.75" customHeight="1">
      <c r="A30" s="24"/>
      <c r="B30" s="31" t="s">
        <v>162</v>
      </c>
      <c r="C30" s="31" t="s">
        <v>403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372445.9</v>
      </c>
      <c r="I30" s="31"/>
    </row>
    <row r="31" spans="1:9" ht="18.75" customHeight="1">
      <c r="A31" s="24"/>
      <c r="B31" s="31" t="s">
        <v>16</v>
      </c>
      <c r="C31" s="31" t="s">
        <v>403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467050.9</v>
      </c>
      <c r="I31" s="31"/>
    </row>
    <row r="32" spans="1:9" ht="18.75" customHeight="1">
      <c r="A32" s="24">
        <v>42339</v>
      </c>
      <c r="B32" s="31" t="s">
        <v>162</v>
      </c>
      <c r="C32" s="31" t="s">
        <v>403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493726.9</v>
      </c>
      <c r="I32" s="31"/>
    </row>
    <row r="33" spans="1:9" ht="18.75" customHeight="1">
      <c r="A33" s="24"/>
      <c r="B33" s="31" t="s">
        <v>16</v>
      </c>
      <c r="C33" s="31" t="s">
        <v>403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521534.9</v>
      </c>
      <c r="I33" s="31"/>
    </row>
    <row r="34" spans="1:9" ht="18.75" customHeight="1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271534.90000000002</v>
      </c>
      <c r="I34" s="31"/>
    </row>
    <row r="35" spans="1:9" ht="18.75" customHeight="1">
      <c r="A35" s="24"/>
      <c r="B35" s="31"/>
      <c r="C35" s="31"/>
      <c r="D35" s="26"/>
      <c r="E35" s="27"/>
      <c r="F35" s="27">
        <f t="shared" si="4"/>
        <v>0</v>
      </c>
      <c r="G35" s="29"/>
      <c r="H35" s="27">
        <f t="shared" si="5"/>
        <v>0</v>
      </c>
      <c r="I35" s="31"/>
    </row>
    <row r="36" spans="1:9" ht="18.75" customHeight="1">
      <c r="A36" s="24"/>
      <c r="B36" s="31"/>
      <c r="C36" s="31"/>
      <c r="D36" s="26"/>
      <c r="E36" s="27"/>
      <c r="F36" s="27">
        <f>D36*E36</f>
        <v>0</v>
      </c>
      <c r="G36" s="29"/>
      <c r="H36" s="27">
        <f t="shared" si="1"/>
        <v>0</v>
      </c>
      <c r="I36" s="30"/>
    </row>
    <row r="37" spans="1:9" s="200" customFormat="1" ht="21.75" customHeight="1">
      <c r="A37" s="242" t="s">
        <v>14</v>
      </c>
      <c r="B37" s="242"/>
      <c r="C37" s="242"/>
      <c r="D37" s="242"/>
      <c r="E37" s="242"/>
      <c r="F37" s="68">
        <f>SUM(F10:F36)</f>
        <v>848058</v>
      </c>
      <c r="G37" s="68">
        <f>SUM(G10:G36)</f>
        <v>576523.1</v>
      </c>
      <c r="H37" s="82">
        <f>F37-G37</f>
        <v>271534.90000000002</v>
      </c>
      <c r="I37" s="199"/>
    </row>
    <row r="38" spans="1:9" ht="21.75" customHeight="1">
      <c r="G38" s="11"/>
      <c r="H38" s="205"/>
    </row>
  </sheetData>
  <autoFilter ref="A9:I9">
    <filterColumn colId="2"/>
  </autoFilter>
  <mergeCells count="9">
    <mergeCell ref="A37:E37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07"/>
  <sheetViews>
    <sheetView topLeftCell="A7" workbookViewId="0">
      <pane ySplit="3" topLeftCell="A187" activePane="bottomLeft" state="frozen"/>
      <selection activeCell="D75" sqref="D75"/>
      <selection pane="bottomLeft" activeCell="H201" sqref="H201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69" t="s">
        <v>38</v>
      </c>
      <c r="B1" s="269"/>
      <c r="C1" s="269"/>
      <c r="D1" s="269"/>
      <c r="E1" s="269"/>
      <c r="I1" s="162"/>
      <c r="J1" s="162"/>
    </row>
    <row r="2" spans="1:10" s="161" customFormat="1" ht="18.75" customHeight="1">
      <c r="A2" s="269" t="s">
        <v>37</v>
      </c>
      <c r="B2" s="269"/>
      <c r="C2" s="269"/>
      <c r="D2" s="269"/>
      <c r="E2" s="269"/>
      <c r="F2" s="269"/>
      <c r="G2" s="269"/>
      <c r="H2" s="269"/>
      <c r="I2" s="162"/>
      <c r="J2" s="162"/>
    </row>
    <row r="3" spans="1:10" s="161" customFormat="1" ht="18.75" customHeight="1">
      <c r="A3" s="269" t="s">
        <v>40</v>
      </c>
      <c r="B3" s="269"/>
      <c r="C3" s="190"/>
      <c r="D3" s="269" t="s">
        <v>41</v>
      </c>
      <c r="E3" s="269"/>
      <c r="F3" s="269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68" t="s">
        <v>39</v>
      </c>
      <c r="B5" s="268"/>
      <c r="C5" s="268"/>
      <c r="D5" s="268"/>
      <c r="E5" s="268"/>
      <c r="F5" s="268"/>
      <c r="G5" s="268"/>
      <c r="H5" s="268"/>
      <c r="I5" s="268"/>
      <c r="J5" s="268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66" t="s">
        <v>306</v>
      </c>
      <c r="B7" s="266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307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308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309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311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310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312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70" t="s">
        <v>353</v>
      </c>
      <c r="B20" s="271"/>
      <c r="C20" s="271"/>
      <c r="D20" s="271"/>
      <c r="E20" s="271"/>
      <c r="F20" s="271"/>
      <c r="G20" s="271"/>
      <c r="H20" s="271"/>
      <c r="I20" s="99">
        <f>I19</f>
        <v>170230</v>
      </c>
      <c r="J20" s="99"/>
    </row>
    <row r="21" spans="1:10" ht="20.25" customHeight="1">
      <c r="A21" s="18">
        <v>42107</v>
      </c>
      <c r="B21" s="16" t="s">
        <v>311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310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310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311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312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313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312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311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310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310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312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311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310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315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315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70" t="s">
        <v>354</v>
      </c>
      <c r="B41" s="271"/>
      <c r="C41" s="271"/>
      <c r="D41" s="271"/>
      <c r="E41" s="271"/>
      <c r="F41" s="271"/>
      <c r="G41" s="271"/>
      <c r="H41" s="271"/>
      <c r="I41" s="99">
        <f>I40</f>
        <v>-14903</v>
      </c>
      <c r="J41" s="99"/>
    </row>
    <row r="42" spans="1:10" ht="20.25" customHeight="1">
      <c r="A42" s="18">
        <v>42129</v>
      </c>
      <c r="B42" s="16" t="s">
        <v>310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316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311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312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312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311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312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311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312</v>
      </c>
      <c r="C50" s="16" t="s">
        <v>319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312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311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310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316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317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318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320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321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70" t="s">
        <v>355</v>
      </c>
      <c r="B63" s="271"/>
      <c r="C63" s="271"/>
      <c r="D63" s="271"/>
      <c r="E63" s="271"/>
      <c r="F63" s="271"/>
      <c r="G63" s="271"/>
      <c r="H63" s="271"/>
      <c r="I63" s="99">
        <f>I62</f>
        <v>-22885</v>
      </c>
      <c r="J63" s="99"/>
    </row>
    <row r="64" spans="1:10" ht="20.25" customHeight="1">
      <c r="A64" s="18">
        <v>42159</v>
      </c>
      <c r="B64" s="16" t="s">
        <v>312</v>
      </c>
      <c r="C64" s="16" t="s">
        <v>319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312</v>
      </c>
      <c r="C65" s="16" t="s">
        <v>319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312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310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328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310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312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312</v>
      </c>
      <c r="C71" s="16" t="s">
        <v>319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312</v>
      </c>
      <c r="C73" s="16" t="s">
        <v>319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310</v>
      </c>
      <c r="C74" s="16" t="s">
        <v>319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310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312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330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314</v>
      </c>
      <c r="C78" s="16" t="s">
        <v>327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314</v>
      </c>
      <c r="C79" s="16" t="s">
        <v>327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314</v>
      </c>
      <c r="C80" s="16" t="s">
        <v>322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314</v>
      </c>
      <c r="C81" s="16" t="s">
        <v>324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314</v>
      </c>
      <c r="C82" s="16" t="s">
        <v>323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329</v>
      </c>
      <c r="C83" s="16" t="s">
        <v>323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325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333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326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340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332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317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331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70" t="s">
        <v>356</v>
      </c>
      <c r="B94" s="271"/>
      <c r="C94" s="271"/>
      <c r="D94" s="271"/>
      <c r="E94" s="271"/>
      <c r="F94" s="271"/>
      <c r="G94" s="271"/>
      <c r="H94" s="271"/>
      <c r="I94" s="99">
        <f>I93</f>
        <v>-433838</v>
      </c>
      <c r="J94" s="99"/>
    </row>
    <row r="95" spans="1:10" ht="20.25" customHeight="1">
      <c r="A95" s="18">
        <v>42187</v>
      </c>
      <c r="B95" s="16" t="s">
        <v>312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310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312</v>
      </c>
      <c r="C97" s="16" t="s">
        <v>319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310</v>
      </c>
      <c r="C98" s="16" t="s">
        <v>319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312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310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335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312</v>
      </c>
      <c r="C102" s="16" t="s">
        <v>319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312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310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328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312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330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330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342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312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336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339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339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340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339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340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337</v>
      </c>
      <c r="C117" s="16" t="s">
        <v>323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70" t="s">
        <v>357</v>
      </c>
      <c r="B121" s="271"/>
      <c r="C121" s="271"/>
      <c r="D121" s="271"/>
      <c r="E121" s="271"/>
      <c r="F121" s="271"/>
      <c r="G121" s="271"/>
      <c r="H121" s="271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330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343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312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330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330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330</v>
      </c>
      <c r="C127" s="16" t="s">
        <v>349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312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312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312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323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323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351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324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350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317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70" t="s">
        <v>358</v>
      </c>
      <c r="B140" s="271"/>
      <c r="C140" s="271"/>
      <c r="D140" s="271"/>
      <c r="E140" s="271"/>
      <c r="F140" s="271"/>
      <c r="G140" s="271"/>
      <c r="H140" s="271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312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312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359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360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312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312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312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318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350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350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361</v>
      </c>
      <c r="C151" s="16" t="s">
        <v>350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350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323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351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352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70" t="s">
        <v>362</v>
      </c>
      <c r="B159" s="271"/>
      <c r="C159" s="271"/>
      <c r="D159" s="271"/>
      <c r="E159" s="271"/>
      <c r="F159" s="271"/>
      <c r="G159" s="271"/>
      <c r="H159" s="271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310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312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403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310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312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312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310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310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312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318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318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318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318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317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350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404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352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70" t="s">
        <v>415</v>
      </c>
      <c r="B181" s="271"/>
      <c r="C181" s="271"/>
      <c r="D181" s="271"/>
      <c r="E181" s="271"/>
      <c r="F181" s="271"/>
      <c r="G181" s="271"/>
      <c r="H181" s="271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310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312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>
        <v>42328</v>
      </c>
      <c r="B184" s="16" t="s">
        <v>310</v>
      </c>
      <c r="C184" s="16" t="s">
        <v>44</v>
      </c>
      <c r="D184" s="20">
        <v>1965</v>
      </c>
      <c r="E184" s="19">
        <v>55</v>
      </c>
      <c r="F184" s="19">
        <f t="shared" ref="F184:F205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>
      <c r="A185" s="18"/>
      <c r="B185" s="16" t="s">
        <v>312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>
      <c r="A186" s="18"/>
      <c r="B186" s="16"/>
      <c r="C186" s="16"/>
      <c r="D186" s="20"/>
      <c r="E186" s="19"/>
      <c r="F186" s="19">
        <f t="shared" si="26"/>
        <v>0</v>
      </c>
      <c r="G186" s="19"/>
      <c r="H186" s="19"/>
      <c r="I186" s="19">
        <f t="shared" ref="I186:I205" si="27">IF(B186&lt;&gt;"",I185+F186-H186-G186,0)</f>
        <v>0</v>
      </c>
      <c r="J186" s="16"/>
    </row>
    <row r="187" spans="1:10" ht="20.25" customHeight="1">
      <c r="A187" s="18"/>
      <c r="B187" s="16"/>
      <c r="C187" s="16"/>
      <c r="D187" s="20"/>
      <c r="E187" s="19"/>
      <c r="F187" s="19">
        <f t="shared" ref="F187" si="28">D187*E187</f>
        <v>0</v>
      </c>
      <c r="G187" s="19"/>
      <c r="H187" s="19"/>
      <c r="I187" s="19">
        <f t="shared" si="27"/>
        <v>0</v>
      </c>
      <c r="J187" s="16"/>
    </row>
    <row r="188" spans="1:10" ht="20.25" customHeight="1">
      <c r="A188" s="18"/>
      <c r="B188" s="16"/>
      <c r="C188" s="16"/>
      <c r="D188" s="20"/>
      <c r="E188" s="19"/>
      <c r="F188" s="19">
        <f t="shared" ref="F188:F189" si="29">D188*E188</f>
        <v>0</v>
      </c>
      <c r="G188" s="19"/>
      <c r="H188" s="19"/>
      <c r="I188" s="19">
        <f t="shared" ref="I188:I189" si="30">IF(B188&lt;&gt;"",I187+F188-H188-G188,0)</f>
        <v>0</v>
      </c>
      <c r="J188" s="16"/>
    </row>
    <row r="189" spans="1:10" ht="20.25" customHeight="1">
      <c r="A189" s="18"/>
      <c r="B189" s="16"/>
      <c r="C189" s="16"/>
      <c r="D189" s="20"/>
      <c r="E189" s="19"/>
      <c r="F189" s="19">
        <f t="shared" si="29"/>
        <v>0</v>
      </c>
      <c r="G189" s="19"/>
      <c r="H189" s="19"/>
      <c r="I189" s="19">
        <f t="shared" si="30"/>
        <v>0</v>
      </c>
      <c r="J189" s="16"/>
    </row>
    <row r="190" spans="1:10" ht="20.25" customHeight="1">
      <c r="A190" s="18"/>
      <c r="B190" s="16"/>
      <c r="C190" s="16"/>
      <c r="D190" s="20"/>
      <c r="E190" s="19"/>
      <c r="F190" s="19">
        <f t="shared" ref="F190" si="31">D190*E190</f>
        <v>0</v>
      </c>
      <c r="G190" s="19"/>
      <c r="H190" s="19"/>
      <c r="I190" s="19">
        <f t="shared" ref="I190:I201" si="32">IF(B190&lt;&gt;"",I189+F190-H190-G190,0)</f>
        <v>0</v>
      </c>
      <c r="J190" s="16"/>
    </row>
    <row r="191" spans="1:10" ht="20.25" customHeight="1">
      <c r="A191" s="18"/>
      <c r="B191" s="31" t="s">
        <v>162</v>
      </c>
      <c r="C191" s="16" t="s">
        <v>352</v>
      </c>
      <c r="D191" s="26">
        <v>480</v>
      </c>
      <c r="E191" s="27">
        <v>8.5</v>
      </c>
      <c r="F191" s="19"/>
      <c r="G191" s="19">
        <f t="shared" ref="G191:G193" si="33">D191*E191</f>
        <v>4080</v>
      </c>
      <c r="H191" s="19"/>
      <c r="I191" s="19">
        <f t="shared" si="32"/>
        <v>-4080</v>
      </c>
      <c r="J191" s="16"/>
    </row>
    <row r="192" spans="1:10" ht="20.25" customHeight="1">
      <c r="A192" s="18"/>
      <c r="B192" s="31" t="s">
        <v>162</v>
      </c>
      <c r="C192" s="16" t="s">
        <v>352</v>
      </c>
      <c r="D192" s="26">
        <v>7171</v>
      </c>
      <c r="E192" s="27">
        <v>9.1999999999999993</v>
      </c>
      <c r="F192" s="19"/>
      <c r="G192" s="19">
        <f t="shared" si="33"/>
        <v>65973.2</v>
      </c>
      <c r="H192" s="19"/>
      <c r="I192" s="19">
        <f t="shared" si="32"/>
        <v>-70053.2</v>
      </c>
      <c r="J192" s="16"/>
    </row>
    <row r="193" spans="1:10" ht="20.25" customHeight="1">
      <c r="A193" s="18"/>
      <c r="B193" s="31" t="s">
        <v>416</v>
      </c>
      <c r="C193" s="16" t="s">
        <v>352</v>
      </c>
      <c r="D193" s="26">
        <v>2604</v>
      </c>
      <c r="E193" s="27">
        <v>19</v>
      </c>
      <c r="F193" s="19"/>
      <c r="G193" s="19">
        <f t="shared" si="33"/>
        <v>49476</v>
      </c>
      <c r="H193" s="19"/>
      <c r="I193" s="19">
        <f t="shared" si="32"/>
        <v>-119529.2</v>
      </c>
      <c r="J193" s="16"/>
    </row>
    <row r="194" spans="1:10" ht="20.25" customHeight="1">
      <c r="A194" s="18"/>
      <c r="B194" s="31" t="s">
        <v>162</v>
      </c>
      <c r="C194" s="31" t="s">
        <v>350</v>
      </c>
      <c r="D194" s="26">
        <v>1400</v>
      </c>
      <c r="E194" s="27">
        <v>8.1999999999999993</v>
      </c>
      <c r="F194" s="19"/>
      <c r="G194" s="19">
        <f>D194*E194</f>
        <v>11479.999999999998</v>
      </c>
      <c r="H194" s="19"/>
      <c r="I194" s="19">
        <f t="shared" si="32"/>
        <v>-131009.2</v>
      </c>
      <c r="J194" s="16"/>
    </row>
    <row r="195" spans="1:10" ht="20.25" customHeight="1">
      <c r="A195" s="18"/>
      <c r="B195" s="31" t="s">
        <v>162</v>
      </c>
      <c r="C195" s="31" t="s">
        <v>350</v>
      </c>
      <c r="D195" s="26">
        <v>13213</v>
      </c>
      <c r="E195" s="27">
        <v>8.5</v>
      </c>
      <c r="F195" s="19"/>
      <c r="G195" s="19">
        <f>D195*E195</f>
        <v>112310.5</v>
      </c>
      <c r="H195" s="19"/>
      <c r="I195" s="19">
        <f t="shared" si="32"/>
        <v>-243319.7</v>
      </c>
      <c r="J195" s="16"/>
    </row>
    <row r="196" spans="1:10" ht="20.25" customHeight="1">
      <c r="A196" s="18"/>
      <c r="B196" s="16" t="s">
        <v>162</v>
      </c>
      <c r="C196" s="16" t="s">
        <v>79</v>
      </c>
      <c r="D196" s="26">
        <v>3000</v>
      </c>
      <c r="E196" s="27">
        <v>14.5</v>
      </c>
      <c r="F196" s="19"/>
      <c r="G196" s="19">
        <f t="shared" ref="G196:G198" si="34">D196*E196</f>
        <v>43500</v>
      </c>
      <c r="H196" s="19"/>
      <c r="I196" s="19">
        <f t="shared" si="32"/>
        <v>-286819.7</v>
      </c>
      <c r="J196" s="16"/>
    </row>
    <row r="197" spans="1:10" ht="20.25" customHeight="1">
      <c r="A197" s="18">
        <v>42311</v>
      </c>
      <c r="B197" s="16" t="s">
        <v>17</v>
      </c>
      <c r="C197" s="16" t="s">
        <v>44</v>
      </c>
      <c r="D197" s="20"/>
      <c r="E197" s="19"/>
      <c r="F197" s="19">
        <f t="shared" ref="F197:F199" si="35">D197*E197</f>
        <v>0</v>
      </c>
      <c r="G197" s="19">
        <f t="shared" si="34"/>
        <v>0</v>
      </c>
      <c r="H197" s="19">
        <v>30000</v>
      </c>
      <c r="I197" s="19">
        <f t="shared" si="32"/>
        <v>-316819.7</v>
      </c>
      <c r="J197" s="16"/>
    </row>
    <row r="198" spans="1:10" ht="20.25" customHeight="1">
      <c r="A198" s="18">
        <v>42322</v>
      </c>
      <c r="B198" s="16" t="s">
        <v>17</v>
      </c>
      <c r="C198" s="16" t="s">
        <v>44</v>
      </c>
      <c r="D198" s="20"/>
      <c r="E198" s="19"/>
      <c r="F198" s="19">
        <f t="shared" si="35"/>
        <v>0</v>
      </c>
      <c r="G198" s="19">
        <f t="shared" si="34"/>
        <v>0</v>
      </c>
      <c r="H198" s="19">
        <v>40000</v>
      </c>
      <c r="I198" s="19">
        <f t="shared" si="32"/>
        <v>-356819.7</v>
      </c>
      <c r="J198" s="16"/>
    </row>
    <row r="199" spans="1:10" ht="20.25" customHeight="1">
      <c r="A199" s="18">
        <v>42336</v>
      </c>
      <c r="B199" s="16" t="s">
        <v>17</v>
      </c>
      <c r="C199" s="16" t="s">
        <v>44</v>
      </c>
      <c r="D199" s="20"/>
      <c r="E199" s="19"/>
      <c r="F199" s="19">
        <f t="shared" si="35"/>
        <v>0</v>
      </c>
      <c r="G199" s="19"/>
      <c r="H199" s="19">
        <v>20000</v>
      </c>
      <c r="I199" s="19">
        <f t="shared" si="32"/>
        <v>-376819.7</v>
      </c>
      <c r="J199" s="16"/>
    </row>
    <row r="200" spans="1:10" ht="20.25" customHeight="1">
      <c r="A200" s="18">
        <v>42342</v>
      </c>
      <c r="B200" s="16" t="s">
        <v>17</v>
      </c>
      <c r="C200" s="16" t="s">
        <v>44</v>
      </c>
      <c r="D200" s="20"/>
      <c r="E200" s="19"/>
      <c r="F200" s="19">
        <f t="shared" si="26"/>
        <v>0</v>
      </c>
      <c r="G200" s="19"/>
      <c r="H200" s="19">
        <v>18000</v>
      </c>
      <c r="I200" s="19">
        <f t="shared" si="32"/>
        <v>-394819.7</v>
      </c>
      <c r="J200" s="16"/>
    </row>
    <row r="201" spans="1:10" ht="20.25" customHeight="1">
      <c r="A201" s="18"/>
      <c r="B201" s="16"/>
      <c r="C201" s="16"/>
      <c r="D201" s="20"/>
      <c r="E201" s="19"/>
      <c r="F201" s="19">
        <f t="shared" si="26"/>
        <v>0</v>
      </c>
      <c r="G201" s="19"/>
      <c r="H201" s="19"/>
      <c r="I201" s="19">
        <f t="shared" si="32"/>
        <v>0</v>
      </c>
      <c r="J201" s="16"/>
    </row>
    <row r="202" spans="1:10" ht="20.25" customHeight="1">
      <c r="A202" s="18"/>
      <c r="B202" s="16"/>
      <c r="C202" s="16"/>
      <c r="D202" s="20"/>
      <c r="E202" s="19"/>
      <c r="F202" s="19">
        <f t="shared" si="26"/>
        <v>0</v>
      </c>
      <c r="G202" s="19"/>
      <c r="H202" s="19"/>
      <c r="I202" s="19">
        <f t="shared" si="27"/>
        <v>0</v>
      </c>
      <c r="J202" s="16"/>
    </row>
    <row r="203" spans="1:10" ht="20.25" customHeight="1">
      <c r="A203" s="18"/>
      <c r="B203" s="16"/>
      <c r="C203" s="16"/>
      <c r="D203" s="20"/>
      <c r="E203" s="19"/>
      <c r="F203" s="19">
        <f t="shared" si="26"/>
        <v>0</v>
      </c>
      <c r="G203" s="19"/>
      <c r="H203" s="19"/>
      <c r="I203" s="19">
        <f t="shared" si="27"/>
        <v>0</v>
      </c>
      <c r="J203" s="16"/>
    </row>
    <row r="204" spans="1:10" ht="20.25" customHeight="1">
      <c r="A204" s="18"/>
      <c r="B204" s="16"/>
      <c r="C204" s="16"/>
      <c r="D204" s="20"/>
      <c r="E204" s="19"/>
      <c r="F204" s="19">
        <f t="shared" si="26"/>
        <v>0</v>
      </c>
      <c r="G204" s="19"/>
      <c r="H204" s="19"/>
      <c r="I204" s="19">
        <f t="shared" si="27"/>
        <v>0</v>
      </c>
      <c r="J204" s="16"/>
    </row>
    <row r="205" spans="1:10" ht="20.25" customHeight="1">
      <c r="A205" s="18"/>
      <c r="B205" s="16"/>
      <c r="C205" s="16"/>
      <c r="D205" s="20"/>
      <c r="E205" s="19"/>
      <c r="F205" s="19">
        <f t="shared" si="26"/>
        <v>0</v>
      </c>
      <c r="G205" s="19"/>
      <c r="H205" s="19"/>
      <c r="I205" s="19">
        <f t="shared" si="27"/>
        <v>0</v>
      </c>
      <c r="J205" s="16"/>
    </row>
    <row r="206" spans="1:10" s="158" customFormat="1" ht="21.75" customHeight="1">
      <c r="A206" s="267" t="s">
        <v>14</v>
      </c>
      <c r="B206" s="267"/>
      <c r="C206" s="267"/>
      <c r="D206" s="267"/>
      <c r="E206" s="267"/>
      <c r="F206" s="170">
        <f>SUM(F10:F205)</f>
        <v>4634462</v>
      </c>
      <c r="G206" s="170">
        <f>SUM(G10:G205)</f>
        <v>3192114.5</v>
      </c>
      <c r="H206" s="170">
        <f>SUM(H10:H205)</f>
        <v>1562611</v>
      </c>
      <c r="I206" s="171">
        <f>F206-G206-H206</f>
        <v>-120263.5</v>
      </c>
      <c r="J206" s="169"/>
    </row>
    <row r="207" spans="1:10" ht="21.75" customHeight="1">
      <c r="H207" s="187"/>
      <c r="I207" s="10"/>
    </row>
  </sheetData>
  <autoFilter ref="A9:J206">
    <filterColumn colId="2"/>
    <filterColumn colId="6"/>
  </autoFilter>
  <mergeCells count="15">
    <mergeCell ref="A7:B7"/>
    <mergeCell ref="A206:E206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69" t="s">
        <v>38</v>
      </c>
      <c r="B1" s="269"/>
      <c r="C1" s="269"/>
      <c r="D1" s="269"/>
      <c r="E1" s="269"/>
      <c r="I1" s="162"/>
      <c r="J1" s="162"/>
    </row>
    <row r="2" spans="1:10" s="161" customFormat="1" ht="18.75" customHeight="1">
      <c r="A2" s="269" t="s">
        <v>37</v>
      </c>
      <c r="B2" s="269"/>
      <c r="C2" s="269"/>
      <c r="D2" s="269"/>
      <c r="E2" s="269"/>
      <c r="F2" s="269"/>
      <c r="G2" s="269"/>
      <c r="H2" s="269"/>
      <c r="I2" s="162"/>
      <c r="J2" s="162"/>
    </row>
    <row r="3" spans="1:10" s="161" customFormat="1" ht="18.75" customHeight="1">
      <c r="A3" s="269" t="s">
        <v>40</v>
      </c>
      <c r="B3" s="269"/>
      <c r="C3" s="204"/>
      <c r="D3" s="269" t="s">
        <v>41</v>
      </c>
      <c r="E3" s="269"/>
      <c r="F3" s="269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68" t="s">
        <v>39</v>
      </c>
      <c r="B5" s="268"/>
      <c r="C5" s="268"/>
      <c r="D5" s="268"/>
      <c r="E5" s="268"/>
      <c r="F5" s="268"/>
      <c r="G5" s="268"/>
      <c r="H5" s="268"/>
      <c r="I5" s="268"/>
      <c r="J5" s="268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66" t="s">
        <v>405</v>
      </c>
      <c r="B7" s="266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406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67" t="s">
        <v>14</v>
      </c>
      <c r="B26" s="267"/>
      <c r="C26" s="267"/>
      <c r="D26" s="267"/>
      <c r="E26" s="267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0"/>
  <sheetViews>
    <sheetView topLeftCell="A7" workbookViewId="0">
      <pane ySplit="3" topLeftCell="A10" activePane="bottomLeft" state="frozen"/>
      <selection activeCell="D75" sqref="D75"/>
      <selection pane="bottomLeft" activeCell="C76" sqref="C76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55" t="s">
        <v>38</v>
      </c>
      <c r="B1" s="255"/>
      <c r="C1" s="255"/>
      <c r="D1" s="255"/>
      <c r="G1" s="54"/>
      <c r="H1" s="54"/>
    </row>
    <row r="2" spans="1:9" s="52" customFormat="1" ht="18.75" customHeight="1">
      <c r="A2" s="255" t="s">
        <v>37</v>
      </c>
      <c r="B2" s="255"/>
      <c r="C2" s="255"/>
      <c r="D2" s="255"/>
      <c r="E2" s="255"/>
      <c r="F2" s="255"/>
      <c r="G2" s="54"/>
      <c r="H2" s="54"/>
    </row>
    <row r="3" spans="1:9" s="52" customFormat="1" ht="18.75" customHeight="1">
      <c r="A3" s="255" t="s">
        <v>40</v>
      </c>
      <c r="B3" s="255"/>
      <c r="C3" s="255" t="s">
        <v>41</v>
      </c>
      <c r="D3" s="255"/>
      <c r="E3" s="255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54" t="s">
        <v>47</v>
      </c>
      <c r="B5" s="254"/>
      <c r="C5" s="254"/>
      <c r="D5" s="254"/>
      <c r="E5" s="254"/>
      <c r="F5" s="254"/>
      <c r="G5" s="254"/>
      <c r="H5" s="254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47" t="s">
        <v>46</v>
      </c>
      <c r="B7" s="247"/>
      <c r="C7" s="246" t="s">
        <v>42</v>
      </c>
      <c r="D7" s="246"/>
      <c r="E7" s="265" t="s">
        <v>43</v>
      </c>
      <c r="F7" s="265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79" t="s">
        <v>81</v>
      </c>
      <c r="B10" s="280"/>
      <c r="C10" s="280"/>
      <c r="D10" s="280"/>
      <c r="E10" s="280"/>
      <c r="F10" s="280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79" t="s">
        <v>251</v>
      </c>
      <c r="B38" s="280"/>
      <c r="C38" s="280"/>
      <c r="D38" s="280"/>
      <c r="E38" s="280"/>
      <c r="F38" s="280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79" t="s">
        <v>382</v>
      </c>
      <c r="B60" s="280"/>
      <c r="C60" s="280"/>
      <c r="D60" s="280"/>
      <c r="E60" s="280"/>
      <c r="F60" s="280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383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384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341</v>
      </c>
    </row>
    <row r="64" spans="1:9" ht="21" customHeight="1">
      <c r="A64" s="24">
        <v>42271</v>
      </c>
      <c r="B64" s="31" t="s">
        <v>383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385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383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386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83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383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386</v>
      </c>
    </row>
    <row r="72" spans="1:8" ht="21" customHeight="1">
      <c r="A72" s="24"/>
      <c r="B72" s="31" t="s">
        <v>253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341</v>
      </c>
    </row>
    <row r="73" spans="1:8" ht="21" customHeight="1">
      <c r="A73" s="24">
        <v>42315</v>
      </c>
      <c r="B73" s="31" t="s">
        <v>419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386</v>
      </c>
    </row>
    <row r="74" spans="1:8" ht="21" customHeight="1">
      <c r="A74" s="24">
        <v>42317</v>
      </c>
      <c r="B74" s="31" t="s">
        <v>419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386</v>
      </c>
    </row>
    <row r="75" spans="1:8" ht="21" customHeight="1">
      <c r="A75" s="24"/>
      <c r="B75" s="31" t="s">
        <v>419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386</v>
      </c>
    </row>
    <row r="76" spans="1:8" ht="21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5"/>
        <v>0</v>
      </c>
      <c r="H76" s="24"/>
    </row>
    <row r="77" spans="1:8" ht="21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5"/>
        <v>0</v>
      </c>
      <c r="H77" s="24"/>
    </row>
    <row r="78" spans="1:8" ht="21" customHeight="1">
      <c r="A78" s="24"/>
      <c r="B78" s="31"/>
      <c r="C78" s="26"/>
      <c r="D78" s="27"/>
      <c r="E78" s="27">
        <f t="shared" si="6"/>
        <v>0</v>
      </c>
      <c r="F78" s="29"/>
      <c r="G78" s="27">
        <f t="shared" si="5"/>
        <v>0</v>
      </c>
      <c r="H78" s="24"/>
    </row>
    <row r="79" spans="1:8" ht="21" customHeight="1">
      <c r="A79" s="24"/>
      <c r="B79" s="31"/>
      <c r="C79" s="26"/>
      <c r="D79" s="27"/>
      <c r="E79" s="27">
        <f t="shared" si="6"/>
        <v>0</v>
      </c>
      <c r="F79" s="29"/>
      <c r="G79" s="27">
        <f t="shared" si="5"/>
        <v>0</v>
      </c>
      <c r="H79" s="24"/>
    </row>
    <row r="80" spans="1:8" ht="21" customHeight="1">
      <c r="A80" s="24"/>
      <c r="B80" s="31"/>
      <c r="C80" s="26"/>
      <c r="D80" s="27"/>
      <c r="E80" s="27">
        <f t="shared" si="6"/>
        <v>0</v>
      </c>
      <c r="F80" s="29"/>
      <c r="G80" s="27">
        <f t="shared" ref="G80:G83" si="7">IF(B80&lt;&gt;"",G79+E80-F80,0)</f>
        <v>0</v>
      </c>
      <c r="H80" s="24"/>
    </row>
    <row r="81" spans="1:9" ht="21" customHeight="1">
      <c r="A81" s="24"/>
      <c r="B81" s="31"/>
      <c r="C81" s="26"/>
      <c r="D81" s="27"/>
      <c r="E81" s="27">
        <f t="shared" si="6"/>
        <v>0</v>
      </c>
      <c r="F81" s="29"/>
      <c r="G81" s="27">
        <f t="shared" si="7"/>
        <v>0</v>
      </c>
      <c r="H81" s="24"/>
    </row>
    <row r="82" spans="1:9" ht="21" customHeight="1">
      <c r="A82" s="24"/>
      <c r="B82" s="31"/>
      <c r="C82" s="26"/>
      <c r="D82" s="27"/>
      <c r="E82" s="27">
        <f t="shared" si="6"/>
        <v>0</v>
      </c>
      <c r="F82" s="29"/>
      <c r="G82" s="27">
        <f t="shared" si="7"/>
        <v>0</v>
      </c>
      <c r="H82" s="24"/>
    </row>
    <row r="83" spans="1:9" ht="21" customHeight="1">
      <c r="A83" s="24"/>
      <c r="B83" s="31"/>
      <c r="C83" s="26"/>
      <c r="D83" s="27"/>
      <c r="E83" s="27">
        <f t="shared" si="6"/>
        <v>0</v>
      </c>
      <c r="F83" s="29"/>
      <c r="G83" s="27">
        <f t="shared" si="7"/>
        <v>0</v>
      </c>
      <c r="H83" s="24"/>
    </row>
    <row r="84" spans="1:9" s="37" customFormat="1" ht="21.75" customHeight="1">
      <c r="A84" s="242" t="s">
        <v>14</v>
      </c>
      <c r="B84" s="242"/>
      <c r="C84" s="242"/>
      <c r="D84" s="242"/>
      <c r="E84" s="68">
        <f>SUM(E11:E83)+G10</f>
        <v>5314676.9000000004</v>
      </c>
      <c r="F84" s="68">
        <f>SUM(F11:F83)+H10</f>
        <v>4619176.9000000004</v>
      </c>
      <c r="G84" s="68">
        <f>(E84-F84)</f>
        <v>695500</v>
      </c>
      <c r="H84" s="69"/>
    </row>
    <row r="86" spans="1:9" s="111" customFormat="1" ht="21" customHeight="1">
      <c r="A86" s="108"/>
      <c r="B86" s="114" t="s">
        <v>99</v>
      </c>
      <c r="C86" s="109"/>
      <c r="D86" s="110"/>
      <c r="E86" s="281">
        <f>G84*1000</f>
        <v>695500000</v>
      </c>
      <c r="F86" s="281"/>
      <c r="G86" s="115" t="s">
        <v>88</v>
      </c>
      <c r="H86" s="110"/>
      <c r="I86" s="110"/>
    </row>
    <row r="87" spans="1:9" s="111" customFormat="1" ht="21" customHeight="1">
      <c r="A87" s="108"/>
      <c r="B87" s="114" t="s">
        <v>89</v>
      </c>
      <c r="C87" s="112" t="str">
        <f>[1]!VND(E86, TRUE)</f>
        <v>Sáu trăm chín mươi lăm triệu, năm trăm ngàn đồng</v>
      </c>
      <c r="D87" s="110"/>
      <c r="E87" s="110"/>
      <c r="F87" s="113"/>
      <c r="G87" s="110"/>
      <c r="H87" s="110"/>
      <c r="I87" s="110"/>
    </row>
    <row r="89" spans="1:9" ht="15.75" customHeight="1">
      <c r="E89" s="282" t="s">
        <v>93</v>
      </c>
      <c r="F89" s="282"/>
      <c r="G89" s="282"/>
      <c r="H89" s="282"/>
    </row>
    <row r="90" spans="1:9" ht="21.75" customHeight="1">
      <c r="A90" s="15" t="s">
        <v>85</v>
      </c>
      <c r="B90" s="14"/>
      <c r="E90" s="278" t="s">
        <v>86</v>
      </c>
      <c r="F90" s="278"/>
      <c r="G90" s="278"/>
      <c r="H90" s="278"/>
    </row>
  </sheetData>
  <autoFilter ref="A9:H9"/>
  <mergeCells count="15">
    <mergeCell ref="E90:H90"/>
    <mergeCell ref="A84:D84"/>
    <mergeCell ref="A10:F10"/>
    <mergeCell ref="E86:F86"/>
    <mergeCell ref="E89:H89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E65" sqref="E65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69" t="s">
        <v>38</v>
      </c>
      <c r="B1" s="269"/>
      <c r="C1" s="269"/>
      <c r="D1" s="269"/>
      <c r="E1" s="269"/>
      <c r="H1" s="162"/>
      <c r="I1" s="162"/>
    </row>
    <row r="2" spans="1:9" s="161" customFormat="1" ht="18.75" customHeight="1">
      <c r="A2" s="269" t="s">
        <v>37</v>
      </c>
      <c r="B2" s="269"/>
      <c r="C2" s="269"/>
      <c r="D2" s="269"/>
      <c r="E2" s="269"/>
      <c r="F2" s="269"/>
      <c r="G2" s="269"/>
      <c r="H2" s="162"/>
      <c r="I2" s="162"/>
    </row>
    <row r="3" spans="1:9" s="161" customFormat="1" ht="18.75" customHeight="1">
      <c r="A3" s="269" t="s">
        <v>40</v>
      </c>
      <c r="B3" s="269"/>
      <c r="C3" s="194"/>
      <c r="D3" s="269" t="s">
        <v>41</v>
      </c>
      <c r="E3" s="269"/>
      <c r="F3" s="269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68" t="s">
        <v>39</v>
      </c>
      <c r="B5" s="268"/>
      <c r="C5" s="268"/>
      <c r="D5" s="268"/>
      <c r="E5" s="268"/>
      <c r="F5" s="268"/>
      <c r="G5" s="268"/>
      <c r="H5" s="268"/>
      <c r="I5" s="268"/>
    </row>
    <row r="6" spans="1:9" ht="9.75" customHeight="1">
      <c r="D6" s="8"/>
      <c r="E6" s="8"/>
      <c r="F6" s="8"/>
      <c r="G6" s="8"/>
      <c r="I6" s="17"/>
    </row>
    <row r="7" spans="1:9" ht="21.75" customHeight="1">
      <c r="A7" s="266" t="s">
        <v>348</v>
      </c>
      <c r="B7" s="266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345</v>
      </c>
      <c r="C12" s="18" t="s">
        <v>341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346</v>
      </c>
      <c r="C13" s="18" t="s">
        <v>341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341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334</v>
      </c>
      <c r="C15" s="18" t="s">
        <v>341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345</v>
      </c>
      <c r="C16" s="18" t="s">
        <v>341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345</v>
      </c>
      <c r="C19" s="18" t="s">
        <v>341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334</v>
      </c>
      <c r="C20" s="18" t="s">
        <v>341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345</v>
      </c>
      <c r="C21" s="18" t="s">
        <v>341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346</v>
      </c>
      <c r="C22" s="18" t="s">
        <v>341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334</v>
      </c>
      <c r="C23" s="18" t="s">
        <v>341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334</v>
      </c>
      <c r="C24" s="18" t="s">
        <v>341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345</v>
      </c>
      <c r="C25" s="18" t="s">
        <v>341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341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334</v>
      </c>
      <c r="C33" s="18" t="s">
        <v>341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334</v>
      </c>
      <c r="C35" s="18" t="s">
        <v>341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334</v>
      </c>
      <c r="C36" s="18" t="s">
        <v>341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341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347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317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341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311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387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310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310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310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317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310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311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310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310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>
        <v>42318</v>
      </c>
      <c r="B64" s="16" t="s">
        <v>260</v>
      </c>
      <c r="C64" s="16" t="s">
        <v>191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>
      <c r="A65" s="18"/>
      <c r="B65" s="16"/>
      <c r="C65" s="18"/>
      <c r="D65" s="20"/>
      <c r="E65" s="19"/>
      <c r="F65" s="19">
        <f t="shared" si="6"/>
        <v>0</v>
      </c>
      <c r="G65" s="19"/>
      <c r="H65" s="19">
        <f t="shared" si="7"/>
        <v>0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67" t="s">
        <v>14</v>
      </c>
      <c r="B68" s="267"/>
      <c r="C68" s="267"/>
      <c r="D68" s="267"/>
      <c r="E68" s="267"/>
      <c r="F68" s="170">
        <f>SUM(F10:F67)</f>
        <v>920849.4</v>
      </c>
      <c r="G68" s="170">
        <f>SUM(G10:G67)</f>
        <v>815853.4</v>
      </c>
      <c r="H68" s="171">
        <f>F68-G68</f>
        <v>104996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104996000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Một trăm lẻ bốn triệu, chín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3" t="s">
        <v>38</v>
      </c>
      <c r="B1" s="243"/>
      <c r="C1" s="243"/>
      <c r="D1" s="243"/>
      <c r="F1" s="61"/>
      <c r="G1" s="62"/>
    </row>
    <row r="2" spans="1:8" s="60" customFormat="1" ht="18.75" customHeight="1">
      <c r="A2" s="243" t="s">
        <v>37</v>
      </c>
      <c r="B2" s="243"/>
      <c r="C2" s="243"/>
      <c r="D2" s="243"/>
      <c r="E2" s="243"/>
      <c r="F2" s="61"/>
      <c r="G2" s="62"/>
    </row>
    <row r="3" spans="1:8" s="60" customFormat="1" ht="18.75" customHeight="1">
      <c r="A3" s="243" t="s">
        <v>40</v>
      </c>
      <c r="B3" s="243"/>
      <c r="C3" s="243" t="s">
        <v>41</v>
      </c>
      <c r="D3" s="243"/>
      <c r="E3" s="243"/>
      <c r="F3" s="61"/>
      <c r="G3" s="62"/>
    </row>
    <row r="4" spans="1:8" ht="9.75" customHeight="1"/>
    <row r="5" spans="1:8" s="63" customFormat="1" ht="29.25" customHeight="1">
      <c r="A5" s="244" t="s">
        <v>48</v>
      </c>
      <c r="B5" s="244"/>
      <c r="C5" s="244"/>
      <c r="D5" s="244"/>
      <c r="E5" s="244"/>
      <c r="F5" s="244"/>
      <c r="G5" s="244"/>
      <c r="H5" s="244"/>
    </row>
    <row r="6" spans="1:8" ht="9.75" customHeight="1"/>
    <row r="7" spans="1:8" ht="21.75" customHeight="1">
      <c r="A7" s="247" t="s">
        <v>397</v>
      </c>
      <c r="B7" s="247"/>
      <c r="C7" s="273" t="s">
        <v>28</v>
      </c>
      <c r="D7" s="273"/>
    </row>
    <row r="8" spans="1:8" s="55" customFormat="1" ht="15.75" customHeight="1">
      <c r="C8" s="274"/>
      <c r="D8" s="275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393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42" t="s">
        <v>14</v>
      </c>
      <c r="B27" s="242"/>
      <c r="C27" s="242"/>
      <c r="D27" s="242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55" t="s">
        <v>38</v>
      </c>
      <c r="B1" s="255"/>
      <c r="C1" s="255"/>
      <c r="D1" s="255"/>
      <c r="G1" s="53"/>
      <c r="H1" s="54"/>
    </row>
    <row r="2" spans="1:9" s="52" customFormat="1" ht="18.75" customHeight="1">
      <c r="A2" s="255" t="s">
        <v>37</v>
      </c>
      <c r="B2" s="255"/>
      <c r="C2" s="255"/>
      <c r="D2" s="255"/>
      <c r="E2" s="255"/>
      <c r="F2" s="255"/>
      <c r="G2" s="53"/>
      <c r="H2" s="54"/>
    </row>
    <row r="3" spans="1:9" s="52" customFormat="1" ht="18.75" customHeight="1">
      <c r="A3" s="255" t="s">
        <v>40</v>
      </c>
      <c r="B3" s="255"/>
      <c r="C3" s="255" t="s">
        <v>41</v>
      </c>
      <c r="D3" s="255"/>
      <c r="E3" s="255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54" t="s">
        <v>48</v>
      </c>
      <c r="B5" s="254"/>
      <c r="C5" s="254"/>
      <c r="D5" s="254"/>
      <c r="E5" s="254"/>
      <c r="F5" s="254"/>
      <c r="G5" s="254"/>
      <c r="H5" s="254"/>
      <c r="I5" s="254"/>
    </row>
    <row r="6" spans="1:9" ht="9.75" customHeight="1">
      <c r="C6" s="4"/>
      <c r="D6" s="4"/>
      <c r="E6" s="4"/>
      <c r="F6" s="4"/>
    </row>
    <row r="7" spans="1:9" ht="21" customHeight="1">
      <c r="A7" s="266" t="s">
        <v>338</v>
      </c>
      <c r="B7" s="266"/>
      <c r="C7" s="246"/>
      <c r="D7" s="246"/>
      <c r="E7" s="265"/>
      <c r="F7" s="265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339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341</v>
      </c>
    </row>
    <row r="11" spans="1:9" ht="19.5" customHeight="1">
      <c r="A11" s="24">
        <v>42161</v>
      </c>
      <c r="B11" s="31" t="s">
        <v>340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341</v>
      </c>
    </row>
    <row r="12" spans="1:9" ht="19.5" customHeight="1">
      <c r="A12" s="24">
        <v>42162</v>
      </c>
      <c r="B12" s="31" t="s">
        <v>340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341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340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339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339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341</v>
      </c>
    </row>
    <row r="18" spans="1:9" ht="19.5" customHeight="1">
      <c r="A18" s="24">
        <v>42194</v>
      </c>
      <c r="B18" s="31" t="s">
        <v>339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341</v>
      </c>
    </row>
    <row r="19" spans="1:9" ht="19.5" customHeight="1">
      <c r="A19" s="24">
        <v>42197</v>
      </c>
      <c r="B19" s="31" t="s">
        <v>340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341</v>
      </c>
    </row>
    <row r="20" spans="1:9" ht="19.5" customHeight="1">
      <c r="A20" s="24"/>
      <c r="B20" s="31" t="s">
        <v>339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341</v>
      </c>
    </row>
    <row r="21" spans="1:9" ht="19.5" customHeight="1">
      <c r="A21" s="24">
        <v>42185</v>
      </c>
      <c r="B21" s="31" t="s">
        <v>340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341</v>
      </c>
    </row>
    <row r="22" spans="1:9" ht="19.5" customHeight="1">
      <c r="A22" s="24">
        <v>42214</v>
      </c>
      <c r="B22" s="31" t="s">
        <v>340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341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42" t="s">
        <v>14</v>
      </c>
      <c r="B33" s="242"/>
      <c r="C33" s="242"/>
      <c r="D33" s="242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7" t="s">
        <v>398</v>
      </c>
      <c r="B7" s="247"/>
      <c r="C7" s="246" t="s">
        <v>399</v>
      </c>
      <c r="D7" s="246"/>
      <c r="E7" s="265" t="s">
        <v>29</v>
      </c>
      <c r="F7" s="265"/>
      <c r="G7" s="265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42" t="s">
        <v>14</v>
      </c>
      <c r="B25" s="242"/>
      <c r="C25" s="242"/>
      <c r="D25" s="242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7" t="s">
        <v>400</v>
      </c>
      <c r="B7" s="247"/>
      <c r="C7" s="246" t="s">
        <v>31</v>
      </c>
      <c r="D7" s="246"/>
      <c r="E7" s="265" t="s">
        <v>29</v>
      </c>
      <c r="F7" s="265"/>
      <c r="G7" s="265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42" t="s">
        <v>14</v>
      </c>
      <c r="B18" s="242"/>
      <c r="C18" s="242"/>
      <c r="D18" s="242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47" t="s">
        <v>401</v>
      </c>
      <c r="B7" s="247"/>
      <c r="C7" s="246" t="s">
        <v>28</v>
      </c>
      <c r="D7" s="246"/>
      <c r="E7" s="265" t="s">
        <v>29</v>
      </c>
      <c r="F7" s="265"/>
      <c r="G7" s="265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42" t="s">
        <v>14</v>
      </c>
      <c r="B22" s="242"/>
      <c r="C22" s="242"/>
      <c r="D22" s="242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K23"/>
  <sheetViews>
    <sheetView topLeftCell="A7" workbookViewId="0">
      <pane ySplit="3" topLeftCell="A10" activePane="bottomLeft" state="frozen"/>
      <selection activeCell="B80" sqref="B80"/>
      <selection pane="bottomLeft" activeCell="I16" sqref="I16:I20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3" t="s">
        <v>38</v>
      </c>
      <c r="B1" s="243"/>
      <c r="C1" s="243"/>
      <c r="D1" s="243"/>
      <c r="E1" s="243"/>
      <c r="G1" s="92"/>
      <c r="I1" s="62"/>
      <c r="J1" s="62"/>
    </row>
    <row r="2" spans="1:11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243"/>
      <c r="I2" s="62"/>
      <c r="J2" s="62"/>
    </row>
    <row r="3" spans="1:11" s="60" customFormat="1" ht="18.75" customHeight="1">
      <c r="A3" s="243" t="s">
        <v>40</v>
      </c>
      <c r="B3" s="243"/>
      <c r="C3" s="215"/>
      <c r="D3" s="243" t="s">
        <v>41</v>
      </c>
      <c r="E3" s="243"/>
      <c r="F3" s="243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47" t="s">
        <v>410</v>
      </c>
      <c r="B7" s="247"/>
      <c r="C7" s="214"/>
      <c r="D7" s="246" t="s">
        <v>28</v>
      </c>
      <c r="E7" s="246"/>
      <c r="F7" s="265" t="s">
        <v>29</v>
      </c>
      <c r="G7" s="265"/>
      <c r="H7" s="265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341</v>
      </c>
      <c r="D10" s="26">
        <v>9290</v>
      </c>
      <c r="E10" s="27">
        <v>9.5</v>
      </c>
      <c r="F10" s="27">
        <f t="shared" ref="F10:F22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341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2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411</v>
      </c>
      <c r="C13" s="31" t="s">
        <v>403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403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341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>
      <c r="A16" s="24">
        <v>42309</v>
      </c>
      <c r="B16" s="31" t="s">
        <v>162</v>
      </c>
      <c r="C16" s="31" t="s">
        <v>341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>
      <c r="A17" s="24"/>
      <c r="B17" s="31" t="s">
        <v>416</v>
      </c>
      <c r="C17" s="31" t="s">
        <v>341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>
      <c r="A18" s="24">
        <v>42332</v>
      </c>
      <c r="B18" s="31" t="s">
        <v>435</v>
      </c>
      <c r="C18" s="31" t="s">
        <v>341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>
      <c r="A21" s="24"/>
      <c r="B21" s="31"/>
      <c r="C21" s="31"/>
      <c r="D21" s="26"/>
      <c r="E21" s="27"/>
      <c r="F21" s="27">
        <f t="shared" si="0"/>
        <v>0</v>
      </c>
      <c r="G21" s="28"/>
      <c r="H21" s="29"/>
      <c r="I21" s="27">
        <f t="shared" si="2"/>
        <v>0</v>
      </c>
      <c r="J21" s="155"/>
    </row>
    <row r="22" spans="1:11" ht="20.25" customHeight="1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s="214" customFormat="1" ht="20.25" customHeight="1">
      <c r="A23" s="242" t="s">
        <v>14</v>
      </c>
      <c r="B23" s="242"/>
      <c r="C23" s="242"/>
      <c r="D23" s="242"/>
      <c r="E23" s="242"/>
      <c r="F23" s="68">
        <f>SUM(F10:F22)</f>
        <v>710859.29999999993</v>
      </c>
      <c r="G23" s="68">
        <f>SUM(G10:G22)</f>
        <v>0</v>
      </c>
      <c r="H23" s="68">
        <f>SUM(H10:H22)</f>
        <v>588255</v>
      </c>
      <c r="I23" s="68">
        <f>F23-G23-H23</f>
        <v>122604.29999999993</v>
      </c>
      <c r="J23" s="68"/>
      <c r="K23" s="216"/>
    </row>
  </sheetData>
  <autoFilter ref="A9:J9">
    <filterColumn colId="2"/>
  </autoFilter>
  <mergeCells count="9">
    <mergeCell ref="A23:E23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B13" sqref="B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7" t="s">
        <v>417</v>
      </c>
      <c r="B7" s="247"/>
      <c r="C7" s="246" t="s">
        <v>28</v>
      </c>
      <c r="D7" s="246"/>
      <c r="E7" s="265" t="s">
        <v>29</v>
      </c>
      <c r="F7" s="265"/>
      <c r="G7" s="265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2" t="s">
        <v>14</v>
      </c>
      <c r="B22" s="242"/>
      <c r="C22" s="242"/>
      <c r="D22" s="242"/>
      <c r="E22" s="68">
        <f>SUM(E10:E21)</f>
        <v>339360</v>
      </c>
      <c r="F22" s="68">
        <f>SUM(F10:F21)</f>
        <v>0</v>
      </c>
      <c r="G22" s="68">
        <f>SUM(G10:G21)</f>
        <v>100000</v>
      </c>
      <c r="H22" s="68">
        <f>E22-F22-G22</f>
        <v>239360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3" t="s">
        <v>38</v>
      </c>
      <c r="B1" s="243"/>
      <c r="C1" s="243"/>
      <c r="D1" s="243"/>
      <c r="F1" s="92"/>
      <c r="H1" s="62"/>
      <c r="I1" s="62"/>
    </row>
    <row r="2" spans="1:10" s="60" customFormat="1" ht="18.75" customHeight="1">
      <c r="A2" s="243" t="s">
        <v>37</v>
      </c>
      <c r="B2" s="243"/>
      <c r="C2" s="243"/>
      <c r="D2" s="243"/>
      <c r="E2" s="243"/>
      <c r="F2" s="243"/>
      <c r="G2" s="243"/>
      <c r="H2" s="62"/>
      <c r="I2" s="62"/>
    </row>
    <row r="3" spans="1:10" s="60" customFormat="1" ht="18.75" customHeight="1">
      <c r="A3" s="243" t="s">
        <v>40</v>
      </c>
      <c r="B3" s="243"/>
      <c r="C3" s="243" t="s">
        <v>41</v>
      </c>
      <c r="D3" s="243"/>
      <c r="E3" s="243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4" t="s">
        <v>39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47" t="s">
        <v>418</v>
      </c>
      <c r="B7" s="247"/>
      <c r="C7" s="246" t="s">
        <v>28</v>
      </c>
      <c r="D7" s="246"/>
      <c r="E7" s="265" t="s">
        <v>29</v>
      </c>
      <c r="F7" s="265"/>
      <c r="G7" s="265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42" t="s">
        <v>14</v>
      </c>
      <c r="B22" s="242"/>
      <c r="C22" s="242"/>
      <c r="D22" s="242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opLeftCell="C7" workbookViewId="0">
      <selection activeCell="G19" sqref="G19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0.5703125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293</v>
      </c>
      <c r="D1" s="90" t="s">
        <v>10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294</v>
      </c>
      <c r="D14" s="90" t="s">
        <v>295</v>
      </c>
      <c r="E14" s="90" t="s">
        <v>227</v>
      </c>
      <c r="F14" s="90" t="s">
        <v>192</v>
      </c>
      <c r="G14" s="90" t="s">
        <v>296</v>
      </c>
      <c r="H14" s="90" t="s">
        <v>297</v>
      </c>
      <c r="I14" s="90" t="s">
        <v>298</v>
      </c>
      <c r="J14" s="90" t="s">
        <v>254</v>
      </c>
      <c r="K14" s="90" t="s">
        <v>299</v>
      </c>
      <c r="L14" s="90" t="s">
        <v>300</v>
      </c>
    </row>
    <row r="15" spans="1:55" ht="18" customHeight="1"/>
    <row r="16" spans="1:55" ht="42" customHeight="1">
      <c r="C16" s="90" t="s">
        <v>407</v>
      </c>
      <c r="D16" s="90" t="s">
        <v>408</v>
      </c>
      <c r="E16" s="90" t="s">
        <v>409</v>
      </c>
      <c r="F16" s="90" t="s">
        <v>407</v>
      </c>
      <c r="G16" s="90" t="s">
        <v>408</v>
      </c>
      <c r="H16" s="90" t="s">
        <v>409</v>
      </c>
      <c r="I16" s="90" t="s">
        <v>407</v>
      </c>
      <c r="J16" s="90" t="s">
        <v>408</v>
      </c>
      <c r="K16" s="90" t="s">
        <v>409</v>
      </c>
      <c r="L16" s="90" t="s">
        <v>363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292</v>
      </c>
      <c r="P23" s="157" t="s">
        <v>197</v>
      </c>
      <c r="Q23" s="141"/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2015-11-03T01:56:38Z</cp:lastPrinted>
  <dcterms:created xsi:type="dcterms:W3CDTF">2012-03-15T06:52:24Z</dcterms:created>
  <dcterms:modified xsi:type="dcterms:W3CDTF">2015-12-10T05:50:00Z</dcterms:modified>
</cp:coreProperties>
</file>