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'12'!$A$3:$S$28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Q14" i="46"/>
  <c r="O14" s="1"/>
  <c r="P14"/>
  <c r="L14"/>
  <c r="A14"/>
  <c r="N44"/>
  <c r="L44"/>
  <c r="J44"/>
  <c r="I44"/>
  <c r="G44"/>
  <c r="F44"/>
  <c r="E44"/>
  <c r="Q42"/>
  <c r="M42" s="1"/>
  <c r="P42"/>
  <c r="O42"/>
  <c r="K42"/>
  <c r="A42"/>
  <c r="Q41"/>
  <c r="M41" s="1"/>
  <c r="P41"/>
  <c r="O41"/>
  <c r="K41"/>
  <c r="A41"/>
  <c r="Q40"/>
  <c r="M40" s="1"/>
  <c r="P40"/>
  <c r="O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O30" s="1"/>
  <c r="P30"/>
  <c r="K30"/>
  <c r="A30"/>
  <c r="Q29"/>
  <c r="M29" s="1"/>
  <c r="P29"/>
  <c r="P44" s="1"/>
  <c r="K29"/>
  <c r="K44" s="1"/>
  <c r="A29"/>
  <c r="M28"/>
  <c r="K28"/>
  <c r="J28"/>
  <c r="I28"/>
  <c r="F28"/>
  <c r="E28"/>
  <c r="P24"/>
  <c r="O24"/>
  <c r="L24"/>
  <c r="A24"/>
  <c r="P23"/>
  <c r="O23"/>
  <c r="L23"/>
  <c r="A23"/>
  <c r="Q22"/>
  <c r="P22" s="1"/>
  <c r="O22"/>
  <c r="L22"/>
  <c r="A22"/>
  <c r="Q21"/>
  <c r="P21" s="1"/>
  <c r="O21"/>
  <c r="L21"/>
  <c r="A21"/>
  <c r="Q20"/>
  <c r="P20" s="1"/>
  <c r="O20"/>
  <c r="L20"/>
  <c r="A20"/>
  <c r="Q19"/>
  <c r="P19"/>
  <c r="O19"/>
  <c r="L19"/>
  <c r="A19"/>
  <c r="Q18"/>
  <c r="P18" s="1"/>
  <c r="O18"/>
  <c r="L18"/>
  <c r="A18"/>
  <c r="Q17"/>
  <c r="P17" s="1"/>
  <c r="O17"/>
  <c r="L17"/>
  <c r="A17"/>
  <c r="P26"/>
  <c r="O26"/>
  <c r="L26"/>
  <c r="A26"/>
  <c r="P25"/>
  <c r="O25"/>
  <c r="L25"/>
  <c r="A25"/>
  <c r="N16"/>
  <c r="J16"/>
  <c r="F16"/>
  <c r="Q11"/>
  <c r="P11"/>
  <c r="O11"/>
  <c r="L11"/>
  <c r="A11"/>
  <c r="Q10"/>
  <c r="O10" s="1"/>
  <c r="P10"/>
  <c r="L10"/>
  <c r="A10"/>
  <c r="Q13"/>
  <c r="P13"/>
  <c r="O13"/>
  <c r="L13"/>
  <c r="A13"/>
  <c r="Q12"/>
  <c r="O12" s="1"/>
  <c r="P12"/>
  <c r="L12"/>
  <c r="L16" s="1"/>
  <c r="A12"/>
  <c r="N9"/>
  <c r="J9"/>
  <c r="G9"/>
  <c r="G16" s="1"/>
  <c r="G28" s="1"/>
  <c r="F9"/>
  <c r="Q7"/>
  <c r="P7" s="1"/>
  <c r="O7"/>
  <c r="L7"/>
  <c r="A7"/>
  <c r="Q6"/>
  <c r="P6"/>
  <c r="O6"/>
  <c r="L6"/>
  <c r="A6"/>
  <c r="Q5"/>
  <c r="P5" s="1"/>
  <c r="O5"/>
  <c r="L5"/>
  <c r="A5"/>
  <c r="Q4"/>
  <c r="P4" s="1"/>
  <c r="O4"/>
  <c r="L4"/>
  <c r="L9" s="1"/>
  <c r="A4"/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L28" i="46" l="1"/>
  <c r="O9"/>
  <c r="P16"/>
  <c r="O28"/>
  <c r="P28"/>
  <c r="P9"/>
  <c r="O16"/>
  <c r="O29"/>
  <c r="O44" s="1"/>
  <c r="M30"/>
  <c r="M44" s="1"/>
  <c r="P27" i="45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<sst xmlns="http://schemas.openxmlformats.org/spreadsheetml/2006/main" count="969" uniqueCount="100">
  <si>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</si>
  <si>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</si>
  <si>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</si>
  <si>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</si>
  <si>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</si>
  <si>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</si>
  <si>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</si>
  <si>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</si>
  <si>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</si>
  <si>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</si>
  <si>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</si>
  <si>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</si>
  <si>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</si>
  <si>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</si>
  <si>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</si>
  <si>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</si>
  <si>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</si>
  <si>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</si>
  <si>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</si>
  <si>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</si>
  <si>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</si>
  <si>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</si>
  <si>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</si>
  <si>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</si>
  <si>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</si>
  <si>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</si>
  <si>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</si>
  <si>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</si>
  <si>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</si>
  <si>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</si>
  <si>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</si>
  <si>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</si>
  <si>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</si>
  <si>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</si>
  <si>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</si>
  <si>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</si>
  <si>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</si>
  <si>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</si>
  <si>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</si>
  <si>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</si>
  <si>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</si>
  <si>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</si>
  <si>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</si>
  <si>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</si>
  <si>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</si>
  <si>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</si>
  <si>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</si>
  <si>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</si>
  <si>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</si>
  <si>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</si>
  <si>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</si>
  <si>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</si>
  <si>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</si>
  <si>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</si>
  <si>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</si>
  <si>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</si>
  <si>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</si>
  <si>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</si>
  <si>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</si>
  <si>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</si>
  <si>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</si>
  <si>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</si>
  <si>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</si>
  <si>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</si>
  <si>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</si>
  <si>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</si>
  <si>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</si>
  <si>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</si>
  <si>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</si>
  <si>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</si>
  <si>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</si>
  <si>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</si>
  <si>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</si>
  <si>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</si>
  <si>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</si>
  <si>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</si>
  <si>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</si>
  <si>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</si>
  <si>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</si>
  <si>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</si>
  <si>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</si>
  <si>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</si>
  <si>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</si>
  <si>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</si>
  <si>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</si>
  <si>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</si>
  <si>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</si>
  <si>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</si>
  <si>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</si>
  <si>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</si>
  <si>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</si>
  <si>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</si>
  <si>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</si>
  <si>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</si>
  <si>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</si>
  <si>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</si>
  <si>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</si>
  <si>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1402LDS201501740</t>
  </si>
  <si>
    <t>1402LDS2015</t>
  </si>
  <si>
    <t>1015LDS201503206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</si>
</sst>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8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4" sqref="D1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80</v>
      </c>
      <c r="C10" s="148">
        <v>42181</v>
      </c>
      <c r="D10" s="148">
        <v>42364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>
        <f>IF((LEFT(B10,4)="1402"),F10*R10*DATEDIF(Q10,O$1,"d")/360,0)</f>
        <v>145.33333333333334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18</v>
      </c>
      <c r="T10" s="41"/>
    </row>
    <row r="11" spans="1:20" s="143" customFormat="1" ht="17.25" customHeight="1">
      <c r="A11" s="135">
        <f>ROW()-9</f>
        <v>2</v>
      </c>
      <c r="B11" s="136" t="s">
        <v>63</v>
      </c>
      <c r="C11" s="137">
        <v>42234</v>
      </c>
      <c r="D11" s="137">
        <v>42418</v>
      </c>
      <c r="E11" s="138"/>
      <c r="F11" s="138">
        <v>52300</v>
      </c>
      <c r="G11" s="139">
        <v>1151700000</v>
      </c>
      <c r="H11" s="137"/>
      <c r="I11" s="138"/>
      <c r="J11" s="138"/>
      <c r="K11" s="140"/>
      <c r="L11" s="140">
        <f>F11-J11</f>
        <v>52300</v>
      </c>
      <c r="M11" s="138"/>
      <c r="N11" s="138"/>
      <c r="O11" s="138">
        <f>IF((LEFT(B11,4)="1402"),F11*R11*DATEDIF(Q11,O$1,"d")/360,0)</f>
        <v>174.33333333333334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62</v>
      </c>
      <c r="T11" s="33"/>
    </row>
    <row r="12" spans="1:20" s="143" customFormat="1" ht="17.25" customHeight="1">
      <c r="A12" s="135">
        <f>ROW()-9</f>
        <v>3</v>
      </c>
      <c r="B12" s="136" t="s">
        <v>96</v>
      </c>
      <c r="C12" s="137">
        <v>42340</v>
      </c>
      <c r="D12" s="137">
        <v>42523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>
        <f>IF((LEFT(B12,4)="1402"),F12*R12*DATEDIF(Q12,O$1,"d")/360,0)</f>
        <v>254.33333333333334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</row>
    <row r="13" spans="1:20" s="33" customFormat="1" ht="17.25" customHeight="1">
      <c r="A13" s="135">
        <f>ROW()-9</f>
        <v>4</v>
      </c>
      <c r="B13" s="136" t="s">
        <v>97</v>
      </c>
      <c r="C13" s="137">
        <v>42346</v>
      </c>
      <c r="D13" s="137">
        <v>42529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98</v>
      </c>
      <c r="C14" s="137">
        <v>42346</v>
      </c>
      <c r="D14" s="137">
        <v>42529</v>
      </c>
      <c r="E14" s="138"/>
      <c r="F14" s="138">
        <v>62000</v>
      </c>
      <c r="G14" s="139">
        <v>1737190000</v>
      </c>
      <c r="H14" s="137"/>
      <c r="I14" s="138"/>
      <c r="J14" s="138"/>
      <c r="K14" s="140"/>
      <c r="L14" s="140">
        <f>F14-J14</f>
        <v>62000</v>
      </c>
      <c r="M14" s="138"/>
      <c r="N14" s="138"/>
      <c r="O14" s="138">
        <f>IF((LEFT(B14,4)="1402"),F14*R14*DATEDIF(Q14,O$1,"d")/360,0)</f>
        <v>206.66666666666666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  <c r="T14" s="33"/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5" t="s">
        <v>7</v>
      </c>
      <c r="B16" s="185"/>
      <c r="C16" s="64"/>
      <c r="D16" s="64"/>
      <c r="E16" s="65"/>
      <c r="F16" s="66">
        <f>SUM(F10:F15)</f>
        <v>267200</v>
      </c>
      <c r="G16" s="65">
        <f>SUM(G9:G13)</f>
        <v>5834314000</v>
      </c>
      <c r="H16" s="66"/>
      <c r="I16" s="65"/>
      <c r="J16" s="66">
        <f>SUM(J10:J15)</f>
        <v>0</v>
      </c>
      <c r="K16" s="65"/>
      <c r="L16" s="66">
        <f>SUM(L10:L15)</f>
        <v>267200</v>
      </c>
      <c r="M16" s="65"/>
      <c r="N16" s="65">
        <f>SUM(N9:N13)</f>
        <v>0</v>
      </c>
      <c r="O16" s="66">
        <f>SUM(O10:O15)</f>
        <v>890.66666666666663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>ROW()-15</f>
        <v>2</v>
      </c>
      <c r="B17" s="50" t="s">
        <v>81</v>
      </c>
      <c r="C17" s="30">
        <v>42180</v>
      </c>
      <c r="D17" s="30">
        <v>42363</v>
      </c>
      <c r="E17" s="26"/>
      <c r="F17" s="26">
        <v>70000</v>
      </c>
      <c r="G17" s="97">
        <v>2015900000</v>
      </c>
      <c r="H17" s="30"/>
      <c r="I17" s="26"/>
      <c r="J17" s="26"/>
      <c r="K17" s="85"/>
      <c r="L17" s="81">
        <f>F17-J17</f>
        <v>70000</v>
      </c>
      <c r="M17" s="26"/>
      <c r="N17" s="26"/>
      <c r="O17" s="23">
        <f>IF((LEFT(B17,4)="1402"),F17*R17*DATEDIF(Q17,O$1,"d")/360,0)</f>
        <v>0</v>
      </c>
      <c r="P17" s="26">
        <f>IF((LEFT(B17,4)="1015"),F17*R17*DATEDIF(Q17,Q$1,"d")/360,0)</f>
        <v>233.33333333333334</v>
      </c>
      <c r="Q17" s="44">
        <f>DATEVALUE("18/"&amp;(MONTH($P$1)-1)&amp;"/15")</f>
        <v>42326</v>
      </c>
      <c r="R17" s="46">
        <v>0.04</v>
      </c>
      <c r="S17" s="38" t="s">
        <v>82</v>
      </c>
      <c r="T17" s="143"/>
    </row>
    <row r="18" spans="1:20" s="33" customFormat="1" ht="17.25" customHeight="1">
      <c r="A18" s="83">
        <f>ROW()-15</f>
        <v>3</v>
      </c>
      <c r="B18" s="50" t="s">
        <v>56</v>
      </c>
      <c r="C18" s="30">
        <v>42184</v>
      </c>
      <c r="D18" s="30">
        <v>42367</v>
      </c>
      <c r="E18" s="26"/>
      <c r="F18" s="26">
        <v>21000</v>
      </c>
      <c r="G18" s="97">
        <v>2015900000</v>
      </c>
      <c r="H18" s="30"/>
      <c r="I18" s="26"/>
      <c r="J18" s="26"/>
      <c r="K18" s="81"/>
      <c r="L18" s="81">
        <f>F18-J18</f>
        <v>21000</v>
      </c>
      <c r="M18" s="26"/>
      <c r="N18" s="26"/>
      <c r="O18" s="23">
        <f>IF((LEFT(B18,4)="1402"),F18*R18*DATEDIF(Q18,O$1,"d")/360,0)</f>
        <v>0</v>
      </c>
      <c r="P18" s="26">
        <f>IF((LEFT(B18,4)="1015"),F18*R18*DATEDIF(Q18,Q$1,"d")/360,0)</f>
        <v>70</v>
      </c>
      <c r="Q18" s="44">
        <f>DATEVALUE("18/"&amp;(MONTH($P$1)-1)&amp;"/15")</f>
        <v>42326</v>
      </c>
      <c r="R18" s="46">
        <v>0.04</v>
      </c>
      <c r="S18" s="38" t="s">
        <v>82</v>
      </c>
    </row>
    <row r="19" spans="1:20" s="33" customFormat="1" ht="17.25" customHeight="1">
      <c r="A19" s="83">
        <f>ROW()-15</f>
        <v>4</v>
      </c>
      <c r="B19" s="50" t="s">
        <v>84</v>
      </c>
      <c r="C19" s="30">
        <v>42205</v>
      </c>
      <c r="D19" s="30">
        <v>42389</v>
      </c>
      <c r="E19" s="26"/>
      <c r="F19" s="26">
        <v>97000</v>
      </c>
      <c r="G19" s="97">
        <v>1965255000</v>
      </c>
      <c r="H19" s="30"/>
      <c r="I19" s="26"/>
      <c r="J19" s="26"/>
      <c r="K19" s="81"/>
      <c r="L19" s="81">
        <f>F19-J19</f>
        <v>97000</v>
      </c>
      <c r="M19" s="26"/>
      <c r="N19" s="26"/>
      <c r="O19" s="23">
        <f>IF((LEFT(B19,4)="1402"),F19*R19*DATEDIF(Q19,O$1,"d")/360,0)</f>
        <v>0</v>
      </c>
      <c r="P19" s="26">
        <f>IF((LEFT(B19,4)="1015"),F19*R19*DATEDIF(Q19,Q$1,"d")/360,0)</f>
        <v>323.33333333333331</v>
      </c>
      <c r="Q19" s="44">
        <f>DATEVALUE("18/"&amp;(MONTH($P$1)-1)&amp;"/15")</f>
        <v>42326</v>
      </c>
      <c r="R19" s="46">
        <v>0.04</v>
      </c>
      <c r="S19" s="37" t="s">
        <v>85</v>
      </c>
    </row>
    <row r="20" spans="1:20" s="143" customFormat="1" ht="17.25" customHeight="1">
      <c r="A20" s="83">
        <f>ROW()-15</f>
        <v>5</v>
      </c>
      <c r="B20" s="49" t="s">
        <v>89</v>
      </c>
      <c r="C20" s="30">
        <v>42247</v>
      </c>
      <c r="D20" s="30">
        <v>42429</v>
      </c>
      <c r="E20" s="23"/>
      <c r="F20" s="23">
        <v>82000</v>
      </c>
      <c r="G20" s="92">
        <v>1894165000</v>
      </c>
      <c r="H20" s="30"/>
      <c r="I20" s="23"/>
      <c r="J20" s="23"/>
      <c r="K20" s="81"/>
      <c r="L20" s="81">
        <f>F20-J20</f>
        <v>82000</v>
      </c>
      <c r="M20" s="23"/>
      <c r="N20" s="23"/>
      <c r="O20" s="23">
        <f>IF((LEFT(B20,4)="1402"),F20*R20*DATEDIF(Q20,O$1,"d")/360,0)</f>
        <v>0</v>
      </c>
      <c r="P20" s="26">
        <f>IF((LEFT(B20,4)="1015"),F20*R20*DATEDIF(Q20,Q$1,"d")/360,0)</f>
        <v>273.33333333333331</v>
      </c>
      <c r="Q20" s="44">
        <f>DATEVALUE("18/"&amp;(MONTH($P$1)-1)&amp;"/15")</f>
        <v>42326</v>
      </c>
      <c r="R20" s="46">
        <v>0.04</v>
      </c>
      <c r="S20" s="37" t="s">
        <v>66</v>
      </c>
      <c r="T20" s="33"/>
    </row>
    <row r="21" spans="1:20" s="41" customFormat="1" ht="17.25" customHeight="1">
      <c r="A21" s="83">
        <f>ROW()-15</f>
        <v>6</v>
      </c>
      <c r="B21" s="50" t="s">
        <v>90</v>
      </c>
      <c r="C21" s="30">
        <v>42250</v>
      </c>
      <c r="D21" s="30">
        <v>42432</v>
      </c>
      <c r="E21" s="23"/>
      <c r="F21" s="23">
        <v>40000</v>
      </c>
      <c r="G21" s="92">
        <v>1997238540</v>
      </c>
      <c r="H21" s="30"/>
      <c r="I21" s="23"/>
      <c r="J21" s="23"/>
      <c r="K21" s="81"/>
      <c r="L21" s="81">
        <f>F21-J21</f>
        <v>40000</v>
      </c>
      <c r="M21" s="23"/>
      <c r="N21" s="23"/>
      <c r="O21" s="23">
        <f>IF((LEFT(B21,4)="1402"),F21*R21*DATEDIF(Q21,O$1,"d")/360,0)</f>
        <v>0</v>
      </c>
      <c r="P21" s="26">
        <f>IF((LEFT(B21,4)="1015"),F21*R21*DATEDIF(Q21,Q$1,"d")/360,0)</f>
        <v>133.33333333333334</v>
      </c>
      <c r="Q21" s="44">
        <f>DATEVALUE("18/"&amp;(MONTH($P$1)-1)&amp;"/15")</f>
        <v>42326</v>
      </c>
      <c r="R21" s="46">
        <v>0.04</v>
      </c>
      <c r="S21" s="38" t="s">
        <v>70</v>
      </c>
      <c r="T21" s="33"/>
    </row>
    <row r="22" spans="1:20" s="41" customFormat="1" ht="17.25" customHeight="1">
      <c r="A22" s="83">
        <f>ROW()-15</f>
        <v>7</v>
      </c>
      <c r="B22" s="50" t="s">
        <v>91</v>
      </c>
      <c r="C22" s="30">
        <v>42251</v>
      </c>
      <c r="D22" s="30">
        <v>42433</v>
      </c>
      <c r="E22" s="23"/>
      <c r="F22" s="23">
        <v>50000</v>
      </c>
      <c r="G22" s="92">
        <v>1997238540</v>
      </c>
      <c r="H22" s="30"/>
      <c r="I22" s="23"/>
      <c r="J22" s="23"/>
      <c r="K22" s="81"/>
      <c r="L22" s="81">
        <f>F22-J22</f>
        <v>50000</v>
      </c>
      <c r="M22" s="23"/>
      <c r="N22" s="23"/>
      <c r="O22" s="23">
        <f>IF((LEFT(B22,4)="1402"),F22*R22*DATEDIF(Q22,O$1,"d")/360,0)</f>
        <v>0</v>
      </c>
      <c r="P22" s="26">
        <f>IF((LEFT(B22,4)="1015"),F22*R22*DATEDIF(Q22,Q$1,"d")/360,0)</f>
        <v>166.66666666666666</v>
      </c>
      <c r="Q22" s="44">
        <f>DATEVALUE("18/"&amp;(MONTH($P$1)-1)&amp;"/15")</f>
        <v>42326</v>
      </c>
      <c r="R22" s="46">
        <v>0.04</v>
      </c>
      <c r="S22" s="38" t="s">
        <v>70</v>
      </c>
      <c r="T22" s="33"/>
    </row>
    <row r="23" spans="1:20" s="143" customFormat="1" ht="17.25" customHeight="1">
      <c r="A23" s="83">
        <f>ROW()-15</f>
        <v>8</v>
      </c>
      <c r="B23" s="49" t="s">
        <v>92</v>
      </c>
      <c r="C23" s="30">
        <v>42278</v>
      </c>
      <c r="D23" s="30">
        <v>42552</v>
      </c>
      <c r="E23" s="23"/>
      <c r="F23" s="23">
        <v>89500</v>
      </c>
      <c r="G23" s="92">
        <v>1894165000</v>
      </c>
      <c r="H23" s="30"/>
      <c r="I23" s="23"/>
      <c r="J23" s="23"/>
      <c r="K23" s="85"/>
      <c r="L23" s="81">
        <f>F23-J23</f>
        <v>89500</v>
      </c>
      <c r="M23" s="23"/>
      <c r="N23" s="23"/>
      <c r="O23" s="23">
        <f>IF((LEFT(B23,4)="1402"),F23*R23*DATEDIF(Q23,O$1,"d")/360,0)</f>
        <v>0</v>
      </c>
      <c r="P23" s="26">
        <f>IF((LEFT(B23,4)="1015"),F23*R23*DATEDIF(Q23,Q$1,"d")/360,0)</f>
        <v>775.66666666666663</v>
      </c>
      <c r="Q23" s="44">
        <v>42278</v>
      </c>
      <c r="R23" s="46">
        <v>0.04</v>
      </c>
      <c r="S23" s="38" t="s">
        <v>73</v>
      </c>
    </row>
    <row r="24" spans="1:20" s="33" customFormat="1" ht="17.25" customHeight="1">
      <c r="A24" s="83">
        <f>ROW()-15</f>
        <v>9</v>
      </c>
      <c r="B24" s="49" t="s">
        <v>94</v>
      </c>
      <c r="C24" s="30">
        <v>42279</v>
      </c>
      <c r="D24" s="30">
        <v>42553</v>
      </c>
      <c r="E24" s="23"/>
      <c r="F24" s="23">
        <v>89000</v>
      </c>
      <c r="G24" s="92"/>
      <c r="H24" s="30"/>
      <c r="I24" s="23"/>
      <c r="J24" s="23"/>
      <c r="K24" s="85"/>
      <c r="L24" s="81">
        <f>F24-J24</f>
        <v>89000</v>
      </c>
      <c r="M24" s="23"/>
      <c r="N24" s="23"/>
      <c r="O24" s="23">
        <f>IF((LEFT(B24,4)="1402"),F24*R24*DATEDIF(Q24,O$1,"d")/360,0)</f>
        <v>0</v>
      </c>
      <c r="P24" s="26">
        <f>IF((LEFT(B24,4)="1015"),F24*R24*DATEDIF(Q24,Q$1,"d")/360,0)</f>
        <v>761.44444444444446</v>
      </c>
      <c r="Q24" s="44">
        <v>42279</v>
      </c>
      <c r="R24" s="46">
        <v>0.04</v>
      </c>
      <c r="S24" s="37"/>
      <c r="T24" s="41"/>
    </row>
    <row r="25" spans="1:20" s="33" customFormat="1" ht="17.25" customHeight="1">
      <c r="A25" s="83">
        <f>ROW()-15</f>
        <v>10</v>
      </c>
      <c r="B25" s="49" t="s">
        <v>95</v>
      </c>
      <c r="C25" s="30">
        <v>42328</v>
      </c>
      <c r="D25" s="30">
        <v>42602</v>
      </c>
      <c r="E25" s="23"/>
      <c r="F25" s="23">
        <v>61000</v>
      </c>
      <c r="G25" s="92"/>
      <c r="H25" s="30"/>
      <c r="I25" s="23"/>
      <c r="J25" s="23"/>
      <c r="K25" s="85"/>
      <c r="L25" s="81">
        <f>F25-J25</f>
        <v>61000</v>
      </c>
      <c r="M25" s="23"/>
      <c r="N25" s="23"/>
      <c r="O25" s="23">
        <f>IF((LEFT(B25,4)="1402"),F25*R25*DATEDIF(Q25,O$1,"d")/360,0)</f>
        <v>0</v>
      </c>
      <c r="P25" s="26">
        <f>IF((LEFT(B25,4)="1015"),F25*R25*DATEDIF(Q25,Q$1,"d")/360,0)</f>
        <v>189.77777777777777</v>
      </c>
      <c r="Q25" s="44">
        <v>42328</v>
      </c>
      <c r="R25" s="46">
        <v>0.04</v>
      </c>
      <c r="S25" s="37"/>
      <c r="T25" s="41"/>
    </row>
    <row r="26" spans="1:20" s="33" customFormat="1" ht="17.25" customHeight="1">
      <c r="A26" s="83">
        <f>ROW()-15</f>
        <v>11</v>
      </c>
      <c r="B26" s="49" t="s">
        <v>99</v>
      </c>
      <c r="C26" s="88">
        <v>42339</v>
      </c>
      <c r="D26" s="30">
        <v>42614</v>
      </c>
      <c r="E26" s="89"/>
      <c r="F26" s="89">
        <v>89000</v>
      </c>
      <c r="G26" s="91"/>
      <c r="H26" s="88"/>
      <c r="I26" s="89"/>
      <c r="J26" s="89"/>
      <c r="K26" s="85"/>
      <c r="L26" s="81">
        <f>F26-J26</f>
        <v>89000</v>
      </c>
      <c r="M26" s="89"/>
      <c r="N26" s="89"/>
      <c r="O26" s="23">
        <f>IF((LEFT(B26,4)="1402"),F26*R26*DATEDIF(Q26,O$1,"d")/360,0)</f>
        <v>0</v>
      </c>
      <c r="P26" s="26">
        <f>IF((LEFT(B26,4)="1015"),F26*R26*DATEDIF(Q26,Q$1,"d")/360,0)</f>
        <v>168.11111111111111</v>
      </c>
      <c r="Q26" s="44">
        <v>42339</v>
      </c>
      <c r="R26" s="46">
        <v>0.04</v>
      </c>
      <c r="S26" s="37"/>
      <c r="T26" s="41"/>
    </row>
    <row r="27" spans="1:20" s="33" customFormat="1" ht="17.25" customHeight="1">
      <c r="A27" s="107"/>
      <c r="B27" s="57"/>
      <c r="C27" s="32"/>
      <c r="D27" s="32"/>
      <c r="E27" s="58"/>
      <c r="F27" s="58"/>
      <c r="G27" s="93"/>
      <c r="H27" s="32"/>
      <c r="I27" s="58"/>
      <c r="J27" s="58"/>
      <c r="K27" s="58"/>
      <c r="L27" s="108"/>
      <c r="M27" s="58"/>
      <c r="N27" s="58"/>
      <c r="O27" s="58"/>
      <c r="P27" s="108"/>
      <c r="Q27" s="32"/>
      <c r="R27" s="109"/>
      <c r="S27" s="110"/>
    </row>
    <row r="28" spans="1:20" s="36" customFormat="1" ht="17.25" customHeight="1">
      <c r="A28" s="184" t="s">
        <v>7</v>
      </c>
      <c r="B28" s="184"/>
      <c r="C28" s="69"/>
      <c r="D28" s="69"/>
      <c r="E28" s="66">
        <f>SUM(E10:E27)</f>
        <v>0</v>
      </c>
      <c r="F28" s="66">
        <f>SUM(F17:F27)</f>
        <v>688500</v>
      </c>
      <c r="G28" s="65">
        <f>SUM(G10:G25)</f>
        <v>27185680080</v>
      </c>
      <c r="H28" s="64"/>
      <c r="I28" s="66">
        <f>SUM(I17:I27)</f>
        <v>0</v>
      </c>
      <c r="J28" s="66">
        <f>SUM(J17:J27)</f>
        <v>0</v>
      </c>
      <c r="K28" s="66">
        <f>SUM(K17:K27)</f>
        <v>0</v>
      </c>
      <c r="L28" s="66">
        <f>SUM(L17:L27)</f>
        <v>688500</v>
      </c>
      <c r="M28" s="66">
        <f>SUM(M10:M23)</f>
        <v>0</v>
      </c>
      <c r="N28" s="66"/>
      <c r="O28" s="66">
        <f>SUM(O17:O27)</f>
        <v>0</v>
      </c>
      <c r="P28" s="66">
        <f>SUM(P17:P27)</f>
        <v>3095</v>
      </c>
      <c r="Q28" s="70"/>
      <c r="R28" s="71"/>
      <c r="S28" s="68"/>
    </row>
    <row r="29" spans="1:20" s="40" customFormat="1" ht="17.25" customHeight="1">
      <c r="A29" s="83">
        <f t="shared" ref="A29:A42" si="1">ROW()-25</f>
        <v>4</v>
      </c>
      <c r="B29" s="52" t="s">
        <v>37</v>
      </c>
      <c r="C29" s="31">
        <v>41870</v>
      </c>
      <c r="D29" s="31">
        <v>46253</v>
      </c>
      <c r="E29" s="29">
        <v>1000000000</v>
      </c>
      <c r="F29" s="28"/>
      <c r="G29" s="29">
        <v>1151700000</v>
      </c>
      <c r="H29" s="31">
        <v>42632</v>
      </c>
      <c r="I29" s="29">
        <v>8340000</v>
      </c>
      <c r="J29" s="28"/>
      <c r="K29" s="29">
        <f t="shared" ref="K29:K42" si="2">E29-I29</f>
        <v>991660000</v>
      </c>
      <c r="L29" s="28"/>
      <c r="M29" s="29">
        <f t="shared" ref="M29:M42" si="3">IF((LEFT(B29,4)="1402"),E29*R29*DATEDIF(Q29,$M$1,"d")/360,0)</f>
        <v>7916666.666666667</v>
      </c>
      <c r="N29" s="27"/>
      <c r="O29" s="28">
        <f t="shared" ref="O29:O42" si="4">IF((LEFT(B29,4)="1402"),F29*R29*DATEDIF(Q29,O$1,"d")/360,0)</f>
        <v>0</v>
      </c>
      <c r="P29" s="27">
        <f t="shared" ref="P29:P42" si="5">IF((LEFT(B29,4)="1015"),F29*R29*DATEDIF(Q29,Q$1,"d")/360,0)</f>
        <v>0</v>
      </c>
      <c r="Q29" s="63">
        <f>DATEVALUE("19/"&amp;(MONTH($P$1)-1)&amp;"/15")</f>
        <v>42327</v>
      </c>
      <c r="R29" s="47">
        <v>9.5000000000000001E-2</v>
      </c>
      <c r="S29" s="98" t="s">
        <v>41</v>
      </c>
    </row>
    <row r="30" spans="1:20" s="40" customFormat="1" ht="17.25" customHeight="1">
      <c r="A30" s="83">
        <f t="shared" si="1"/>
        <v>5</v>
      </c>
      <c r="B30" s="52" t="s">
        <v>38</v>
      </c>
      <c r="C30" s="31">
        <v>41905</v>
      </c>
      <c r="D30" s="31">
        <v>46253</v>
      </c>
      <c r="E30" s="29">
        <v>2000000000</v>
      </c>
      <c r="F30" s="28"/>
      <c r="G30" s="29">
        <v>1894165000</v>
      </c>
      <c r="H30" s="31">
        <v>42632</v>
      </c>
      <c r="I30" s="29">
        <v>16670000</v>
      </c>
      <c r="J30" s="28"/>
      <c r="K30" s="29">
        <f t="shared" si="2"/>
        <v>1983330000</v>
      </c>
      <c r="L30" s="28"/>
      <c r="M30" s="29">
        <f t="shared" si="3"/>
        <v>15833333.333333334</v>
      </c>
      <c r="N30" s="28"/>
      <c r="O30" s="28">
        <f t="shared" si="4"/>
        <v>0</v>
      </c>
      <c r="P30" s="27">
        <f t="shared" si="5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"/>
        <v>6</v>
      </c>
      <c r="B31" s="52" t="s">
        <v>43</v>
      </c>
      <c r="C31" s="101">
        <v>41934</v>
      </c>
      <c r="D31" s="31">
        <v>46253</v>
      </c>
      <c r="E31" s="102">
        <v>1600000000</v>
      </c>
      <c r="F31" s="103"/>
      <c r="G31" s="102"/>
      <c r="H31" s="31">
        <v>42632</v>
      </c>
      <c r="I31" s="102">
        <v>13340000</v>
      </c>
      <c r="J31" s="103"/>
      <c r="K31" s="29">
        <f t="shared" si="2"/>
        <v>1586660000</v>
      </c>
      <c r="L31" s="103"/>
      <c r="M31" s="29">
        <f t="shared" si="3"/>
        <v>12666666.666666666</v>
      </c>
      <c r="N31" s="103"/>
      <c r="O31" s="28">
        <f t="shared" si="4"/>
        <v>0</v>
      </c>
      <c r="P31" s="27">
        <f t="shared" si="5"/>
        <v>0</v>
      </c>
      <c r="Q31" s="63">
        <f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"/>
        <v>7</v>
      </c>
      <c r="B32" s="52" t="s">
        <v>48</v>
      </c>
      <c r="C32" s="101">
        <v>41963</v>
      </c>
      <c r="D32" s="31">
        <v>46253</v>
      </c>
      <c r="E32" s="102">
        <v>1500000000</v>
      </c>
      <c r="F32" s="103"/>
      <c r="G32" s="102"/>
      <c r="H32" s="31">
        <v>42632</v>
      </c>
      <c r="I32" s="102">
        <v>12500000</v>
      </c>
      <c r="J32" s="103"/>
      <c r="K32" s="29">
        <f t="shared" si="2"/>
        <v>1487500000</v>
      </c>
      <c r="L32" s="103"/>
      <c r="M32" s="29">
        <f t="shared" si="3"/>
        <v>11875000</v>
      </c>
      <c r="N32" s="103"/>
      <c r="O32" s="28">
        <f t="shared" si="4"/>
        <v>0</v>
      </c>
      <c r="P32" s="27">
        <f t="shared" si="5"/>
        <v>0</v>
      </c>
      <c r="Q32" s="63">
        <f t="shared" ref="Q32:Q42" si="6">DATEVALUE("19/"&amp;(MONTH($P$1)-1)&amp;"/15")</f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"/>
        <v>8</v>
      </c>
      <c r="B33" s="52" t="s">
        <v>61</v>
      </c>
      <c r="C33" s="101">
        <v>41984</v>
      </c>
      <c r="D33" s="31">
        <v>46253</v>
      </c>
      <c r="E33" s="102">
        <v>1000000000</v>
      </c>
      <c r="F33" s="103"/>
      <c r="G33" s="102"/>
      <c r="H33" s="31">
        <v>42632</v>
      </c>
      <c r="I33" s="102">
        <v>8330000</v>
      </c>
      <c r="J33" s="103"/>
      <c r="K33" s="102">
        <f t="shared" si="2"/>
        <v>991670000</v>
      </c>
      <c r="L33" s="103"/>
      <c r="M33" s="29">
        <f t="shared" si="3"/>
        <v>7916666.666666667</v>
      </c>
      <c r="N33" s="103"/>
      <c r="O33" s="28">
        <f t="shared" si="4"/>
        <v>0</v>
      </c>
      <c r="P33" s="27">
        <f t="shared" si="5"/>
        <v>0</v>
      </c>
      <c r="Q33" s="63">
        <f t="shared" si="6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"/>
        <v>9</v>
      </c>
      <c r="B34" s="52" t="s">
        <v>64</v>
      </c>
      <c r="C34" s="101">
        <v>42033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2"/>
        <v>1487500000</v>
      </c>
      <c r="L34" s="103"/>
      <c r="M34" s="29">
        <f t="shared" si="3"/>
        <v>11875000</v>
      </c>
      <c r="N34" s="103"/>
      <c r="O34" s="28">
        <f t="shared" si="4"/>
        <v>0</v>
      </c>
      <c r="P34" s="27">
        <f t="shared" si="5"/>
        <v>0</v>
      </c>
      <c r="Q34" s="63">
        <f t="shared" si="6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"/>
        <v>10</v>
      </c>
      <c r="B35" s="52" t="s">
        <v>69</v>
      </c>
      <c r="C35" s="101">
        <v>42088</v>
      </c>
      <c r="D35" s="31">
        <v>46253</v>
      </c>
      <c r="E35" s="102">
        <v>2000000000</v>
      </c>
      <c r="F35" s="103"/>
      <c r="G35" s="102"/>
      <c r="H35" s="31">
        <v>42632</v>
      </c>
      <c r="I35" s="102">
        <v>16670000</v>
      </c>
      <c r="J35" s="103"/>
      <c r="K35" s="102">
        <f t="shared" si="2"/>
        <v>1983330000</v>
      </c>
      <c r="L35" s="103"/>
      <c r="M35" s="29">
        <f t="shared" si="3"/>
        <v>15833333.333333334</v>
      </c>
      <c r="N35" s="103"/>
      <c r="O35" s="28">
        <f t="shared" si="4"/>
        <v>0</v>
      </c>
      <c r="P35" s="27">
        <f t="shared" si="5"/>
        <v>0</v>
      </c>
      <c r="Q35" s="63">
        <f t="shared" si="6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1"/>
        <v>11</v>
      </c>
      <c r="B36" s="52" t="s">
        <v>72</v>
      </c>
      <c r="C36" s="101">
        <v>42114</v>
      </c>
      <c r="D36" s="31">
        <v>46253</v>
      </c>
      <c r="E36" s="102">
        <v>1400000000</v>
      </c>
      <c r="F36" s="103"/>
      <c r="G36" s="102"/>
      <c r="H36" s="101">
        <v>42632</v>
      </c>
      <c r="I36" s="102">
        <v>11670000</v>
      </c>
      <c r="J36" s="103"/>
      <c r="K36" s="102">
        <f t="shared" si="2"/>
        <v>1388330000</v>
      </c>
      <c r="L36" s="103"/>
      <c r="M36" s="29">
        <f t="shared" si="3"/>
        <v>11083333.333333334</v>
      </c>
      <c r="N36" s="103"/>
      <c r="O36" s="28">
        <f t="shared" si="4"/>
        <v>0</v>
      </c>
      <c r="P36" s="27">
        <f t="shared" si="5"/>
        <v>0</v>
      </c>
      <c r="Q36" s="63">
        <f t="shared" si="6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1"/>
        <v>12</v>
      </c>
      <c r="B37" s="52" t="s">
        <v>74</v>
      </c>
      <c r="C37" s="101">
        <v>42138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2"/>
        <v>1487500000</v>
      </c>
      <c r="L37" s="103"/>
      <c r="M37" s="29">
        <f t="shared" si="3"/>
        <v>11875000</v>
      </c>
      <c r="N37" s="103"/>
      <c r="O37" s="28">
        <f t="shared" si="4"/>
        <v>0</v>
      </c>
      <c r="P37" s="27">
        <f t="shared" si="5"/>
        <v>0</v>
      </c>
      <c r="Q37" s="63">
        <f t="shared" si="6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1"/>
        <v>13</v>
      </c>
      <c r="B38" s="52" t="s">
        <v>79</v>
      </c>
      <c r="C38" s="101">
        <v>42164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2"/>
        <v>1487500000</v>
      </c>
      <c r="L38" s="103"/>
      <c r="M38" s="29">
        <f t="shared" si="3"/>
        <v>11875000</v>
      </c>
      <c r="N38" s="103"/>
      <c r="O38" s="28">
        <f t="shared" si="4"/>
        <v>0</v>
      </c>
      <c r="P38" s="27">
        <f t="shared" si="5"/>
        <v>0</v>
      </c>
      <c r="Q38" s="63">
        <f t="shared" si="6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1"/>
        <v>14</v>
      </c>
      <c r="B39" s="52" t="s">
        <v>83</v>
      </c>
      <c r="C39" s="101">
        <v>42187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2"/>
        <v>1487500000</v>
      </c>
      <c r="L39" s="103"/>
      <c r="M39" s="29">
        <f t="shared" si="3"/>
        <v>11875000</v>
      </c>
      <c r="N39" s="103"/>
      <c r="O39" s="28">
        <f t="shared" si="4"/>
        <v>0</v>
      </c>
      <c r="P39" s="27">
        <f t="shared" si="5"/>
        <v>0</v>
      </c>
      <c r="Q39" s="63">
        <f t="shared" si="6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1"/>
        <v>15</v>
      </c>
      <c r="B40" s="52" t="s">
        <v>86</v>
      </c>
      <c r="C40" s="101">
        <v>42195</v>
      </c>
      <c r="D40" s="31">
        <v>46253</v>
      </c>
      <c r="E40" s="102">
        <v>1500000000</v>
      </c>
      <c r="F40" s="103"/>
      <c r="G40" s="102"/>
      <c r="H40" s="101">
        <v>42632</v>
      </c>
      <c r="I40" s="102">
        <v>12500000</v>
      </c>
      <c r="J40" s="103"/>
      <c r="K40" s="102">
        <f t="shared" si="2"/>
        <v>1487500000</v>
      </c>
      <c r="L40" s="103"/>
      <c r="M40" s="29">
        <f t="shared" si="3"/>
        <v>11875000</v>
      </c>
      <c r="N40" s="103"/>
      <c r="O40" s="28">
        <f t="shared" si="4"/>
        <v>0</v>
      </c>
      <c r="P40" s="27">
        <f t="shared" si="5"/>
        <v>0</v>
      </c>
      <c r="Q40" s="63">
        <f t="shared" si="6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1"/>
        <v>16</v>
      </c>
      <c r="B41" s="52" t="s">
        <v>87</v>
      </c>
      <c r="C41" s="101">
        <v>42215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2"/>
        <v>991670000</v>
      </c>
      <c r="L41" s="103"/>
      <c r="M41" s="29">
        <f t="shared" si="3"/>
        <v>7916666.666666667</v>
      </c>
      <c r="N41" s="103"/>
      <c r="O41" s="28">
        <f t="shared" si="4"/>
        <v>0</v>
      </c>
      <c r="P41" s="27">
        <f t="shared" si="5"/>
        <v>0</v>
      </c>
      <c r="Q41" s="63">
        <f t="shared" si="6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1"/>
        <v>17</v>
      </c>
      <c r="B42" s="52" t="s">
        <v>88</v>
      </c>
      <c r="C42" s="101">
        <v>42229</v>
      </c>
      <c r="D42" s="31">
        <v>46253</v>
      </c>
      <c r="E42" s="102">
        <v>1000000000</v>
      </c>
      <c r="F42" s="103"/>
      <c r="G42" s="102"/>
      <c r="H42" s="101">
        <v>42632</v>
      </c>
      <c r="I42" s="102">
        <v>8330000</v>
      </c>
      <c r="J42" s="103"/>
      <c r="K42" s="102">
        <f t="shared" si="2"/>
        <v>991670000</v>
      </c>
      <c r="L42" s="103"/>
      <c r="M42" s="29">
        <f t="shared" si="3"/>
        <v>7916666.666666667</v>
      </c>
      <c r="N42" s="103"/>
      <c r="O42" s="28">
        <f t="shared" si="4"/>
        <v>0</v>
      </c>
      <c r="P42" s="27">
        <f t="shared" si="5"/>
        <v>0</v>
      </c>
      <c r="Q42" s="63">
        <f t="shared" si="6"/>
        <v>42327</v>
      </c>
      <c r="R42" s="47">
        <v>9.5000000000000001E-2</v>
      </c>
      <c r="S42" s="100" t="s">
        <v>41</v>
      </c>
    </row>
    <row r="43" spans="1:19" s="33" customFormat="1" ht="17.25" customHeight="1">
      <c r="A43" s="55"/>
      <c r="B43" s="49"/>
      <c r="C43" s="88"/>
      <c r="D43" s="88"/>
      <c r="E43" s="91"/>
      <c r="F43" s="89"/>
      <c r="G43" s="91"/>
      <c r="H43" s="88"/>
      <c r="I43" s="91"/>
      <c r="J43" s="89"/>
      <c r="K43" s="91"/>
      <c r="L43" s="89"/>
      <c r="M43" s="91"/>
      <c r="N43" s="89"/>
      <c r="O43" s="89"/>
      <c r="P43" s="90"/>
      <c r="Q43" s="44"/>
      <c r="R43" s="46"/>
      <c r="S43" s="37"/>
    </row>
    <row r="44" spans="1:19" s="36" customFormat="1" ht="17.25" customHeight="1">
      <c r="A44" s="184" t="s">
        <v>7</v>
      </c>
      <c r="B44" s="184"/>
      <c r="C44" s="69"/>
      <c r="D44" s="69"/>
      <c r="E44" s="65">
        <f>SUM(E29:E43)</f>
        <v>20000000000</v>
      </c>
      <c r="F44" s="66">
        <f>SUM(F29:F43)</f>
        <v>0</v>
      </c>
      <c r="G44" s="65">
        <f>SUM(G29:G43)</f>
        <v>3045865000</v>
      </c>
      <c r="H44" s="66"/>
      <c r="I44" s="65">
        <f t="shared" ref="I44:P44" si="7">SUM(I29:I43)</f>
        <v>166680000</v>
      </c>
      <c r="J44" s="66">
        <f t="shared" si="7"/>
        <v>0</v>
      </c>
      <c r="K44" s="65">
        <f t="shared" si="7"/>
        <v>19833320000</v>
      </c>
      <c r="L44" s="66">
        <f t="shared" si="7"/>
        <v>0</v>
      </c>
      <c r="M44" s="65">
        <f t="shared" si="7"/>
        <v>158333333.33333331</v>
      </c>
      <c r="N44" s="66">
        <f t="shared" si="7"/>
        <v>0</v>
      </c>
      <c r="O44" s="66">
        <f t="shared" si="7"/>
        <v>0</v>
      </c>
      <c r="P44" s="66">
        <f t="shared" si="7"/>
        <v>0</v>
      </c>
      <c r="Q44" s="70"/>
      <c r="R44" s="71"/>
      <c r="S44" s="68"/>
    </row>
    <row r="45" spans="1:19" ht="17.25" customHeight="1">
      <c r="F45" s="8"/>
    </row>
    <row r="46" spans="1:19" ht="17.25" customHeight="1">
      <c r="F46" s="2"/>
    </row>
    <row r="47" spans="1:19" ht="17.25" customHeight="1">
      <c r="F47" s="2"/>
    </row>
    <row r="48" spans="1:19" ht="17.25" customHeight="1">
      <c r="F48" s="2"/>
    </row>
    <row r="50" spans="1:19" ht="17.25" customHeight="1">
      <c r="F50" s="8"/>
    </row>
    <row r="58" spans="1:19" s="16" customFormat="1" ht="17.25" customHeight="1">
      <c r="A58" s="3"/>
      <c r="B58" s="2"/>
      <c r="C58" s="21"/>
      <c r="D58" s="21"/>
      <c r="E58" s="6"/>
      <c r="F58" s="7"/>
      <c r="G58" s="6"/>
      <c r="H58" s="43"/>
      <c r="I58" s="12"/>
      <c r="J58" s="12"/>
      <c r="K58" s="6"/>
      <c r="L58" s="7"/>
      <c r="M58" s="17"/>
      <c r="N58" s="17"/>
      <c r="O58" s="17"/>
      <c r="Q58" s="13"/>
      <c r="R58" s="13"/>
      <c r="S58" s="3"/>
    </row>
  </sheetData>
  <autoFilter ref="A3:S28"/>
  <sortState ref="A10:T14">
    <sortCondition ref="C10:C14"/>
  </sortState>
  <mergeCells count="13">
    <mergeCell ref="A44:B44"/>
    <mergeCell ref="M2:Q2"/>
    <mergeCell ref="R2:R3"/>
    <mergeCell ref="S2:S3"/>
    <mergeCell ref="A9:B9"/>
    <mergeCell ref="A16:B16"/>
    <mergeCell ref="A28:B28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4" t="s">
        <v>7</v>
      </c>
      <c r="B32" s="184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4" t="s">
        <v>7</v>
      </c>
      <c r="B35" s="184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4" t="s">
        <v>7</v>
      </c>
      <c r="B37" s="184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4" t="s">
        <v>7</v>
      </c>
      <c r="B38" s="184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4" t="s">
        <v>7</v>
      </c>
      <c r="B41" s="184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4" t="s">
        <v>7</v>
      </c>
      <c r="B42" s="184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2015-12-08T09:11:31Z</dcterms:modified>
</cp:coreProperties>
</file>