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8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'10'!$A$13:$A$91</definedName>
    <definedName name="_DSP11">'11'!$A$13:$A$104</definedName>
    <definedName name="_DSP12">'12'!$A$13:$A$94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'10'!$J$13:$J$75</definedName>
    <definedName name="_DST11">'11'!$J$13:$J$99</definedName>
    <definedName name="_DST12">'12'!$J$13:$J$94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'10'!$B$11:$M$77</definedName>
    <definedName name="_xlnm._FilterDatabase" localSheetId="11" hidden="1">'11'!$B$11:$M$99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'Q11-USD'!$A$10:$N$309</definedName>
    <definedName name="_xlnm._FilterDatabase" localSheetId="13" hidden="1">'Q11-VND'!$A$10:$N$693</definedName>
    <definedName name="_xlnm._FilterDatabase" localSheetId="16" hidden="1">'Q4-USD'!$B$10:$N$98</definedName>
    <definedName name="_xlnm._FilterDatabase" localSheetId="15" hidden="1">'Q4-VND'!$A$10:$M$121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'10'!$A$13:$M$74</definedName>
    <definedName name="DSTM11">'11'!$A$13:$M$94</definedName>
    <definedName name="DSTM12">'12'!$A$13:$M$94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OFFSET('Q11-VND'!$A$12,,,COUNTA('Q11-VND'!$A$12:$A$40494))</definedName>
    <definedName name="Loai1">OFFSET('Q4-VND'!$A$12,,,COUNTA('Q4-VND'!$A$12:$A$40073))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'10'!$B$1:$M$85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A102" i="20"/>
  <c r="D102"/>
  <c r="A100"/>
  <c r="D100"/>
  <c r="A60" i="7" l="1"/>
  <c r="A61"/>
  <c r="A27" i="6"/>
  <c r="A28"/>
  <c r="F59" i="21"/>
  <c r="L63" i="7" l="1"/>
  <c r="L64"/>
  <c r="L65"/>
  <c r="A58"/>
  <c r="A59"/>
  <c r="K60" i="21"/>
  <c r="D59"/>
  <c r="A58"/>
  <c r="D58"/>
  <c r="F58"/>
  <c r="F57"/>
  <c r="F56"/>
  <c r="D56"/>
  <c r="F55"/>
  <c r="A57" i="7" l="1"/>
  <c r="A105" i="20"/>
  <c r="D105"/>
  <c r="A106"/>
  <c r="D106"/>
  <c r="A107"/>
  <c r="D107"/>
  <c r="D101"/>
  <c r="A56" i="7"/>
  <c r="A55"/>
  <c r="A54"/>
  <c r="A53"/>
  <c r="A50"/>
  <c r="A49"/>
  <c r="A46"/>
  <c r="A45"/>
  <c r="A44"/>
  <c r="A43"/>
  <c r="A42"/>
  <c r="A40"/>
  <c r="A39"/>
  <c r="A36"/>
  <c r="A35"/>
  <c r="A34"/>
  <c r="A33"/>
  <c r="A24"/>
  <c r="A23"/>
  <c r="A17"/>
  <c r="A14"/>
  <c r="L80" i="13"/>
  <c r="L81"/>
  <c r="L82" s="1"/>
  <c r="A609" i="18" l="1"/>
  <c r="D609"/>
  <c r="D608"/>
  <c r="A608"/>
  <c r="D607"/>
  <c r="A607"/>
  <c r="D606"/>
  <c r="A606"/>
  <c r="D605"/>
  <c r="A605"/>
  <c r="A604"/>
  <c r="D604"/>
  <c r="A603"/>
  <c r="D603"/>
  <c r="A602"/>
  <c r="D602"/>
  <c r="A601"/>
  <c r="D601"/>
  <c r="A600"/>
  <c r="D600"/>
  <c r="D599"/>
  <c r="A599"/>
  <c r="D598"/>
  <c r="A598"/>
  <c r="D597"/>
  <c r="A597"/>
  <c r="D596"/>
  <c r="A596"/>
  <c r="D595"/>
  <c r="A595"/>
  <c r="D594"/>
  <c r="A594"/>
  <c r="D593"/>
  <c r="A593"/>
  <c r="D592"/>
  <c r="A592"/>
  <c r="D591"/>
  <c r="A591"/>
  <c r="D590"/>
  <c r="A590"/>
  <c r="D589"/>
  <c r="A589"/>
  <c r="D588"/>
  <c r="A588"/>
  <c r="D587"/>
  <c r="A587"/>
  <c r="D586"/>
  <c r="A586"/>
  <c r="D585"/>
  <c r="A585"/>
  <c r="D584"/>
  <c r="A584"/>
  <c r="D583"/>
  <c r="A583"/>
  <c r="D582"/>
  <c r="A582"/>
  <c r="D581"/>
  <c r="A581"/>
  <c r="D580"/>
  <c r="A580"/>
  <c r="D579"/>
  <c r="A579"/>
  <c r="D577"/>
  <c r="D578"/>
  <c r="A578"/>
  <c r="A577"/>
  <c r="A575"/>
  <c r="D575"/>
  <c r="A576"/>
  <c r="D576"/>
  <c r="D574"/>
  <c r="D573"/>
  <c r="D240" i="19"/>
  <c r="D239"/>
  <c r="D238"/>
  <c r="A237"/>
  <c r="D237"/>
  <c r="F237"/>
  <c r="A236"/>
  <c r="D236"/>
  <c r="F236"/>
  <c r="A235"/>
  <c r="D235"/>
  <c r="F235"/>
  <c r="D234"/>
  <c r="F233"/>
  <c r="D233"/>
  <c r="A233"/>
  <c r="F232"/>
  <c r="D232"/>
  <c r="A232"/>
  <c r="A231"/>
  <c r="D231"/>
  <c r="F231"/>
  <c r="A230"/>
  <c r="D230"/>
  <c r="F230"/>
  <c r="A229"/>
  <c r="D229"/>
  <c r="F229"/>
  <c r="A228"/>
  <c r="D228"/>
  <c r="F228"/>
  <c r="A227"/>
  <c r="D227"/>
  <c r="F227"/>
  <c r="A226"/>
  <c r="D226"/>
  <c r="F226"/>
  <c r="A225"/>
  <c r="D225"/>
  <c r="F225"/>
  <c r="D224"/>
  <c r="D223"/>
  <c r="A222" l="1"/>
  <c r="D222"/>
  <c r="F222"/>
  <c r="A221"/>
  <c r="D221"/>
  <c r="F221"/>
  <c r="A220"/>
  <c r="D220"/>
  <c r="F220"/>
  <c r="A219"/>
  <c r="D219"/>
  <c r="F219"/>
  <c r="D218"/>
  <c r="A217"/>
  <c r="D217"/>
  <c r="F217"/>
  <c r="D216"/>
  <c r="F215"/>
  <c r="D215"/>
  <c r="D214"/>
  <c r="F214"/>
  <c r="D213"/>
  <c r="D96" i="20"/>
  <c r="D97"/>
  <c r="D87"/>
  <c r="D88"/>
  <c r="D89"/>
  <c r="D90"/>
  <c r="D91"/>
  <c r="D92"/>
  <c r="D93"/>
  <c r="D94"/>
  <c r="D95"/>
  <c r="D98"/>
  <c r="D99"/>
  <c r="D103"/>
  <c r="D104"/>
  <c r="F54" i="21"/>
  <c r="D570" i="18"/>
  <c r="D571"/>
  <c r="D572"/>
  <c r="D550"/>
  <c r="A547" l="1"/>
  <c r="D547"/>
  <c r="A546"/>
  <c r="D546"/>
  <c r="A544"/>
  <c r="D544"/>
  <c r="A545"/>
  <c r="D545"/>
  <c r="A548"/>
  <c r="D548"/>
  <c r="A549"/>
  <c r="D549"/>
  <c r="A550"/>
  <c r="A551"/>
  <c r="D551"/>
  <c r="A552"/>
  <c r="D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14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70"/>
  <c r="A571"/>
  <c r="A572"/>
  <c r="A573"/>
  <c r="A574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8" i="6" l="1"/>
  <c r="A53"/>
  <c r="A37"/>
  <c r="A36"/>
  <c r="A51"/>
  <c r="A50"/>
  <c r="A49"/>
  <c r="A29"/>
  <c r="A30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0"/>
  <c r="A681"/>
  <c r="A682"/>
  <c r="A683"/>
  <c r="A684"/>
  <c r="A685"/>
  <c r="A686"/>
  <c r="A687"/>
  <c r="A688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0" i="18"/>
  <c r="J681"/>
  <c r="J682"/>
  <c r="J683"/>
  <c r="J684"/>
  <c r="J685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6"/>
  <c r="F218"/>
  <c r="F223"/>
  <c r="F224"/>
  <c r="F234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61" i="2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7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109" i="20"/>
  <c r="J110"/>
  <c r="J111"/>
  <c r="J112"/>
  <c r="J113"/>
  <c r="J114"/>
  <c r="J115"/>
  <c r="J116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8"/>
  <c r="D109"/>
  <c r="D110"/>
  <c r="D111"/>
  <c r="D112"/>
  <c r="D113"/>
  <c r="D114"/>
  <c r="D115"/>
  <c r="D116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J101" i="20" l="1"/>
  <c r="J103" s="1"/>
  <c r="J104" s="1"/>
  <c r="J105" s="1"/>
  <c r="J106" s="1"/>
  <c r="J107" s="1"/>
  <c r="J108" s="1"/>
  <c r="J100"/>
  <c r="J102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K81" l="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7"/>
  <c r="I687"/>
  <c r="M11" i="19"/>
  <c r="A12"/>
  <c r="D12"/>
  <c r="F12"/>
  <c r="A13"/>
  <c r="H13" i="23" s="1"/>
  <c r="D13" i="19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10"/>
  <c r="A111"/>
  <c r="A112"/>
  <c r="A113"/>
  <c r="A114"/>
  <c r="A115"/>
  <c r="A116"/>
  <c r="A117"/>
  <c r="H118"/>
  <c r="I118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G43"/>
  <c r="D68"/>
  <c r="C86"/>
  <c r="F119"/>
  <c r="E6" i="23"/>
  <c r="H12"/>
  <c r="H14"/>
  <c r="H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I84"/>
  <c r="H97"/>
  <c r="A54" i="9"/>
  <c r="A53"/>
  <c r="B24" i="4"/>
  <c r="L12" i="3"/>
  <c r="A50" i="9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94" i="7"/>
  <c r="L94"/>
  <c r="A95"/>
  <c r="L95"/>
  <c r="A96"/>
  <c r="L96"/>
  <c r="A97"/>
  <c r="L97"/>
  <c r="A98"/>
  <c r="L98"/>
  <c r="A99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3"/>
  <c r="A15" i="7"/>
  <c r="A16"/>
  <c r="A18"/>
  <c r="A19"/>
  <c r="A20"/>
  <c r="A21"/>
  <c r="A22"/>
  <c r="A25"/>
  <c r="A26"/>
  <c r="A27"/>
  <c r="A28"/>
  <c r="A29"/>
  <c r="A30"/>
  <c r="A31"/>
  <c r="A32"/>
  <c r="A37"/>
  <c r="A38"/>
  <c r="A41"/>
  <c r="A47"/>
  <c r="A48"/>
  <c r="A51"/>
  <c r="A52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3"/>
  <c r="A15" i="6"/>
  <c r="A20"/>
  <c r="A22"/>
  <c r="A25"/>
  <c r="A31"/>
  <c r="A32"/>
  <c r="A33"/>
  <c r="A34"/>
  <c r="A38"/>
  <c r="A39"/>
  <c r="A40"/>
  <c r="A35"/>
  <c r="A41"/>
  <c r="A42"/>
  <c r="A43"/>
  <c r="A44"/>
  <c r="A45"/>
  <c r="A46"/>
  <c r="A47"/>
  <c r="A48"/>
  <c r="A52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6" i="6"/>
  <c r="K76"/>
  <c r="J100" i="7"/>
  <c r="K100"/>
  <c r="K112" s="1"/>
  <c r="J95" i="8"/>
  <c r="K9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66" i="7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1" i="5"/>
  <c r="B2" i="14"/>
  <c r="B2" i="13"/>
  <c r="B2" i="12"/>
  <c r="B2" i="11"/>
  <c r="B2" i="10"/>
  <c r="B2" i="9"/>
  <c r="B2" i="4"/>
  <c r="L72" i="6"/>
  <c r="L73"/>
  <c r="L74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R91" i="10"/>
  <c r="S91" s="1"/>
  <c r="M9" i="17"/>
  <c r="D13"/>
  <c r="H5"/>
  <c r="C12"/>
  <c r="C15"/>
  <c r="C10"/>
  <c r="M8"/>
  <c r="C25" i="22" l="1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V105" i="10"/>
  <c r="W105" s="1"/>
  <c r="X105" s="1"/>
  <c r="L109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8" i="20"/>
  <c r="J119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7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88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93" i="5" l="1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7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101" i="7"/>
  <c r="L12" i="8" s="1"/>
  <c r="L96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7" i="7" l="1"/>
  <c r="L58" s="1"/>
  <c r="L59" s="1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62" i="7" l="1"/>
  <c r="L60"/>
  <c r="L61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71" i="6" l="1"/>
</calcChain>
</file>

<file path=xl/sharedStrings.xml><?xml version="1.0" encoding="utf-8"?>
<sst xmlns="http://schemas.openxmlformats.org/spreadsheetml/2006/main" count="7525" uniqueCount="1294">
  <si>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</si>
  <si>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</si>
  <si>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</si>
  <si>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</si>
  <si>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</si>
  <si>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</si>
  <si>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</si>
  <si>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</si>
  <si>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</si>
  <si>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</si>
  <si>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</si>
  <si>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</si>
  <si>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</si>
  <si>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</si>
  <si>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</si>
  <si>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</si>
  <si>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</si>
  <si>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</si>
  <si>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</si>
  <si>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</si>
  <si>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</si>
  <si>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</si>
  <si>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</si>
  <si>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</si>
  <si>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</si>
  <si>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</si>
  <si>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</si>
  <si>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</si>
  <si>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</si>
  <si>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</si>
  <si>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</si>
  <si>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</si>
  <si>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</si>
  <si>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</si>
  <si>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</si>
  <si>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</si>
  <si>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</si>
  <si>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</si>
  <si>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</si>
  <si>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</si>
  <si>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</si>
  <si>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</si>
  <si>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</si>
  <si>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</si>
  <si>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</si>
  <si>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</si>
  <si>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</si>
  <si>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</si>
  <si>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</si>
  <si>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</si>
  <si>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</si>
  <si>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</si>
  <si>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</si>
  <si>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</si>
  <si>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</si>
  <si>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</si>
  <si>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</si>
  <si>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</si>
  <si>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</si>
  <si>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</si>
  <si>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</si>
  <si>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</si>
  <si>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</si>
  <si>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</si>
  <si>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</si>
  <si>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</si>
  <si>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</si>
  <si>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</si>
  <si>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</si>
  <si>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</si>
  <si>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</si>
  <si>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</si>
  <si>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</si>
  <si>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</si>
  <si>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</si>
  <si>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</si>
  <si>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</si>
  <si>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</si>
  <si>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</si>
  <si>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</si>
  <si>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</si>
  <si>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</si>
  <si>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</si>
  <si>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</si>
  <si>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</si>
  <si>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</si>
  <si>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</si>
  <si>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</si>
  <si>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</si>
  <si>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</si>
  <si>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</si>
  <si>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</si>
  <si>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</si>
  <si>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</si>
  <si>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</si>
  <si>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</si>
  <si>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</si>
  <si>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</si>
  <si>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</si>
  <si>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</si>
  <si>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</si>
  <si>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</si>
  <si>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</si>
  <si>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</si>
  <si>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</si>
  <si>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</si>
  <si>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</si>
  <si>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</si>
  <si>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</si>
  <si>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</si>
  <si>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</si>
  <si>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</si>
  <si>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</si>
  <si>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</si>
  <si>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</si>
  <si>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</si>
  <si>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</si>
  <si>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</si>
  <si>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</si>
  <si>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</si>
  <si>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</si>
  <si>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</si>
  <si>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</si>
  <si>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</si>
  <si>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</si>
  <si>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</si>
  <si>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</si>
  <si>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</si>
  <si>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</si>
  <si>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</si>
  <si>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</si>
  <si>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</si>
  <si>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</si>
  <si>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</si>
  <si>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</si>
  <si>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</si>
  <si>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</si>
  <si>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</si>
  <si>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</si>
  <si>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</si>
  <si>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</si>
  <si>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</si>
  <si>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</si>
  <si>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</si>
  <si>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</si>
  <si>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</si>
  <si>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</si>
  <si>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</si>
  <si>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</si>
  <si>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</si>
  <si>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</si>
  <si>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</si>
  <si>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</si>
  <si>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</si>
  <si>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</si>
  <si>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</si>
  <si>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</si>
  <si>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</si>
  <si>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</si>
  <si>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</si>
  <si>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</si>
  <si>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</si>
  <si>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</si>
  <si>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</si>
  <si>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</si>
  <si>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</si>
  <si>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</si>
  <si>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</si>
  <si>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</si>
  <si>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</si>
  <si>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</si>
  <si>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</si>
  <si>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</si>
  <si>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</si>
  <si>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</si>
  <si>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</si>
  <si>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</si>
  <si>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</si>
  <si>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</si>
  <si>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</si>
  <si>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</si>
  <si>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</si>
  <si>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</si>
  <si>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</si>
  <si>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</si>
  <si>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</si>
  <si>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</si>
  <si>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</si>
  <si>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</si>
  <si>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</si>
  <si>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</si>
  <si>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</si>
  <si>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</si>
  <si>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</si>
  <si>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</si>
  <si>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</si>
  <si>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</si>
  <si>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</si>
  <si>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</si>
  <si>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</si>
  <si>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</si>
  <si>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</si>
  <si>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</si>
  <si>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</si>
  <si>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</si>
  <si>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</si>
  <si>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</si>
  <si>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</si>
  <si>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</si>
  <si>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</si>
  <si>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</si>
  <si>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</si>
  <si>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</si>
  <si>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</si>
  <si>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</si>
  <si>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</si>
  <si>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</si>
  <si>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</si>
  <si>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</si>
  <si>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</si>
  <si>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</si>
  <si>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</si>
  <si>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</si>
  <si>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</si>
  <si>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</si>
  <si>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</si>
  <si>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</si>
  <si>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</si>
  <si>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</si>
  <si>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</si>
  <si>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</si>
  <si>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</si>
  <si>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</si>
  <si>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</si>
  <si>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</si>
  <si>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</si>
  <si>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</si>
  <si>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</si>
  <si>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</si>
  <si>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</si>
  <si>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</si>
  <si>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</si>
  <si>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</si>
  <si>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</si>
  <si>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</si>
  <si>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</si>
  <si>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</si>
  <si>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</si>
  <si>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</si>
  <si>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</si>
  <si>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</si>
  <si>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</si>
  <si>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</si>
  <si>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</si>
  <si>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</si>
  <si>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</si>
  <si>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</si>
  <si>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</si>
  <si>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</si>
  <si>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</si>
  <si>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</si>
  <si>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</si>
  <si>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</si>
  <si>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</si>
  <si>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</si>
  <si>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</si>
  <si>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</si>
  <si>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</si>
  <si>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</si>
  <si>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</si>
  <si>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</si>
  <si>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</si>
  <si>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</si>
  <si>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</si>
  <si>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</si>
  <si>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</si>
  <si>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</si>
  <si>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</si>
  <si>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</si>
  <si>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</si>
  <si>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</si>
  <si>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</si>
  <si>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</si>
  <si>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</si>
  <si>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</si>
  <si>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</si>
  <si>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</si>
  <si>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</si>
  <si>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</si>
  <si>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</si>
  <si>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</si>
  <si>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</si>
  <si>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</si>
  <si>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</si>
  <si>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</si>
  <si>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</si>
  <si>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</si>
  <si>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</si>
  <si>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</si>
  <si>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</si>
  <si>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</si>
  <si>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</si>
  <si>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</si>
  <si>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</si>
  <si>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</si>
  <si>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</si>
  <si>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</si>
  <si>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</si>
  <si>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</si>
  <si>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</si>
  <si>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</si>
  <si>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</si>
  <si>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</si>
  <si>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</si>
  <si>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</si>
  <si>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</si>
  <si>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</si>
  <si>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</si>
  <si>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</si>
  <si>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</si>
  <si>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</si>
  <si>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</si>
  <si>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</si>
  <si>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</si>
  <si>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</si>
  <si>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</si>
  <si>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</si>
  <si>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</si>
  <si>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</si>
  <si>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</si>
  <si>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</si>
  <si>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</si>
  <si>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</si>
  <si>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</si>
  <si>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</si>
  <si>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</si>
  <si>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</si>
  <si>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</si>
  <si>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</si>
  <si>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</si>
  <si>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</si>
  <si>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</si>
  <si>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</si>
  <si>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</si>
  <si>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</si>
  <si>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</si>
  <si>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</si>
  <si>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</si>
  <si>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</si>
  <si>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</si>
  <si>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</si>
  <si>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</si>
  <si>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</si>
  <si>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</si>
  <si>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</si>
  <si>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</si>
  <si>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</si>
  <si>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</si>
  <si>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</si>
  <si>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</si>
  <si>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</si>
  <si>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</si>
  <si>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</si>
  <si>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</si>
  <si>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</si>
  <si>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</si>
  <si>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</si>
  <si>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</si>
  <si>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</si>
  <si>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</si>
  <si>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</si>
  <si>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</si>
  <si>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</si>
  <si>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</si>
  <si>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</si>
  <si>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</si>
  <si>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</si>
  <si>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</si>
  <si>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</si>
  <si>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</si>
  <si>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</si>
  <si>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</si>
  <si>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</si>
  <si>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</si>
  <si>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</si>
  <si>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</si>
  <si>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</si>
  <si>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</si>
  <si>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</si>
  <si>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</si>
  <si>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</si>
  <si>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</si>
  <si>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</si>
  <si>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</si>
  <si>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</si>
  <si>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</si>
  <si>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</si>
  <si>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</si>
  <si>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</si>
  <si>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</si>
  <si>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</si>
  <si>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</si>
  <si>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</si>
  <si>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</si>
  <si>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</si>
  <si>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</si>
  <si>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</si>
  <si>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</si>
  <si>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</si>
  <si>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</si>
  <si>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</si>
  <si>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</si>
  <si>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</si>
  <si>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</si>
  <si>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</si>
  <si>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</si>
  <si>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</si>
  <si>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</si>
  <si>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</si>
  <si>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</si>
  <si>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</si>
  <si>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</si>
  <si>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</si>
  <si>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</si>
  <si>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</si>
  <si>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</si>
  <si>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</si>
  <si>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</si>
  <si>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</si>
  <si>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</si>
  <si>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</si>
  <si>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</si>
  <si>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</si>
  <si>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</si>
  <si>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</si>
  <si>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</si>
  <si>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</si>
  <si>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</si>
  <si>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</si>
  <si>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</si>
  <si>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</si>
  <si>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</si>
  <si>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</si>
  <si>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</si>
  <si>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</si>
  <si>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</si>
  <si>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</si>
  <si>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</si>
  <si>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</si>
  <si>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</si>
  <si>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</si>
  <si>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</si>
  <si>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</si>
  <si>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</si>
  <si>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</si>
  <si>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</si>
  <si>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</si>
  <si>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</si>
  <si>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</si>
  <si>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</si>
  <si>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</si>
  <si>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</si>
  <si>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</si>
  <si>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</si>
  <si>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</si>
  <si>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</si>
  <si>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</si>
  <si>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</si>
  <si>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</si>
  <si>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</si>
  <si>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</si>
  <si>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</si>
  <si>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</si>
  <si>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</si>
  <si>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</si>
  <si>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</si>
  <si>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</si>
  <si>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</si>
  <si>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</si>
  <si>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</si>
  <si>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</si>
  <si>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</si>
  <si>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</si>
  <si>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</si>
  <si>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</si>
  <si>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</si>
  <si>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</si>
  <si>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</si>
  <si>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</si>
  <si>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</si>
  <si>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</si>
  <si>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</si>
  <si>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</si>
  <si>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</si>
  <si>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</si>
  <si>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</si>
  <si>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</si>
  <si>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</si>
  <si>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</si>
  <si>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</si>
  <si>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</si>
  <si>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</si>
  <si>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</si>
  <si>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</si>
  <si>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</si>
  <si>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</si>
  <si>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</si>
  <si>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</si>
  <si>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</si>
  <si>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</si>
  <si>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</si>
  <si>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</si>
  <si>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</si>
  <si>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</si>
  <si>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</si>
  <si>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</si>
  <si>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</si>
  <si>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</si>
  <si>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</si>
  <si>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</si>
  <si>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</si>
  <si>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</si>
  <si>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</si>
  <si>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</si>
  <si>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</si>
  <si>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</si>
  <si>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</si>
  <si>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</si>
  <si>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</si>
  <si>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</si>
  <si>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</si>
  <si>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</si>
  <si>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</si>
  <si>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</si>
  <si>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</si>
  <si>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</si>
  <si>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</si>
  <si>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</si>
  <si>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</si>
  <si>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</si>
  <si>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</si>
  <si>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</si>
  <si>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</si>
  <si>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</si>
  <si>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</si>
  <si>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</si>
  <si>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</si>
  <si>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</si>
  <si>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</si>
  <si>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</si>
  <si>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</si>
  <si>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</si>
  <si>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</si>
  <si>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</si>
  <si>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</si>
  <si>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</si>
  <si>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</si>
  <si>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</si>
  <si>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</si>
  <si>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</si>
  <si>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</si>
  <si>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</si>
  <si>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</si>
  <si>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</si>
  <si>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</si>
  <si>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</si>
  <si>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</si>
  <si>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</si>
  <si>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</si>
  <si>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</si>
  <si>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</si>
  <si>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</si>
  <si>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</si>
  <si>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</si>
  <si>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</si>
  <si>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</si>
  <si>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</si>
  <si>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</si>
  <si>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</si>
  <si>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</si>
  <si>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</si>
  <si>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</si>
  <si>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</si>
  <si>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</si>
  <si>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</si>
  <si>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</si>
  <si>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</si>
  <si>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</si>
  <si>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</si>
  <si>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</si>
  <si>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</si>
  <si>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</si>
  <si>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</si>
  <si>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</si>
  <si>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</si>
  <si>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</si>
  <si>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</si>
  <si>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</si>
  <si>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</si>
  <si>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</si>
  <si>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</si>
  <si>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</si>
  <si>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</si>
  <si>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</si>
  <si>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</si>
  <si>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</si>
  <si>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</si>
  <si>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</si>
  <si>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</si>
  <si>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</si>
  <si>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</si>
  <si>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</si>
  <si>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</si>
  <si>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</si>
  <si>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</si>
  <si>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</si>
  <si>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</si>
  <si>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</si>
  <si>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</si>
  <si>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</si>
  <si>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</si>
  <si>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</si>
  <si>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</si>
  <si>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</si>
  <si>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</si>
  <si>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</si>
  <si>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</si>
  <si>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</si>
  <si>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</si>
  <si>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</si>
  <si>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</si>
  <si>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</si>
  <si>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</si>
  <si>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</si>
  <si>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</si>
  <si>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</si>
  <si>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</si>
  <si>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</si>
  <si>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</si>
  <si>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</si>
  <si>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</si>
  <si>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</si>
  <si>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</si>
  <si>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</si>
  <si>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</si>
  <si>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</si>
  <si>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</si>
  <si>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</si>
  <si>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</si>
  <si>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</si>
  <si>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</si>
  <si>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</si>
  <si>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</si>
  <si>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</si>
  <si>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</si>
  <si>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</si>
  <si>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</si>
  <si>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</si>
  <si>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</si>
  <si>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</si>
  <si>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</si>
  <si>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</si>
  <si>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</si>
  <si>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</si>
  <si>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</si>
  <si>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</si>
  <si>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</si>
  <si>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</si>
  <si>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</si>
  <si>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</si>
  <si>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</si>
  <si>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</si>
  <si>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</si>
  <si>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</si>
  <si>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</si>
  <si>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</si>
  <si>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</si>
  <si>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</si>
  <si>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</si>
  <si>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</si>
  <si>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</si>
  <si>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</si>
  <si>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</si>
  <si>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</si>
  <si>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</si>
  <si>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</si>
  <si>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</si>
  <si>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</si>
  <si>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</si>
  <si>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</si>
  <si>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</si>
  <si>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</si>
  <si>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</si>
  <si>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</si>
  <si>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</si>
  <si>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</si>
  <si>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</si>
  <si>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</si>
  <si>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</si>
  <si>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</si>
  <si>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</si>
  <si>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</si>
  <si>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</si>
  <si>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</si>
  <si>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</si>
  <si>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</si>
  <si>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</si>
  <si>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</si>
  <si>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</si>
  <si>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</si>
  <si>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</si>
  <si>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</si>
  <si>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</si>
  <si>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</si>
  <si>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</si>
  <si>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</si>
  <si>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</si>
  <si>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</si>
  <si>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</si>
  <si>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</si>
  <si>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</si>
  <si>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</si>
  <si>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</si>
  <si>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</si>
  <si>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</si>
  <si>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</si>
  <si>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</si>
  <si>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</si>
  <si>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</si>
  <si>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</si>
  <si>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</si>
  <si>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</si>
  <si>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</si>
  <si>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</si>
  <si>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</si>
  <si>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</si>
  <si>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</si>
  <si>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</si>
  <si>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</si>
  <si>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</si>
  <si>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</si>
  <si>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</si>
  <si>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</si>
  <si>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</si>
  <si>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</si>
  <si>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</si>
  <si>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</si>
  <si>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</si>
  <si>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</si>
  <si>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</si>
  <si>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</si>
  <si>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</si>
  <si>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</si>
  <si>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</si>
  <si>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</si>
  <si>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</si>
  <si>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</si>
  <si>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</si>
  <si>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</si>
  <si>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</si>
  <si>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</si>
  <si>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</si>
  <si>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</si>
  <si>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</si>
  <si>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</si>
  <si>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</si>
  <si>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</si>
  <si>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</si>
  <si>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</si>
  <si>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</si>
  <si>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</si>
  <si>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</si>
  <si>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</si>
  <si>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</si>
  <si>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</si>
  <si>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</si>
  <si>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</si>
  <si>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</si>
  <si>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</si>
  <si>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</si>
  <si>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</si>
  <si>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</si>
  <si>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</si>
  <si>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</si>
  <si>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</si>
  <si>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</si>
  <si>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</si>
  <si>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</si>
  <si>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</si>
  <si>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</si>
  <si>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</si>
  <si>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</si>
  <si>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</si>
  <si>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</si>
  <si>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</si>
  <si>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</si>
  <si>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</si>
  <si>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</si>
  <si>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</si>
  <si>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</si>
  <si>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</si>
  <si>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</si>
  <si>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</si>
  <si>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</si>
  <si>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</si>
  <si>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</si>
  <si>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</si>
  <si>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</si>
  <si>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</si>
  <si>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</si>
  <si>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</si>
  <si>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</si>
  <si>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</si>
  <si>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</si>
  <si>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</si>
  <si>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</si>
  <si>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</si>
  <si>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</si>
  <si>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</si>
  <si>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</si>
  <si>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</si>
  <si>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</si>
  <si>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</si>
  <si>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</si>
  <si>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</si>
  <si>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</si>
  <si>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</si>
  <si>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</si>
  <si>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</si>
  <si>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</si>
  <si>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</si>
  <si>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</si>
  <si>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</si>
  <si>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</si>
  <si>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</si>
  <si>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</si>
  <si>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</si>
  <si>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</si>
  <si>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</si>
  <si>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</si>
  <si>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</si>
  <si>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</si>
  <si>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</si>
  <si>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</si>
  <si>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</si>
  <si>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</si>
  <si>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</si>
  <si>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</si>
  <si>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</si>
  <si>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</si>
  <si>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</si>
  <si>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</si>
  <si>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</si>
  <si>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</si>
  <si>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</si>
  <si>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</si>
  <si>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</si>
  <si>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</si>
  <si>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</si>
  <si>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</si>
  <si>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</si>
  <si>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</si>
  <si>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</si>
  <si>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</si>
  <si>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</si>
  <si>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</si>
  <si>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</si>
  <si>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</si>
  <si>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</si>
  <si>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</si>
  <si>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</si>
  <si>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</si>
  <si>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</si>
  <si>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</si>
  <si>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</si>
  <si>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</si>
  <si>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</si>
  <si>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</si>
  <si>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</si>
  <si>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</si>
  <si>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</si>
  <si>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</si>
  <si>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</si>
  <si>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</si>
  <si>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</si>
  <si>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</si>
  <si>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</si>
  <si>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</si>
  <si>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</si>
  <si>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</si>
  <si>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</si>
  <si>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</si>
  <si>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</si>
  <si>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</si>
  <si>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</si>
  <si>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</si>
  <si>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</si>
  <si>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</si>
  <si>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</si>
  <si>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</si>
  <si>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</si>
  <si>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</si>
  <si>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</si>
  <si>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</si>
  <si>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</si>
  <si>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</si>
  <si>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</si>
  <si>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</si>
  <si>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</si>
  <si>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</si>
  <si>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</si>
  <si>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</si>
  <si>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</si>
  <si>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</si>
  <si>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</si>
  <si>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</si>
  <si>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</si>
  <si>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</si>
  <si>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</si>
  <si>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</si>
  <si>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</si>
  <si>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</si>
  <si>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</si>
  <si>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</si>
  <si>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</si>
  <si>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</si>
  <si>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</si>
  <si>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</si>
  <si>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</si>
  <si>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</si>
  <si>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</si>
  <si>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</si>
  <si>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</si>
  <si>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</si>
  <si>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</si>
  <si>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</si>
  <si>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</si>
  <si>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</si>
  <si>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</si>
  <si>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</si>
  <si>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</si>
  <si>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</si>
  <si>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</si>
  <si>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</si>
  <si>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</si>
  <si>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</si>
  <si>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</si>
  <si>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</si>
  <si>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</si>
  <si>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</si>
  <si>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</si>
  <si>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</si>
  <si>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</si>
  <si>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</si>
  <si>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</si>
  <si>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</si>
  <si>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</si>
  <si>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</si>
  <si>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</si>
  <si>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</si>
  <si>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</si>
  <si>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</si>
  <si>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</si>
  <si>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</si>
  <si>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</si>
  <si>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</si>
  <si>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</si>
  <si>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</si>
  <si>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</si>
  <si>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</si>
  <si>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</si>
  <si>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</si>
  <si>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</si>
  <si>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</si>
  <si>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</si>
  <si>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</si>
  <si>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</si>
  <si>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</si>
  <si>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</si>
  <si>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</si>
  <si>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</si>
  <si>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</si>
  <si>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</si>
  <si>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</si>
  <si>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</si>
  <si>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</si>
  <si>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</si>
  <si>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</si>
  <si>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</si>
  <si>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</si>
  <si>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</si>
  <si>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</si>
  <si>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</si>
  <si>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</si>
  <si>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</si>
  <si>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</si>
  <si>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</si>
  <si>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</si>
  <si>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</si>
  <si>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</si>
  <si>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</si>
  <si>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</si>
  <si>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</si>
  <si>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</si>
  <si>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</si>
  <si>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</si>
  <si>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</si>
  <si>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</si>
  <si>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</si>
  <si>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</si>
  <si>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</si>
  <si>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</si>
  <si>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</si>
  <si>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</si>
  <si>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</si>
  <si>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</si>
  <si>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</si>
  <si>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</si>
  <si>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</si>
  <si>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</si>
  <si>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</si>
  <si>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</si>
  <si>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</si>
  <si>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</si>
  <si>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</si>
  <si>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</si>
  <si>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</si>
  <si>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</si>
  <si>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</si>
  <si>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</si>
  <si>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</si>
  <si>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</si>
  <si>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</si>
  <si>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</si>
  <si>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</si>
  <si>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</si>
  <si>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</si>
  <si>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</si>
  <si>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</si>
  <si>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</si>
  <si>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</si>
  <si>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</si>
  <si>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</si>
  <si>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</si>
  <si>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</si>
  <si>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</si>
  <si>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</si>
  <si>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</si>
  <si>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</si>
  <si>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</si>
  <si>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</si>
  <si>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</si>
  <si>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</si>
  <si>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</si>
  <si>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</si>
  <si>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</si>
  <si>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</si>
  <si>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</si>
  <si>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</si>
  <si>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</si>
  <si>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</si>
  <si>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</si>
  <si>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</si>
  <si>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</si>
  <si>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</si>
  <si>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</si>
  <si>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</si>
  <si>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</si>
  <si>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</si>
  <si>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</si>
  <si>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</si>
  <si>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</si>
  <si>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</si>
  <si>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</si>
  <si>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</si>
  <si>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</si>
  <si>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</si>
  <si>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</si>
  <si>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</si>
  <si>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</si>
  <si>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</si>
  <si>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</si>
  <si>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</si>
  <si>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</si>
  <si>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</si>
  <si>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</si>
  <si>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</si>
  <si>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</si>
  <si>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</si>
  <si>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</si>
  <si>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</si>
  <si>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</si>
  <si>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</si>
  <si>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</si>
  <si>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</si>
  <si>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</si>
  <si>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</si>
  <si>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</si>
  <si>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</si>
  <si>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</si>
  <si>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</si>
  <si>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</si>
  <si>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</si>
  <si>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</si>
  <si>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</si>
  <si>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</si>
  <si>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</si>
  <si>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</si>
  <si>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</si>
  <si>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</si>
  <si>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</si>
  <si>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</si>
  <si>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</si>
  <si>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</si>
  <si>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</si>
  <si>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</si>
  <si>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</si>
  <si>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</si>
  <si>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</si>
  <si>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</si>
  <si>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</si>
  <si>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</si>
  <si>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</si>
  <si>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</si>
  <si>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</si>
  <si>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</si>
  <si>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</si>
  <si>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</si>
  <si>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</si>
  <si>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</si>
  <si>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</si>
  <si>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</si>
  <si>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</si>
  <si>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</si>
  <si>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</si>
  <si>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</si>
  <si>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</si>
  <si>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</si>
  <si>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</si>
  <si>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</si>
  <si>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</si>
  <si>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</si>
  <si>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</si>
  <si>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</si>
  <si>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</si>
  <si>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</si>
  <si>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</si>
  <si>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</si>
  <si>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</si>
  <si>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</si>
  <si>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</si>
  <si>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</si>
  <si>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</si>
  <si>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</si>
  <si>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</si>
  <si>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</si>
  <si>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</si>
  <si>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</si>
  <si>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</si>
  <si>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</si>
  <si>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</si>
  <si>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</si>
  <si>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</si>
  <si>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</si>
  <si>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</si>
  <si>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</si>
  <si>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</si>
  <si>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</si>
  <si>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</si>
  <si>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</si>
  <si>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</si>
  <si>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</si>
  <si>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</si>
  <si>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</si>
  <si>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</si>
  <si>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</si>
  <si>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</si>
  <si>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</si>
  <si>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</si>
  <si>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</si>
  <si>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</si>
  <si>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</si>
  <si>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</si>
  <si>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</si>
  <si>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</si>
  <si>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</si>
  <si>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</si>
  <si>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</si>
  <si>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</si>
  <si>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</si>
  <si>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</si>
  <si>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</si>
  <si>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</si>
  <si>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</si>
  <si>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</si>
  <si>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</si>
  <si>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</si>
  <si>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</si>
  <si>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</si>
  <si>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</si>
  <si>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</si>
  <si>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</si>
  <si>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</si>
  <si>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</si>
  <si>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</si>
  <si>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</si>
  <si>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</si>
  <si>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</si>
  <si>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</si>
  <si>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</si>
  <si>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</si>
  <si>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</si>
  <si>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</si>
  <si>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</si>
  <si>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</si>
  <si>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</si>
  <si>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</si>
  <si>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</si>
  <si>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</si>
  <si>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</si>
  <si>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</si>
  <si>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</si>
  <si>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</si>
  <si>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</si>
  <si>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</si>
  <si>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</si>
  <si>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</si>
  <si>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</si>
  <si>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</si>
  <si>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</si>
  <si>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</si>
  <si>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</si>
  <si>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</si>
  <si>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</si>
  <si>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</si>
  <si>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</si>
  <si>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</si>
  <si>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</si>
  <si>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</si>
  <si>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</si>
  <si>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</si>
  <si>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</si>
  <si>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</si>
  <si>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</si>
  <si>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</si>
  <si>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</si>
  <si>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</si>
  <si>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</si>
  <si>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</si>
  <si>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</si>
  <si>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</si>
  <si>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</si>
  <si>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</si>
  <si>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</si>
  <si>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</si>
  <si>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</si>
  <si>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</si>
  <si>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</si>
  <si>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</si>
  <si>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</si>
  <si>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</si>
  <si>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</si>
  <si>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</si>
  <si>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</si>
  <si>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</si>
  <si>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</si>
  <si>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</si>
  <si>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</si>
  <si>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</si>
  <si>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</si>
  <si>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</si>
  <si>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</si>
  <si>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</si>
  <si>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</si>
  <si>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</si>
  <si>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</si>
  <si>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</si>
  <si>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</si>
  <si>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</si>
  <si>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</si>
  <si>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</si>
  <si>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</si>
  <si>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</si>
  <si>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</si>
  <si>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</si>
  <si>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</si>
  <si>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</si>
  <si>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Đồng hồ đo lưu lượng nước</t>
  </si>
  <si>
    <t>VAT Đồng hồ đo lưu lượng nước</t>
  </si>
  <si>
    <t>0000048</t>
  </si>
  <si>
    <t>Cty TNHH Tư Vấn Kỹ Thuật Và Môi Trường Bình Dương</t>
  </si>
  <si>
    <t>Phí giao thông T11/2015</t>
  </si>
  <si>
    <t>VAT Phí giao thông T11/2015</t>
  </si>
  <si>
    <t>0004135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</si>
</sst>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85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164" fontId="39" fillId="0" borderId="16" xfId="0" applyNumberFormat="1" applyFont="1" applyFill="1" applyBorder="1" applyAlignment="1">
      <alignment vertical="center" wrapText="1"/>
    </xf>
    <xf numFmtId="0" fontId="39" fillId="0" borderId="16" xfId="0" applyFont="1" applyFill="1" applyBorder="1" applyAlignment="1">
      <alignment vertical="center" wrapText="1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43" fontId="67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66" fillId="0" borderId="16" xfId="57" applyNumberFormat="1" applyFont="1" applyFill="1" applyBorder="1" applyAlignment="1">
      <alignment horizontal="left" vertical="center"/>
    </xf>
    <xf numFmtId="164" fontId="67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74" customWidth="1"/>
    <col min="2" max="2" width="5.28515625" style="74" customWidth="1"/>
    <col min="3" max="3" width="14.85546875" style="74" customWidth="1"/>
    <col min="4" max="4" width="16" style="74" customWidth="1"/>
    <col min="5" max="5" width="3.85546875" style="74" customWidth="1"/>
    <col min="6" max="6" width="6" style="74" customWidth="1"/>
    <col min="7" max="8" width="6.7109375" style="74" customWidth="1"/>
    <col min="9" max="9" width="10.42578125" style="74" customWidth="1"/>
    <col min="10" max="10" width="5.85546875" style="74" customWidth="1"/>
    <col min="11" max="11" width="8.28515625" style="74" customWidth="1"/>
    <col min="12" max="12" width="5" style="74" customWidth="1"/>
    <col min="13" max="13" width="6.42578125" style="74" customWidth="1"/>
    <col min="14" max="14" width="3.140625" style="74" customWidth="1"/>
    <col min="15" max="15" width="7.140625" style="74" customWidth="1"/>
    <col min="16" max="16" width="5" style="108" customWidth="1"/>
    <col min="17" max="17" width="5" style="74" customWidth="1"/>
    <col min="18" max="18" width="1.5703125" style="74" customWidth="1"/>
    <col min="19" max="19" width="5" style="74" customWidth="1"/>
    <col min="20" max="20" width="1.5703125" style="74" customWidth="1"/>
    <col min="21" max="21" width="5.5703125" style="74" customWidth="1"/>
    <col min="22" max="22" width="9.42578125" style="74" bestFit="1" customWidth="1"/>
    <col min="23" max="220" width="9.140625" style="74" customWidth="1"/>
    <col min="221" max="221" width="11.28515625" style="74" customWidth="1"/>
    <col min="222" max="238" width="9.140625" style="74" customWidth="1"/>
    <col min="239" max="239" width="10" style="74" customWidth="1"/>
    <col min="240" max="240" width="13.5703125" style="74" customWidth="1"/>
    <col min="241" max="245" width="2" style="74" customWidth="1"/>
    <col min="246" max="246" width="4.5703125" style="74" customWidth="1"/>
    <col min="247" max="249" width="2" style="74" customWidth="1"/>
    <col min="250" max="251" width="3" style="74" customWidth="1"/>
    <col min="252" max="16384" width="5.42578125" style="74"/>
  </cols>
  <sheetData>
    <row r="1" spans="2:252" ht="12.75" customHeight="1">
      <c r="B1" s="72" t="s">
        <v>0</v>
      </c>
      <c r="C1" s="73"/>
      <c r="D1" s="73"/>
      <c r="E1" s="73"/>
      <c r="F1" s="73"/>
      <c r="G1" s="73"/>
      <c r="I1" s="75"/>
      <c r="L1" s="76" t="str">
        <f>+IF(LEFT($S$4,1)="T","Mẫu số 01 - TT","Mẫu số 02 - TT")</f>
        <v>Mẫu số 02 - TT</v>
      </c>
      <c r="N1" s="77"/>
      <c r="O1" s="77"/>
      <c r="P1" s="78"/>
      <c r="Q1" s="69"/>
      <c r="R1" s="69"/>
      <c r="S1" s="69"/>
      <c r="T1" s="70"/>
      <c r="U1" s="69"/>
      <c r="V1" s="79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</row>
    <row r="2" spans="2:252" ht="12.75" customHeight="1">
      <c r="B2" s="81" t="s">
        <v>123</v>
      </c>
      <c r="C2" s="73"/>
      <c r="D2" s="73"/>
      <c r="E2" s="73"/>
      <c r="F2" s="73"/>
      <c r="G2" s="73"/>
      <c r="H2" s="75"/>
      <c r="I2" s="75"/>
      <c r="L2" s="68" t="s">
        <v>176</v>
      </c>
      <c r="N2" s="82"/>
      <c r="O2" s="82"/>
      <c r="P2" s="78"/>
      <c r="Q2" s="69"/>
      <c r="R2" s="69"/>
      <c r="S2" s="69"/>
      <c r="T2" s="71"/>
      <c r="U2" s="90" t="s">
        <v>179</v>
      </c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</row>
    <row r="3" spans="2:252" ht="12.75" customHeight="1">
      <c r="B3" s="81"/>
      <c r="C3" s="73"/>
      <c r="D3" s="73"/>
      <c r="E3" s="73"/>
      <c r="G3" s="73"/>
      <c r="I3" s="83"/>
      <c r="L3" s="68" t="s">
        <v>177</v>
      </c>
      <c r="N3" s="82"/>
      <c r="O3" s="82"/>
      <c r="P3" s="84"/>
      <c r="Q3" s="90" t="s">
        <v>178</v>
      </c>
      <c r="R3" s="69"/>
      <c r="S3" s="69"/>
      <c r="T3" s="71"/>
      <c r="U3" s="90" t="s">
        <v>180</v>
      </c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</row>
    <row r="4" spans="2:252" ht="17.25" customHeight="1">
      <c r="B4" s="81"/>
      <c r="C4" s="73"/>
      <c r="D4" s="73"/>
      <c r="E4" s="73"/>
      <c r="G4" s="85"/>
      <c r="H4" s="86" t="str">
        <f>IF(LEFT($S$4,1)="T","PHIẾU THU","PHIẾU CHI")</f>
        <v>PHIẾU CHI</v>
      </c>
      <c r="J4" s="85"/>
      <c r="K4" s="87"/>
      <c r="M4" s="87"/>
      <c r="N4" s="87"/>
      <c r="O4" s="87"/>
      <c r="P4" s="88"/>
      <c r="Q4" s="118">
        <v>6</v>
      </c>
      <c r="R4" s="119"/>
      <c r="S4" s="120" t="s">
        <v>9</v>
      </c>
      <c r="T4" s="121"/>
      <c r="U4" s="122">
        <v>6</v>
      </c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</row>
    <row r="5" spans="2:252" ht="14.25" customHeight="1">
      <c r="B5" s="81"/>
      <c r="C5" s="73"/>
      <c r="D5" s="73"/>
      <c r="E5" s="73"/>
      <c r="G5" s="85"/>
      <c r="H5" s="89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85"/>
      <c r="K5" s="87"/>
      <c r="M5" s="87"/>
      <c r="N5" s="87"/>
      <c r="O5" s="87"/>
      <c r="P5" s="88"/>
      <c r="Q5" s="90"/>
      <c r="T5" s="80"/>
      <c r="U5" s="9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</row>
    <row r="6" spans="2:252" s="93" customFormat="1" ht="13.5" customHeight="1">
      <c r="B6" s="91"/>
      <c r="C6" s="92"/>
      <c r="D6" s="92"/>
      <c r="E6" s="92"/>
      <c r="G6" s="94"/>
      <c r="H6" s="94"/>
      <c r="I6" s="94"/>
      <c r="L6" s="95" t="s">
        <v>124</v>
      </c>
      <c r="O6" s="96"/>
      <c r="P6" s="97"/>
      <c r="T6" s="98"/>
      <c r="U6" s="90"/>
      <c r="IE6" s="99">
        <f>'[1]In-Thu'!C11</f>
        <v>5500000</v>
      </c>
      <c r="IF6" s="63" t="str">
        <f>RIGHT("000000000000"&amp;ROUND(IE6,0),12)</f>
        <v>000005500000</v>
      </c>
      <c r="IG6" s="63">
        <v>1</v>
      </c>
      <c r="IH6" s="63">
        <v>2</v>
      </c>
      <c r="II6" s="63">
        <v>3</v>
      </c>
      <c r="IJ6" s="63">
        <v>4</v>
      </c>
      <c r="IK6" s="63">
        <v>5</v>
      </c>
      <c r="IL6" s="63">
        <v>6</v>
      </c>
      <c r="IM6" s="63">
        <v>7</v>
      </c>
      <c r="IN6" s="63">
        <v>8</v>
      </c>
      <c r="IO6" s="63">
        <v>9</v>
      </c>
      <c r="IP6" s="63">
        <v>10</v>
      </c>
      <c r="IQ6" s="63">
        <v>11</v>
      </c>
      <c r="IR6" s="63">
        <v>12</v>
      </c>
    </row>
    <row r="7" spans="2:252" s="93" customFormat="1" ht="13.5" customHeight="1">
      <c r="E7" s="91"/>
      <c r="F7" s="94"/>
      <c r="G7" s="94"/>
      <c r="H7" s="94"/>
      <c r="I7" s="94"/>
      <c r="L7" s="100" t="str">
        <f>"Số :    "</f>
        <v xml:space="preserve">Số :    </v>
      </c>
      <c r="M7" s="101" t="str">
        <f>$S$4&amp;IF($U$4&gt;=10,$U$4,"0"&amp;$U$4)</f>
        <v>C06</v>
      </c>
      <c r="N7" s="96"/>
      <c r="O7" s="96"/>
      <c r="P7" s="97"/>
      <c r="IE7" s="102"/>
      <c r="IF7" s="64"/>
      <c r="IG7" s="64">
        <f>VALUE(MID(IF6,IG6,1))</f>
        <v>0</v>
      </c>
      <c r="IH7" s="64">
        <f>VALUE(MID(IF6,IH6,1))</f>
        <v>0</v>
      </c>
      <c r="II7" s="64">
        <f>VALUE(MID(IF6,II6,1))</f>
        <v>0</v>
      </c>
      <c r="IJ7" s="64">
        <f>VALUE(MID(IF6,IJ6,1))</f>
        <v>0</v>
      </c>
      <c r="IK7" s="64">
        <f>VALUE(MID(IF6,IK6,1))</f>
        <v>0</v>
      </c>
      <c r="IL7" s="64">
        <f>VALUE(MID(IF6,IL6,1))</f>
        <v>5</v>
      </c>
      <c r="IM7" s="64">
        <f>VALUE(MID(IF6,IM6,1))</f>
        <v>5</v>
      </c>
      <c r="IN7" s="64">
        <f>VALUE(MID(IF6,IN6,1))</f>
        <v>0</v>
      </c>
      <c r="IO7" s="64">
        <f>VALUE(MID(IF6,IO6,1))</f>
        <v>0</v>
      </c>
      <c r="IP7" s="64">
        <f>VALUE(MID(IF6,IP6,1))</f>
        <v>0</v>
      </c>
      <c r="IQ7" s="64">
        <f>VALUE(MID(IF6,IQ6,1))</f>
        <v>0</v>
      </c>
      <c r="IR7" s="64">
        <f>VALUE(MID(IF6,IR6,1))</f>
        <v>0</v>
      </c>
    </row>
    <row r="8" spans="2:252" s="93" customFormat="1" ht="13.5" customHeight="1">
      <c r="E8" s="91"/>
      <c r="F8" s="91"/>
      <c r="G8" s="91"/>
      <c r="H8" s="91"/>
      <c r="I8" s="91"/>
      <c r="K8" s="103"/>
      <c r="L8" s="95" t="s">
        <v>125</v>
      </c>
      <c r="M8" s="104" t="str">
        <f ca="1">IF($S$4="T","1111",IF($S$4="C",IF(ISNA(VLOOKUP($M$7,INDIRECT("DSTM"&amp;$Q$4),9,0)),"",VLOOKUP($M$7,INDIRECT("DSTM"&amp;$Q$4),9,0)),""))</f>
        <v>1121</v>
      </c>
      <c r="N8" s="96"/>
      <c r="O8" s="96"/>
      <c r="P8" s="105"/>
      <c r="IE8" s="102"/>
      <c r="IF8" s="64"/>
      <c r="IG8" s="64">
        <f>SUM(IG7:IG7)</f>
        <v>0</v>
      </c>
      <c r="IH8" s="64">
        <f>SUM(IG7:IH7)</f>
        <v>0</v>
      </c>
      <c r="II8" s="64">
        <f>SUM(IG7:II7)</f>
        <v>0</v>
      </c>
      <c r="IJ8" s="64">
        <f>SUM(IJ7:IJ7)</f>
        <v>0</v>
      </c>
      <c r="IK8" s="64">
        <f>SUM(IJ7:IK7)</f>
        <v>0</v>
      </c>
      <c r="IL8" s="64">
        <f>SUM(IJ7:IL7)</f>
        <v>5</v>
      </c>
      <c r="IM8" s="64">
        <f>SUM(IM7:IM7)</f>
        <v>5</v>
      </c>
      <c r="IN8" s="64">
        <f>SUM(IM7:IN7)</f>
        <v>5</v>
      </c>
      <c r="IO8" s="64">
        <f>SUM(IM7:IO7)</f>
        <v>5</v>
      </c>
      <c r="IP8" s="64">
        <f>SUM(IP7:IP7)</f>
        <v>0</v>
      </c>
      <c r="IQ8" s="64">
        <f>SUM(IP7:IQ7)</f>
        <v>0</v>
      </c>
      <c r="IR8" s="64">
        <f>SUM(IP7:IV7)</f>
        <v>0</v>
      </c>
    </row>
    <row r="9" spans="2:252" s="93" customFormat="1" ht="13.5" customHeight="1">
      <c r="E9" s="91"/>
      <c r="F9" s="91"/>
      <c r="G9" s="91"/>
      <c r="H9" s="91"/>
      <c r="I9" s="91"/>
      <c r="K9" s="103"/>
      <c r="L9" s="100" t="s">
        <v>126</v>
      </c>
      <c r="M9" s="104" t="str">
        <f ca="1">IF($S$4="C","1111",IF($S$4="T",IF(ISNA(VLOOKUP($M$7,INDIRECT("DSTM"&amp;$Q$4),9,0)),"",VLOOKUP($M$7,INDIRECT("DSTM"&amp;$Q$4),9,0)),""))</f>
        <v>1111</v>
      </c>
      <c r="N9" s="96"/>
      <c r="O9" s="96"/>
      <c r="P9" s="105"/>
      <c r="IE9" s="102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</row>
    <row r="10" spans="2:252" s="93" customFormat="1" ht="13.5" customHeight="1">
      <c r="C10" s="106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91"/>
      <c r="F10" s="91"/>
      <c r="G10" s="91"/>
      <c r="H10" s="91"/>
      <c r="I10" s="91"/>
      <c r="K10" s="91"/>
      <c r="L10" s="100"/>
      <c r="M10" s="104"/>
      <c r="N10" s="96"/>
      <c r="O10" s="91"/>
      <c r="P10" s="97"/>
      <c r="IE10" s="102"/>
      <c r="IF10" s="64"/>
      <c r="IG10" s="65" t="str">
        <f>IF(IG7=0,"",CHOOSE(IG7,"một","hai","ba","bốn","năm","sáu","bảy","tám","chín"))</f>
        <v/>
      </c>
      <c r="IH10" s="65" t="str">
        <f>IF(IH7=0,IF(AND(IG7&lt;&gt;0,II7&lt;&gt;0),"lẻ",""),CHOOSE(IH7,"mười","hai","ba","bốn","năm","sáu","bảy","tám","chín"))</f>
        <v/>
      </c>
      <c r="II10" s="65" t="str">
        <f>IF(II7=0,"",CHOOSE(II7,IF(IH7&gt;1,"mốt","một"),"hai","ba","bốn",IF(IH7=0,"năm","lăm"),"sáu","bảy","tám","chín"))</f>
        <v/>
      </c>
      <c r="IJ10" s="65" t="str">
        <f>IF(IJ7=0,"",CHOOSE(IJ7,"một","hai","ba","bốn","năm","sáu","bảy","tám","chín"))</f>
        <v/>
      </c>
      <c r="IK10" s="65" t="str">
        <f>IF(IK7=0,IF(AND(IJ7&lt;&gt;0,IL7&lt;&gt;0),"lẻ",""),CHOOSE(IK7,"mười","hai","ba","bốn","năm","sáu","bảy","tám","chín"))</f>
        <v/>
      </c>
      <c r="IL10" s="65" t="str">
        <f>IF(IL7=0,"",CHOOSE(IL7,IF(IK7&gt;1,"mốt","một"),"hai","ba","bốn",IF(IK7=0,"năm","lăm"),"sáu","bảy","tám","chín"))</f>
        <v>năm</v>
      </c>
      <c r="IM10" s="65" t="str">
        <f>IF(IM7=0,"",CHOOSE(IM7,"một","hai","ba","bốn","năm","sáu","bảy","tám","chín"))</f>
        <v>năm</v>
      </c>
      <c r="IN10" s="65" t="str">
        <f>IF(IN7=0,IF(AND(IM7&lt;&gt;0,IO7&lt;&gt;0),"lẻ",""),CHOOSE(IN7,"mười","hai","ba","bốn","năm","sáu","bảy","tám","chín"))</f>
        <v/>
      </c>
      <c r="IO10" s="65" t="str">
        <f>IF(IO7=0,"",CHOOSE(IO7,IF(IN7&gt;1,"mốt","một"),"hai","ba","bốn",IF(IN7=0,"năm","lăm"),"sáu","bảy","tám","chín"))</f>
        <v/>
      </c>
      <c r="IP10" s="65" t="str">
        <f>IF(IP7=0,"",CHOOSE(IP7,"một","hai","ba","bốn","năm","sáu","bảy","tám","chín"))</f>
        <v/>
      </c>
      <c r="IQ10" s="65" t="str">
        <f>IF(IQ7=0,IF(AND(IP7&lt;&gt;0,IR7&lt;&gt;0),"lẻ",""),CHOOSE(IQ7,"mười","hai","ba","bốn","năm","sáu","bảy","tám","chín"))</f>
        <v/>
      </c>
      <c r="IR10" s="65" t="str">
        <f>IF(IR7=0,"",CHOOSE(IR7,IF(IQ7&gt;1,"mốt","một"),"hai","ba","bốn",IF(IQ7=0,"năm","lăm"),"sáu","bảy","tám","chín"))</f>
        <v/>
      </c>
    </row>
    <row r="11" spans="2:252" ht="13.5" customHeight="1">
      <c r="C11" s="106" t="str">
        <f>"Địa chỉ :"</f>
        <v>Địa chỉ :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84"/>
      <c r="IE11" s="107"/>
      <c r="IF11" s="66"/>
      <c r="IG11" s="67" t="str">
        <f>IF(IG7=0,"","trăm")</f>
        <v/>
      </c>
      <c r="IH11" s="67" t="str">
        <f>IF(IH7=0,"",IF(IH7=1,"","mươi"))</f>
        <v/>
      </c>
      <c r="II11" s="67" t="str">
        <f>IF(AND(II7=0,II8=0),"","tỷ")</f>
        <v/>
      </c>
      <c r="IJ11" s="67" t="str">
        <f>IF(IJ7=0,"","trăm")</f>
        <v/>
      </c>
      <c r="IK11" s="67" t="str">
        <f>IF(IK7=0,"",IF(IK7=1,"","mươi"))</f>
        <v/>
      </c>
      <c r="IL11" s="67" t="str">
        <f>IF(AND(IL7=0,IL8=0),"","triệu")</f>
        <v>triệu</v>
      </c>
      <c r="IM11" s="67" t="str">
        <f>IF(IM7=0,"","trăm")</f>
        <v>trăm</v>
      </c>
      <c r="IN11" s="67" t="str">
        <f>IF(IN7=0,"",IF(IN7=1,"","mươi"))</f>
        <v/>
      </c>
      <c r="IO11" s="67" t="str">
        <f>IF(AND(IO7=0,IO8=0),"","ngàn")</f>
        <v>ngàn</v>
      </c>
      <c r="IP11" s="67" t="str">
        <f>IF(IP7=0,"","trăm")</f>
        <v/>
      </c>
      <c r="IQ11" s="67" t="str">
        <f>IF(IQ7=0,"",IF(IQ7=1,"","mươi"))</f>
        <v/>
      </c>
      <c r="IR11" s="67" t="s">
        <v>127</v>
      </c>
    </row>
    <row r="12" spans="2:252" ht="13.5" customHeight="1">
      <c r="C12" s="106" t="str">
        <f ca="1">IF($S$4="T","Lý do nộp :","Lý do chi :")&amp;" "&amp;IF(ISNA(VLOOKUP($M$7,INDIRECT("DSTM"&amp;$Q$4),6,0)),"",VLOOKUP($M$7,INDIRECT("DSTM"&amp;$Q$4),6,0))</f>
        <v>Lý do chi : Nộp tiền vào TK - Q4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IE12" s="107"/>
      <c r="IF12" s="66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</row>
    <row r="13" spans="2:252" ht="13.5" customHeight="1">
      <c r="C13" s="74" t="s">
        <v>128</v>
      </c>
      <c r="D13" s="109" t="e">
        <f ca="1">SUMIF(INDIRECT("_DSP"&amp;$Q$4),$M$7,INDIRECT(IF($S$4="T","_DST"&amp;$Q$4,"_DSC"&amp;$Q$4)))</f>
        <v>#REF!</v>
      </c>
      <c r="E13" s="74" t="s">
        <v>181</v>
      </c>
      <c r="F13" s="109"/>
      <c r="G13" s="109"/>
      <c r="P13" s="74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</row>
    <row r="14" spans="2:252" ht="13.5" customHeight="1">
      <c r="C14" s="74" t="e">
        <f ca="1">"Viết bằng chữ :  " &amp; [2]!VND(D13, TRUE)</f>
        <v>#NAME?</v>
      </c>
      <c r="P14" s="84"/>
    </row>
    <row r="15" spans="2:252" ht="13.5" customHeight="1">
      <c r="C15" s="106" t="str">
        <f ca="1">"Kèm theo : HĐ " &amp;IF(ISNA(VLOOKUP($M$7,INDIRECT("DSTM"&amp;$Q$4),7,0)),"",(VLOOKUP($M$7,INDIRECT("DSTM"&amp;$Q$4),7,0))) &amp; "   chứng từ gốc"</f>
        <v>Kèm theo : HĐ    chứng từ gốc</v>
      </c>
      <c r="D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1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</row>
    <row r="16" spans="2:252" ht="13.5" customHeight="1">
      <c r="K16" s="111"/>
      <c r="L16" s="111"/>
      <c r="M16" s="112" t="str">
        <f ca="1">H5</f>
        <v>Ngày  1  tháng  6  năm  2015</v>
      </c>
      <c r="N16" s="111"/>
      <c r="O16" s="111"/>
      <c r="P16" s="74"/>
    </row>
    <row r="17" spans="2:16" ht="13.5" customHeight="1">
      <c r="C17" s="113" t="s">
        <v>14</v>
      </c>
      <c r="D17" s="114"/>
      <c r="E17" s="113" t="s">
        <v>13</v>
      </c>
      <c r="F17" s="114"/>
      <c r="G17" s="114"/>
      <c r="H17" s="113" t="str">
        <f>IF($S$4="C","Thủ quỹ","Người nộp tiền")</f>
        <v>Thủ quỹ</v>
      </c>
      <c r="J17" s="113" t="s">
        <v>129</v>
      </c>
      <c r="K17" s="114"/>
      <c r="M17" s="115" t="str">
        <f>IF($S$4="T","Thủ quỹ","Người nhận tiền")</f>
        <v>Người nhận tiền</v>
      </c>
      <c r="N17" s="116"/>
      <c r="O17" s="116"/>
      <c r="P17" s="74"/>
    </row>
    <row r="18" spans="2:16" s="114" customFormat="1" ht="13.5" customHeight="1">
      <c r="C18" s="117" t="s">
        <v>132</v>
      </c>
      <c r="D18" s="74"/>
      <c r="E18" s="117" t="s">
        <v>133</v>
      </c>
      <c r="F18" s="74"/>
      <c r="G18" s="74"/>
      <c r="H18" s="117" t="s">
        <v>133</v>
      </c>
      <c r="J18" s="117" t="s">
        <v>133</v>
      </c>
      <c r="K18" s="74"/>
      <c r="M18" s="117" t="s">
        <v>133</v>
      </c>
      <c r="N18" s="74"/>
      <c r="O18" s="74"/>
    </row>
    <row r="19" spans="2:16" ht="14.25" customHeight="1">
      <c r="P19" s="74"/>
    </row>
    <row r="20" spans="2:16" ht="14.25" customHeight="1">
      <c r="P20" s="74"/>
    </row>
    <row r="21" spans="2:16" ht="14.25" customHeight="1">
      <c r="P21" s="74"/>
    </row>
    <row r="22" spans="2:16" ht="14.25" customHeight="1">
      <c r="I22" s="79"/>
      <c r="P22" s="74"/>
    </row>
    <row r="23" spans="2:16" ht="14.25" customHeight="1">
      <c r="P23" s="74"/>
    </row>
    <row r="24" spans="2:16" ht="14.25" customHeight="1">
      <c r="B24" s="74" t="s">
        <v>134</v>
      </c>
      <c r="P24" s="74"/>
    </row>
    <row r="25" spans="2:16" ht="14.25" customHeight="1">
      <c r="B25" s="106"/>
      <c r="C25" s="106" t="s">
        <v>130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74"/>
    </row>
    <row r="26" spans="2:16" ht="14.25" customHeight="1">
      <c r="B26" s="106"/>
      <c r="C26" s="106" t="s">
        <v>131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74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73" zoomScale="90" workbookViewId="0">
      <selection activeCell="H12" sqref="H12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393"/>
      <c r="D2" s="393"/>
      <c r="E2" s="393"/>
      <c r="F2" s="393"/>
      <c r="G2" s="393"/>
      <c r="H2" s="393"/>
      <c r="J2" s="419" t="s">
        <v>136</v>
      </c>
      <c r="K2" s="419"/>
      <c r="L2" s="419"/>
      <c r="M2" s="419"/>
    </row>
    <row r="3" spans="1:13" s="11" customFormat="1" ht="16.5" customHeight="1">
      <c r="B3" s="9"/>
      <c r="C3" s="393"/>
      <c r="D3" s="14"/>
      <c r="E3" s="14"/>
      <c r="F3" s="393"/>
      <c r="G3" s="393"/>
      <c r="H3" s="393"/>
      <c r="J3" s="419"/>
      <c r="K3" s="419"/>
      <c r="L3" s="419"/>
      <c r="M3" s="419"/>
    </row>
    <row r="4" spans="1:13" s="11" customFormat="1" ht="6.75" customHeight="1">
      <c r="B4" s="393"/>
      <c r="C4" s="393"/>
      <c r="D4" s="393"/>
      <c r="E4" s="393"/>
      <c r="F4" s="393"/>
      <c r="G4" s="393"/>
      <c r="H4" s="393"/>
      <c r="J4" s="394"/>
      <c r="K4" s="394"/>
      <c r="L4" s="394"/>
      <c r="M4" s="394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8.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7.25" customHeight="1">
      <c r="B10" s="423"/>
      <c r="C10" s="423"/>
      <c r="D10" s="395" t="s">
        <v>5</v>
      </c>
      <c r="E10" s="395" t="s">
        <v>6</v>
      </c>
      <c r="F10" s="421"/>
      <c r="G10" s="423"/>
      <c r="H10" s="423"/>
      <c r="I10" s="423"/>
      <c r="J10" s="395" t="s">
        <v>25</v>
      </c>
      <c r="K10" s="395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'08'!L91</f>
        <v>3184235456</v>
      </c>
      <c r="M12" s="33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24" t="s">
        <v>1044</v>
      </c>
      <c r="H13" s="45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3183835456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24" t="s">
        <v>1044</v>
      </c>
      <c r="H14" s="45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3183815456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23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3183776456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23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3183772556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23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3181800622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23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3181603429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23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3181157974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23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3181113429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23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3165113429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23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3163513429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23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3163001029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23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3162949789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45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4062949789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45" t="s">
        <v>190</v>
      </c>
      <c r="I26" s="26" t="s">
        <v>36</v>
      </c>
      <c r="J26" s="19"/>
      <c r="K26" s="5">
        <v>901000000</v>
      </c>
      <c r="L26" s="4">
        <f t="shared" si="13"/>
        <v>3161949789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45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2941949789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45" t="s">
        <v>190</v>
      </c>
      <c r="I28" s="26" t="s">
        <v>36</v>
      </c>
      <c r="J28" s="19">
        <v>1130000000</v>
      </c>
      <c r="K28" s="5"/>
      <c r="L28" s="4">
        <f t="shared" si="16"/>
        <v>4071949789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23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4071216289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23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4071142939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45" t="s">
        <v>190</v>
      </c>
      <c r="I31" s="26" t="s">
        <v>36</v>
      </c>
      <c r="J31" s="19"/>
      <c r="K31" s="5">
        <v>100000000</v>
      </c>
      <c r="L31" s="4">
        <f t="shared" si="0"/>
        <v>3971142939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51" t="s">
        <v>1055</v>
      </c>
      <c r="G32" s="403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3969714939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51" t="s">
        <v>1058</v>
      </c>
      <c r="G33" s="403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3969572139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403" t="s">
        <v>1060</v>
      </c>
      <c r="H34" s="45" t="s">
        <v>652</v>
      </c>
      <c r="I34" s="26" t="s">
        <v>94</v>
      </c>
      <c r="J34" s="19"/>
      <c r="K34" s="5">
        <v>462727</v>
      </c>
      <c r="L34" s="4">
        <f t="shared" si="0"/>
        <v>3969109412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403" t="s">
        <v>1060</v>
      </c>
      <c r="H35" s="45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3969063139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23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3962525139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45" t="s">
        <v>190</v>
      </c>
      <c r="I37" s="26" t="s">
        <v>36</v>
      </c>
      <c r="J37" s="19"/>
      <c r="K37" s="5">
        <v>15000000</v>
      </c>
      <c r="L37" s="4">
        <f t="shared" si="0"/>
        <v>3947525139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24" t="s">
        <v>1064</v>
      </c>
      <c r="H38" s="45" t="s">
        <v>898</v>
      </c>
      <c r="I38" s="26" t="s">
        <v>54</v>
      </c>
      <c r="J38" s="19"/>
      <c r="K38" s="5">
        <v>738100</v>
      </c>
      <c r="L38" s="4">
        <f t="shared" si="0"/>
        <v>3946787039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24" t="s">
        <v>1064</v>
      </c>
      <c r="H39" s="45" t="s">
        <v>898</v>
      </c>
      <c r="I39" s="26" t="s">
        <v>35</v>
      </c>
      <c r="J39" s="19"/>
      <c r="K39" s="5">
        <v>73810</v>
      </c>
      <c r="L39" s="4">
        <f t="shared" si="0"/>
        <v>3946713229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24" t="s">
        <v>1065</v>
      </c>
      <c r="H40" s="45" t="s">
        <v>898</v>
      </c>
      <c r="I40" s="26" t="s">
        <v>94</v>
      </c>
      <c r="J40" s="19"/>
      <c r="K40" s="5">
        <v>782400</v>
      </c>
      <c r="L40" s="4">
        <f t="shared" si="0"/>
        <v>3945930829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24" t="s">
        <v>1065</v>
      </c>
      <c r="H41" s="45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3945852589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24" t="s">
        <v>1066</v>
      </c>
      <c r="H42" s="45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3945184289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24" t="s">
        <v>1066</v>
      </c>
      <c r="H43" s="45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3945117459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24" t="s">
        <v>1068</v>
      </c>
      <c r="H44" s="45" t="s">
        <v>1069</v>
      </c>
      <c r="I44" s="26" t="s">
        <v>94</v>
      </c>
      <c r="J44" s="19"/>
      <c r="K44" s="5">
        <v>621882</v>
      </c>
      <c r="L44" s="4">
        <f t="shared" si="0"/>
        <v>3944495577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24" t="s">
        <v>1068</v>
      </c>
      <c r="H45" s="45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3944433389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24" t="s">
        <v>1070</v>
      </c>
      <c r="H46" s="45" t="s">
        <v>898</v>
      </c>
      <c r="I46" s="26" t="s">
        <v>94</v>
      </c>
      <c r="J46" s="19"/>
      <c r="K46" s="5">
        <v>815000</v>
      </c>
      <c r="L46" s="4">
        <f t="shared" si="0"/>
        <v>3943618389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24" t="s">
        <v>1070</v>
      </c>
      <c r="H47" s="45" t="s">
        <v>898</v>
      </c>
      <c r="I47" s="26" t="s">
        <v>35</v>
      </c>
      <c r="J47" s="19"/>
      <c r="K47" s="5">
        <v>81500</v>
      </c>
      <c r="L47" s="4">
        <f t="shared" si="0"/>
        <v>3943536889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23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3941486889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23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3941376607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23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3940166607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23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3940034579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23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3939161852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23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3939074579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24" t="s">
        <v>1074</v>
      </c>
      <c r="H54" s="45" t="s">
        <v>898</v>
      </c>
      <c r="I54" s="26" t="s">
        <v>54</v>
      </c>
      <c r="J54" s="19"/>
      <c r="K54" s="5">
        <v>617100</v>
      </c>
      <c r="L54" s="4">
        <f>IF(F54&lt;&gt;"",L51+J54-K54,0)</f>
        <v>3939417479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24" t="s">
        <v>1074</v>
      </c>
      <c r="H55" s="45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3939355769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23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3939308505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23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3939303779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45" t="s">
        <v>190</v>
      </c>
      <c r="I58" s="26" t="s">
        <v>36</v>
      </c>
      <c r="J58" s="19">
        <v>1250000000</v>
      </c>
      <c r="K58" s="5"/>
      <c r="L58" s="4">
        <f t="shared" si="0"/>
        <v>5189303779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45" t="s">
        <v>190</v>
      </c>
      <c r="I59" s="26" t="s">
        <v>36</v>
      </c>
      <c r="J59" s="19"/>
      <c r="K59" s="5">
        <v>25000000</v>
      </c>
      <c r="L59" s="4">
        <f t="shared" si="0"/>
        <v>5164303779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23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5163426870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23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5163339179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24" t="s">
        <v>1079</v>
      </c>
      <c r="H62" s="45" t="s">
        <v>1045</v>
      </c>
      <c r="I62" s="26" t="s">
        <v>94</v>
      </c>
      <c r="J62" s="19"/>
      <c r="K62" s="5">
        <v>500000</v>
      </c>
      <c r="L62" s="4">
        <f t="shared" si="0"/>
        <v>5162839179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24" t="s">
        <v>1079</v>
      </c>
      <c r="H63" s="45" t="s">
        <v>1045</v>
      </c>
      <c r="I63" s="26" t="s">
        <v>35</v>
      </c>
      <c r="J63" s="19"/>
      <c r="K63" s="5">
        <v>25000</v>
      </c>
      <c r="L63" s="4">
        <f t="shared" si="0"/>
        <v>5162814179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23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5162459646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23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5162424193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23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5161614738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23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5161533793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51" t="s">
        <v>291</v>
      </c>
      <c r="G68" s="403" t="s">
        <v>1085</v>
      </c>
      <c r="H68" s="45" t="s">
        <v>293</v>
      </c>
      <c r="I68" s="26" t="s">
        <v>34</v>
      </c>
      <c r="J68" s="19"/>
      <c r="K68" s="5">
        <v>5100000</v>
      </c>
      <c r="L68" s="4">
        <f t="shared" si="0"/>
        <v>5156433793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23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5155933793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23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5155908793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23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5154822430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23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5154713793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23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5153870611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23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5153786293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23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5151268114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23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5151016296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51" t="s">
        <v>1090</v>
      </c>
      <c r="G77" s="403" t="s">
        <v>1091</v>
      </c>
      <c r="H77" s="45" t="s">
        <v>574</v>
      </c>
      <c r="I77" s="26" t="s">
        <v>94</v>
      </c>
      <c r="J77" s="19"/>
      <c r="K77" s="5">
        <v>15000000</v>
      </c>
      <c r="L77" s="4">
        <f t="shared" si="0"/>
        <v>5136016296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51" t="s">
        <v>1092</v>
      </c>
      <c r="G78" s="403" t="s">
        <v>1091</v>
      </c>
      <c r="H78" s="45" t="s">
        <v>574</v>
      </c>
      <c r="I78" s="26" t="s">
        <v>35</v>
      </c>
      <c r="J78" s="19"/>
      <c r="K78" s="5">
        <v>16000000</v>
      </c>
      <c r="L78" s="4">
        <f t="shared" si="0"/>
        <v>5120016296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51" t="s">
        <v>618</v>
      </c>
      <c r="G79" s="403" t="s">
        <v>1136</v>
      </c>
      <c r="H79" s="45" t="s">
        <v>1137</v>
      </c>
      <c r="I79" s="26" t="s">
        <v>94</v>
      </c>
      <c r="J79" s="19"/>
      <c r="K79" s="5">
        <v>1600000</v>
      </c>
      <c r="L79" s="4">
        <f t="shared" si="0"/>
        <v>5118416296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51" t="s">
        <v>621</v>
      </c>
      <c r="G80" s="403" t="s">
        <v>1136</v>
      </c>
      <c r="H80" s="45" t="s">
        <v>1137</v>
      </c>
      <c r="I80" s="26" t="s">
        <v>35</v>
      </c>
      <c r="J80" s="19"/>
      <c r="K80" s="5">
        <v>1500000</v>
      </c>
      <c r="L80" s="4">
        <f t="shared" si="0"/>
        <v>5116916296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403" t="s">
        <v>1093</v>
      </c>
      <c r="H81" s="45" t="s">
        <v>898</v>
      </c>
      <c r="I81" s="26" t="s">
        <v>94</v>
      </c>
      <c r="J81" s="19"/>
      <c r="K81" s="5">
        <v>556500</v>
      </c>
      <c r="L81" s="4">
        <f t="shared" si="0"/>
        <v>5116359796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403" t="s">
        <v>1093</v>
      </c>
      <c r="H82" s="45" t="s">
        <v>898</v>
      </c>
      <c r="I82" s="26" t="s">
        <v>35</v>
      </c>
      <c r="J82" s="19"/>
      <c r="K82" s="5">
        <v>55650</v>
      </c>
      <c r="L82" s="4">
        <f t="shared" si="0"/>
        <v>5116304146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403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5115765646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403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5113999101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403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5113768596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403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5111795627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403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5111598330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5110325602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5110198330</v>
      </c>
      <c r="M89" s="18"/>
    </row>
    <row r="90" spans="1:13" s="396" customFormat="1" ht="21.75" customHeight="1">
      <c r="A90" s="396" t="str">
        <f t="shared" si="2"/>
        <v>C40</v>
      </c>
      <c r="B90" s="397">
        <v>42277</v>
      </c>
      <c r="C90" s="397">
        <v>42277</v>
      </c>
      <c r="D90" s="398"/>
      <c r="E90" s="399" t="s">
        <v>342</v>
      </c>
      <c r="F90" s="405" t="s">
        <v>1140</v>
      </c>
      <c r="G90" s="405"/>
      <c r="H90" s="406" t="s">
        <v>264</v>
      </c>
      <c r="I90" s="400" t="s">
        <v>37</v>
      </c>
      <c r="J90" s="401"/>
      <c r="K90" s="353">
        <v>125284915</v>
      </c>
      <c r="L90" s="398">
        <f>IF(F90&lt;&gt;"",L89+J90-K90,0)</f>
        <v>4984913415</v>
      </c>
      <c r="M90" s="402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1480282041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4983953415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4"/>
  <sheetViews>
    <sheetView topLeftCell="A4" zoomScale="90" workbookViewId="0">
      <selection activeCell="A20" sqref="A20:XFD21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.7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8" customHeight="1">
      <c r="B10" s="423"/>
      <c r="C10" s="423"/>
      <c r="D10" s="16" t="s">
        <v>5</v>
      </c>
      <c r="E10" s="16" t="s">
        <v>6</v>
      </c>
      <c r="F10" s="421"/>
      <c r="G10" s="423"/>
      <c r="H10" s="423"/>
      <c r="I10" s="423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'09'!L93</f>
        <v>4983953415</v>
      </c>
      <c r="M12" s="390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23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4968069915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23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4967146365</v>
      </c>
      <c r="M14" s="18"/>
    </row>
    <row r="15" spans="1:13" ht="18.75" customHeight="1">
      <c r="A15" s="6" t="str">
        <f t="shared" ref="A15:A74" si="2">D15&amp;E15</f>
        <v>C02</v>
      </c>
      <c r="B15" s="3">
        <v>42278</v>
      </c>
      <c r="C15" s="3">
        <v>42278</v>
      </c>
      <c r="D15" s="4"/>
      <c r="E15" s="20" t="s">
        <v>140</v>
      </c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6967146365</v>
      </c>
      <c r="M15" s="18"/>
    </row>
    <row r="16" spans="1:13" ht="18.75" customHeight="1">
      <c r="A16" s="6" t="str">
        <f t="shared" ref="A16" si="3">D16&amp;E16</f>
        <v>C03</v>
      </c>
      <c r="B16" s="3">
        <v>42278</v>
      </c>
      <c r="C16" s="3">
        <v>42278</v>
      </c>
      <c r="D16" s="4"/>
      <c r="E16" s="20" t="s">
        <v>141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4967146365</v>
      </c>
      <c r="M16" s="18"/>
    </row>
    <row r="17" spans="1:13" ht="18.75" customHeight="1">
      <c r="A17" s="6" t="str">
        <f t="shared" ref="A17" si="5">D17&amp;E17</f>
        <v>C04</v>
      </c>
      <c r="B17" s="3">
        <v>42279</v>
      </c>
      <c r="C17" s="3">
        <v>42279</v>
      </c>
      <c r="D17" s="4"/>
      <c r="E17" s="20" t="s">
        <v>142</v>
      </c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5117146365</v>
      </c>
      <c r="M17" s="18"/>
    </row>
    <row r="18" spans="1:13" ht="18.75" customHeight="1">
      <c r="A18" s="6" t="str">
        <f t="shared" ref="A18" si="7">D18&amp;E18</f>
        <v>C05</v>
      </c>
      <c r="B18" s="3">
        <v>42279</v>
      </c>
      <c r="C18" s="3">
        <v>42279</v>
      </c>
      <c r="D18" s="4"/>
      <c r="E18" s="20" t="s">
        <v>143</v>
      </c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7117146365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6867146365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42277</v>
      </c>
      <c r="D20" s="4"/>
      <c r="E20" s="20" t="s">
        <v>145</v>
      </c>
      <c r="F20" s="5" t="s">
        <v>1146</v>
      </c>
      <c r="G20" s="123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6848414865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42277</v>
      </c>
      <c r="D21" s="4"/>
      <c r="E21" s="20" t="s">
        <v>145</v>
      </c>
      <c r="F21" s="5" t="s">
        <v>1147</v>
      </c>
      <c r="G21" s="123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6847204915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24" t="s">
        <v>1150</v>
      </c>
      <c r="H22" s="45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6846894870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24" t="s">
        <v>1150</v>
      </c>
      <c r="H23" s="45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6846390143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24" t="s">
        <v>1150</v>
      </c>
      <c r="H24" s="45" t="s">
        <v>195</v>
      </c>
      <c r="I24" s="26" t="s">
        <v>35</v>
      </c>
      <c r="J24" s="19"/>
      <c r="K24" s="5">
        <v>81478</v>
      </c>
      <c r="L24" s="4">
        <f t="shared" si="15"/>
        <v>6846308665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23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6845600392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23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:L31" si="17">IF(F26&lt;&gt;"",L25+J26-K26,0)</f>
        <v>6845529565</v>
      </c>
      <c r="M26" s="18"/>
    </row>
    <row r="27" spans="1:13" ht="18.75" customHeight="1">
      <c r="A27" s="6" t="str">
        <f t="shared" ref="A27:A28" si="18">D27&amp;E27</f>
        <v>C10</v>
      </c>
      <c r="B27" s="3">
        <v>42280</v>
      </c>
      <c r="C27" s="3">
        <v>42280</v>
      </c>
      <c r="D27" s="20"/>
      <c r="E27" s="20" t="s">
        <v>148</v>
      </c>
      <c r="F27" s="5" t="s">
        <v>1287</v>
      </c>
      <c r="G27" s="123" t="s">
        <v>1289</v>
      </c>
      <c r="H27" s="5" t="s">
        <v>1290</v>
      </c>
      <c r="I27" s="26" t="s">
        <v>94</v>
      </c>
      <c r="J27" s="19"/>
      <c r="K27" s="5">
        <v>6000000</v>
      </c>
      <c r="L27" s="4">
        <f t="shared" si="17"/>
        <v>6839529565</v>
      </c>
      <c r="M27" s="18"/>
    </row>
    <row r="28" spans="1:13" ht="18.75" customHeight="1">
      <c r="A28" s="6" t="str">
        <f t="shared" si="18"/>
        <v>C10</v>
      </c>
      <c r="B28" s="3">
        <v>42280</v>
      </c>
      <c r="C28" s="3">
        <v>42280</v>
      </c>
      <c r="D28" s="20"/>
      <c r="E28" s="20" t="s">
        <v>148</v>
      </c>
      <c r="F28" s="5" t="s">
        <v>1288</v>
      </c>
      <c r="G28" s="123" t="s">
        <v>1289</v>
      </c>
      <c r="H28" s="5" t="s">
        <v>1290</v>
      </c>
      <c r="I28" s="26" t="s">
        <v>35</v>
      </c>
      <c r="J28" s="19"/>
      <c r="K28" s="5">
        <v>600000</v>
      </c>
      <c r="L28" s="4">
        <f t="shared" si="17"/>
        <v>6838929565</v>
      </c>
      <c r="M28" s="18"/>
    </row>
    <row r="29" spans="1:13" ht="18.75" customHeight="1">
      <c r="A29" s="6" t="str">
        <f t="shared" ref="A29:A30" si="19">D29&amp;E29</f>
        <v>C11</v>
      </c>
      <c r="B29" s="3">
        <v>42283</v>
      </c>
      <c r="C29" s="3">
        <v>42283</v>
      </c>
      <c r="D29" s="20"/>
      <c r="E29" s="20" t="s">
        <v>149</v>
      </c>
      <c r="F29" s="5" t="s">
        <v>1153</v>
      </c>
      <c r="G29" s="123" t="s">
        <v>1157</v>
      </c>
      <c r="H29" s="5" t="s">
        <v>1155</v>
      </c>
      <c r="I29" s="26" t="s">
        <v>94</v>
      </c>
      <c r="J29" s="19"/>
      <c r="K29" s="5">
        <v>953527</v>
      </c>
      <c r="L29" s="4">
        <f t="shared" si="17"/>
        <v>6837976038</v>
      </c>
      <c r="M29" s="18"/>
    </row>
    <row r="30" spans="1:13" ht="18.75" customHeight="1">
      <c r="A30" s="6" t="str">
        <f t="shared" si="19"/>
        <v>C11</v>
      </c>
      <c r="B30" s="3">
        <v>42283</v>
      </c>
      <c r="C30" s="3">
        <v>42283</v>
      </c>
      <c r="D30" s="20"/>
      <c r="E30" s="20" t="s">
        <v>149</v>
      </c>
      <c r="F30" s="5" t="s">
        <v>1156</v>
      </c>
      <c r="G30" s="123" t="s">
        <v>1157</v>
      </c>
      <c r="H30" s="5" t="s">
        <v>1155</v>
      </c>
      <c r="I30" s="26" t="s">
        <v>35</v>
      </c>
      <c r="J30" s="19"/>
      <c r="K30" s="5">
        <v>95353</v>
      </c>
      <c r="L30" s="4">
        <f t="shared" si="17"/>
        <v>6837880685</v>
      </c>
      <c r="M30" s="18"/>
    </row>
    <row r="31" spans="1:13" ht="18.75" customHeight="1">
      <c r="A31" s="6" t="str">
        <f t="shared" si="2"/>
        <v>C12</v>
      </c>
      <c r="B31" s="3">
        <v>42283</v>
      </c>
      <c r="C31" s="3">
        <v>42283</v>
      </c>
      <c r="D31" s="20"/>
      <c r="E31" s="20" t="s">
        <v>150</v>
      </c>
      <c r="F31" s="28" t="s">
        <v>1158</v>
      </c>
      <c r="G31" s="124" t="s">
        <v>1160</v>
      </c>
      <c r="H31" s="45" t="s">
        <v>1161</v>
      </c>
      <c r="I31" s="26" t="s">
        <v>94</v>
      </c>
      <c r="J31" s="19"/>
      <c r="K31" s="5">
        <v>3345455</v>
      </c>
      <c r="L31" s="4">
        <f t="shared" si="17"/>
        <v>6834535230</v>
      </c>
      <c r="M31" s="18"/>
    </row>
    <row r="32" spans="1:13" ht="18.75" customHeight="1">
      <c r="A32" s="6" t="str">
        <f t="shared" si="2"/>
        <v>C12</v>
      </c>
      <c r="B32" s="3">
        <v>42283</v>
      </c>
      <c r="C32" s="3">
        <v>42283</v>
      </c>
      <c r="D32" s="4"/>
      <c r="E32" s="20" t="s">
        <v>150</v>
      </c>
      <c r="F32" s="28" t="s">
        <v>1159</v>
      </c>
      <c r="G32" s="124" t="s">
        <v>1160</v>
      </c>
      <c r="H32" s="45" t="s">
        <v>1161</v>
      </c>
      <c r="I32" s="26" t="s">
        <v>35</v>
      </c>
      <c r="J32" s="19"/>
      <c r="K32" s="5">
        <v>334545</v>
      </c>
      <c r="L32" s="4">
        <f t="shared" ref="L32:L44" si="20">IF(F32&lt;&gt;"",L31+J32-K32,0)</f>
        <v>6834200685</v>
      </c>
      <c r="M32" s="18"/>
    </row>
    <row r="33" spans="1:13" ht="18.75" customHeight="1">
      <c r="A33" s="6" t="str">
        <f t="shared" si="2"/>
        <v>C13</v>
      </c>
      <c r="B33" s="3">
        <v>42285</v>
      </c>
      <c r="C33" s="3">
        <v>42285</v>
      </c>
      <c r="D33" s="4"/>
      <c r="E33" s="20" t="s">
        <v>151</v>
      </c>
      <c r="F33" s="5" t="s">
        <v>1153</v>
      </c>
      <c r="G33" s="123" t="s">
        <v>1162</v>
      </c>
      <c r="H33" s="5" t="s">
        <v>1155</v>
      </c>
      <c r="I33" s="26" t="s">
        <v>94</v>
      </c>
      <c r="J33" s="19"/>
      <c r="K33" s="5">
        <v>681091</v>
      </c>
      <c r="L33" s="4">
        <f t="shared" si="20"/>
        <v>6833519594</v>
      </c>
      <c r="M33" s="18"/>
    </row>
    <row r="34" spans="1:13" ht="18.75" customHeight="1">
      <c r="A34" s="6" t="str">
        <f t="shared" si="2"/>
        <v>C13</v>
      </c>
      <c r="B34" s="3">
        <v>42285</v>
      </c>
      <c r="C34" s="3">
        <v>42285</v>
      </c>
      <c r="D34" s="4"/>
      <c r="E34" s="20" t="s">
        <v>151</v>
      </c>
      <c r="F34" s="5" t="s">
        <v>1156</v>
      </c>
      <c r="G34" s="123" t="s">
        <v>1162</v>
      </c>
      <c r="H34" s="5" t="s">
        <v>1155</v>
      </c>
      <c r="I34" s="26" t="s">
        <v>35</v>
      </c>
      <c r="J34" s="19"/>
      <c r="K34" s="5">
        <v>68109</v>
      </c>
      <c r="L34" s="4">
        <f t="shared" si="20"/>
        <v>6833451485</v>
      </c>
      <c r="M34" s="18"/>
    </row>
    <row r="35" spans="1:13" ht="18.75" customHeight="1">
      <c r="A35" s="6" t="str">
        <f>D35&amp;E35</f>
        <v>C14</v>
      </c>
      <c r="B35" s="3">
        <v>42290</v>
      </c>
      <c r="C35" s="3">
        <v>42290</v>
      </c>
      <c r="D35" s="20"/>
      <c r="E35" s="20" t="s">
        <v>152</v>
      </c>
      <c r="F35" s="5" t="s">
        <v>563</v>
      </c>
      <c r="G35" s="5"/>
      <c r="H35" s="5" t="s">
        <v>190</v>
      </c>
      <c r="I35" s="26" t="s">
        <v>36</v>
      </c>
      <c r="J35" s="19"/>
      <c r="K35" s="5">
        <v>16000000</v>
      </c>
      <c r="L35" s="4">
        <f t="shared" si="20"/>
        <v>6817451485</v>
      </c>
      <c r="M35" s="18"/>
    </row>
    <row r="36" spans="1:13" ht="18.75" customHeight="1">
      <c r="A36" s="6" t="str">
        <f>D36&amp;E36</f>
        <v>C15</v>
      </c>
      <c r="B36" s="3">
        <v>42291</v>
      </c>
      <c r="C36" s="3">
        <v>42291</v>
      </c>
      <c r="D36" s="20"/>
      <c r="E36" s="20" t="s">
        <v>153</v>
      </c>
      <c r="F36" s="5" t="s">
        <v>122</v>
      </c>
      <c r="G36" s="5"/>
      <c r="H36" s="5" t="s">
        <v>190</v>
      </c>
      <c r="I36" s="26" t="s">
        <v>36</v>
      </c>
      <c r="J36" s="19">
        <v>350000000</v>
      </c>
      <c r="K36" s="5"/>
      <c r="L36" s="4">
        <f t="shared" si="20"/>
        <v>7167451485</v>
      </c>
      <c r="M36" s="18"/>
    </row>
    <row r="37" spans="1:13" ht="18.75" customHeight="1">
      <c r="A37" s="6" t="str">
        <f>D37&amp;E37</f>
        <v>C16</v>
      </c>
      <c r="B37" s="3">
        <v>42293</v>
      </c>
      <c r="C37" s="3">
        <v>42293</v>
      </c>
      <c r="D37" s="20"/>
      <c r="E37" s="20" t="s">
        <v>154</v>
      </c>
      <c r="F37" s="5" t="s">
        <v>122</v>
      </c>
      <c r="G37" s="5"/>
      <c r="H37" s="5" t="s">
        <v>190</v>
      </c>
      <c r="I37" s="26" t="s">
        <v>36</v>
      </c>
      <c r="J37" s="19">
        <v>40000000</v>
      </c>
      <c r="K37" s="5"/>
      <c r="L37" s="4">
        <f t="shared" si="20"/>
        <v>7207451485</v>
      </c>
      <c r="M37" s="18"/>
    </row>
    <row r="38" spans="1:13" ht="18" customHeight="1">
      <c r="A38" s="6" t="str">
        <f t="shared" si="2"/>
        <v>C17</v>
      </c>
      <c r="B38" s="3">
        <v>42293</v>
      </c>
      <c r="C38" s="3">
        <v>42293</v>
      </c>
      <c r="D38" s="20"/>
      <c r="E38" s="20" t="s">
        <v>155</v>
      </c>
      <c r="F38" s="28" t="s">
        <v>50</v>
      </c>
      <c r="G38" s="124" t="s">
        <v>1163</v>
      </c>
      <c r="H38" s="45" t="s">
        <v>195</v>
      </c>
      <c r="I38" s="26" t="s">
        <v>94</v>
      </c>
      <c r="J38" s="19"/>
      <c r="K38" s="5">
        <v>197782</v>
      </c>
      <c r="L38" s="4">
        <f t="shared" si="20"/>
        <v>7207253703</v>
      </c>
      <c r="M38" s="18"/>
    </row>
    <row r="39" spans="1:13" ht="18" customHeight="1">
      <c r="A39" s="6" t="str">
        <f t="shared" si="2"/>
        <v>C17</v>
      </c>
      <c r="B39" s="3">
        <v>42293</v>
      </c>
      <c r="C39" s="3">
        <v>42293</v>
      </c>
      <c r="D39" s="20"/>
      <c r="E39" s="20" t="s">
        <v>155</v>
      </c>
      <c r="F39" s="28" t="s">
        <v>53</v>
      </c>
      <c r="G39" s="124" t="s">
        <v>1163</v>
      </c>
      <c r="H39" s="45" t="s">
        <v>195</v>
      </c>
      <c r="I39" s="26" t="s">
        <v>54</v>
      </c>
      <c r="J39" s="19"/>
      <c r="K39" s="5">
        <v>623636</v>
      </c>
      <c r="L39" s="4">
        <f t="shared" si="20"/>
        <v>7206630067</v>
      </c>
      <c r="M39" s="18"/>
    </row>
    <row r="40" spans="1:13" ht="18.75" customHeight="1">
      <c r="A40" s="6" t="str">
        <f t="shared" si="2"/>
        <v>C17</v>
      </c>
      <c r="B40" s="3">
        <v>42293</v>
      </c>
      <c r="C40" s="3">
        <v>42293</v>
      </c>
      <c r="D40" s="20"/>
      <c r="E40" s="20" t="s">
        <v>155</v>
      </c>
      <c r="F40" s="28" t="s">
        <v>307</v>
      </c>
      <c r="G40" s="124" t="s">
        <v>1163</v>
      </c>
      <c r="H40" s="45" t="s">
        <v>195</v>
      </c>
      <c r="I40" s="26" t="s">
        <v>35</v>
      </c>
      <c r="J40" s="19"/>
      <c r="K40" s="5">
        <v>82142</v>
      </c>
      <c r="L40" s="4">
        <f t="shared" si="20"/>
        <v>7206547925</v>
      </c>
      <c r="M40" s="18"/>
    </row>
    <row r="41" spans="1:13" ht="18.75" customHeight="1">
      <c r="A41" s="6" t="str">
        <f t="shared" si="2"/>
        <v>C18</v>
      </c>
      <c r="B41" s="3">
        <v>42294</v>
      </c>
      <c r="C41" s="3">
        <v>42294</v>
      </c>
      <c r="D41" s="20"/>
      <c r="E41" s="20" t="s">
        <v>156</v>
      </c>
      <c r="F41" s="28" t="s">
        <v>53</v>
      </c>
      <c r="G41" s="123" t="s">
        <v>1214</v>
      </c>
      <c r="H41" s="5" t="s">
        <v>1155</v>
      </c>
      <c r="I41" s="26" t="s">
        <v>54</v>
      </c>
      <c r="J41" s="19"/>
      <c r="K41" s="5">
        <v>673527</v>
      </c>
      <c r="L41" s="4">
        <f t="shared" si="20"/>
        <v>7205874398</v>
      </c>
      <c r="M41" s="18"/>
    </row>
    <row r="42" spans="1:13" ht="18.75" customHeight="1">
      <c r="A42" s="6" t="str">
        <f t="shared" si="2"/>
        <v>C18</v>
      </c>
      <c r="B42" s="3">
        <v>42294</v>
      </c>
      <c r="C42" s="3">
        <v>42294</v>
      </c>
      <c r="D42" s="4"/>
      <c r="E42" s="20" t="s">
        <v>156</v>
      </c>
      <c r="F42" s="28" t="s">
        <v>50</v>
      </c>
      <c r="G42" s="123" t="s">
        <v>1214</v>
      </c>
      <c r="H42" s="5" t="s">
        <v>1155</v>
      </c>
      <c r="I42" s="26" t="s">
        <v>94</v>
      </c>
      <c r="J42" s="19"/>
      <c r="K42" s="5">
        <v>1004609</v>
      </c>
      <c r="L42" s="4">
        <f t="shared" si="20"/>
        <v>7204869789</v>
      </c>
      <c r="M42" s="18"/>
    </row>
    <row r="43" spans="1:13" ht="18.75" customHeight="1">
      <c r="A43" s="6" t="str">
        <f t="shared" si="2"/>
        <v>C18</v>
      </c>
      <c r="B43" s="3">
        <v>42294</v>
      </c>
      <c r="C43" s="3">
        <v>42294</v>
      </c>
      <c r="D43" s="4"/>
      <c r="E43" s="20" t="s">
        <v>156</v>
      </c>
      <c r="F43" s="28" t="s">
        <v>307</v>
      </c>
      <c r="G43" s="123" t="s">
        <v>1214</v>
      </c>
      <c r="H43" s="5" t="s">
        <v>1155</v>
      </c>
      <c r="I43" s="26" t="s">
        <v>35</v>
      </c>
      <c r="J43" s="19"/>
      <c r="K43" s="5">
        <v>167814</v>
      </c>
      <c r="L43" s="4">
        <f t="shared" si="20"/>
        <v>7204701975</v>
      </c>
      <c r="M43" s="18"/>
    </row>
    <row r="44" spans="1:13" ht="18.75" customHeight="1">
      <c r="A44" s="6" t="str">
        <f t="shared" si="2"/>
        <v>C19</v>
      </c>
      <c r="B44" s="3">
        <v>42296</v>
      </c>
      <c r="C44" s="3">
        <v>42296</v>
      </c>
      <c r="D44" s="20"/>
      <c r="E44" s="20" t="s">
        <v>157</v>
      </c>
      <c r="F44" s="28" t="s">
        <v>50</v>
      </c>
      <c r="G44" s="124" t="s">
        <v>1164</v>
      </c>
      <c r="H44" s="45" t="s">
        <v>195</v>
      </c>
      <c r="I44" s="26" t="s">
        <v>94</v>
      </c>
      <c r="J44" s="19"/>
      <c r="K44" s="5">
        <v>82409</v>
      </c>
      <c r="L44" s="4">
        <f t="shared" si="20"/>
        <v>7204619566</v>
      </c>
      <c r="M44" s="18"/>
    </row>
    <row r="45" spans="1:13" ht="18.75" customHeight="1">
      <c r="A45" s="6" t="str">
        <f t="shared" si="2"/>
        <v>C19</v>
      </c>
      <c r="B45" s="3">
        <v>42296</v>
      </c>
      <c r="C45" s="3">
        <v>42296</v>
      </c>
      <c r="D45" s="20"/>
      <c r="E45" s="20" t="s">
        <v>157</v>
      </c>
      <c r="F45" s="28" t="s">
        <v>56</v>
      </c>
      <c r="G45" s="124" t="s">
        <v>1164</v>
      </c>
      <c r="H45" s="45" t="s">
        <v>195</v>
      </c>
      <c r="I45" s="26" t="s">
        <v>35</v>
      </c>
      <c r="J45" s="19"/>
      <c r="K45" s="5">
        <v>8241</v>
      </c>
      <c r="L45" s="4">
        <f t="shared" ref="L45:L52" si="21">IF(F45&lt;&gt;"",L44+J45-K45,0)</f>
        <v>7204611325</v>
      </c>
      <c r="M45" s="18"/>
    </row>
    <row r="46" spans="1:13" ht="18.75" customHeight="1">
      <c r="A46" s="6" t="str">
        <f t="shared" si="2"/>
        <v>C20</v>
      </c>
      <c r="B46" s="3">
        <v>42297</v>
      </c>
      <c r="C46" s="3">
        <v>42297</v>
      </c>
      <c r="D46" s="20"/>
      <c r="E46" s="20" t="s">
        <v>158</v>
      </c>
      <c r="F46" s="5" t="s">
        <v>1165</v>
      </c>
      <c r="G46" s="123" t="s">
        <v>1166</v>
      </c>
      <c r="H46" s="5" t="s">
        <v>525</v>
      </c>
      <c r="I46" s="26" t="s">
        <v>94</v>
      </c>
      <c r="J46" s="19"/>
      <c r="K46" s="5">
        <v>2705000</v>
      </c>
      <c r="L46" s="4">
        <f t="shared" si="21"/>
        <v>7201906325</v>
      </c>
      <c r="M46" s="18"/>
    </row>
    <row r="47" spans="1:13" ht="18.75" customHeight="1">
      <c r="A47" s="6" t="str">
        <f t="shared" si="2"/>
        <v>C21</v>
      </c>
      <c r="B47" s="3">
        <v>42298</v>
      </c>
      <c r="C47" s="3">
        <v>42298</v>
      </c>
      <c r="D47" s="20"/>
      <c r="E47" s="20" t="s">
        <v>159</v>
      </c>
      <c r="F47" s="5" t="s">
        <v>565</v>
      </c>
      <c r="G47" s="5"/>
      <c r="H47" s="5" t="s">
        <v>190</v>
      </c>
      <c r="I47" s="26" t="s">
        <v>36</v>
      </c>
      <c r="J47" s="46"/>
      <c r="K47" s="5">
        <v>15000000</v>
      </c>
      <c r="L47" s="4">
        <f t="shared" si="21"/>
        <v>7186906325</v>
      </c>
      <c r="M47" s="46"/>
    </row>
    <row r="48" spans="1:13" ht="18.75" customHeight="1">
      <c r="A48" s="6" t="str">
        <f t="shared" si="2"/>
        <v>C22</v>
      </c>
      <c r="B48" s="3">
        <v>42299</v>
      </c>
      <c r="C48" s="3">
        <v>42299</v>
      </c>
      <c r="D48" s="4"/>
      <c r="E48" s="20" t="s">
        <v>160</v>
      </c>
      <c r="F48" s="5" t="s">
        <v>1167</v>
      </c>
      <c r="G48" s="123" t="s">
        <v>1168</v>
      </c>
      <c r="H48" s="5" t="s">
        <v>1169</v>
      </c>
      <c r="I48" s="26" t="s">
        <v>94</v>
      </c>
      <c r="J48" s="19"/>
      <c r="K48" s="5">
        <v>756980</v>
      </c>
      <c r="L48" s="4">
        <f t="shared" si="21"/>
        <v>7186149345</v>
      </c>
      <c r="M48" s="18"/>
    </row>
    <row r="49" spans="1:13" ht="18.75" customHeight="1">
      <c r="A49" s="6" t="str">
        <f t="shared" ref="A49:A51" si="22">D49&amp;E49</f>
        <v>C22</v>
      </c>
      <c r="B49" s="3">
        <v>42299</v>
      </c>
      <c r="C49" s="3">
        <v>42299</v>
      </c>
      <c r="D49" s="4"/>
      <c r="E49" s="20" t="s">
        <v>160</v>
      </c>
      <c r="F49" s="5" t="s">
        <v>1170</v>
      </c>
      <c r="G49" s="123" t="s">
        <v>1168</v>
      </c>
      <c r="H49" s="5" t="s">
        <v>1169</v>
      </c>
      <c r="I49" s="26" t="s">
        <v>35</v>
      </c>
      <c r="J49" s="19"/>
      <c r="K49" s="5">
        <v>75698</v>
      </c>
      <c r="L49" s="4">
        <f t="shared" si="21"/>
        <v>7186073647</v>
      </c>
      <c r="M49" s="18"/>
    </row>
    <row r="50" spans="1:13" ht="18.75" customHeight="1">
      <c r="A50" s="6" t="str">
        <f t="shared" si="22"/>
        <v>C23</v>
      </c>
      <c r="B50" s="3">
        <v>42300</v>
      </c>
      <c r="C50" s="3">
        <v>42300</v>
      </c>
      <c r="D50" s="20"/>
      <c r="E50" s="20" t="s">
        <v>161</v>
      </c>
      <c r="F50" s="28" t="s">
        <v>50</v>
      </c>
      <c r="G50" s="124" t="s">
        <v>1171</v>
      </c>
      <c r="H50" s="45" t="s">
        <v>1155</v>
      </c>
      <c r="I50" s="26" t="s">
        <v>94</v>
      </c>
      <c r="J50" s="19"/>
      <c r="K50" s="5">
        <v>816000</v>
      </c>
      <c r="L50" s="4">
        <f t="shared" si="21"/>
        <v>7185257647</v>
      </c>
      <c r="M50" s="18"/>
    </row>
    <row r="51" spans="1:13" ht="18.75" customHeight="1">
      <c r="A51" s="6" t="str">
        <f t="shared" si="22"/>
        <v>C23</v>
      </c>
      <c r="B51" s="3">
        <v>42300</v>
      </c>
      <c r="C51" s="3">
        <v>42300</v>
      </c>
      <c r="D51" s="20"/>
      <c r="E51" s="20" t="s">
        <v>161</v>
      </c>
      <c r="F51" s="28" t="s">
        <v>56</v>
      </c>
      <c r="G51" s="124" t="s">
        <v>1171</v>
      </c>
      <c r="H51" s="45" t="s">
        <v>1155</v>
      </c>
      <c r="I51" s="26" t="s">
        <v>35</v>
      </c>
      <c r="J51" s="19"/>
      <c r="K51" s="5">
        <v>81600</v>
      </c>
      <c r="L51" s="4">
        <f t="shared" si="21"/>
        <v>7185176047</v>
      </c>
      <c r="M51" s="18"/>
    </row>
    <row r="52" spans="1:13" ht="18.75" customHeight="1">
      <c r="A52" s="6" t="str">
        <f t="shared" si="2"/>
        <v>C24</v>
      </c>
      <c r="B52" s="3">
        <v>42303</v>
      </c>
      <c r="C52" s="3">
        <v>42303</v>
      </c>
      <c r="D52" s="20"/>
      <c r="E52" s="20" t="s">
        <v>162</v>
      </c>
      <c r="F52" s="5" t="s">
        <v>122</v>
      </c>
      <c r="G52" s="123"/>
      <c r="H52" s="45" t="s">
        <v>190</v>
      </c>
      <c r="I52" s="26" t="s">
        <v>36</v>
      </c>
      <c r="J52" s="19">
        <v>480000000</v>
      </c>
      <c r="K52" s="5"/>
      <c r="L52" s="4">
        <f t="shared" si="21"/>
        <v>7665176047</v>
      </c>
      <c r="M52" s="18"/>
    </row>
    <row r="53" spans="1:13" ht="18.75" customHeight="1">
      <c r="A53" s="6" t="str">
        <f t="shared" ref="A53" si="23">D53&amp;E53</f>
        <v>C25</v>
      </c>
      <c r="B53" s="3">
        <v>42303</v>
      </c>
      <c r="C53" s="3">
        <v>42303</v>
      </c>
      <c r="D53" s="20"/>
      <c r="E53" s="20" t="s">
        <v>163</v>
      </c>
      <c r="F53" s="5" t="s">
        <v>1172</v>
      </c>
      <c r="G53" s="123" t="s">
        <v>1174</v>
      </c>
      <c r="H53" s="45" t="s">
        <v>299</v>
      </c>
      <c r="I53" s="26" t="s">
        <v>94</v>
      </c>
      <c r="J53" s="19"/>
      <c r="K53" s="5">
        <v>4832000</v>
      </c>
      <c r="L53" s="4">
        <f t="shared" ref="L53:L70" si="24">IF(F53&lt;&gt;"",L52+J53-K53,0)</f>
        <v>7660344047</v>
      </c>
      <c r="M53" s="18"/>
    </row>
    <row r="54" spans="1:13" ht="18.75" customHeight="1">
      <c r="A54" s="6" t="str">
        <f t="shared" si="2"/>
        <v>C25</v>
      </c>
      <c r="B54" s="3">
        <v>42303</v>
      </c>
      <c r="C54" s="3">
        <v>42303</v>
      </c>
      <c r="D54" s="4"/>
      <c r="E54" s="20" t="s">
        <v>163</v>
      </c>
      <c r="F54" s="5" t="s">
        <v>1173</v>
      </c>
      <c r="G54" s="123" t="s">
        <v>1174</v>
      </c>
      <c r="H54" s="45" t="s">
        <v>299</v>
      </c>
      <c r="I54" s="26" t="s">
        <v>35</v>
      </c>
      <c r="J54" s="19"/>
      <c r="K54" s="5">
        <v>483200</v>
      </c>
      <c r="L54" s="4">
        <f t="shared" si="24"/>
        <v>7659860847</v>
      </c>
      <c r="M54" s="18"/>
    </row>
    <row r="55" spans="1:13" ht="18.75" customHeight="1">
      <c r="A55" s="6" t="str">
        <f t="shared" si="2"/>
        <v>C26</v>
      </c>
      <c r="B55" s="3">
        <v>42304</v>
      </c>
      <c r="C55" s="3">
        <v>42304</v>
      </c>
      <c r="D55" s="4"/>
      <c r="E55" s="20" t="s">
        <v>164</v>
      </c>
      <c r="F55" s="5" t="s">
        <v>1175</v>
      </c>
      <c r="G55" s="123" t="s">
        <v>1177</v>
      </c>
      <c r="H55" s="5" t="s">
        <v>1178</v>
      </c>
      <c r="I55" s="26" t="s">
        <v>94</v>
      </c>
      <c r="J55" s="19"/>
      <c r="K55" s="5">
        <v>3838000</v>
      </c>
      <c r="L55" s="4">
        <f t="shared" si="24"/>
        <v>7656022847</v>
      </c>
      <c r="M55" s="18"/>
    </row>
    <row r="56" spans="1:13" ht="18.75" customHeight="1">
      <c r="A56" s="6" t="str">
        <f t="shared" si="2"/>
        <v>C26</v>
      </c>
      <c r="B56" s="3">
        <v>42304</v>
      </c>
      <c r="C56" s="3">
        <v>42304</v>
      </c>
      <c r="D56" s="4"/>
      <c r="E56" s="20" t="s">
        <v>164</v>
      </c>
      <c r="F56" s="5" t="s">
        <v>1176</v>
      </c>
      <c r="G56" s="123" t="s">
        <v>1177</v>
      </c>
      <c r="H56" s="5" t="s">
        <v>1178</v>
      </c>
      <c r="I56" s="26" t="s">
        <v>35</v>
      </c>
      <c r="J56" s="19"/>
      <c r="K56" s="5">
        <v>383800</v>
      </c>
      <c r="L56" s="4">
        <f t="shared" si="24"/>
        <v>7655639047</v>
      </c>
      <c r="M56" s="18"/>
    </row>
    <row r="57" spans="1:13" ht="18.75" customHeight="1">
      <c r="A57" s="6" t="str">
        <f t="shared" si="2"/>
        <v>C27</v>
      </c>
      <c r="B57" s="3">
        <v>42305</v>
      </c>
      <c r="C57" s="3">
        <v>42305</v>
      </c>
      <c r="D57" s="20"/>
      <c r="E57" s="20" t="s">
        <v>165</v>
      </c>
      <c r="F57" s="5" t="s">
        <v>122</v>
      </c>
      <c r="G57" s="123"/>
      <c r="H57" s="5" t="s">
        <v>190</v>
      </c>
      <c r="I57" s="26" t="s">
        <v>36</v>
      </c>
      <c r="J57" s="19">
        <v>60000000</v>
      </c>
      <c r="K57" s="5"/>
      <c r="L57" s="4">
        <f t="shared" si="24"/>
        <v>7715639047</v>
      </c>
      <c r="M57" s="18"/>
    </row>
    <row r="58" spans="1:13" ht="18.75" customHeight="1">
      <c r="A58" s="6" t="str">
        <f t="shared" ref="A58" si="25">D58&amp;E58</f>
        <v>C28</v>
      </c>
      <c r="B58" s="3">
        <v>42305</v>
      </c>
      <c r="C58" s="3">
        <v>42305</v>
      </c>
      <c r="D58" s="20"/>
      <c r="E58" s="20" t="s">
        <v>166</v>
      </c>
      <c r="F58" s="5" t="s">
        <v>50</v>
      </c>
      <c r="G58" s="123" t="s">
        <v>1179</v>
      </c>
      <c r="H58" s="5" t="s">
        <v>1155</v>
      </c>
      <c r="I58" s="26" t="s">
        <v>94</v>
      </c>
      <c r="J58" s="19"/>
      <c r="K58" s="5">
        <v>1513000</v>
      </c>
      <c r="L58" s="4">
        <f t="shared" si="24"/>
        <v>7714126047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5" t="s">
        <v>56</v>
      </c>
      <c r="G59" s="123" t="s">
        <v>1179</v>
      </c>
      <c r="H59" s="5" t="s">
        <v>1155</v>
      </c>
      <c r="I59" s="26" t="s">
        <v>35</v>
      </c>
      <c r="J59" s="19"/>
      <c r="K59" s="5">
        <v>151300</v>
      </c>
      <c r="L59" s="4">
        <f t="shared" si="24"/>
        <v>7713974747</v>
      </c>
      <c r="M59" s="18"/>
    </row>
    <row r="60" spans="1:13" ht="18.75" customHeight="1">
      <c r="A60" s="6" t="str">
        <f t="shared" si="2"/>
        <v>C29</v>
      </c>
      <c r="B60" s="3">
        <v>42305</v>
      </c>
      <c r="C60" s="3">
        <v>42305</v>
      </c>
      <c r="D60" s="20"/>
      <c r="E60" s="20" t="s">
        <v>167</v>
      </c>
      <c r="F60" s="28" t="s">
        <v>1080</v>
      </c>
      <c r="G60" s="124" t="s">
        <v>1180</v>
      </c>
      <c r="H60" s="45" t="s">
        <v>699</v>
      </c>
      <c r="I60" s="26" t="s">
        <v>94</v>
      </c>
      <c r="J60" s="19"/>
      <c r="K60" s="5">
        <v>352721</v>
      </c>
      <c r="L60" s="4">
        <f t="shared" si="24"/>
        <v>7713622026</v>
      </c>
      <c r="M60" s="18"/>
    </row>
    <row r="61" spans="1:13" ht="18.75" customHeight="1">
      <c r="A61" s="6" t="str">
        <f t="shared" si="2"/>
        <v>C29</v>
      </c>
      <c r="B61" s="3">
        <v>42305</v>
      </c>
      <c r="C61" s="3">
        <v>42305</v>
      </c>
      <c r="D61" s="20"/>
      <c r="E61" s="20" t="s">
        <v>167</v>
      </c>
      <c r="F61" s="28" t="s">
        <v>1083</v>
      </c>
      <c r="G61" s="124" t="s">
        <v>1180</v>
      </c>
      <c r="H61" s="45" t="s">
        <v>699</v>
      </c>
      <c r="I61" s="26" t="s">
        <v>35</v>
      </c>
      <c r="J61" s="19"/>
      <c r="K61" s="5">
        <v>35272</v>
      </c>
      <c r="L61" s="4">
        <f t="shared" si="24"/>
        <v>7713586754</v>
      </c>
      <c r="M61" s="18"/>
    </row>
    <row r="62" spans="1:13" ht="18.75" customHeight="1">
      <c r="A62" s="6" t="str">
        <f t="shared" si="2"/>
        <v>C30</v>
      </c>
      <c r="B62" s="3">
        <v>42306</v>
      </c>
      <c r="C62" s="3">
        <v>42306</v>
      </c>
      <c r="D62" s="4"/>
      <c r="E62" s="20" t="s">
        <v>168</v>
      </c>
      <c r="F62" s="5" t="s">
        <v>1181</v>
      </c>
      <c r="G62" s="123" t="s">
        <v>1183</v>
      </c>
      <c r="H62" s="5" t="s">
        <v>574</v>
      </c>
      <c r="I62" s="26" t="s">
        <v>94</v>
      </c>
      <c r="J62" s="19"/>
      <c r="K62" s="5">
        <v>15000000</v>
      </c>
      <c r="L62" s="4">
        <f t="shared" si="24"/>
        <v>7698586754</v>
      </c>
      <c r="M62" s="18"/>
    </row>
    <row r="63" spans="1:13" ht="18.75" customHeight="1">
      <c r="A63" s="6" t="str">
        <f t="shared" si="2"/>
        <v>C30</v>
      </c>
      <c r="B63" s="3">
        <v>42306</v>
      </c>
      <c r="C63" s="3">
        <v>42306</v>
      </c>
      <c r="D63" s="4"/>
      <c r="E63" s="20" t="s">
        <v>168</v>
      </c>
      <c r="F63" s="5" t="s">
        <v>1182</v>
      </c>
      <c r="G63" s="123" t="s">
        <v>1183</v>
      </c>
      <c r="H63" s="5" t="s">
        <v>574</v>
      </c>
      <c r="I63" s="26" t="s">
        <v>35</v>
      </c>
      <c r="J63" s="19"/>
      <c r="K63" s="5">
        <v>1500000</v>
      </c>
      <c r="L63" s="4">
        <f t="shared" si="24"/>
        <v>7697086754</v>
      </c>
      <c r="M63" s="18"/>
    </row>
    <row r="64" spans="1:13" ht="18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1184</v>
      </c>
      <c r="G64" s="124" t="s">
        <v>1186</v>
      </c>
      <c r="H64" s="45" t="s">
        <v>998</v>
      </c>
      <c r="I64" s="26" t="s">
        <v>94</v>
      </c>
      <c r="J64" s="19"/>
      <c r="K64" s="5">
        <v>500000</v>
      </c>
      <c r="L64" s="4">
        <f t="shared" si="24"/>
        <v>7696586754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4"/>
      <c r="E65" s="20" t="s">
        <v>169</v>
      </c>
      <c r="F65" s="28" t="s">
        <v>1185</v>
      </c>
      <c r="G65" s="124" t="s">
        <v>1186</v>
      </c>
      <c r="H65" s="45" t="s">
        <v>998</v>
      </c>
      <c r="I65" s="26" t="s">
        <v>35</v>
      </c>
      <c r="J65" s="19"/>
      <c r="K65" s="5">
        <v>25000</v>
      </c>
      <c r="L65" s="4">
        <f t="shared" si="24"/>
        <v>7696561754</v>
      </c>
      <c r="M65" s="18"/>
    </row>
    <row r="66" spans="1:13" ht="18.75" customHeight="1">
      <c r="A66" s="6" t="str">
        <f t="shared" si="2"/>
        <v>C32</v>
      </c>
      <c r="B66" s="3">
        <v>42308</v>
      </c>
      <c r="C66" s="3">
        <v>42308</v>
      </c>
      <c r="D66" s="20"/>
      <c r="E66" s="20" t="s">
        <v>170</v>
      </c>
      <c r="F66" s="28" t="s">
        <v>50</v>
      </c>
      <c r="G66" s="124" t="s">
        <v>1187</v>
      </c>
      <c r="H66" s="45" t="s">
        <v>195</v>
      </c>
      <c r="I66" s="26" t="s">
        <v>94</v>
      </c>
      <c r="J66" s="19"/>
      <c r="K66" s="5">
        <v>180000</v>
      </c>
      <c r="L66" s="4">
        <f t="shared" si="24"/>
        <v>7696381754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20"/>
      <c r="E67" s="20" t="s">
        <v>170</v>
      </c>
      <c r="F67" s="28" t="s">
        <v>53</v>
      </c>
      <c r="G67" s="124" t="s">
        <v>1187</v>
      </c>
      <c r="H67" s="45" t="s">
        <v>195</v>
      </c>
      <c r="I67" s="26" t="s">
        <v>54</v>
      </c>
      <c r="J67" s="19"/>
      <c r="K67" s="5">
        <v>1267273</v>
      </c>
      <c r="L67" s="4">
        <f t="shared" si="24"/>
        <v>7695114481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4"/>
      <c r="E68" s="20" t="s">
        <v>170</v>
      </c>
      <c r="F68" s="5" t="s">
        <v>307</v>
      </c>
      <c r="G68" s="124" t="s">
        <v>1187</v>
      </c>
      <c r="H68" s="45" t="s">
        <v>195</v>
      </c>
      <c r="I68" s="26" t="s">
        <v>35</v>
      </c>
      <c r="J68" s="19"/>
      <c r="K68" s="5">
        <v>144727</v>
      </c>
      <c r="L68" s="4">
        <f t="shared" si="24"/>
        <v>7694969754</v>
      </c>
      <c r="M68" s="18"/>
    </row>
    <row r="69" spans="1:13" ht="18.75" customHeight="1">
      <c r="A69" s="6" t="str">
        <f t="shared" si="2"/>
        <v>C33</v>
      </c>
      <c r="B69" s="3">
        <v>42308</v>
      </c>
      <c r="C69" s="3">
        <v>42308</v>
      </c>
      <c r="D69" s="4"/>
      <c r="E69" s="20" t="s">
        <v>171</v>
      </c>
      <c r="F69" s="5" t="s">
        <v>1188</v>
      </c>
      <c r="G69" s="5"/>
      <c r="H69" s="5" t="s">
        <v>510</v>
      </c>
      <c r="I69" s="26" t="s">
        <v>94</v>
      </c>
      <c r="J69" s="19"/>
      <c r="K69" s="5">
        <v>881818</v>
      </c>
      <c r="L69" s="4">
        <f t="shared" si="24"/>
        <v>7694087936</v>
      </c>
      <c r="M69" s="18"/>
    </row>
    <row r="70" spans="1:13" ht="18.75" customHeight="1">
      <c r="A70" s="6" t="str">
        <f t="shared" si="2"/>
        <v>C33</v>
      </c>
      <c r="B70" s="3">
        <v>42308</v>
      </c>
      <c r="C70" s="3">
        <v>42308</v>
      </c>
      <c r="D70" s="20"/>
      <c r="E70" s="20" t="s">
        <v>171</v>
      </c>
      <c r="F70" s="5" t="s">
        <v>1189</v>
      </c>
      <c r="G70" s="48"/>
      <c r="H70" s="5" t="s">
        <v>510</v>
      </c>
      <c r="I70" s="26" t="s">
        <v>35</v>
      </c>
      <c r="J70" s="19"/>
      <c r="K70" s="5">
        <v>88182</v>
      </c>
      <c r="L70" s="4">
        <f t="shared" si="24"/>
        <v>7693999754</v>
      </c>
      <c r="M70" s="18"/>
    </row>
    <row r="71" spans="1:13" s="396" customFormat="1" ht="18" customHeight="1">
      <c r="A71" s="396" t="str">
        <f t="shared" si="2"/>
        <v>C34</v>
      </c>
      <c r="B71" s="397">
        <v>42308</v>
      </c>
      <c r="C71" s="397">
        <v>42308</v>
      </c>
      <c r="D71" s="399"/>
      <c r="E71" s="399" t="s">
        <v>172</v>
      </c>
      <c r="F71" s="405" t="s">
        <v>1190</v>
      </c>
      <c r="G71" s="405"/>
      <c r="H71" s="406" t="s">
        <v>264</v>
      </c>
      <c r="I71" s="400" t="s">
        <v>37</v>
      </c>
      <c r="J71" s="401"/>
      <c r="K71" s="353"/>
      <c r="L71" s="398">
        <f t="shared" ref="L71:L74" si="26">IF(F71&lt;&gt;"",L70+J71-K71,0)</f>
        <v>7693999754</v>
      </c>
      <c r="M71" s="402"/>
    </row>
    <row r="72" spans="1:13" ht="18" customHeight="1">
      <c r="A72" s="6" t="str">
        <f t="shared" si="2"/>
        <v/>
      </c>
      <c r="B72" s="3"/>
      <c r="C72" s="3"/>
      <c r="D72" s="20"/>
      <c r="E72" s="20"/>
      <c r="F72" s="48"/>
      <c r="G72" s="48"/>
      <c r="H72" s="45"/>
      <c r="I72" s="47"/>
      <c r="J72" s="19"/>
      <c r="K72" s="5"/>
      <c r="L72" s="4">
        <f t="shared" si="26"/>
        <v>0</v>
      </c>
      <c r="M72" s="18"/>
    </row>
    <row r="73" spans="1:13" ht="18.75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8.7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8" customHeight="1">
      <c r="B75" s="3"/>
      <c r="C75" s="3"/>
      <c r="D75" s="20"/>
      <c r="E75" s="20"/>
      <c r="F75" s="28"/>
      <c r="G75" s="28"/>
      <c r="H75" s="5"/>
      <c r="I75" s="26"/>
      <c r="J75" s="19"/>
      <c r="K75" s="5"/>
      <c r="L75" s="4"/>
      <c r="M75" s="18"/>
    </row>
    <row r="76" spans="1:13" ht="18" customHeight="1">
      <c r="B76" s="18"/>
      <c r="C76" s="18"/>
      <c r="D76" s="18"/>
      <c r="E76" s="18"/>
      <c r="F76" s="18" t="s">
        <v>29</v>
      </c>
      <c r="G76" s="18"/>
      <c r="H76" s="18"/>
      <c r="I76" s="4" t="s">
        <v>30</v>
      </c>
      <c r="J76" s="18">
        <f>SUM(J13:J74)</f>
        <v>5080000000</v>
      </c>
      <c r="K76" s="18">
        <f>SUM(K13:K74)</f>
        <v>2369953661</v>
      </c>
      <c r="L76" s="4" t="s">
        <v>30</v>
      </c>
      <c r="M76" s="4" t="s">
        <v>30</v>
      </c>
    </row>
    <row r="77" spans="1:13" ht="18" customHeight="1">
      <c r="B77" s="23"/>
      <c r="C77" s="23"/>
      <c r="D77" s="23"/>
      <c r="E77" s="23"/>
      <c r="F77" s="23" t="s">
        <v>31</v>
      </c>
      <c r="G77" s="23"/>
      <c r="H77" s="23"/>
      <c r="I77" s="24" t="s">
        <v>30</v>
      </c>
      <c r="J77" s="24" t="s">
        <v>30</v>
      </c>
      <c r="K77" s="24" t="s">
        <v>30</v>
      </c>
      <c r="L77" s="23">
        <f>L12+J76-K76</f>
        <v>7693999754</v>
      </c>
      <c r="M77" s="24" t="s">
        <v>30</v>
      </c>
    </row>
    <row r="79" spans="1:13">
      <c r="B79" s="25" t="s">
        <v>47</v>
      </c>
    </row>
    <row r="80" spans="1:13">
      <c r="B80" s="25" t="s">
        <v>1216</v>
      </c>
    </row>
    <row r="81" spans="3:12">
      <c r="L81" s="8" t="s">
        <v>1220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>
    <filterColumn colId="7"/>
    <filterColumn colId="9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12"/>
  <sheetViews>
    <sheetView topLeftCell="B7" zoomScale="90" workbookViewId="0">
      <selection activeCell="K30" activeCellId="1" sqref="K13:K26 K30:K60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412"/>
      <c r="D2" s="412"/>
      <c r="E2" s="412"/>
      <c r="F2" s="412"/>
      <c r="G2" s="412"/>
      <c r="H2" s="412"/>
      <c r="J2" s="419" t="s">
        <v>136</v>
      </c>
      <c r="K2" s="419"/>
      <c r="L2" s="419"/>
      <c r="M2" s="419"/>
    </row>
    <row r="3" spans="1:13" s="11" customFormat="1" ht="16.5" customHeight="1">
      <c r="B3" s="9"/>
      <c r="C3" s="412"/>
      <c r="D3" s="14"/>
      <c r="E3" s="14"/>
      <c r="F3" s="412"/>
      <c r="G3" s="412"/>
      <c r="H3" s="412"/>
      <c r="J3" s="419"/>
      <c r="K3" s="419"/>
      <c r="L3" s="419"/>
      <c r="M3" s="419"/>
    </row>
    <row r="4" spans="1:13" s="11" customFormat="1" ht="6.75" customHeight="1">
      <c r="B4" s="412"/>
      <c r="C4" s="412"/>
      <c r="D4" s="412"/>
      <c r="E4" s="412"/>
      <c r="F4" s="412"/>
      <c r="G4" s="412"/>
      <c r="H4" s="412"/>
      <c r="J4" s="413"/>
      <c r="K4" s="413"/>
      <c r="L4" s="413"/>
      <c r="M4" s="4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6.5" customHeight="1">
      <c r="B10" s="423"/>
      <c r="C10" s="423"/>
      <c r="D10" s="414" t="s">
        <v>5</v>
      </c>
      <c r="E10" s="414" t="s">
        <v>6</v>
      </c>
      <c r="F10" s="421"/>
      <c r="G10" s="423"/>
      <c r="H10" s="423"/>
      <c r="I10" s="423"/>
      <c r="J10" s="414" t="s">
        <v>25</v>
      </c>
      <c r="K10" s="41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'10'!L77</f>
        <v>7693999754</v>
      </c>
      <c r="M12" s="390"/>
    </row>
    <row r="13" spans="1:13" ht="17.25" customHeight="1">
      <c r="A13" s="6" t="str">
        <f>D13&amp;E13</f>
        <v/>
      </c>
      <c r="B13" s="3">
        <v>42310</v>
      </c>
      <c r="C13" s="3">
        <v>42308</v>
      </c>
      <c r="D13" s="20"/>
      <c r="E13" s="20"/>
      <c r="F13" s="5" t="s">
        <v>1243</v>
      </c>
      <c r="G13" s="123" t="s">
        <v>1244</v>
      </c>
      <c r="H13" s="5" t="s">
        <v>1245</v>
      </c>
      <c r="I13" s="26" t="s">
        <v>94</v>
      </c>
      <c r="J13" s="19"/>
      <c r="K13" s="5">
        <v>1974524</v>
      </c>
      <c r="L13" s="4">
        <f t="shared" ref="L13:L66" si="0">IF(F13&lt;&gt;"",L12+J13-K13,0)</f>
        <v>7692025230</v>
      </c>
      <c r="M13" s="18"/>
    </row>
    <row r="14" spans="1:13" ht="17.25" customHeight="1">
      <c r="A14" s="6" t="str">
        <f>D14&amp;E14</f>
        <v/>
      </c>
      <c r="B14" s="3">
        <v>42310</v>
      </c>
      <c r="C14" s="3">
        <v>42308</v>
      </c>
      <c r="D14" s="20"/>
      <c r="E14" s="20"/>
      <c r="F14" s="5" t="s">
        <v>1246</v>
      </c>
      <c r="G14" s="123" t="s">
        <v>1244</v>
      </c>
      <c r="H14" s="5" t="s">
        <v>1245</v>
      </c>
      <c r="I14" s="26" t="s">
        <v>35</v>
      </c>
      <c r="J14" s="19"/>
      <c r="K14" s="5">
        <v>197452</v>
      </c>
      <c r="L14" s="4">
        <f t="shared" ref="L14" si="1">IF(F14&lt;&gt;"",L13+J14-K14,0)</f>
        <v>7691827778</v>
      </c>
      <c r="M14" s="18"/>
    </row>
    <row r="15" spans="1:13" ht="17.25" customHeight="1">
      <c r="A15" s="6" t="str">
        <f t="shared" ref="A15:A82" si="2">D15&amp;E15</f>
        <v/>
      </c>
      <c r="B15" s="3">
        <v>42310</v>
      </c>
      <c r="C15" s="3">
        <v>42310</v>
      </c>
      <c r="D15" s="4"/>
      <c r="E15" s="20"/>
      <c r="F15" s="5" t="s">
        <v>72</v>
      </c>
      <c r="G15" s="123" t="s">
        <v>1247</v>
      </c>
      <c r="H15" s="5" t="s">
        <v>898</v>
      </c>
      <c r="I15" s="26" t="s">
        <v>94</v>
      </c>
      <c r="J15" s="19"/>
      <c r="K15" s="5">
        <v>833000</v>
      </c>
      <c r="L15" s="4">
        <f t="shared" si="0"/>
        <v>7690994778</v>
      </c>
      <c r="M15" s="18"/>
    </row>
    <row r="16" spans="1:13" ht="17.25" customHeight="1">
      <c r="A16" s="6" t="str">
        <f t="shared" si="2"/>
        <v/>
      </c>
      <c r="B16" s="3">
        <v>42310</v>
      </c>
      <c r="C16" s="3">
        <v>42310</v>
      </c>
      <c r="D16" s="20"/>
      <c r="E16" s="20"/>
      <c r="F16" s="5" t="s">
        <v>73</v>
      </c>
      <c r="G16" s="123" t="s">
        <v>1247</v>
      </c>
      <c r="H16" s="5" t="s">
        <v>898</v>
      </c>
      <c r="I16" s="26" t="s">
        <v>35</v>
      </c>
      <c r="J16" s="19"/>
      <c r="K16" s="5">
        <v>83300</v>
      </c>
      <c r="L16" s="4">
        <f t="shared" si="0"/>
        <v>7690911478</v>
      </c>
      <c r="M16" s="18"/>
    </row>
    <row r="17" spans="1:13" ht="17.25" customHeight="1">
      <c r="A17" s="6" t="str">
        <f t="shared" ref="A17" si="3">D17&amp;E17</f>
        <v/>
      </c>
      <c r="B17" s="3">
        <v>42311</v>
      </c>
      <c r="C17" s="3">
        <v>42311</v>
      </c>
      <c r="D17" s="20"/>
      <c r="E17" s="20"/>
      <c r="F17" s="5" t="s">
        <v>765</v>
      </c>
      <c r="G17" s="123" t="s">
        <v>1248</v>
      </c>
      <c r="H17" s="5" t="s">
        <v>195</v>
      </c>
      <c r="I17" s="26" t="s">
        <v>94</v>
      </c>
      <c r="J17" s="19"/>
      <c r="K17" s="5">
        <v>114545</v>
      </c>
      <c r="L17" s="4">
        <f t="shared" ref="L17" si="4">IF(F17&lt;&gt;"",L16+J17-K17,0)</f>
        <v>7690796933</v>
      </c>
      <c r="M17" s="18"/>
    </row>
    <row r="18" spans="1:13" ht="17.25" customHeight="1">
      <c r="A18" s="6" t="str">
        <f t="shared" si="2"/>
        <v/>
      </c>
      <c r="B18" s="3">
        <v>42311</v>
      </c>
      <c r="C18" s="3">
        <v>42311</v>
      </c>
      <c r="D18" s="4"/>
      <c r="E18" s="20"/>
      <c r="F18" s="5" t="s">
        <v>53</v>
      </c>
      <c r="G18" s="123" t="s">
        <v>1248</v>
      </c>
      <c r="H18" s="5" t="s">
        <v>195</v>
      </c>
      <c r="I18" s="26" t="s">
        <v>54</v>
      </c>
      <c r="J18" s="19"/>
      <c r="K18" s="5">
        <v>633636</v>
      </c>
      <c r="L18" s="4">
        <f t="shared" si="0"/>
        <v>7690163297</v>
      </c>
      <c r="M18" s="18"/>
    </row>
    <row r="19" spans="1:13" ht="17.25" customHeight="1">
      <c r="A19" s="6" t="str">
        <f t="shared" si="2"/>
        <v/>
      </c>
      <c r="B19" s="3">
        <v>42311</v>
      </c>
      <c r="C19" s="3">
        <v>42311</v>
      </c>
      <c r="D19" s="4"/>
      <c r="E19" s="20"/>
      <c r="F19" s="5" t="s">
        <v>307</v>
      </c>
      <c r="G19" s="123" t="s">
        <v>1248</v>
      </c>
      <c r="H19" s="5" t="s">
        <v>195</v>
      </c>
      <c r="I19" s="26" t="s">
        <v>35</v>
      </c>
      <c r="J19" s="19"/>
      <c r="K19" s="5">
        <v>74819</v>
      </c>
      <c r="L19" s="4">
        <f t="shared" si="0"/>
        <v>7690088478</v>
      </c>
      <c r="M19" s="18"/>
    </row>
    <row r="20" spans="1:13" ht="17.25" customHeight="1">
      <c r="A20" s="6" t="str">
        <f t="shared" si="2"/>
        <v/>
      </c>
      <c r="B20" s="3">
        <v>42314</v>
      </c>
      <c r="C20" s="3">
        <v>42314</v>
      </c>
      <c r="D20" s="4"/>
      <c r="E20" s="20"/>
      <c r="F20" s="59" t="s">
        <v>1249</v>
      </c>
      <c r="G20" s="415" t="s">
        <v>1251</v>
      </c>
      <c r="H20" s="5" t="s">
        <v>1252</v>
      </c>
      <c r="I20" s="26" t="s">
        <v>94</v>
      </c>
      <c r="J20" s="19"/>
      <c r="K20" s="5">
        <v>1000000</v>
      </c>
      <c r="L20" s="4">
        <f t="shared" si="0"/>
        <v>7689088478</v>
      </c>
      <c r="M20" s="18"/>
    </row>
    <row r="21" spans="1:13" ht="17.25" customHeight="1">
      <c r="A21" s="6" t="str">
        <f t="shared" si="2"/>
        <v/>
      </c>
      <c r="B21" s="3">
        <v>42314</v>
      </c>
      <c r="C21" s="3">
        <v>42314</v>
      </c>
      <c r="D21" s="20"/>
      <c r="E21" s="20"/>
      <c r="F21" s="59" t="s">
        <v>1250</v>
      </c>
      <c r="G21" s="415" t="s">
        <v>1251</v>
      </c>
      <c r="H21" s="5" t="s">
        <v>1252</v>
      </c>
      <c r="I21" s="26" t="s">
        <v>35</v>
      </c>
      <c r="J21" s="19"/>
      <c r="K21" s="5">
        <v>50000</v>
      </c>
      <c r="L21" s="4">
        <f t="shared" si="0"/>
        <v>7689038478</v>
      </c>
      <c r="M21" s="18"/>
    </row>
    <row r="22" spans="1:13" ht="17.25" customHeight="1">
      <c r="A22" s="6" t="str">
        <f t="shared" si="2"/>
        <v/>
      </c>
      <c r="B22" s="3">
        <v>42318</v>
      </c>
      <c r="C22" s="3">
        <v>42314</v>
      </c>
      <c r="D22" s="20"/>
      <c r="E22" s="20"/>
      <c r="F22" s="28" t="s">
        <v>1253</v>
      </c>
      <c r="G22" s="28"/>
      <c r="H22" s="45" t="s">
        <v>1254</v>
      </c>
      <c r="I22" s="26" t="s">
        <v>34</v>
      </c>
      <c r="J22" s="19"/>
      <c r="K22" s="5">
        <v>19963570</v>
      </c>
      <c r="L22" s="4">
        <f t="shared" si="0"/>
        <v>7669074908</v>
      </c>
      <c r="M22" s="18"/>
    </row>
    <row r="23" spans="1:13" ht="17.25" customHeight="1">
      <c r="A23" s="6" t="str">
        <f t="shared" ref="A23:A24" si="5">D23&amp;E23</f>
        <v/>
      </c>
      <c r="B23" s="3">
        <v>42318</v>
      </c>
      <c r="C23" s="3">
        <v>42318</v>
      </c>
      <c r="D23" s="4"/>
      <c r="E23" s="20"/>
      <c r="F23" s="5" t="s">
        <v>53</v>
      </c>
      <c r="G23" s="123" t="s">
        <v>1255</v>
      </c>
      <c r="H23" s="5" t="s">
        <v>898</v>
      </c>
      <c r="I23" s="26" t="s">
        <v>54</v>
      </c>
      <c r="J23" s="19"/>
      <c r="K23" s="5">
        <v>736909</v>
      </c>
      <c r="L23" s="4">
        <f t="shared" ref="L23:L24" si="6">IF(F23&lt;&gt;"",L22+J23-K23,0)</f>
        <v>7668337999</v>
      </c>
      <c r="M23" s="18"/>
    </row>
    <row r="24" spans="1:13" ht="17.25" customHeight="1">
      <c r="A24" s="6" t="str">
        <f t="shared" si="5"/>
        <v/>
      </c>
      <c r="B24" s="3">
        <v>42318</v>
      </c>
      <c r="C24" s="3">
        <v>42318</v>
      </c>
      <c r="D24" s="20"/>
      <c r="E24" s="20"/>
      <c r="F24" s="5" t="s">
        <v>72</v>
      </c>
      <c r="G24" s="123" t="s">
        <v>1255</v>
      </c>
      <c r="H24" s="5" t="s">
        <v>898</v>
      </c>
      <c r="I24" s="26" t="s">
        <v>94</v>
      </c>
      <c r="J24" s="19"/>
      <c r="K24" s="5">
        <v>912800</v>
      </c>
      <c r="L24" s="4">
        <f t="shared" si="6"/>
        <v>7667425199</v>
      </c>
      <c r="M24" s="18"/>
    </row>
    <row r="25" spans="1:13" ht="17.25" customHeight="1">
      <c r="A25" s="6" t="str">
        <f t="shared" si="2"/>
        <v/>
      </c>
      <c r="B25" s="3">
        <v>42318</v>
      </c>
      <c r="C25" s="3">
        <v>42318</v>
      </c>
      <c r="D25" s="20"/>
      <c r="E25" s="20"/>
      <c r="F25" s="5" t="s">
        <v>307</v>
      </c>
      <c r="G25" s="123" t="s">
        <v>1255</v>
      </c>
      <c r="H25" s="5" t="s">
        <v>898</v>
      </c>
      <c r="I25" s="26" t="s">
        <v>35</v>
      </c>
      <c r="J25" s="19"/>
      <c r="K25" s="5">
        <v>164971</v>
      </c>
      <c r="L25" s="4">
        <f t="shared" si="0"/>
        <v>7667260228</v>
      </c>
      <c r="M25" s="18"/>
    </row>
    <row r="26" spans="1:13" ht="17.25" customHeight="1">
      <c r="A26" s="6" t="str">
        <f t="shared" si="2"/>
        <v/>
      </c>
      <c r="B26" s="3">
        <v>42318</v>
      </c>
      <c r="C26" s="3">
        <v>42318</v>
      </c>
      <c r="D26" s="4"/>
      <c r="E26" s="20"/>
      <c r="F26" s="5" t="s">
        <v>1256</v>
      </c>
      <c r="G26" s="123" t="s">
        <v>1258</v>
      </c>
      <c r="H26" s="5" t="s">
        <v>283</v>
      </c>
      <c r="I26" s="26" t="s">
        <v>94</v>
      </c>
      <c r="J26" s="19"/>
      <c r="K26" s="5">
        <v>2550000</v>
      </c>
      <c r="L26" s="4">
        <f t="shared" si="0"/>
        <v>7664710228</v>
      </c>
      <c r="M26" s="18"/>
    </row>
    <row r="27" spans="1:13" ht="17.25" customHeight="1">
      <c r="A27" s="6" t="str">
        <f t="shared" si="2"/>
        <v/>
      </c>
      <c r="B27" s="3">
        <v>42318</v>
      </c>
      <c r="C27" s="3">
        <v>42318</v>
      </c>
      <c r="D27" s="4"/>
      <c r="E27" s="20"/>
      <c r="F27" s="5" t="s">
        <v>1257</v>
      </c>
      <c r="G27" s="123" t="s">
        <v>1258</v>
      </c>
      <c r="H27" s="5" t="s">
        <v>283</v>
      </c>
      <c r="I27" s="26" t="s">
        <v>35</v>
      </c>
      <c r="J27" s="19"/>
      <c r="K27" s="5">
        <v>255000</v>
      </c>
      <c r="L27" s="4">
        <f t="shared" si="0"/>
        <v>7664455228</v>
      </c>
      <c r="M27" s="18"/>
    </row>
    <row r="28" spans="1:13" ht="17.25" customHeight="1">
      <c r="A28" s="6" t="str">
        <f t="shared" si="2"/>
        <v/>
      </c>
      <c r="B28" s="3">
        <v>42319</v>
      </c>
      <c r="C28" s="3">
        <v>42319</v>
      </c>
      <c r="D28" s="4"/>
      <c r="E28" s="20"/>
      <c r="F28" s="5" t="s">
        <v>1259</v>
      </c>
      <c r="G28" s="5"/>
      <c r="H28" s="5" t="s">
        <v>190</v>
      </c>
      <c r="I28" s="26" t="s">
        <v>36</v>
      </c>
      <c r="J28" s="19"/>
      <c r="K28" s="5">
        <v>60000000</v>
      </c>
      <c r="L28" s="4">
        <f t="shared" si="0"/>
        <v>7604455228</v>
      </c>
      <c r="M28" s="18"/>
    </row>
    <row r="29" spans="1:13" ht="17.25" customHeight="1">
      <c r="A29" s="6" t="str">
        <f t="shared" si="2"/>
        <v/>
      </c>
      <c r="B29" s="3">
        <v>42320</v>
      </c>
      <c r="C29" s="3">
        <v>42320</v>
      </c>
      <c r="D29" s="20"/>
      <c r="E29" s="20"/>
      <c r="F29" s="5" t="s">
        <v>1260</v>
      </c>
      <c r="G29" s="123" t="s">
        <v>1261</v>
      </c>
      <c r="H29" s="5" t="s">
        <v>730</v>
      </c>
      <c r="I29" s="26" t="s">
        <v>94</v>
      </c>
      <c r="J29" s="19"/>
      <c r="K29" s="5">
        <v>1000000</v>
      </c>
      <c r="L29" s="4">
        <f t="shared" si="0"/>
        <v>7603455228</v>
      </c>
      <c r="M29" s="18"/>
    </row>
    <row r="30" spans="1:13" ht="17.25" customHeight="1">
      <c r="A30" s="6" t="str">
        <f t="shared" si="2"/>
        <v/>
      </c>
      <c r="B30" s="3">
        <v>42323</v>
      </c>
      <c r="C30" s="3">
        <v>42323</v>
      </c>
      <c r="D30" s="20"/>
      <c r="E30" s="20"/>
      <c r="F30" s="5" t="s">
        <v>50</v>
      </c>
      <c r="G30" s="123" t="s">
        <v>1262</v>
      </c>
      <c r="H30" s="5" t="s">
        <v>195</v>
      </c>
      <c r="I30" s="26" t="s">
        <v>94</v>
      </c>
      <c r="J30" s="19"/>
      <c r="K30" s="5">
        <v>187964</v>
      </c>
      <c r="L30" s="4">
        <f t="shared" si="0"/>
        <v>7603267264</v>
      </c>
      <c r="M30" s="18"/>
    </row>
    <row r="31" spans="1:13" ht="17.25" customHeight="1">
      <c r="A31" s="6" t="str">
        <f t="shared" si="2"/>
        <v/>
      </c>
      <c r="B31" s="3">
        <v>42323</v>
      </c>
      <c r="C31" s="3">
        <v>42323</v>
      </c>
      <c r="D31" s="4"/>
      <c r="E31" s="20"/>
      <c r="F31" s="5" t="s">
        <v>53</v>
      </c>
      <c r="G31" s="123" t="s">
        <v>1262</v>
      </c>
      <c r="H31" s="5" t="s">
        <v>195</v>
      </c>
      <c r="I31" s="26" t="s">
        <v>54</v>
      </c>
      <c r="J31" s="19"/>
      <c r="K31" s="5">
        <v>1228182</v>
      </c>
      <c r="L31" s="4">
        <f t="shared" si="0"/>
        <v>7602039082</v>
      </c>
      <c r="M31" s="18"/>
    </row>
    <row r="32" spans="1:13" ht="17.25" customHeight="1">
      <c r="A32" s="6" t="str">
        <f t="shared" si="2"/>
        <v/>
      </c>
      <c r="B32" s="3">
        <v>42323</v>
      </c>
      <c r="C32" s="3">
        <v>42323</v>
      </c>
      <c r="D32" s="4"/>
      <c r="E32" s="20"/>
      <c r="F32" s="5" t="s">
        <v>581</v>
      </c>
      <c r="G32" s="123" t="s">
        <v>1262</v>
      </c>
      <c r="H32" s="5" t="s">
        <v>195</v>
      </c>
      <c r="I32" s="26" t="s">
        <v>35</v>
      </c>
      <c r="J32" s="19"/>
      <c r="K32" s="5">
        <v>141614</v>
      </c>
      <c r="L32" s="4">
        <f t="shared" si="0"/>
        <v>7601897468</v>
      </c>
      <c r="M32" s="18"/>
    </row>
    <row r="33" spans="1:13" ht="17.25" customHeight="1">
      <c r="A33" s="6" t="str">
        <f t="shared" ref="A33:A36" si="7">D33&amp;E33</f>
        <v/>
      </c>
      <c r="B33" s="3">
        <v>42323</v>
      </c>
      <c r="C33" s="3">
        <v>42323</v>
      </c>
      <c r="D33" s="4"/>
      <c r="E33" s="20"/>
      <c r="F33" s="5" t="s">
        <v>72</v>
      </c>
      <c r="G33" s="123" t="s">
        <v>1263</v>
      </c>
      <c r="H33" s="5" t="s">
        <v>898</v>
      </c>
      <c r="I33" s="26" t="s">
        <v>94</v>
      </c>
      <c r="J33" s="19"/>
      <c r="K33" s="5">
        <v>896500</v>
      </c>
      <c r="L33" s="4">
        <f t="shared" ref="L33:L36" si="8">IF(F33&lt;&gt;"",L32+J33-K33,0)</f>
        <v>7601000968</v>
      </c>
      <c r="M33" s="18"/>
    </row>
    <row r="34" spans="1:13" ht="17.25" customHeight="1">
      <c r="A34" s="6" t="str">
        <f t="shared" si="7"/>
        <v/>
      </c>
      <c r="B34" s="3">
        <v>42323</v>
      </c>
      <c r="C34" s="3">
        <v>42323</v>
      </c>
      <c r="D34" s="20"/>
      <c r="E34" s="20"/>
      <c r="F34" s="5" t="s">
        <v>73</v>
      </c>
      <c r="G34" s="123" t="s">
        <v>1263</v>
      </c>
      <c r="H34" s="5" t="s">
        <v>898</v>
      </c>
      <c r="I34" s="26" t="s">
        <v>35</v>
      </c>
      <c r="J34" s="19"/>
      <c r="K34" s="5">
        <v>89650</v>
      </c>
      <c r="L34" s="4">
        <f t="shared" si="8"/>
        <v>7600911318</v>
      </c>
      <c r="M34" s="18"/>
    </row>
    <row r="35" spans="1:13" ht="17.25" customHeight="1">
      <c r="A35" s="6" t="str">
        <f t="shared" si="7"/>
        <v/>
      </c>
      <c r="B35" s="3">
        <v>42324</v>
      </c>
      <c r="C35" s="3">
        <v>42324</v>
      </c>
      <c r="D35" s="4"/>
      <c r="E35" s="20"/>
      <c r="F35" s="5" t="s">
        <v>1264</v>
      </c>
      <c r="G35" s="123" t="s">
        <v>1266</v>
      </c>
      <c r="H35" s="5" t="s">
        <v>283</v>
      </c>
      <c r="I35" s="26" t="s">
        <v>94</v>
      </c>
      <c r="J35" s="19"/>
      <c r="K35" s="5">
        <v>60000</v>
      </c>
      <c r="L35" s="4">
        <f t="shared" si="8"/>
        <v>7600851318</v>
      </c>
      <c r="M35" s="18"/>
    </row>
    <row r="36" spans="1:13" ht="17.25" customHeight="1">
      <c r="A36" s="6" t="str">
        <f t="shared" si="7"/>
        <v/>
      </c>
      <c r="B36" s="3">
        <v>42324</v>
      </c>
      <c r="C36" s="3">
        <v>42324</v>
      </c>
      <c r="D36" s="4"/>
      <c r="E36" s="20"/>
      <c r="F36" s="5" t="s">
        <v>1265</v>
      </c>
      <c r="G36" s="123" t="s">
        <v>1266</v>
      </c>
      <c r="H36" s="5" t="s">
        <v>283</v>
      </c>
      <c r="I36" s="26" t="s">
        <v>35</v>
      </c>
      <c r="J36" s="19"/>
      <c r="K36" s="5">
        <v>6000</v>
      </c>
      <c r="L36" s="4">
        <f t="shared" si="8"/>
        <v>7600845318</v>
      </c>
      <c r="M36" s="18"/>
    </row>
    <row r="37" spans="1:13" ht="17.25" customHeight="1">
      <c r="A37" s="6" t="str">
        <f t="shared" si="2"/>
        <v/>
      </c>
      <c r="B37" s="3">
        <v>42326</v>
      </c>
      <c r="C37" s="3">
        <v>42326</v>
      </c>
      <c r="D37" s="20"/>
      <c r="E37" s="20"/>
      <c r="F37" s="5" t="s">
        <v>72</v>
      </c>
      <c r="G37" s="124" t="s">
        <v>1267</v>
      </c>
      <c r="H37" s="5" t="s">
        <v>898</v>
      </c>
      <c r="I37" s="26" t="s">
        <v>94</v>
      </c>
      <c r="J37" s="19"/>
      <c r="K37" s="5">
        <v>749800</v>
      </c>
      <c r="L37" s="4">
        <f t="shared" si="0"/>
        <v>7600095518</v>
      </c>
      <c r="M37" s="18"/>
    </row>
    <row r="38" spans="1:13" ht="17.25" customHeight="1">
      <c r="A38" s="6" t="str">
        <f t="shared" si="2"/>
        <v/>
      </c>
      <c r="B38" s="3">
        <v>42326</v>
      </c>
      <c r="C38" s="3">
        <v>42326</v>
      </c>
      <c r="D38" s="4"/>
      <c r="E38" s="20"/>
      <c r="F38" s="5" t="s">
        <v>73</v>
      </c>
      <c r="G38" s="124" t="s">
        <v>1267</v>
      </c>
      <c r="H38" s="5" t="s">
        <v>898</v>
      </c>
      <c r="I38" s="26" t="s">
        <v>35</v>
      </c>
      <c r="J38" s="19"/>
      <c r="K38" s="5">
        <v>74980</v>
      </c>
      <c r="L38" s="4">
        <f t="shared" si="0"/>
        <v>7600020538</v>
      </c>
      <c r="M38" s="18"/>
    </row>
    <row r="39" spans="1:13" ht="17.25" customHeight="1">
      <c r="A39" s="6" t="str">
        <f t="shared" ref="A39" si="9">D39&amp;E39</f>
        <v/>
      </c>
      <c r="B39" s="3">
        <v>42327</v>
      </c>
      <c r="C39" s="3">
        <v>42327</v>
      </c>
      <c r="D39" s="20"/>
      <c r="E39" s="20"/>
      <c r="F39" s="5" t="s">
        <v>1268</v>
      </c>
      <c r="G39" s="5"/>
      <c r="H39" s="5" t="s">
        <v>190</v>
      </c>
      <c r="I39" s="26" t="s">
        <v>36</v>
      </c>
      <c r="J39" s="19"/>
      <c r="K39" s="5">
        <v>25000000</v>
      </c>
      <c r="L39" s="4">
        <f t="shared" ref="L39" si="10">IF(F39&lt;&gt;"",L38+J39-K39,0)</f>
        <v>7575020538</v>
      </c>
      <c r="M39" s="18"/>
    </row>
    <row r="40" spans="1:13" ht="17.25" customHeight="1">
      <c r="A40" s="6" t="str">
        <f t="shared" ref="A40" si="11">D40&amp;E40</f>
        <v/>
      </c>
      <c r="B40" s="3">
        <v>42328</v>
      </c>
      <c r="C40" s="3">
        <v>42328</v>
      </c>
      <c r="D40" s="20"/>
      <c r="E40" s="20"/>
      <c r="F40" s="5" t="s">
        <v>1269</v>
      </c>
      <c r="G40" s="123" t="s">
        <v>1281</v>
      </c>
      <c r="H40" s="5" t="s">
        <v>734</v>
      </c>
      <c r="I40" s="26" t="s">
        <v>94</v>
      </c>
      <c r="J40" s="19"/>
      <c r="K40" s="5">
        <v>103845</v>
      </c>
      <c r="L40" s="4">
        <f t="shared" ref="L40" si="12">IF(F40&lt;&gt;"",L39+J40-K40,0)</f>
        <v>7574916693</v>
      </c>
      <c r="M40" s="18"/>
    </row>
    <row r="41" spans="1:13" ht="17.25" customHeight="1">
      <c r="A41" s="6" t="str">
        <f t="shared" si="2"/>
        <v/>
      </c>
      <c r="B41" s="3">
        <v>42328</v>
      </c>
      <c r="C41" s="3">
        <v>42328</v>
      </c>
      <c r="D41" s="20"/>
      <c r="E41" s="20"/>
      <c r="F41" s="5" t="s">
        <v>1270</v>
      </c>
      <c r="G41" s="123" t="s">
        <v>1281</v>
      </c>
      <c r="H41" s="5" t="s">
        <v>734</v>
      </c>
      <c r="I41" s="26" t="s">
        <v>35</v>
      </c>
      <c r="J41" s="19"/>
      <c r="K41" s="5">
        <v>10385</v>
      </c>
      <c r="L41" s="4">
        <f t="shared" si="0"/>
        <v>7574906308</v>
      </c>
      <c r="M41" s="18"/>
    </row>
    <row r="42" spans="1:13" ht="17.25" customHeight="1">
      <c r="A42" s="6" t="str">
        <f t="shared" si="2"/>
        <v/>
      </c>
      <c r="B42" s="3">
        <v>42328</v>
      </c>
      <c r="C42" s="3">
        <v>42328</v>
      </c>
      <c r="D42" s="20"/>
      <c r="E42" s="20"/>
      <c r="F42" s="5" t="s">
        <v>1259</v>
      </c>
      <c r="G42" s="5"/>
      <c r="H42" s="5" t="s">
        <v>189</v>
      </c>
      <c r="I42" s="26" t="s">
        <v>36</v>
      </c>
      <c r="J42" s="19"/>
      <c r="K42" s="5">
        <v>45000000</v>
      </c>
      <c r="L42" s="4">
        <f t="shared" si="0"/>
        <v>7529906308</v>
      </c>
      <c r="M42" s="18"/>
    </row>
    <row r="43" spans="1:13" ht="17.25" customHeight="1">
      <c r="A43" s="6" t="str">
        <f t="shared" ref="A43:A44" si="13">D43&amp;E43</f>
        <v/>
      </c>
      <c r="B43" s="3">
        <v>42328</v>
      </c>
      <c r="C43" s="3">
        <v>42328</v>
      </c>
      <c r="D43" s="20"/>
      <c r="E43" s="20"/>
      <c r="F43" s="5" t="s">
        <v>72</v>
      </c>
      <c r="G43" s="124" t="s">
        <v>1271</v>
      </c>
      <c r="H43" s="5" t="s">
        <v>898</v>
      </c>
      <c r="I43" s="26" t="s">
        <v>94</v>
      </c>
      <c r="J43" s="19"/>
      <c r="K43" s="5">
        <v>968182</v>
      </c>
      <c r="L43" s="4">
        <f t="shared" ref="L43:L44" si="14">IF(F43&lt;&gt;"",L42+J43-K43,0)</f>
        <v>7528938126</v>
      </c>
      <c r="M43" s="18"/>
    </row>
    <row r="44" spans="1:13" ht="17.25" customHeight="1">
      <c r="A44" s="6" t="str">
        <f t="shared" si="13"/>
        <v/>
      </c>
      <c r="B44" s="3">
        <v>42328</v>
      </c>
      <c r="C44" s="3">
        <v>42328</v>
      </c>
      <c r="D44" s="20"/>
      <c r="E44" s="20"/>
      <c r="F44" s="5" t="s">
        <v>73</v>
      </c>
      <c r="G44" s="124" t="s">
        <v>1271</v>
      </c>
      <c r="H44" s="5" t="s">
        <v>898</v>
      </c>
      <c r="I44" s="26" t="s">
        <v>35</v>
      </c>
      <c r="J44" s="19"/>
      <c r="K44" s="5">
        <v>96818</v>
      </c>
      <c r="L44" s="4">
        <f t="shared" si="14"/>
        <v>7528841308</v>
      </c>
      <c r="M44" s="18"/>
    </row>
    <row r="45" spans="1:13" ht="17.25" customHeight="1">
      <c r="A45" s="6" t="str">
        <f t="shared" ref="A45:A46" si="15">D45&amp;E45</f>
        <v/>
      </c>
      <c r="B45" s="3">
        <v>42330</v>
      </c>
      <c r="C45" s="3">
        <v>42330</v>
      </c>
      <c r="D45" s="20"/>
      <c r="E45" s="20"/>
      <c r="F45" s="5" t="s">
        <v>72</v>
      </c>
      <c r="G45" s="124" t="s">
        <v>1272</v>
      </c>
      <c r="H45" s="5" t="s">
        <v>898</v>
      </c>
      <c r="I45" s="26" t="s">
        <v>94</v>
      </c>
      <c r="J45" s="19"/>
      <c r="K45" s="5">
        <v>806818</v>
      </c>
      <c r="L45" s="4">
        <f t="shared" ref="L45:L46" si="16">IF(F45&lt;&gt;"",L44+J45-K45,0)</f>
        <v>7528034490</v>
      </c>
      <c r="M45" s="18"/>
    </row>
    <row r="46" spans="1:13" ht="17.25" customHeight="1">
      <c r="A46" s="6" t="str">
        <f t="shared" si="15"/>
        <v/>
      </c>
      <c r="B46" s="3">
        <v>42330</v>
      </c>
      <c r="C46" s="3">
        <v>42330</v>
      </c>
      <c r="D46" s="20"/>
      <c r="E46" s="20"/>
      <c r="F46" s="5" t="s">
        <v>73</v>
      </c>
      <c r="G46" s="124" t="s">
        <v>1272</v>
      </c>
      <c r="H46" s="5" t="s">
        <v>898</v>
      </c>
      <c r="I46" s="26" t="s">
        <v>35</v>
      </c>
      <c r="J46" s="19"/>
      <c r="K46" s="5">
        <v>80682</v>
      </c>
      <c r="L46" s="4">
        <f t="shared" si="16"/>
        <v>7527953808</v>
      </c>
      <c r="M46" s="18"/>
    </row>
    <row r="47" spans="1:13" ht="17.25" customHeight="1">
      <c r="A47" s="6" t="str">
        <f t="shared" si="2"/>
        <v/>
      </c>
      <c r="B47" s="3">
        <v>42332</v>
      </c>
      <c r="C47" s="3">
        <v>42332</v>
      </c>
      <c r="D47" s="4"/>
      <c r="E47" s="20"/>
      <c r="F47" s="5" t="s">
        <v>544</v>
      </c>
      <c r="G47" s="123" t="s">
        <v>1273</v>
      </c>
      <c r="H47" s="5" t="s">
        <v>1274</v>
      </c>
      <c r="I47" s="26" t="s">
        <v>94</v>
      </c>
      <c r="J47" s="19"/>
      <c r="K47" s="5">
        <v>925455</v>
      </c>
      <c r="L47" s="4">
        <f t="shared" si="0"/>
        <v>7527028353</v>
      </c>
      <c r="M47" s="18"/>
    </row>
    <row r="48" spans="1:13" ht="17.25" customHeight="1">
      <c r="A48" s="6" t="str">
        <f t="shared" si="2"/>
        <v/>
      </c>
      <c r="B48" s="3">
        <v>42332</v>
      </c>
      <c r="C48" s="3">
        <v>42332</v>
      </c>
      <c r="D48" s="4"/>
      <c r="E48" s="20"/>
      <c r="F48" s="5" t="s">
        <v>545</v>
      </c>
      <c r="G48" s="123" t="s">
        <v>1273</v>
      </c>
      <c r="H48" s="5" t="s">
        <v>1274</v>
      </c>
      <c r="I48" s="26" t="s">
        <v>35</v>
      </c>
      <c r="J48" s="19"/>
      <c r="K48" s="5">
        <v>92545</v>
      </c>
      <c r="L48" s="4">
        <f t="shared" si="0"/>
        <v>7526935808</v>
      </c>
      <c r="M48" s="18"/>
    </row>
    <row r="49" spans="1:13" ht="17.25" customHeight="1">
      <c r="A49" s="6" t="str">
        <f t="shared" si="2"/>
        <v/>
      </c>
      <c r="B49" s="3">
        <v>42335</v>
      </c>
      <c r="C49" s="3">
        <v>42335</v>
      </c>
      <c r="D49" s="20"/>
      <c r="E49" s="20"/>
      <c r="F49" s="5" t="s">
        <v>72</v>
      </c>
      <c r="G49" s="124" t="s">
        <v>1275</v>
      </c>
      <c r="H49" s="5" t="s">
        <v>898</v>
      </c>
      <c r="I49" s="26" t="s">
        <v>94</v>
      </c>
      <c r="J49" s="19"/>
      <c r="K49" s="5">
        <v>435682</v>
      </c>
      <c r="L49" s="4">
        <f t="shared" si="0"/>
        <v>7526500126</v>
      </c>
      <c r="M49" s="18"/>
    </row>
    <row r="50" spans="1:13" ht="17.25" customHeight="1">
      <c r="A50" s="6" t="str">
        <f t="shared" si="2"/>
        <v/>
      </c>
      <c r="B50" s="3">
        <v>42335</v>
      </c>
      <c r="C50" s="3">
        <v>42335</v>
      </c>
      <c r="D50" s="20"/>
      <c r="E50" s="20"/>
      <c r="F50" s="5" t="s">
        <v>73</v>
      </c>
      <c r="G50" s="124" t="s">
        <v>1275</v>
      </c>
      <c r="H50" s="5" t="s">
        <v>898</v>
      </c>
      <c r="I50" s="26" t="s">
        <v>35</v>
      </c>
      <c r="J50" s="19"/>
      <c r="K50" s="5">
        <v>43568</v>
      </c>
      <c r="L50" s="4">
        <f t="shared" si="0"/>
        <v>7526456558</v>
      </c>
      <c r="M50" s="18"/>
    </row>
    <row r="51" spans="1:13" ht="17.25" customHeight="1">
      <c r="A51" s="6" t="str">
        <f t="shared" si="2"/>
        <v/>
      </c>
      <c r="B51" s="3">
        <v>42336</v>
      </c>
      <c r="C51" s="3">
        <v>42336</v>
      </c>
      <c r="D51" s="4"/>
      <c r="E51" s="20"/>
      <c r="F51" s="5" t="s">
        <v>1276</v>
      </c>
      <c r="G51" s="123" t="s">
        <v>973</v>
      </c>
      <c r="H51" s="5" t="s">
        <v>574</v>
      </c>
      <c r="I51" s="26" t="s">
        <v>94</v>
      </c>
      <c r="J51" s="19"/>
      <c r="K51" s="5">
        <v>15000000</v>
      </c>
      <c r="L51" s="4">
        <f t="shared" si="0"/>
        <v>7511456558</v>
      </c>
      <c r="M51" s="18"/>
    </row>
    <row r="52" spans="1:13" ht="17.25" customHeight="1">
      <c r="A52" s="6" t="str">
        <f t="shared" si="2"/>
        <v/>
      </c>
      <c r="B52" s="3">
        <v>42336</v>
      </c>
      <c r="C52" s="3">
        <v>42336</v>
      </c>
      <c r="D52" s="4"/>
      <c r="E52" s="20"/>
      <c r="F52" s="5" t="s">
        <v>1277</v>
      </c>
      <c r="G52" s="123" t="s">
        <v>973</v>
      </c>
      <c r="H52" s="5" t="s">
        <v>574</v>
      </c>
      <c r="I52" s="26" t="s">
        <v>35</v>
      </c>
      <c r="J52" s="19"/>
      <c r="K52" s="5">
        <v>1500000</v>
      </c>
      <c r="L52" s="4">
        <f t="shared" si="0"/>
        <v>7509956558</v>
      </c>
      <c r="M52" s="18"/>
    </row>
    <row r="53" spans="1:13" ht="17.25" customHeight="1">
      <c r="A53" s="6" t="str">
        <f t="shared" ref="A53:A54" si="17">D53&amp;E53</f>
        <v/>
      </c>
      <c r="B53" s="3">
        <v>42336</v>
      </c>
      <c r="C53" s="3">
        <v>42336</v>
      </c>
      <c r="D53" s="20"/>
      <c r="E53" s="20"/>
      <c r="F53" s="5" t="s">
        <v>72</v>
      </c>
      <c r="G53" s="124" t="s">
        <v>1278</v>
      </c>
      <c r="H53" s="5" t="s">
        <v>898</v>
      </c>
      <c r="I53" s="26" t="s">
        <v>94</v>
      </c>
      <c r="J53" s="19"/>
      <c r="K53" s="5">
        <v>597045</v>
      </c>
      <c r="L53" s="4">
        <f t="shared" ref="L53:L54" si="18">IF(F53&lt;&gt;"",L52+J53-K53,0)</f>
        <v>7509359513</v>
      </c>
      <c r="M53" s="18"/>
    </row>
    <row r="54" spans="1:13" ht="17.25" customHeight="1">
      <c r="A54" s="6" t="str">
        <f t="shared" si="17"/>
        <v/>
      </c>
      <c r="B54" s="3">
        <v>42336</v>
      </c>
      <c r="C54" s="3">
        <v>42336</v>
      </c>
      <c r="D54" s="20"/>
      <c r="E54" s="20"/>
      <c r="F54" s="5" t="s">
        <v>73</v>
      </c>
      <c r="G54" s="124" t="s">
        <v>1278</v>
      </c>
      <c r="H54" s="5" t="s">
        <v>898</v>
      </c>
      <c r="I54" s="26" t="s">
        <v>35</v>
      </c>
      <c r="J54" s="19"/>
      <c r="K54" s="5">
        <v>59705</v>
      </c>
      <c r="L54" s="4">
        <f t="shared" si="18"/>
        <v>7509299808</v>
      </c>
      <c r="M54" s="18"/>
    </row>
    <row r="55" spans="1:13" ht="17.25" customHeight="1">
      <c r="A55" s="6" t="str">
        <f t="shared" ref="A55:A56" si="19">D55&amp;E55</f>
        <v/>
      </c>
      <c r="B55" s="3">
        <v>42338</v>
      </c>
      <c r="C55" s="3">
        <v>42338</v>
      </c>
      <c r="D55" s="20"/>
      <c r="E55" s="20"/>
      <c r="F55" s="5" t="s">
        <v>72</v>
      </c>
      <c r="G55" s="124" t="s">
        <v>1279</v>
      </c>
      <c r="H55" s="5" t="s">
        <v>898</v>
      </c>
      <c r="I55" s="26" t="s">
        <v>94</v>
      </c>
      <c r="J55" s="19"/>
      <c r="K55" s="5">
        <v>903636</v>
      </c>
      <c r="L55" s="4">
        <f t="shared" ref="L55:L56" si="20">IF(F55&lt;&gt;"",L54+J55-K55,0)</f>
        <v>7508396172</v>
      </c>
      <c r="M55" s="18"/>
    </row>
    <row r="56" spans="1:13" ht="17.25" customHeight="1">
      <c r="A56" s="6" t="str">
        <f t="shared" si="19"/>
        <v/>
      </c>
      <c r="B56" s="3">
        <v>42338</v>
      </c>
      <c r="C56" s="3">
        <v>42338</v>
      </c>
      <c r="D56" s="20"/>
      <c r="E56" s="20"/>
      <c r="F56" s="5" t="s">
        <v>73</v>
      </c>
      <c r="G56" s="124" t="s">
        <v>1279</v>
      </c>
      <c r="H56" s="5" t="s">
        <v>898</v>
      </c>
      <c r="I56" s="26" t="s">
        <v>35</v>
      </c>
      <c r="J56" s="19"/>
      <c r="K56" s="5">
        <v>90364</v>
      </c>
      <c r="L56" s="4">
        <f t="shared" si="20"/>
        <v>7508305808</v>
      </c>
      <c r="M56" s="18"/>
    </row>
    <row r="57" spans="1:13" ht="17.25" customHeight="1">
      <c r="A57" s="6" t="str">
        <f t="shared" ref="A57" si="21">D57&amp;E57</f>
        <v/>
      </c>
      <c r="B57" s="3">
        <v>42338</v>
      </c>
      <c r="C57" s="3">
        <v>42338</v>
      </c>
      <c r="D57" s="20"/>
      <c r="E57" s="20"/>
      <c r="F57" s="5" t="s">
        <v>1284</v>
      </c>
      <c r="G57" s="124"/>
      <c r="H57" s="5" t="s">
        <v>263</v>
      </c>
      <c r="I57" s="26" t="s">
        <v>613</v>
      </c>
      <c r="J57" s="19"/>
      <c r="K57" s="5">
        <v>10000000</v>
      </c>
      <c r="L57" s="4">
        <f t="shared" ref="L57:L65" si="22">IF(F57&lt;&gt;"",L56+J57-K57,0)</f>
        <v>7498305808</v>
      </c>
      <c r="M57" s="18"/>
    </row>
    <row r="58" spans="1:13" ht="17.25" customHeight="1">
      <c r="A58" s="6" t="str">
        <f t="shared" ref="A58:A59" si="23">D58&amp;E58</f>
        <v/>
      </c>
      <c r="B58" s="3">
        <v>42338</v>
      </c>
      <c r="C58" s="3">
        <v>42338</v>
      </c>
      <c r="D58" s="20"/>
      <c r="E58" s="20"/>
      <c r="F58" s="5" t="s">
        <v>1012</v>
      </c>
      <c r="G58" s="124" t="s">
        <v>1293</v>
      </c>
      <c r="H58" s="5" t="s">
        <v>321</v>
      </c>
      <c r="I58" s="26" t="s">
        <v>94</v>
      </c>
      <c r="J58" s="19"/>
      <c r="K58" s="5">
        <v>287728</v>
      </c>
      <c r="L58" s="4">
        <f t="shared" si="22"/>
        <v>7498018080</v>
      </c>
      <c r="M58" s="18"/>
    </row>
    <row r="59" spans="1:13" ht="17.25" customHeight="1">
      <c r="A59" s="6" t="str">
        <f t="shared" si="23"/>
        <v/>
      </c>
      <c r="B59" s="3">
        <v>42338</v>
      </c>
      <c r="C59" s="3">
        <v>42338</v>
      </c>
      <c r="D59" s="20"/>
      <c r="E59" s="20"/>
      <c r="F59" s="5" t="s">
        <v>1013</v>
      </c>
      <c r="G59" s="124" t="s">
        <v>1293</v>
      </c>
      <c r="H59" s="5" t="s">
        <v>321</v>
      </c>
      <c r="I59" s="26" t="s">
        <v>35</v>
      </c>
      <c r="J59" s="19"/>
      <c r="K59" s="5">
        <v>28773</v>
      </c>
      <c r="L59" s="4">
        <f t="shared" si="22"/>
        <v>7497989307</v>
      </c>
      <c r="M59" s="18"/>
    </row>
    <row r="60" spans="1:13" ht="17.25" customHeight="1">
      <c r="A60" s="6" t="str">
        <f t="shared" ref="A60:A61" si="24">D60&amp;E60</f>
        <v/>
      </c>
      <c r="B60" s="3">
        <v>42338</v>
      </c>
      <c r="C60" s="3">
        <v>42338</v>
      </c>
      <c r="D60" s="20"/>
      <c r="E60" s="20"/>
      <c r="F60" s="5" t="s">
        <v>1291</v>
      </c>
      <c r="G60" s="124"/>
      <c r="H60" s="5" t="s">
        <v>510</v>
      </c>
      <c r="I60" s="26" t="s">
        <v>94</v>
      </c>
      <c r="J60" s="19"/>
      <c r="K60" s="5">
        <v>1945455</v>
      </c>
      <c r="L60" s="4">
        <f t="shared" ref="L60:L61" si="25">IF(F60&lt;&gt;"",L59+J60-K60,0)</f>
        <v>7496043852</v>
      </c>
      <c r="M60" s="18"/>
    </row>
    <row r="61" spans="1:13" ht="17.25" customHeight="1">
      <c r="A61" s="6" t="str">
        <f t="shared" si="24"/>
        <v/>
      </c>
      <c r="B61" s="3">
        <v>42338</v>
      </c>
      <c r="C61" s="3">
        <v>42338</v>
      </c>
      <c r="D61" s="20"/>
      <c r="E61" s="20"/>
      <c r="F61" s="5" t="s">
        <v>1292</v>
      </c>
      <c r="G61" s="124"/>
      <c r="H61" s="5" t="s">
        <v>510</v>
      </c>
      <c r="I61" s="26" t="s">
        <v>35</v>
      </c>
      <c r="J61" s="19"/>
      <c r="K61" s="5">
        <v>194545</v>
      </c>
      <c r="L61" s="4">
        <f t="shared" si="25"/>
        <v>7495849307</v>
      </c>
      <c r="M61" s="18"/>
    </row>
    <row r="62" spans="1:13" s="396" customFormat="1" ht="17.25" customHeight="1">
      <c r="A62" s="396" t="str">
        <f t="shared" si="2"/>
        <v/>
      </c>
      <c r="B62" s="397">
        <v>42338</v>
      </c>
      <c r="C62" s="397">
        <v>42338</v>
      </c>
      <c r="D62" s="398"/>
      <c r="E62" s="399"/>
      <c r="F62" s="416" t="s">
        <v>1280</v>
      </c>
      <c r="G62" s="417"/>
      <c r="H62" s="353" t="s">
        <v>264</v>
      </c>
      <c r="I62" s="400" t="s">
        <v>37</v>
      </c>
      <c r="J62" s="401"/>
      <c r="K62" s="353"/>
      <c r="L62" s="4">
        <f>IF(F62&lt;&gt;"",L59+J62-K62,0)</f>
        <v>7497989307</v>
      </c>
      <c r="M62" s="402"/>
    </row>
    <row r="63" spans="1:13" ht="17.25" customHeight="1">
      <c r="A63" s="6" t="str">
        <f t="shared" si="2"/>
        <v/>
      </c>
      <c r="B63" s="3"/>
      <c r="C63" s="3"/>
      <c r="D63" s="4"/>
      <c r="E63" s="20"/>
      <c r="F63" s="59"/>
      <c r="G63" s="59"/>
      <c r="H63" s="5"/>
      <c r="I63" s="26"/>
      <c r="J63" s="19"/>
      <c r="K63" s="5"/>
      <c r="L63" s="4">
        <f t="shared" si="22"/>
        <v>0</v>
      </c>
      <c r="M63" s="18"/>
    </row>
    <row r="64" spans="1:13" ht="17.25" customHeight="1">
      <c r="A64" s="6" t="str">
        <f t="shared" si="2"/>
        <v/>
      </c>
      <c r="B64" s="3"/>
      <c r="C64" s="3"/>
      <c r="D64" s="20"/>
      <c r="E64" s="20"/>
      <c r="F64" s="5"/>
      <c r="G64" s="5"/>
      <c r="H64" s="5"/>
      <c r="I64" s="26"/>
      <c r="J64" s="19"/>
      <c r="K64" s="5"/>
      <c r="L64" s="4">
        <f t="shared" si="22"/>
        <v>0</v>
      </c>
      <c r="M64" s="18"/>
    </row>
    <row r="65" spans="1:13" ht="17.25" customHeight="1">
      <c r="A65" s="6" t="str">
        <f t="shared" si="2"/>
        <v/>
      </c>
      <c r="B65" s="3"/>
      <c r="C65" s="3"/>
      <c r="D65" s="20"/>
      <c r="E65" s="20"/>
      <c r="F65" s="5"/>
      <c r="G65" s="5"/>
      <c r="H65" s="5"/>
      <c r="I65" s="26"/>
      <c r="J65" s="19"/>
      <c r="K65" s="5"/>
      <c r="L65" s="4">
        <f t="shared" si="22"/>
        <v>0</v>
      </c>
      <c r="M65" s="18"/>
    </row>
    <row r="66" spans="1:13" ht="17.25" customHeight="1">
      <c r="A66" s="6" t="str">
        <f t="shared" si="2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>
        <f t="shared" si="0"/>
        <v>0</v>
      </c>
      <c r="M66" s="18"/>
    </row>
    <row r="67" spans="1:13" ht="17.25" customHeight="1">
      <c r="A67" s="6" t="str">
        <f t="shared" si="2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ref="L67:L93" si="26">IF(F67&lt;&gt;"",L66+J67-K67,0)</f>
        <v>0</v>
      </c>
      <c r="M67" s="18"/>
    </row>
    <row r="68" spans="1:13" ht="17.25" customHeight="1">
      <c r="A68" s="6" t="str">
        <f t="shared" si="2"/>
        <v/>
      </c>
      <c r="B68" s="3"/>
      <c r="C68" s="3"/>
      <c r="D68" s="4"/>
      <c r="E68" s="20"/>
      <c r="F68" s="59"/>
      <c r="G68" s="59"/>
      <c r="H68" s="5"/>
      <c r="I68" s="26"/>
      <c r="J68" s="19"/>
      <c r="K68" s="5"/>
      <c r="L68" s="4">
        <f t="shared" si="26"/>
        <v>0</v>
      </c>
      <c r="M68" s="18"/>
    </row>
    <row r="69" spans="1:13" ht="17.25" customHeight="1">
      <c r="A69" s="6" t="str">
        <f t="shared" si="2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6"/>
        <v>0</v>
      </c>
      <c r="M69" s="18"/>
    </row>
    <row r="70" spans="1:13" ht="17.25" customHeight="1">
      <c r="A70" s="6" t="str">
        <f t="shared" si="2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26"/>
        <v>0</v>
      </c>
      <c r="M70" s="18"/>
    </row>
    <row r="71" spans="1:13" ht="17.2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7.25" customHeight="1">
      <c r="A72" s="6" t="str">
        <f t="shared" si="2"/>
        <v/>
      </c>
      <c r="B72" s="3"/>
      <c r="C72" s="3"/>
      <c r="D72" s="20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7.25" customHeight="1">
      <c r="A73" s="6" t="str">
        <f t="shared" si="2"/>
        <v/>
      </c>
      <c r="B73" s="3"/>
      <c r="C73" s="3"/>
      <c r="D73" s="20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7.2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7.25" customHeight="1">
      <c r="A75" s="6" t="str">
        <f t="shared" si="2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6"/>
        <v>0</v>
      </c>
      <c r="M75" s="18"/>
    </row>
    <row r="76" spans="1:13" ht="17.25" customHeight="1">
      <c r="A76" s="6" t="str">
        <f t="shared" si="2"/>
        <v/>
      </c>
      <c r="B76" s="3"/>
      <c r="C76" s="3"/>
      <c r="D76" s="20"/>
      <c r="E76" s="20"/>
      <c r="F76" s="5"/>
      <c r="G76" s="5"/>
      <c r="H76" s="5"/>
      <c r="I76" s="26"/>
      <c r="J76" s="19"/>
      <c r="K76" s="5"/>
      <c r="L76" s="4">
        <f t="shared" si="26"/>
        <v>0</v>
      </c>
      <c r="M76" s="18"/>
    </row>
    <row r="77" spans="1:13" ht="17.25" customHeight="1">
      <c r="A77" s="6" t="str">
        <f t="shared" si="2"/>
        <v/>
      </c>
      <c r="B77" s="3"/>
      <c r="C77" s="3"/>
      <c r="D77" s="20"/>
      <c r="E77" s="20"/>
      <c r="F77" s="5"/>
      <c r="G77" s="5"/>
      <c r="H77" s="5"/>
      <c r="I77" s="26"/>
      <c r="J77" s="19"/>
      <c r="K77" s="5"/>
      <c r="L77" s="4">
        <f t="shared" si="26"/>
        <v>0</v>
      </c>
      <c r="M77" s="18"/>
    </row>
    <row r="78" spans="1:13" ht="17.25" customHeight="1">
      <c r="A78" s="6" t="str">
        <f t="shared" si="2"/>
        <v/>
      </c>
      <c r="B78" s="3"/>
      <c r="C78" s="3"/>
      <c r="D78" s="20"/>
      <c r="E78" s="20"/>
      <c r="F78" s="5"/>
      <c r="G78" s="5"/>
      <c r="H78" s="5"/>
      <c r="I78" s="4"/>
      <c r="J78" s="19"/>
      <c r="K78" s="5"/>
      <c r="L78" s="4">
        <f t="shared" si="26"/>
        <v>0</v>
      </c>
      <c r="M78" s="18"/>
    </row>
    <row r="79" spans="1:13" ht="17.25" customHeight="1">
      <c r="A79" s="6" t="str">
        <f t="shared" si="2"/>
        <v/>
      </c>
      <c r="B79" s="3"/>
      <c r="C79" s="3"/>
      <c r="D79" s="20"/>
      <c r="E79" s="20"/>
      <c r="F79" s="5"/>
      <c r="G79" s="5"/>
      <c r="H79" s="5"/>
      <c r="I79" s="26"/>
      <c r="J79" s="19"/>
      <c r="K79" s="5"/>
      <c r="L79" s="4">
        <f t="shared" si="26"/>
        <v>0</v>
      </c>
      <c r="M79" s="18"/>
    </row>
    <row r="80" spans="1:13" ht="17.25" customHeight="1">
      <c r="A80" s="6" t="str">
        <f t="shared" si="2"/>
        <v/>
      </c>
      <c r="B80" s="3"/>
      <c r="C80" s="3"/>
      <c r="D80" s="20"/>
      <c r="E80" s="20"/>
      <c r="F80" s="5"/>
      <c r="G80" s="5"/>
      <c r="H80" s="5"/>
      <c r="I80" s="4"/>
      <c r="J80" s="19"/>
      <c r="K80" s="5"/>
      <c r="L80" s="4">
        <f t="shared" si="26"/>
        <v>0</v>
      </c>
      <c r="M80" s="18"/>
    </row>
    <row r="81" spans="1:13" ht="17.25" customHeight="1">
      <c r="A81" s="6" t="str">
        <f t="shared" si="2"/>
        <v/>
      </c>
      <c r="B81" s="3"/>
      <c r="C81" s="3"/>
      <c r="D81" s="20"/>
      <c r="E81" s="20"/>
      <c r="F81" s="28"/>
      <c r="G81" s="28"/>
      <c r="H81" s="45"/>
      <c r="I81" s="26"/>
      <c r="J81" s="19"/>
      <c r="K81" s="5"/>
      <c r="L81" s="4">
        <f t="shared" si="26"/>
        <v>0</v>
      </c>
      <c r="M81" s="18"/>
    </row>
    <row r="82" spans="1:13" ht="17.25" customHeight="1">
      <c r="A82" s="6" t="str">
        <f t="shared" si="2"/>
        <v/>
      </c>
      <c r="B82" s="3"/>
      <c r="C82" s="3"/>
      <c r="D82" s="20"/>
      <c r="E82" s="20"/>
      <c r="F82" s="28"/>
      <c r="G82" s="28"/>
      <c r="H82" s="45"/>
      <c r="I82" s="26"/>
      <c r="J82" s="19"/>
      <c r="K82" s="5"/>
      <c r="L82" s="4">
        <f t="shared" si="26"/>
        <v>0</v>
      </c>
      <c r="M82" s="18"/>
    </row>
    <row r="83" spans="1:13" ht="17.25" customHeight="1">
      <c r="A83" s="6" t="str">
        <f t="shared" ref="A83:A93" si="27">D83&amp;E83</f>
        <v/>
      </c>
      <c r="B83" s="3"/>
      <c r="C83" s="3"/>
      <c r="D83" s="20"/>
      <c r="E83" s="20"/>
      <c r="F83" s="5"/>
      <c r="G83" s="5"/>
      <c r="H83" s="5"/>
      <c r="I83" s="26"/>
      <c r="J83" s="19"/>
      <c r="K83" s="5"/>
      <c r="L83" s="4">
        <f t="shared" si="26"/>
        <v>0</v>
      </c>
      <c r="M83" s="18"/>
    </row>
    <row r="84" spans="1:13" ht="17.25" customHeight="1">
      <c r="A84" s="6" t="str">
        <f t="shared" si="27"/>
        <v/>
      </c>
      <c r="B84" s="3"/>
      <c r="C84" s="3"/>
      <c r="D84" s="20"/>
      <c r="E84" s="20"/>
      <c r="F84" s="5"/>
      <c r="G84" s="5"/>
      <c r="H84" s="5"/>
      <c r="I84" s="4"/>
      <c r="J84" s="19"/>
      <c r="K84" s="5"/>
      <c r="L84" s="4">
        <f t="shared" si="26"/>
        <v>0</v>
      </c>
      <c r="M84" s="18"/>
    </row>
    <row r="85" spans="1:13" ht="17.25" customHeight="1">
      <c r="A85" s="6" t="str">
        <f t="shared" si="27"/>
        <v/>
      </c>
      <c r="B85" s="3"/>
      <c r="C85" s="3"/>
      <c r="D85" s="20"/>
      <c r="E85" s="20"/>
      <c r="F85" s="5"/>
      <c r="G85" s="5"/>
      <c r="H85" s="5"/>
      <c r="I85" s="4"/>
      <c r="J85" s="19"/>
      <c r="K85" s="5"/>
      <c r="L85" s="4">
        <f t="shared" si="26"/>
        <v>0</v>
      </c>
      <c r="M85" s="18"/>
    </row>
    <row r="86" spans="1:13" ht="17.25" customHeight="1">
      <c r="A86" s="6" t="str">
        <f t="shared" si="27"/>
        <v/>
      </c>
      <c r="B86" s="3"/>
      <c r="C86" s="3"/>
      <c r="D86" s="20"/>
      <c r="E86" s="20"/>
      <c r="F86" s="59"/>
      <c r="G86" s="59"/>
      <c r="H86" s="5"/>
      <c r="I86" s="26"/>
      <c r="J86" s="19"/>
      <c r="K86" s="5"/>
      <c r="L86" s="4">
        <f t="shared" si="26"/>
        <v>0</v>
      </c>
      <c r="M86" s="18"/>
    </row>
    <row r="87" spans="1:13" ht="18" customHeight="1">
      <c r="A87" s="6" t="str">
        <f t="shared" si="27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26"/>
        <v>0</v>
      </c>
      <c r="M87" s="18"/>
    </row>
    <row r="88" spans="1:13" ht="17.25" customHeight="1">
      <c r="A88" s="6" t="str">
        <f t="shared" si="27"/>
        <v/>
      </c>
      <c r="B88" s="3"/>
      <c r="C88" s="3"/>
      <c r="D88" s="20"/>
      <c r="E88" s="20"/>
      <c r="F88" s="5"/>
      <c r="G88" s="5"/>
      <c r="H88" s="5"/>
      <c r="I88" s="26"/>
      <c r="J88" s="19"/>
      <c r="K88" s="5"/>
      <c r="L88" s="4">
        <f t="shared" si="26"/>
        <v>0</v>
      </c>
      <c r="M88" s="18"/>
    </row>
    <row r="89" spans="1:13" ht="17.25" customHeight="1">
      <c r="A89" s="6" t="str">
        <f t="shared" si="27"/>
        <v/>
      </c>
      <c r="B89" s="3"/>
      <c r="C89" s="3"/>
      <c r="D89" s="20"/>
      <c r="E89" s="20"/>
      <c r="F89" s="5"/>
      <c r="G89" s="5"/>
      <c r="H89" s="5"/>
      <c r="I89" s="4"/>
      <c r="J89" s="19"/>
      <c r="K89" s="5"/>
      <c r="L89" s="4">
        <f t="shared" si="26"/>
        <v>0</v>
      </c>
      <c r="M89" s="18"/>
    </row>
    <row r="90" spans="1:13" ht="17.25" customHeight="1">
      <c r="A90" s="6" t="str">
        <f t="shared" si="27"/>
        <v/>
      </c>
      <c r="B90" s="3"/>
      <c r="C90" s="3"/>
      <c r="D90" s="20"/>
      <c r="E90" s="20"/>
      <c r="F90" s="5"/>
      <c r="G90" s="5"/>
      <c r="H90" s="5"/>
      <c r="I90" s="26"/>
      <c r="J90" s="19"/>
      <c r="K90" s="5"/>
      <c r="L90" s="4">
        <f t="shared" si="26"/>
        <v>0</v>
      </c>
      <c r="M90" s="18"/>
    </row>
    <row r="91" spans="1:13" ht="17.25" customHeight="1">
      <c r="A91" s="6" t="str">
        <f t="shared" si="27"/>
        <v/>
      </c>
      <c r="B91" s="3"/>
      <c r="C91" s="3"/>
      <c r="D91" s="20"/>
      <c r="E91" s="20"/>
      <c r="F91" s="5"/>
      <c r="G91" s="5"/>
      <c r="H91" s="5"/>
      <c r="I91" s="26"/>
      <c r="J91" s="19"/>
      <c r="K91" s="5"/>
      <c r="L91" s="4">
        <f t="shared" si="26"/>
        <v>0</v>
      </c>
      <c r="M91" s="18"/>
    </row>
    <row r="92" spans="1:13" ht="17.25" customHeight="1">
      <c r="A92" s="6" t="str">
        <f t="shared" si="27"/>
        <v/>
      </c>
      <c r="B92" s="3"/>
      <c r="C92" s="3"/>
      <c r="D92" s="20"/>
      <c r="E92" s="20"/>
      <c r="F92" s="5"/>
      <c r="G92" s="5"/>
      <c r="H92" s="5"/>
      <c r="I92" s="4"/>
      <c r="J92" s="19"/>
      <c r="K92" s="5"/>
      <c r="L92" s="4">
        <f t="shared" si="26"/>
        <v>0</v>
      </c>
      <c r="M92" s="18"/>
    </row>
    <row r="93" spans="1:13" ht="17.25" customHeight="1">
      <c r="A93" s="6" t="str">
        <f t="shared" si="27"/>
        <v/>
      </c>
      <c r="B93" s="3"/>
      <c r="C93" s="3"/>
      <c r="D93" s="20"/>
      <c r="E93" s="20"/>
      <c r="F93" s="5"/>
      <c r="G93" s="5"/>
      <c r="H93" s="5"/>
      <c r="I93" s="26"/>
      <c r="J93" s="19"/>
      <c r="K93" s="5"/>
      <c r="L93" s="4">
        <f t="shared" si="26"/>
        <v>0</v>
      </c>
      <c r="M93" s="18"/>
    </row>
    <row r="94" spans="1:13" ht="17.25" customHeight="1">
      <c r="A94" s="6" t="str">
        <f t="shared" ref="A94:A99" si="28">D94&amp;E94</f>
        <v/>
      </c>
      <c r="B94" s="3"/>
      <c r="C94" s="3"/>
      <c r="D94" s="20"/>
      <c r="E94" s="20"/>
      <c r="F94" s="5"/>
      <c r="G94" s="5"/>
      <c r="H94" s="5"/>
      <c r="I94" s="26"/>
      <c r="J94" s="19"/>
      <c r="K94" s="5"/>
      <c r="L94" s="4">
        <f>IF(F94&lt;&gt;"",L93+J94-K94,0)</f>
        <v>0</v>
      </c>
      <c r="M94" s="18"/>
    </row>
    <row r="95" spans="1:13" ht="17.25" customHeight="1">
      <c r="A95" s="6" t="str">
        <f t="shared" si="28"/>
        <v/>
      </c>
      <c r="B95" s="3"/>
      <c r="C95" s="3"/>
      <c r="D95" s="20"/>
      <c r="E95" s="20"/>
      <c r="F95" s="5"/>
      <c r="G95" s="5"/>
      <c r="H95" s="5"/>
      <c r="I95" s="26"/>
      <c r="J95" s="19"/>
      <c r="K95" s="5"/>
      <c r="L95" s="4">
        <f>IF(F95&lt;&gt;"",L94+J95-K95,0)</f>
        <v>0</v>
      </c>
      <c r="M95" s="18"/>
    </row>
    <row r="96" spans="1:13" ht="17.25" customHeight="1">
      <c r="A96" s="6" t="str">
        <f t="shared" si="28"/>
        <v/>
      </c>
      <c r="B96" s="3"/>
      <c r="C96" s="3"/>
      <c r="D96" s="20"/>
      <c r="E96" s="20"/>
      <c r="F96" s="5"/>
      <c r="G96" s="5"/>
      <c r="H96" s="5"/>
      <c r="I96" s="26"/>
      <c r="J96" s="19"/>
      <c r="K96" s="5"/>
      <c r="L96" s="4">
        <f>IF(F96&lt;&gt;"",L95+J96-K96,0)</f>
        <v>0</v>
      </c>
      <c r="M96" s="18"/>
    </row>
    <row r="97" spans="1:13" ht="17.25" customHeight="1">
      <c r="A97" s="6" t="str">
        <f t="shared" si="28"/>
        <v/>
      </c>
      <c r="B97" s="3"/>
      <c r="C97" s="3"/>
      <c r="D97" s="20"/>
      <c r="E97" s="20"/>
      <c r="F97" s="5"/>
      <c r="G97" s="5"/>
      <c r="H97" s="5"/>
      <c r="I97" s="26"/>
      <c r="J97" s="19"/>
      <c r="K97" s="5"/>
      <c r="L97" s="4">
        <f>IF(F97&lt;&gt;"",L96+J97-K97,0)</f>
        <v>0</v>
      </c>
      <c r="M97" s="18"/>
    </row>
    <row r="98" spans="1:13" ht="17.25" customHeight="1">
      <c r="A98" s="6" t="str">
        <f t="shared" si="28"/>
        <v/>
      </c>
      <c r="B98" s="3"/>
      <c r="C98" s="3"/>
      <c r="D98" s="20"/>
      <c r="E98" s="20"/>
      <c r="F98" s="5"/>
      <c r="G98" s="5"/>
      <c r="H98" s="5"/>
      <c r="I98" s="26"/>
      <c r="J98" s="19"/>
      <c r="K98" s="5"/>
      <c r="L98" s="4">
        <f>IF(F98&lt;&gt;"",L97+J98-K98,0)</f>
        <v>0</v>
      </c>
      <c r="M98" s="18"/>
    </row>
    <row r="99" spans="1:13" ht="17.25" customHeight="1">
      <c r="A99" s="6" t="str">
        <f t="shared" si="28"/>
        <v/>
      </c>
      <c r="B99" s="3"/>
      <c r="C99" s="3"/>
      <c r="D99" s="20"/>
      <c r="E99" s="20"/>
      <c r="F99" s="5"/>
      <c r="G99" s="5"/>
      <c r="H99" s="5"/>
      <c r="I99" s="26"/>
      <c r="J99" s="19"/>
      <c r="K99" s="5"/>
      <c r="L99" s="4"/>
      <c r="M99" s="18"/>
    </row>
    <row r="100" spans="1:13" ht="17.25" customHeight="1">
      <c r="B100" s="18"/>
      <c r="C100" s="18"/>
      <c r="D100" s="18"/>
      <c r="E100" s="18"/>
      <c r="F100" s="18" t="s">
        <v>29</v>
      </c>
      <c r="G100" s="18"/>
      <c r="H100" s="18"/>
      <c r="I100" s="4" t="s">
        <v>30</v>
      </c>
      <c r="J100" s="18">
        <f>SUM(J13:J94)</f>
        <v>0</v>
      </c>
      <c r="K100" s="18">
        <f>SUM(K13:K94)</f>
        <v>198150447</v>
      </c>
      <c r="L100" s="4" t="s">
        <v>30</v>
      </c>
      <c r="M100" s="4" t="s">
        <v>30</v>
      </c>
    </row>
    <row r="101" spans="1:13" ht="17.25" customHeight="1">
      <c r="B101" s="23"/>
      <c r="C101" s="23"/>
      <c r="D101" s="23"/>
      <c r="E101" s="23"/>
      <c r="F101" s="23" t="s">
        <v>31</v>
      </c>
      <c r="G101" s="23"/>
      <c r="H101" s="23"/>
      <c r="I101" s="24" t="s">
        <v>30</v>
      </c>
      <c r="J101" s="24" t="s">
        <v>30</v>
      </c>
      <c r="K101" s="24" t="s">
        <v>30</v>
      </c>
      <c r="L101" s="23">
        <f>L12+J100-K100</f>
        <v>7495849307</v>
      </c>
      <c r="M101" s="24" t="s">
        <v>30</v>
      </c>
    </row>
    <row r="103" spans="1:13">
      <c r="B103" s="25" t="s">
        <v>47</v>
      </c>
    </row>
    <row r="104" spans="1:13">
      <c r="B104" s="25" t="s">
        <v>1222</v>
      </c>
    </row>
    <row r="105" spans="1:13">
      <c r="L105" s="8" t="s">
        <v>1219</v>
      </c>
    </row>
    <row r="106" spans="1:13" s="7" customFormat="1" ht="14.25">
      <c r="C106" s="7" t="s">
        <v>33</v>
      </c>
      <c r="F106" s="7" t="s">
        <v>13</v>
      </c>
      <c r="L106" s="7" t="s">
        <v>14</v>
      </c>
    </row>
    <row r="107" spans="1:13" s="2" customFormat="1">
      <c r="C107" s="2" t="s">
        <v>15</v>
      </c>
      <c r="F107" s="2" t="s">
        <v>15</v>
      </c>
      <c r="L107" s="2" t="s">
        <v>16</v>
      </c>
    </row>
    <row r="111" spans="1:13">
      <c r="K111" s="6">
        <v>1073503277</v>
      </c>
    </row>
    <row r="112" spans="1:13">
      <c r="K112" s="6">
        <f>K100-K111</f>
        <v>-875352830</v>
      </c>
    </row>
  </sheetData>
  <autoFilter ref="B11:M99">
    <filterColumn colId="7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2"/>
  <sheetViews>
    <sheetView topLeftCell="C1" zoomScale="90" workbookViewId="0">
      <selection activeCell="G15" sqref="G15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4.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3"/>
      <c r="C10" s="423"/>
      <c r="D10" s="16" t="s">
        <v>5</v>
      </c>
      <c r="E10" s="16" t="s">
        <v>6</v>
      </c>
      <c r="F10" s="421"/>
      <c r="G10" s="423"/>
      <c r="H10" s="423"/>
      <c r="I10" s="423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'11'!L101</f>
        <v>7495849307</v>
      </c>
      <c r="M12" s="390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19"/>
      <c r="L13" s="4">
        <f t="shared" ref="L13:L44" si="0">IF(F13&lt;&gt;"",L12+J13-K13,0)</f>
        <v>0</v>
      </c>
      <c r="M13" s="18"/>
    </row>
    <row r="14" spans="1:13" ht="18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19"/>
      <c r="L14" s="4">
        <f t="shared" si="0"/>
        <v>0</v>
      </c>
      <c r="M14" s="18"/>
    </row>
    <row r="15" spans="1:13" ht="18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19"/>
      <c r="K15" s="19"/>
      <c r="L15" s="4">
        <f t="shared" si="0"/>
        <v>0</v>
      </c>
      <c r="M15" s="18"/>
    </row>
    <row r="16" spans="1:13" ht="18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19"/>
      <c r="L16" s="4">
        <f t="shared" si="0"/>
        <v>0</v>
      </c>
      <c r="M16" s="18"/>
    </row>
    <row r="17" spans="1:13" ht="18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19"/>
      <c r="L17" s="4">
        <f t="shared" si="0"/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0"/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0"/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5"/>
      <c r="H20" s="5"/>
      <c r="I20" s="26"/>
      <c r="J20" s="19"/>
      <c r="K20" s="19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5"/>
      <c r="H21" s="5"/>
      <c r="I21" s="26"/>
      <c r="J21" s="19"/>
      <c r="K21" s="19"/>
      <c r="L21" s="4">
        <f t="shared" si="0"/>
        <v>0</v>
      </c>
      <c r="M21" s="18"/>
    </row>
    <row r="22" spans="1:13" ht="18.75" customHeight="1">
      <c r="A22" s="6" t="str">
        <f t="shared" si="1"/>
        <v/>
      </c>
      <c r="B22" s="3"/>
      <c r="C22" s="3"/>
      <c r="D22" s="4"/>
      <c r="E22" s="20"/>
      <c r="F22" s="5"/>
      <c r="G22" s="5"/>
      <c r="H22" s="5"/>
      <c r="I22" s="26"/>
      <c r="J22" s="19"/>
      <c r="K22" s="19"/>
      <c r="L22" s="4">
        <f t="shared" si="0"/>
        <v>0</v>
      </c>
      <c r="M22" s="18"/>
    </row>
    <row r="23" spans="1:13" ht="18.7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19"/>
      <c r="L23" s="4">
        <f t="shared" si="0"/>
        <v>0</v>
      </c>
      <c r="M23" s="18"/>
    </row>
    <row r="24" spans="1:13" ht="18.7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19"/>
      <c r="L24" s="4">
        <f t="shared" si="0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4"/>
      <c r="E25" s="20"/>
      <c r="F25" s="5"/>
      <c r="G25" s="5"/>
      <c r="H25" s="5"/>
      <c r="I25" s="26"/>
      <c r="J25" s="19"/>
      <c r="K25" s="19"/>
      <c r="L25" s="4">
        <f t="shared" si="0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19"/>
      <c r="L26" s="4">
        <f t="shared" si="0"/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0"/>
        <v>0</v>
      </c>
      <c r="M27" s="18"/>
    </row>
    <row r="28" spans="1:13" s="38" customFormat="1" ht="18.75" customHeight="1">
      <c r="A28" s="6" t="str">
        <f t="shared" si="1"/>
        <v/>
      </c>
      <c r="B28" s="29"/>
      <c r="C28" s="29"/>
      <c r="D28" s="30"/>
      <c r="E28" s="31"/>
      <c r="F28" s="36"/>
      <c r="G28" s="36"/>
      <c r="H28" s="36"/>
      <c r="I28" s="47"/>
      <c r="J28" s="32"/>
      <c r="K28" s="32"/>
      <c r="L28" s="4">
        <f t="shared" si="0"/>
        <v>0</v>
      </c>
      <c r="M28" s="37"/>
    </row>
    <row r="29" spans="1:13" s="38" customFormat="1" ht="18.75" customHeight="1">
      <c r="A29" s="6" t="str">
        <f t="shared" si="1"/>
        <v/>
      </c>
      <c r="B29" s="29"/>
      <c r="C29" s="29"/>
      <c r="D29" s="30"/>
      <c r="E29" s="31"/>
      <c r="F29" s="36"/>
      <c r="G29" s="36"/>
      <c r="H29" s="36"/>
      <c r="I29" s="47"/>
      <c r="J29" s="32"/>
      <c r="K29" s="32"/>
      <c r="L29" s="4">
        <f t="shared" si="0"/>
        <v>0</v>
      </c>
      <c r="M29" s="37"/>
    </row>
    <row r="30" spans="1:13" s="38" customFormat="1" ht="18.75" customHeight="1">
      <c r="A30" s="6" t="str">
        <f t="shared" si="1"/>
        <v/>
      </c>
      <c r="B30" s="29"/>
      <c r="C30" s="29"/>
      <c r="D30" s="30"/>
      <c r="E30" s="31"/>
      <c r="F30" s="36"/>
      <c r="G30" s="36"/>
      <c r="H30" s="36"/>
      <c r="I30" s="47"/>
      <c r="J30" s="32"/>
      <c r="K30" s="32"/>
      <c r="L30" s="4">
        <f t="shared" si="0"/>
        <v>0</v>
      </c>
      <c r="M30" s="37"/>
    </row>
    <row r="31" spans="1:13" s="38" customFormat="1" ht="18.75" customHeight="1">
      <c r="A31" s="6" t="str">
        <f t="shared" si="1"/>
        <v/>
      </c>
      <c r="B31" s="29"/>
      <c r="C31" s="29"/>
      <c r="D31" s="30"/>
      <c r="E31" s="31"/>
      <c r="F31" s="36"/>
      <c r="G31" s="36"/>
      <c r="H31" s="36"/>
      <c r="I31" s="47"/>
      <c r="J31" s="32"/>
      <c r="K31" s="32"/>
      <c r="L31" s="4">
        <f t="shared" si="0"/>
        <v>0</v>
      </c>
      <c r="M31" s="37"/>
    </row>
    <row r="32" spans="1:13" s="38" customFormat="1" ht="18.75" customHeight="1">
      <c r="A32" s="6" t="str">
        <f t="shared" si="1"/>
        <v/>
      </c>
      <c r="B32" s="29"/>
      <c r="C32" s="29"/>
      <c r="D32" s="30"/>
      <c r="E32" s="31"/>
      <c r="F32" s="36"/>
      <c r="G32" s="36"/>
      <c r="H32" s="36"/>
      <c r="I32" s="47"/>
      <c r="J32" s="32"/>
      <c r="K32" s="32"/>
      <c r="L32" s="4">
        <f t="shared" si="0"/>
        <v>0</v>
      </c>
      <c r="M32" s="37"/>
    </row>
    <row r="33" spans="1:13" s="38" customFormat="1" ht="18.75" customHeight="1">
      <c r="A33" s="6" t="str">
        <f t="shared" si="1"/>
        <v/>
      </c>
      <c r="B33" s="29"/>
      <c r="C33" s="29"/>
      <c r="D33" s="30"/>
      <c r="E33" s="31"/>
      <c r="F33" s="36"/>
      <c r="G33" s="36"/>
      <c r="H33" s="36"/>
      <c r="I33" s="47"/>
      <c r="J33" s="32"/>
      <c r="K33" s="32"/>
      <c r="L33" s="4">
        <f t="shared" si="0"/>
        <v>0</v>
      </c>
      <c r="M33" s="37"/>
    </row>
    <row r="34" spans="1:13" s="38" customFormat="1" ht="18.75" customHeight="1">
      <c r="A34" s="6" t="str">
        <f t="shared" si="1"/>
        <v/>
      </c>
      <c r="B34" s="29"/>
      <c r="C34" s="29"/>
      <c r="D34" s="30"/>
      <c r="E34" s="31"/>
      <c r="F34" s="36"/>
      <c r="G34" s="36"/>
      <c r="H34" s="36"/>
      <c r="I34" s="47"/>
      <c r="J34" s="32"/>
      <c r="K34" s="32"/>
      <c r="L34" s="4">
        <f t="shared" si="0"/>
        <v>0</v>
      </c>
      <c r="M34" s="37"/>
    </row>
    <row r="35" spans="1:13" s="38" customFormat="1" ht="18.75" customHeight="1">
      <c r="A35" s="6" t="str">
        <f t="shared" si="1"/>
        <v/>
      </c>
      <c r="B35" s="29"/>
      <c r="C35" s="29"/>
      <c r="D35" s="30"/>
      <c r="E35" s="31"/>
      <c r="F35" s="36"/>
      <c r="G35" s="36"/>
      <c r="H35" s="36"/>
      <c r="I35" s="47"/>
      <c r="J35" s="32"/>
      <c r="K35" s="32"/>
      <c r="L35" s="4">
        <f t="shared" si="0"/>
        <v>0</v>
      </c>
      <c r="M35" s="37"/>
    </row>
    <row r="36" spans="1:13" s="38" customFormat="1" ht="18.75" customHeight="1">
      <c r="A36" s="6" t="str">
        <f t="shared" si="1"/>
        <v/>
      </c>
      <c r="B36" s="29"/>
      <c r="C36" s="29"/>
      <c r="D36" s="30"/>
      <c r="E36" s="31"/>
      <c r="F36" s="36"/>
      <c r="G36" s="36"/>
      <c r="H36" s="36"/>
      <c r="I36" s="47"/>
      <c r="J36" s="32"/>
      <c r="K36" s="32"/>
      <c r="L36" s="4">
        <f t="shared" si="0"/>
        <v>0</v>
      </c>
      <c r="M36" s="37"/>
    </row>
    <row r="37" spans="1:13" s="38" customFormat="1" ht="18.75" customHeight="1">
      <c r="A37" s="6" t="str">
        <f t="shared" si="1"/>
        <v/>
      </c>
      <c r="B37" s="29"/>
      <c r="C37" s="29"/>
      <c r="D37" s="30"/>
      <c r="E37" s="31"/>
      <c r="F37" s="36"/>
      <c r="G37" s="36"/>
      <c r="H37" s="36"/>
      <c r="I37" s="47"/>
      <c r="J37" s="32"/>
      <c r="K37" s="32"/>
      <c r="L37" s="4">
        <f t="shared" si="0"/>
        <v>0</v>
      </c>
      <c r="M37" s="37"/>
    </row>
    <row r="38" spans="1:13" ht="18.75" customHeight="1">
      <c r="A38" s="6" t="str">
        <f t="shared" si="1"/>
        <v/>
      </c>
      <c r="B38" s="3"/>
      <c r="C38" s="3"/>
      <c r="D38" s="4"/>
      <c r="E38" s="31"/>
      <c r="F38" s="5"/>
      <c r="G38" s="5"/>
      <c r="H38" s="5"/>
      <c r="I38" s="26"/>
      <c r="J38" s="19"/>
      <c r="K38" s="19"/>
      <c r="L38" s="4">
        <f t="shared" si="0"/>
        <v>0</v>
      </c>
      <c r="M38" s="18"/>
    </row>
    <row r="39" spans="1:13" ht="18.75" customHeight="1">
      <c r="A39" s="6" t="str">
        <f t="shared" si="1"/>
        <v/>
      </c>
      <c r="B39" s="3"/>
      <c r="C39" s="3"/>
      <c r="D39" s="4"/>
      <c r="E39" s="31"/>
      <c r="F39" s="5"/>
      <c r="G39" s="5"/>
      <c r="H39" s="5"/>
      <c r="I39" s="26"/>
      <c r="J39" s="19"/>
      <c r="K39" s="19"/>
      <c r="L39" s="4">
        <f t="shared" si="0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4"/>
      <c r="E40" s="31"/>
      <c r="F40" s="5"/>
      <c r="G40" s="5"/>
      <c r="H40" s="5"/>
      <c r="I40" s="26"/>
      <c r="J40" s="19"/>
      <c r="K40" s="19"/>
      <c r="L40" s="4">
        <f t="shared" si="0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4"/>
      <c r="E41" s="31"/>
      <c r="F41" s="5"/>
      <c r="G41" s="5"/>
      <c r="H41" s="5"/>
      <c r="I41" s="26"/>
      <c r="J41" s="19"/>
      <c r="K41" s="19"/>
      <c r="L41" s="4">
        <f t="shared" si="0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31"/>
      <c r="F42" s="5"/>
      <c r="G42" s="5"/>
      <c r="H42" s="5"/>
      <c r="I42" s="26"/>
      <c r="J42" s="19"/>
      <c r="K42" s="19"/>
      <c r="L42" s="4">
        <f t="shared" si="0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31"/>
      <c r="F43" s="5"/>
      <c r="G43" s="5"/>
      <c r="H43" s="5"/>
      <c r="I43" s="26"/>
      <c r="J43" s="19"/>
      <c r="K43" s="19"/>
      <c r="L43" s="4">
        <f t="shared" si="0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4"/>
      <c r="E44" s="31"/>
      <c r="F44" s="48"/>
      <c r="G44" s="48"/>
      <c r="H44" s="45"/>
      <c r="I44" s="47"/>
      <c r="J44" s="19"/>
      <c r="K44" s="32"/>
      <c r="L44" s="4">
        <f t="shared" si="0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4"/>
      <c r="E45" s="31"/>
      <c r="F45" s="48"/>
      <c r="G45" s="48"/>
      <c r="H45" s="45"/>
      <c r="I45" s="47"/>
      <c r="J45" s="19"/>
      <c r="K45" s="32"/>
      <c r="L45" s="4">
        <f t="shared" ref="L45:L76" si="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4"/>
      <c r="E46" s="31"/>
      <c r="F46" s="5"/>
      <c r="G46" s="5"/>
      <c r="H46" s="5"/>
      <c r="I46" s="26"/>
      <c r="J46" s="19"/>
      <c r="K46" s="19"/>
      <c r="L46" s="4">
        <f t="shared" si="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4"/>
      <c r="E47" s="31"/>
      <c r="F47" s="5"/>
      <c r="G47" s="5"/>
      <c r="H47" s="5"/>
      <c r="I47" s="26"/>
      <c r="J47" s="19"/>
      <c r="K47" s="19"/>
      <c r="L47" s="4">
        <f t="shared" si="2"/>
        <v>0</v>
      </c>
      <c r="M47" s="18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5"/>
      <c r="H49" s="5"/>
      <c r="I49" s="26"/>
      <c r="J49" s="19"/>
      <c r="K49" s="19"/>
      <c r="L49" s="4">
        <f t="shared" si="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4"/>
      <c r="E50" s="20"/>
      <c r="F50" s="5"/>
      <c r="G50" s="5"/>
      <c r="H50" s="5"/>
      <c r="I50" s="26"/>
      <c r="J50" s="19"/>
      <c r="K50" s="19"/>
      <c r="L50" s="4">
        <f t="shared" si="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4"/>
      <c r="E51" s="20"/>
      <c r="F51" s="48"/>
      <c r="G51" s="48"/>
      <c r="H51" s="45"/>
      <c r="I51" s="47"/>
      <c r="J51" s="19"/>
      <c r="K51" s="32"/>
      <c r="L51" s="4">
        <f t="shared" si="2"/>
        <v>0</v>
      </c>
      <c r="M51" s="18"/>
    </row>
    <row r="52" spans="1:13" s="58" customFormat="1" ht="18.75" customHeight="1">
      <c r="A52" s="6" t="str">
        <f t="shared" si="1"/>
        <v/>
      </c>
      <c r="B52" s="3"/>
      <c r="C52" s="3"/>
      <c r="D52" s="52"/>
      <c r="E52" s="53"/>
      <c r="F52" s="61"/>
      <c r="G52" s="61"/>
      <c r="H52" s="60"/>
      <c r="I52" s="55"/>
      <c r="J52" s="56"/>
      <c r="K52" s="54"/>
      <c r="L52" s="4">
        <f t="shared" si="2"/>
        <v>0</v>
      </c>
      <c r="M52" s="57"/>
    </row>
    <row r="53" spans="1:13" ht="18.7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19"/>
      <c r="L53" s="4">
        <f t="shared" si="2"/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5"/>
      <c r="H54" s="5"/>
      <c r="I54" s="26"/>
      <c r="J54" s="19"/>
      <c r="K54" s="19"/>
      <c r="L54" s="4">
        <f t="shared" si="2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2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2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4"/>
      <c r="E57" s="20"/>
      <c r="F57" s="48"/>
      <c r="G57" s="48"/>
      <c r="H57" s="45"/>
      <c r="I57" s="47"/>
      <c r="J57" s="19"/>
      <c r="K57" s="32"/>
      <c r="L57" s="4">
        <f t="shared" si="2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2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4"/>
      <c r="E59" s="20"/>
      <c r="F59" s="5"/>
      <c r="G59" s="5"/>
      <c r="H59" s="5"/>
      <c r="I59" s="26"/>
      <c r="J59" s="19"/>
      <c r="K59" s="19"/>
      <c r="L59" s="4">
        <f t="shared" si="2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2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2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2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2"/>
        <v>0</v>
      </c>
      <c r="M63" s="18"/>
    </row>
    <row r="64" spans="1:13" ht="18.7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2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2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4"/>
      <c r="E67" s="20"/>
      <c r="F67" s="48"/>
      <c r="G67" s="48"/>
      <c r="H67" s="45"/>
      <c r="I67" s="47"/>
      <c r="J67" s="19"/>
      <c r="K67" s="32"/>
      <c r="L67" s="4">
        <f t="shared" si="2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48"/>
      <c r="G68" s="48"/>
      <c r="H68" s="45"/>
      <c r="I68" s="47"/>
      <c r="J68" s="19"/>
      <c r="K68" s="32"/>
      <c r="L68" s="4">
        <f t="shared" si="2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19"/>
      <c r="L69" s="4">
        <f t="shared" si="2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4"/>
      <c r="E70" s="20"/>
      <c r="F70" s="5"/>
      <c r="G70" s="5"/>
      <c r="H70" s="5"/>
      <c r="I70" s="26"/>
      <c r="J70" s="19"/>
      <c r="K70" s="19"/>
      <c r="L70" s="4">
        <f t="shared" si="2"/>
        <v>0</v>
      </c>
      <c r="M70" s="18"/>
    </row>
    <row r="71" spans="1:13" ht="18.75" customHeight="1">
      <c r="A71" s="6" t="str">
        <f t="shared" si="1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2"/>
        <v>0</v>
      </c>
      <c r="M71" s="18"/>
    </row>
    <row r="72" spans="1:13" ht="18.75" customHeight="1">
      <c r="A72" s="6" t="str">
        <f t="shared" si="1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2"/>
        <v>0</v>
      </c>
      <c r="M72" s="18"/>
    </row>
    <row r="73" spans="1:13" ht="18.75" customHeight="1">
      <c r="A73" s="6" t="str">
        <f t="shared" si="1"/>
        <v/>
      </c>
      <c r="B73" s="3"/>
      <c r="C73" s="3"/>
      <c r="D73" s="4"/>
      <c r="E73" s="20"/>
      <c r="F73" s="48"/>
      <c r="G73" s="48"/>
      <c r="H73" s="45"/>
      <c r="I73" s="47"/>
      <c r="J73" s="19"/>
      <c r="K73" s="32"/>
      <c r="L73" s="4">
        <f t="shared" si="2"/>
        <v>0</v>
      </c>
      <c r="M73" s="18"/>
    </row>
    <row r="74" spans="1:13" s="38" customFormat="1" ht="18.75" customHeight="1">
      <c r="A74" s="6" t="str">
        <f t="shared" si="1"/>
        <v/>
      </c>
      <c r="B74" s="29"/>
      <c r="C74" s="29"/>
      <c r="D74" s="30"/>
      <c r="E74" s="20"/>
      <c r="F74" s="36"/>
      <c r="G74" s="36"/>
      <c r="H74" s="36"/>
      <c r="I74" s="47"/>
      <c r="J74" s="32"/>
      <c r="K74" s="32"/>
      <c r="L74" s="4">
        <f t="shared" si="2"/>
        <v>0</v>
      </c>
      <c r="M74" s="37"/>
    </row>
    <row r="75" spans="1:13" ht="18.75" customHeight="1">
      <c r="A75" s="6" t="str">
        <f t="shared" si="1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1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2"/>
        <v>0</v>
      </c>
      <c r="M76" s="18"/>
    </row>
    <row r="77" spans="1:13" ht="18.75" customHeight="1">
      <c r="A77" s="6" t="str">
        <f t="shared" si="1"/>
        <v/>
      </c>
      <c r="B77" s="3"/>
      <c r="C77" s="3"/>
      <c r="D77" s="4"/>
      <c r="E77" s="20"/>
      <c r="F77" s="5"/>
      <c r="G77" s="5"/>
      <c r="H77" s="5"/>
      <c r="I77" s="26"/>
      <c r="J77" s="19"/>
      <c r="K77" s="19"/>
      <c r="L77" s="4">
        <f t="shared" ref="L77:L94" si="3">IF(F77&lt;&gt;"",L76+J77-K77,0)</f>
        <v>0</v>
      </c>
      <c r="M77" s="18"/>
    </row>
    <row r="78" spans="1:13" ht="18.75" customHeight="1">
      <c r="A78" s="6" t="str">
        <f t="shared" ref="A78:A94" si="4">D78&amp;E78</f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3"/>
        <v>0</v>
      </c>
      <c r="M78" s="18"/>
    </row>
    <row r="79" spans="1:13" ht="18.75" customHeight="1">
      <c r="A79" s="6" t="str">
        <f t="shared" si="4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si="3"/>
        <v>0</v>
      </c>
      <c r="M79" s="18"/>
    </row>
    <row r="80" spans="1:13" ht="18.75" customHeight="1">
      <c r="A80" s="6" t="str">
        <f t="shared" si="4"/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3"/>
        <v>0</v>
      </c>
      <c r="M80" s="18"/>
    </row>
    <row r="81" spans="1:13" ht="18.75" customHeight="1">
      <c r="A81" s="6" t="str">
        <f t="shared" si="4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3"/>
        <v>0</v>
      </c>
      <c r="M81" s="18"/>
    </row>
    <row r="82" spans="1:13" ht="18.75" customHeight="1">
      <c r="A82" s="6" t="str">
        <f t="shared" si="4"/>
        <v/>
      </c>
      <c r="B82" s="3"/>
      <c r="C82" s="3"/>
      <c r="D82" s="4"/>
      <c r="E82" s="20"/>
      <c r="F82" s="48"/>
      <c r="G82" s="48"/>
      <c r="H82" s="45"/>
      <c r="I82" s="47"/>
      <c r="J82" s="19"/>
      <c r="K82" s="32"/>
      <c r="L82" s="4">
        <f t="shared" si="3"/>
        <v>0</v>
      </c>
      <c r="M82" s="18"/>
    </row>
    <row r="83" spans="1:13" ht="18.75" customHeight="1">
      <c r="A83" s="6" t="str">
        <f t="shared" si="4"/>
        <v/>
      </c>
      <c r="B83" s="3"/>
      <c r="C83" s="3"/>
      <c r="D83" s="4"/>
      <c r="E83" s="20"/>
      <c r="F83" s="48"/>
      <c r="G83" s="48"/>
      <c r="H83" s="45"/>
      <c r="I83" s="47"/>
      <c r="J83" s="19"/>
      <c r="K83" s="32"/>
      <c r="L83" s="4">
        <f t="shared" si="3"/>
        <v>0</v>
      </c>
      <c r="M83" s="18"/>
    </row>
    <row r="84" spans="1:13" ht="18.75" customHeight="1">
      <c r="A84" s="6" t="str">
        <f t="shared" si="4"/>
        <v/>
      </c>
      <c r="B84" s="3"/>
      <c r="C84" s="3"/>
      <c r="D84" s="4"/>
      <c r="E84" s="20"/>
      <c r="F84" s="5"/>
      <c r="G84" s="5"/>
      <c r="H84" s="5"/>
      <c r="I84" s="26"/>
      <c r="J84" s="19"/>
      <c r="K84" s="19"/>
      <c r="L84" s="4">
        <f t="shared" si="3"/>
        <v>0</v>
      </c>
      <c r="M84" s="18"/>
    </row>
    <row r="85" spans="1:13" ht="18.75" customHeight="1">
      <c r="A85" s="6" t="str">
        <f t="shared" si="4"/>
        <v/>
      </c>
      <c r="B85" s="3"/>
      <c r="C85" s="3"/>
      <c r="D85" s="4"/>
      <c r="E85" s="20"/>
      <c r="F85" s="5"/>
      <c r="G85" s="5"/>
      <c r="H85" s="5"/>
      <c r="I85" s="26"/>
      <c r="J85" s="19"/>
      <c r="K85" s="19"/>
      <c r="L85" s="4">
        <f t="shared" si="3"/>
        <v>0</v>
      </c>
      <c r="M85" s="18"/>
    </row>
    <row r="86" spans="1:13" ht="18.75" customHeight="1">
      <c r="A86" s="6" t="str">
        <f t="shared" si="4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3"/>
        <v>0</v>
      </c>
      <c r="M86" s="18"/>
    </row>
    <row r="87" spans="1:13" ht="18.75" customHeight="1">
      <c r="A87" s="6" t="str">
        <f t="shared" si="4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3"/>
        <v>0</v>
      </c>
      <c r="M87" s="18"/>
    </row>
    <row r="88" spans="1:13" ht="18.75" customHeight="1">
      <c r="A88" s="6" t="str">
        <f t="shared" si="4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3"/>
        <v>0</v>
      </c>
      <c r="M88" s="18"/>
    </row>
    <row r="89" spans="1:13" ht="18.75" customHeight="1">
      <c r="A89" s="6" t="str">
        <f t="shared" si="4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3"/>
        <v>0</v>
      </c>
      <c r="M89" s="18"/>
    </row>
    <row r="90" spans="1:13" ht="18.75" customHeight="1">
      <c r="A90" s="6" t="str">
        <f t="shared" si="4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3"/>
        <v>0</v>
      </c>
      <c r="M90" s="18"/>
    </row>
    <row r="91" spans="1:13" ht="18.75" customHeight="1">
      <c r="A91" s="6" t="str">
        <f t="shared" si="4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3"/>
        <v>0</v>
      </c>
      <c r="M91" s="18"/>
    </row>
    <row r="92" spans="1:13" ht="18.75" customHeight="1">
      <c r="A92" s="6" t="str">
        <f t="shared" si="4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3"/>
        <v>0</v>
      </c>
      <c r="M92" s="18"/>
    </row>
    <row r="93" spans="1:13" ht="18.75" customHeight="1">
      <c r="A93" s="6" t="str">
        <f t="shared" si="4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3"/>
        <v>0</v>
      </c>
      <c r="M93" s="18"/>
    </row>
    <row r="94" spans="1:13" ht="18.75" customHeight="1">
      <c r="A94" s="6" t="str">
        <f t="shared" si="4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 t="shared" si="3"/>
        <v>0</v>
      </c>
      <c r="M94" s="1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SUM(J13:J94)</f>
        <v>0</v>
      </c>
      <c r="K95" s="18">
        <f>SUM(K13:K94)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7495849307</v>
      </c>
      <c r="M96" s="24" t="s">
        <v>30</v>
      </c>
    </row>
    <row r="98" spans="2:12">
      <c r="B98" s="25" t="s">
        <v>47</v>
      </c>
    </row>
    <row r="99" spans="2:12">
      <c r="B99" s="25" t="s">
        <v>1217</v>
      </c>
    </row>
    <row r="100" spans="2:12">
      <c r="L100" s="8" t="s">
        <v>1218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3"/>
  <sheetViews>
    <sheetView topLeftCell="A8" workbookViewId="0">
      <pane ySplit="4" topLeftCell="A542" activePane="bottomLeft" state="frozen"/>
      <selection activeCell="E186" sqref="E186"/>
      <selection pane="bottomLeft" activeCell="I575" sqref="I575:I606"/>
    </sheetView>
  </sheetViews>
  <sheetFormatPr defaultRowHeight="15.75"/>
  <cols>
    <col min="1" max="1" width="6.140625" style="183" customWidth="1"/>
    <col min="2" max="2" width="9" style="184" customWidth="1"/>
    <col min="3" max="3" width="5.42578125" style="185" customWidth="1"/>
    <col min="4" max="4" width="9.5703125" style="184" customWidth="1"/>
    <col min="5" max="5" width="43.85546875" style="186" customWidth="1"/>
    <col min="6" max="6" width="10.140625" style="186" hidden="1" customWidth="1"/>
    <col min="7" max="7" width="6.5703125" style="183" customWidth="1"/>
    <col min="8" max="10" width="15.28515625" style="183" customWidth="1"/>
    <col min="11" max="11" width="6.42578125" style="183" customWidth="1"/>
    <col min="12" max="12" width="10.7109375" style="183" bestFit="1" customWidth="1"/>
    <col min="13" max="13" width="9.85546875" style="183" bestFit="1" customWidth="1"/>
    <col min="14" max="16384" width="9.140625" style="183"/>
  </cols>
  <sheetData>
    <row r="1" spans="1:14" s="126" customFormat="1" ht="16.5" customHeight="1">
      <c r="B1" s="127" t="s">
        <v>354</v>
      </c>
      <c r="C1" s="128"/>
      <c r="D1" s="129"/>
      <c r="E1" s="130"/>
      <c r="F1" s="130"/>
      <c r="I1" s="438" t="s">
        <v>355</v>
      </c>
      <c r="J1" s="438"/>
      <c r="K1" s="438"/>
      <c r="L1" s="131"/>
      <c r="M1" s="131"/>
    </row>
    <row r="2" spans="1:14" s="126" customFormat="1" ht="16.5" customHeight="1">
      <c r="B2" s="437" t="s">
        <v>356</v>
      </c>
      <c r="C2" s="437"/>
      <c r="D2" s="437"/>
      <c r="E2" s="437"/>
      <c r="F2" s="132"/>
      <c r="I2" s="429" t="s">
        <v>357</v>
      </c>
      <c r="J2" s="429"/>
      <c r="K2" s="429"/>
      <c r="L2" s="133"/>
      <c r="M2" s="133"/>
    </row>
    <row r="3" spans="1:14" s="126" customFormat="1" ht="16.5" customHeight="1">
      <c r="B3" s="437"/>
      <c r="C3" s="437"/>
      <c r="D3" s="437"/>
      <c r="E3" s="437"/>
      <c r="F3" s="132"/>
      <c r="I3" s="429" t="s">
        <v>358</v>
      </c>
      <c r="J3" s="429"/>
      <c r="K3" s="429"/>
    </row>
    <row r="4" spans="1:14" s="126" customFormat="1" ht="19.5" customHeight="1">
      <c r="B4" s="439" t="s">
        <v>359</v>
      </c>
      <c r="C4" s="439"/>
      <c r="D4" s="439"/>
      <c r="E4" s="439"/>
      <c r="F4" s="439"/>
      <c r="G4" s="439"/>
      <c r="H4" s="439"/>
      <c r="I4" s="439"/>
      <c r="J4" s="439"/>
      <c r="K4" s="439"/>
    </row>
    <row r="5" spans="1:14" s="126" customFormat="1" ht="15">
      <c r="B5" s="429" t="s">
        <v>360</v>
      </c>
      <c r="C5" s="429"/>
      <c r="D5" s="429"/>
      <c r="E5" s="429"/>
      <c r="F5" s="429"/>
      <c r="G5" s="429"/>
      <c r="H5" s="429"/>
      <c r="I5" s="429"/>
      <c r="J5" s="429"/>
      <c r="K5" s="429"/>
    </row>
    <row r="6" spans="1:14" s="126" customFormat="1" ht="15">
      <c r="B6" s="429" t="s">
        <v>361</v>
      </c>
      <c r="C6" s="429"/>
      <c r="D6" s="429"/>
      <c r="E6" s="429"/>
      <c r="F6" s="429"/>
      <c r="G6" s="429"/>
      <c r="H6" s="429"/>
      <c r="I6" s="429"/>
      <c r="J6" s="429"/>
      <c r="K6" s="429"/>
    </row>
    <row r="7" spans="1:14" s="126" customFormat="1" ht="5.25" customHeight="1">
      <c r="B7" s="134"/>
      <c r="C7" s="133"/>
      <c r="D7" s="134"/>
      <c r="E7" s="135"/>
      <c r="F7" s="135"/>
      <c r="G7" s="133"/>
      <c r="H7" s="133"/>
      <c r="I7" s="133"/>
      <c r="J7" s="133"/>
      <c r="K7" s="133"/>
    </row>
    <row r="8" spans="1:14" s="143" customFormat="1" ht="17.25" customHeight="1">
      <c r="A8" s="435" t="s">
        <v>178</v>
      </c>
      <c r="B8" s="440" t="s">
        <v>362</v>
      </c>
      <c r="C8" s="433" t="s">
        <v>363</v>
      </c>
      <c r="D8" s="434"/>
      <c r="E8" s="430" t="s">
        <v>3</v>
      </c>
      <c r="F8" s="142"/>
      <c r="G8" s="430" t="s">
        <v>22</v>
      </c>
      <c r="H8" s="432" t="s">
        <v>128</v>
      </c>
      <c r="I8" s="433"/>
      <c r="J8" s="434"/>
      <c r="K8" s="430" t="s">
        <v>4</v>
      </c>
    </row>
    <row r="9" spans="1:14" s="143" customFormat="1" ht="29.25" customHeight="1">
      <c r="A9" s="436"/>
      <c r="B9" s="441"/>
      <c r="C9" s="141" t="s">
        <v>364</v>
      </c>
      <c r="D9" s="144" t="s">
        <v>365</v>
      </c>
      <c r="E9" s="431"/>
      <c r="F9" s="145"/>
      <c r="G9" s="431"/>
      <c r="H9" s="142" t="s">
        <v>366</v>
      </c>
      <c r="I9" s="142" t="s">
        <v>367</v>
      </c>
      <c r="J9" s="142" t="s">
        <v>368</v>
      </c>
      <c r="K9" s="431"/>
    </row>
    <row r="10" spans="1:14" s="149" customFormat="1" ht="12">
      <c r="A10" s="146"/>
      <c r="B10" s="147" t="s">
        <v>7</v>
      </c>
      <c r="C10" s="148" t="s">
        <v>8</v>
      </c>
      <c r="D10" s="147" t="s">
        <v>9</v>
      </c>
      <c r="E10" s="148" t="s">
        <v>10</v>
      </c>
      <c r="F10" s="148"/>
      <c r="G10" s="148" t="s">
        <v>11</v>
      </c>
      <c r="H10" s="148">
        <v>1</v>
      </c>
      <c r="I10" s="148">
        <v>2</v>
      </c>
      <c r="J10" s="148">
        <v>3</v>
      </c>
      <c r="K10" s="148" t="s">
        <v>27</v>
      </c>
    </row>
    <row r="11" spans="1:14" s="143" customFormat="1" ht="17.25" hidden="1" customHeight="1">
      <c r="A11" s="150"/>
      <c r="B11" s="151"/>
      <c r="C11" s="152"/>
      <c r="D11" s="151"/>
      <c r="E11" s="153" t="s">
        <v>369</v>
      </c>
      <c r="F11" s="153"/>
      <c r="G11" s="154"/>
      <c r="H11" s="155"/>
      <c r="I11" s="154"/>
      <c r="J11" s="155">
        <v>4440840</v>
      </c>
      <c r="K11" s="154"/>
      <c r="L11" s="156">
        <f>J11+'Q4-VND'!J11+M11</f>
        <v>5342684</v>
      </c>
      <c r="M11" s="157">
        <v>109992</v>
      </c>
      <c r="N11" s="143" t="s">
        <v>370</v>
      </c>
    </row>
    <row r="12" spans="1:14" s="143" customFormat="1" ht="17.25" hidden="1" customHeight="1">
      <c r="A12" s="143">
        <f t="shared" ref="A12:A75" si="0">IF(B12&lt;&gt;"",MONTH(B12),"")</f>
        <v>1</v>
      </c>
      <c r="B12" s="158">
        <v>42009</v>
      </c>
      <c r="C12" s="159" t="s">
        <v>144</v>
      </c>
      <c r="D12" s="158">
        <f>IF(B12&lt;&gt;"",B12,"")</f>
        <v>42009</v>
      </c>
      <c r="E12" s="160" t="s">
        <v>71</v>
      </c>
      <c r="F12" s="160"/>
      <c r="G12" s="161" t="s">
        <v>371</v>
      </c>
      <c r="H12" s="162">
        <v>869000000</v>
      </c>
      <c r="I12" s="162"/>
      <c r="J12" s="163">
        <f>IF(B12&lt;&gt;"",J11+H12-I12,0)</f>
        <v>873440840</v>
      </c>
      <c r="K12" s="163"/>
    </row>
    <row r="13" spans="1:14" s="143" customFormat="1" ht="17.25" hidden="1" customHeight="1">
      <c r="A13" s="143">
        <f t="shared" si="0"/>
        <v>1</v>
      </c>
      <c r="B13" s="158">
        <v>42009</v>
      </c>
      <c r="C13" s="159" t="s">
        <v>372</v>
      </c>
      <c r="D13" s="158">
        <f t="shared" ref="D13:D76" si="1">IF(B13&lt;&gt;"",B13,"")</f>
        <v>42009</v>
      </c>
      <c r="E13" s="160" t="s">
        <v>373</v>
      </c>
      <c r="F13" s="160"/>
      <c r="G13" s="159" t="s">
        <v>374</v>
      </c>
      <c r="H13" s="162"/>
      <c r="I13" s="162">
        <v>867105000</v>
      </c>
      <c r="J13" s="163">
        <f t="shared" ref="J13:J76" si="2">IF(B13&lt;&gt;"",J12+H13-I13,0)</f>
        <v>6335840</v>
      </c>
      <c r="K13" s="163"/>
    </row>
    <row r="14" spans="1:14" s="143" customFormat="1" ht="17.25" hidden="1" customHeight="1">
      <c r="A14" s="143">
        <f t="shared" si="0"/>
        <v>1</v>
      </c>
      <c r="B14" s="158">
        <v>42010</v>
      </c>
      <c r="C14" s="159" t="s">
        <v>145</v>
      </c>
      <c r="D14" s="158">
        <f t="shared" si="1"/>
        <v>42010</v>
      </c>
      <c r="E14" s="160" t="s">
        <v>71</v>
      </c>
      <c r="F14" s="160"/>
      <c r="G14" s="161" t="s">
        <v>371</v>
      </c>
      <c r="H14" s="162">
        <v>200000000</v>
      </c>
      <c r="I14" s="162"/>
      <c r="J14" s="163">
        <f t="shared" si="2"/>
        <v>206335840</v>
      </c>
      <c r="K14" s="163"/>
    </row>
    <row r="15" spans="1:14" s="143" customFormat="1" ht="17.25" hidden="1" customHeight="1">
      <c r="A15" s="143">
        <f t="shared" si="0"/>
        <v>1</v>
      </c>
      <c r="B15" s="158">
        <v>42010</v>
      </c>
      <c r="C15" s="159" t="s">
        <v>375</v>
      </c>
      <c r="D15" s="158">
        <f t="shared" si="1"/>
        <v>42010</v>
      </c>
      <c r="E15" s="160" t="s">
        <v>376</v>
      </c>
      <c r="F15" s="160"/>
      <c r="G15" s="161" t="s">
        <v>374</v>
      </c>
      <c r="H15" s="162">
        <v>1048600000</v>
      </c>
      <c r="I15" s="162"/>
      <c r="J15" s="163">
        <f t="shared" si="2"/>
        <v>1254935840</v>
      </c>
      <c r="K15" s="163"/>
    </row>
    <row r="16" spans="1:14" s="143" customFormat="1" ht="17.25" hidden="1" customHeight="1">
      <c r="A16" s="143">
        <f t="shared" si="0"/>
        <v>1</v>
      </c>
      <c r="B16" s="158">
        <v>42010</v>
      </c>
      <c r="C16" s="159" t="s">
        <v>372</v>
      </c>
      <c r="D16" s="158">
        <f t="shared" si="1"/>
        <v>42010</v>
      </c>
      <c r="E16" s="160" t="s">
        <v>377</v>
      </c>
      <c r="F16" s="160"/>
      <c r="G16" s="159" t="s">
        <v>378</v>
      </c>
      <c r="H16" s="162"/>
      <c r="I16" s="162">
        <v>2373131</v>
      </c>
      <c r="J16" s="163">
        <f t="shared" si="2"/>
        <v>1252562709</v>
      </c>
      <c r="K16" s="163"/>
    </row>
    <row r="17" spans="1:11" s="143" customFormat="1" ht="17.25" hidden="1" customHeight="1">
      <c r="A17" s="143">
        <f t="shared" si="0"/>
        <v>1</v>
      </c>
      <c r="B17" s="158">
        <v>42010</v>
      </c>
      <c r="C17" s="159" t="s">
        <v>372</v>
      </c>
      <c r="D17" s="158">
        <f t="shared" si="1"/>
        <v>42010</v>
      </c>
      <c r="E17" s="160" t="s">
        <v>379</v>
      </c>
      <c r="F17" s="160"/>
      <c r="G17" s="159" t="s">
        <v>378</v>
      </c>
      <c r="H17" s="162"/>
      <c r="I17" s="162">
        <v>5628195</v>
      </c>
      <c r="J17" s="163">
        <f t="shared" si="2"/>
        <v>1246934514</v>
      </c>
      <c r="K17" s="163"/>
    </row>
    <row r="18" spans="1:11" s="143" customFormat="1" ht="17.25" hidden="1" customHeight="1">
      <c r="A18" s="143">
        <f t="shared" si="0"/>
        <v>1</v>
      </c>
      <c r="B18" s="158">
        <v>42010</v>
      </c>
      <c r="C18" s="159" t="s">
        <v>372</v>
      </c>
      <c r="D18" s="158">
        <f t="shared" si="1"/>
        <v>42010</v>
      </c>
      <c r="E18" s="160" t="s">
        <v>380</v>
      </c>
      <c r="F18" s="160"/>
      <c r="G18" s="159" t="s">
        <v>378</v>
      </c>
      <c r="H18" s="162"/>
      <c r="I18" s="162">
        <v>3498770</v>
      </c>
      <c r="J18" s="163">
        <f t="shared" si="2"/>
        <v>1243435744</v>
      </c>
      <c r="K18" s="163"/>
    </row>
    <row r="19" spans="1:11" s="143" customFormat="1" ht="17.25" hidden="1" customHeight="1">
      <c r="A19" s="143">
        <f t="shared" si="0"/>
        <v>1</v>
      </c>
      <c r="B19" s="158">
        <v>42010</v>
      </c>
      <c r="C19" s="159" t="s">
        <v>372</v>
      </c>
      <c r="D19" s="158">
        <f t="shared" si="1"/>
        <v>42010</v>
      </c>
      <c r="E19" s="160" t="s">
        <v>381</v>
      </c>
      <c r="F19" s="160"/>
      <c r="G19" s="159" t="s">
        <v>378</v>
      </c>
      <c r="H19" s="162"/>
      <c r="I19" s="162">
        <v>4898149</v>
      </c>
      <c r="J19" s="163">
        <f t="shared" si="2"/>
        <v>1238537595</v>
      </c>
      <c r="K19" s="163"/>
    </row>
    <row r="20" spans="1:11" s="143" customFormat="1" ht="17.25" hidden="1" customHeight="1">
      <c r="A20" s="143">
        <f t="shared" si="0"/>
        <v>1</v>
      </c>
      <c r="B20" s="158">
        <v>42010</v>
      </c>
      <c r="C20" s="159" t="s">
        <v>372</v>
      </c>
      <c r="D20" s="158">
        <f t="shared" si="1"/>
        <v>42010</v>
      </c>
      <c r="E20" s="160" t="s">
        <v>599</v>
      </c>
      <c r="F20" s="160"/>
      <c r="G20" s="159" t="s">
        <v>34</v>
      </c>
      <c r="H20" s="162"/>
      <c r="I20" s="162">
        <v>1560000</v>
      </c>
      <c r="J20" s="163">
        <f t="shared" si="2"/>
        <v>1236977595</v>
      </c>
      <c r="K20" s="163"/>
    </row>
    <row r="21" spans="1:11" s="143" customFormat="1" ht="17.25" customHeight="1">
      <c r="A21" s="143">
        <f t="shared" si="0"/>
        <v>1</v>
      </c>
      <c r="B21" s="158">
        <v>42010</v>
      </c>
      <c r="C21" s="159" t="s">
        <v>372</v>
      </c>
      <c r="D21" s="158">
        <f t="shared" si="1"/>
        <v>42010</v>
      </c>
      <c r="E21" s="160" t="s">
        <v>382</v>
      </c>
      <c r="F21" s="160"/>
      <c r="G21" s="161" t="s">
        <v>94</v>
      </c>
      <c r="H21" s="162"/>
      <c r="I21" s="162">
        <v>20000</v>
      </c>
      <c r="J21" s="163">
        <f t="shared" si="2"/>
        <v>1236957595</v>
      </c>
      <c r="K21" s="163"/>
    </row>
    <row r="22" spans="1:11" s="143" customFormat="1" ht="17.25" hidden="1" customHeight="1">
      <c r="A22" s="143">
        <f t="shared" si="0"/>
        <v>1</v>
      </c>
      <c r="B22" s="158">
        <v>42010</v>
      </c>
      <c r="C22" s="159" t="s">
        <v>372</v>
      </c>
      <c r="D22" s="158">
        <f t="shared" si="1"/>
        <v>42010</v>
      </c>
      <c r="E22" s="160" t="s">
        <v>383</v>
      </c>
      <c r="F22" s="160"/>
      <c r="G22" s="159" t="s">
        <v>35</v>
      </c>
      <c r="H22" s="162"/>
      <c r="I22" s="162">
        <v>2000</v>
      </c>
      <c r="J22" s="163">
        <f t="shared" si="2"/>
        <v>1236955595</v>
      </c>
      <c r="K22" s="163"/>
    </row>
    <row r="23" spans="1:11" s="143" customFormat="1" ht="17.25" hidden="1" customHeight="1">
      <c r="A23" s="143">
        <f t="shared" si="0"/>
        <v>1</v>
      </c>
      <c r="B23" s="158">
        <v>42010</v>
      </c>
      <c r="C23" s="159" t="s">
        <v>372</v>
      </c>
      <c r="D23" s="158">
        <f t="shared" si="1"/>
        <v>42010</v>
      </c>
      <c r="E23" s="160" t="s">
        <v>874</v>
      </c>
      <c r="F23" s="160"/>
      <c r="G23" s="159" t="s">
        <v>34</v>
      </c>
      <c r="H23" s="162"/>
      <c r="I23" s="162">
        <v>32549000</v>
      </c>
      <c r="J23" s="163">
        <f t="shared" si="2"/>
        <v>1204406595</v>
      </c>
      <c r="K23" s="163"/>
    </row>
    <row r="24" spans="1:11" s="143" customFormat="1" ht="17.25" customHeight="1">
      <c r="A24" s="143">
        <f t="shared" si="0"/>
        <v>1</v>
      </c>
      <c r="B24" s="158">
        <v>42010</v>
      </c>
      <c r="C24" s="159" t="s">
        <v>372</v>
      </c>
      <c r="D24" s="158">
        <f t="shared" si="1"/>
        <v>42010</v>
      </c>
      <c r="E24" s="160" t="s">
        <v>384</v>
      </c>
      <c r="F24" s="160"/>
      <c r="G24" s="161" t="s">
        <v>94</v>
      </c>
      <c r="H24" s="162"/>
      <c r="I24" s="162">
        <v>40000</v>
      </c>
      <c r="J24" s="163">
        <f t="shared" si="2"/>
        <v>1204366595</v>
      </c>
      <c r="K24" s="163"/>
    </row>
    <row r="25" spans="1:11" s="143" customFormat="1" ht="17.25" hidden="1" customHeight="1">
      <c r="A25" s="143">
        <f t="shared" si="0"/>
        <v>1</v>
      </c>
      <c r="B25" s="158">
        <v>42010</v>
      </c>
      <c r="C25" s="159" t="s">
        <v>372</v>
      </c>
      <c r="D25" s="158">
        <f t="shared" si="1"/>
        <v>42010</v>
      </c>
      <c r="E25" s="160" t="s">
        <v>385</v>
      </c>
      <c r="F25" s="160"/>
      <c r="G25" s="161" t="s">
        <v>35</v>
      </c>
      <c r="H25" s="162"/>
      <c r="I25" s="162">
        <v>4000</v>
      </c>
      <c r="J25" s="163">
        <f t="shared" si="2"/>
        <v>1204362595</v>
      </c>
      <c r="K25" s="163"/>
    </row>
    <row r="26" spans="1:11" s="143" customFormat="1" ht="17.25" hidden="1" customHeight="1">
      <c r="A26" s="143">
        <f t="shared" si="0"/>
        <v>1</v>
      </c>
      <c r="B26" s="158">
        <v>42010</v>
      </c>
      <c r="C26" s="159" t="s">
        <v>372</v>
      </c>
      <c r="D26" s="158">
        <f t="shared" si="1"/>
        <v>42010</v>
      </c>
      <c r="E26" s="160" t="s">
        <v>875</v>
      </c>
      <c r="F26" s="160"/>
      <c r="G26" s="159" t="s">
        <v>34</v>
      </c>
      <c r="H26" s="162"/>
      <c r="I26" s="162">
        <v>27638380</v>
      </c>
      <c r="J26" s="163">
        <f t="shared" si="2"/>
        <v>1176724215</v>
      </c>
      <c r="K26" s="163"/>
    </row>
    <row r="27" spans="1:11" s="143" customFormat="1" ht="17.25" customHeight="1">
      <c r="A27" s="143">
        <f t="shared" si="0"/>
        <v>1</v>
      </c>
      <c r="B27" s="158">
        <v>42010</v>
      </c>
      <c r="C27" s="159" t="s">
        <v>372</v>
      </c>
      <c r="D27" s="158">
        <f t="shared" si="1"/>
        <v>42010</v>
      </c>
      <c r="E27" s="160" t="s">
        <v>386</v>
      </c>
      <c r="F27" s="160"/>
      <c r="G27" s="161" t="s">
        <v>94</v>
      </c>
      <c r="H27" s="162"/>
      <c r="I27" s="162">
        <v>45000</v>
      </c>
      <c r="J27" s="163">
        <f t="shared" si="2"/>
        <v>1176679215</v>
      </c>
      <c r="K27" s="163"/>
    </row>
    <row r="28" spans="1:11" s="143" customFormat="1" ht="17.25" hidden="1" customHeight="1">
      <c r="A28" s="143">
        <f t="shared" si="0"/>
        <v>1</v>
      </c>
      <c r="B28" s="158">
        <v>42010</v>
      </c>
      <c r="C28" s="159" t="s">
        <v>372</v>
      </c>
      <c r="D28" s="158">
        <f t="shared" si="1"/>
        <v>42010</v>
      </c>
      <c r="E28" s="160" t="s">
        <v>387</v>
      </c>
      <c r="F28" s="160"/>
      <c r="G28" s="159" t="s">
        <v>35</v>
      </c>
      <c r="H28" s="162"/>
      <c r="I28" s="162">
        <v>4500</v>
      </c>
      <c r="J28" s="163">
        <f t="shared" si="2"/>
        <v>1176674715</v>
      </c>
      <c r="K28" s="163"/>
    </row>
    <row r="29" spans="1:11" s="143" customFormat="1" ht="17.25" hidden="1" customHeight="1">
      <c r="A29" s="143">
        <f t="shared" si="0"/>
        <v>1</v>
      </c>
      <c r="B29" s="158">
        <v>42010</v>
      </c>
      <c r="C29" s="159" t="s">
        <v>372</v>
      </c>
      <c r="D29" s="158">
        <f t="shared" si="1"/>
        <v>42010</v>
      </c>
      <c r="E29" s="160" t="s">
        <v>599</v>
      </c>
      <c r="F29" s="160"/>
      <c r="G29" s="159" t="s">
        <v>34</v>
      </c>
      <c r="H29" s="162"/>
      <c r="I29" s="162">
        <v>3755000</v>
      </c>
      <c r="J29" s="163">
        <f t="shared" si="2"/>
        <v>1172919715</v>
      </c>
      <c r="K29" s="163"/>
    </row>
    <row r="30" spans="1:11" s="143" customFormat="1" ht="17.25" customHeight="1">
      <c r="A30" s="143">
        <f t="shared" si="0"/>
        <v>1</v>
      </c>
      <c r="B30" s="158">
        <v>42010</v>
      </c>
      <c r="C30" s="159" t="s">
        <v>372</v>
      </c>
      <c r="D30" s="158">
        <f t="shared" si="1"/>
        <v>42010</v>
      </c>
      <c r="E30" s="160" t="s">
        <v>382</v>
      </c>
      <c r="F30" s="160"/>
      <c r="G30" s="161" t="s">
        <v>94</v>
      </c>
      <c r="H30" s="162"/>
      <c r="I30" s="162">
        <v>40000</v>
      </c>
      <c r="J30" s="163">
        <f t="shared" si="2"/>
        <v>1172879715</v>
      </c>
      <c r="K30" s="163"/>
    </row>
    <row r="31" spans="1:11" s="143" customFormat="1" ht="17.25" hidden="1" customHeight="1">
      <c r="A31" s="143">
        <f t="shared" si="0"/>
        <v>1</v>
      </c>
      <c r="B31" s="158">
        <v>42010</v>
      </c>
      <c r="C31" s="159" t="s">
        <v>372</v>
      </c>
      <c r="D31" s="158">
        <f t="shared" si="1"/>
        <v>42010</v>
      </c>
      <c r="E31" s="160" t="s">
        <v>383</v>
      </c>
      <c r="F31" s="160"/>
      <c r="G31" s="159" t="s">
        <v>35</v>
      </c>
      <c r="H31" s="162"/>
      <c r="I31" s="162">
        <v>4000</v>
      </c>
      <c r="J31" s="163">
        <f t="shared" si="2"/>
        <v>1172875715</v>
      </c>
      <c r="K31" s="163"/>
    </row>
    <row r="32" spans="1:11" s="143" customFormat="1" ht="17.25" hidden="1" customHeight="1">
      <c r="A32" s="143">
        <f t="shared" si="0"/>
        <v>1</v>
      </c>
      <c r="B32" s="158">
        <v>42010</v>
      </c>
      <c r="C32" s="159" t="s">
        <v>372</v>
      </c>
      <c r="D32" s="158">
        <f t="shared" si="1"/>
        <v>42010</v>
      </c>
      <c r="E32" s="160" t="s">
        <v>814</v>
      </c>
      <c r="F32" s="160"/>
      <c r="G32" s="159" t="s">
        <v>34</v>
      </c>
      <c r="H32" s="162"/>
      <c r="I32" s="162">
        <v>23850112</v>
      </c>
      <c r="J32" s="163">
        <f t="shared" si="2"/>
        <v>1149025603</v>
      </c>
      <c r="K32" s="163"/>
    </row>
    <row r="33" spans="1:11" s="143" customFormat="1" ht="17.25" customHeight="1">
      <c r="A33" s="143">
        <f t="shared" si="0"/>
        <v>1</v>
      </c>
      <c r="B33" s="158">
        <v>42010</v>
      </c>
      <c r="C33" s="159" t="s">
        <v>372</v>
      </c>
      <c r="D33" s="158">
        <f t="shared" si="1"/>
        <v>42010</v>
      </c>
      <c r="E33" s="160" t="s">
        <v>388</v>
      </c>
      <c r="F33" s="160"/>
      <c r="G33" s="161" t="s">
        <v>94</v>
      </c>
      <c r="H33" s="162"/>
      <c r="I33" s="162">
        <v>45000</v>
      </c>
      <c r="J33" s="163">
        <f t="shared" si="2"/>
        <v>1148980603</v>
      </c>
      <c r="K33" s="163"/>
    </row>
    <row r="34" spans="1:11" s="143" customFormat="1" ht="17.25" hidden="1" customHeight="1">
      <c r="A34" s="143">
        <f t="shared" si="0"/>
        <v>1</v>
      </c>
      <c r="B34" s="158">
        <v>42010</v>
      </c>
      <c r="C34" s="159" t="s">
        <v>372</v>
      </c>
      <c r="D34" s="158">
        <f t="shared" si="1"/>
        <v>42010</v>
      </c>
      <c r="E34" s="160" t="s">
        <v>389</v>
      </c>
      <c r="F34" s="160"/>
      <c r="G34" s="159" t="s">
        <v>35</v>
      </c>
      <c r="H34" s="162"/>
      <c r="I34" s="162">
        <v>4500</v>
      </c>
      <c r="J34" s="163">
        <f t="shared" si="2"/>
        <v>1148976103</v>
      </c>
      <c r="K34" s="163"/>
    </row>
    <row r="35" spans="1:11" s="143" customFormat="1" ht="17.25" hidden="1" customHeight="1">
      <c r="A35" s="143">
        <f t="shared" si="0"/>
        <v>1</v>
      </c>
      <c r="B35" s="158">
        <v>42010</v>
      </c>
      <c r="C35" s="159" t="s">
        <v>39</v>
      </c>
      <c r="D35" s="158">
        <f t="shared" si="1"/>
        <v>42010</v>
      </c>
      <c r="E35" s="160" t="s">
        <v>62</v>
      </c>
      <c r="F35" s="160"/>
      <c r="G35" s="161" t="s">
        <v>371</v>
      </c>
      <c r="H35" s="162"/>
      <c r="I35" s="162">
        <v>1048000000</v>
      </c>
      <c r="J35" s="163">
        <f t="shared" si="2"/>
        <v>100976103</v>
      </c>
      <c r="K35" s="163"/>
    </row>
    <row r="36" spans="1:11" s="143" customFormat="1" ht="17.25" hidden="1" customHeight="1">
      <c r="A36" s="143">
        <f t="shared" si="0"/>
        <v>1</v>
      </c>
      <c r="B36" s="158">
        <v>42011</v>
      </c>
      <c r="C36" s="159" t="s">
        <v>372</v>
      </c>
      <c r="D36" s="158">
        <f t="shared" si="1"/>
        <v>42011</v>
      </c>
      <c r="E36" s="160" t="s">
        <v>876</v>
      </c>
      <c r="F36" s="160"/>
      <c r="G36" s="159" t="s">
        <v>34</v>
      </c>
      <c r="H36" s="162"/>
      <c r="I36" s="162">
        <v>100000000</v>
      </c>
      <c r="J36" s="163">
        <f t="shared" si="2"/>
        <v>976103</v>
      </c>
      <c r="K36" s="163"/>
    </row>
    <row r="37" spans="1:11" s="143" customFormat="1" ht="17.25" customHeight="1">
      <c r="A37" s="143">
        <f t="shared" si="0"/>
        <v>1</v>
      </c>
      <c r="B37" s="158">
        <v>42011</v>
      </c>
      <c r="C37" s="159" t="s">
        <v>372</v>
      </c>
      <c r="D37" s="158">
        <f t="shared" si="1"/>
        <v>42011</v>
      </c>
      <c r="E37" s="160" t="s">
        <v>390</v>
      </c>
      <c r="F37" s="160"/>
      <c r="G37" s="161" t="s">
        <v>94</v>
      </c>
      <c r="H37" s="162"/>
      <c r="I37" s="162">
        <v>30000</v>
      </c>
      <c r="J37" s="163">
        <f t="shared" si="2"/>
        <v>946103</v>
      </c>
      <c r="K37" s="163"/>
    </row>
    <row r="38" spans="1:11" s="143" customFormat="1" ht="17.25" hidden="1" customHeight="1">
      <c r="A38" s="143">
        <f t="shared" si="0"/>
        <v>1</v>
      </c>
      <c r="B38" s="158">
        <v>42011</v>
      </c>
      <c r="C38" s="159" t="s">
        <v>372</v>
      </c>
      <c r="D38" s="158">
        <f t="shared" si="1"/>
        <v>42011</v>
      </c>
      <c r="E38" s="160" t="s">
        <v>391</v>
      </c>
      <c r="F38" s="160"/>
      <c r="G38" s="161" t="s">
        <v>35</v>
      </c>
      <c r="H38" s="162"/>
      <c r="I38" s="162">
        <v>3000</v>
      </c>
      <c r="J38" s="163">
        <f t="shared" si="2"/>
        <v>943103</v>
      </c>
      <c r="K38" s="163"/>
    </row>
    <row r="39" spans="1:11" s="143" customFormat="1" ht="17.25" hidden="1" customHeight="1">
      <c r="A39" s="143">
        <f t="shared" si="0"/>
        <v>1</v>
      </c>
      <c r="B39" s="158">
        <v>42012</v>
      </c>
      <c r="C39" s="159" t="s">
        <v>150</v>
      </c>
      <c r="D39" s="158">
        <f t="shared" si="1"/>
        <v>42012</v>
      </c>
      <c r="E39" s="160" t="s">
        <v>71</v>
      </c>
      <c r="F39" s="160"/>
      <c r="G39" s="161" t="s">
        <v>371</v>
      </c>
      <c r="H39" s="162">
        <v>76600000</v>
      </c>
      <c r="I39" s="162"/>
      <c r="J39" s="163">
        <f t="shared" si="2"/>
        <v>77543103</v>
      </c>
      <c r="K39" s="163"/>
    </row>
    <row r="40" spans="1:11" s="143" customFormat="1" ht="17.25" hidden="1" customHeight="1">
      <c r="A40" s="143">
        <f t="shared" si="0"/>
        <v>1</v>
      </c>
      <c r="B40" s="158">
        <v>42012</v>
      </c>
      <c r="C40" s="159" t="s">
        <v>372</v>
      </c>
      <c r="D40" s="158">
        <f t="shared" si="1"/>
        <v>42012</v>
      </c>
      <c r="E40" s="160" t="s">
        <v>876</v>
      </c>
      <c r="F40" s="160"/>
      <c r="G40" s="159" t="s">
        <v>34</v>
      </c>
      <c r="H40" s="162"/>
      <c r="I40" s="162">
        <v>76607913</v>
      </c>
      <c r="J40" s="163">
        <f t="shared" si="2"/>
        <v>935190</v>
      </c>
      <c r="K40" s="163"/>
    </row>
    <row r="41" spans="1:11" s="143" customFormat="1" ht="17.25" customHeight="1">
      <c r="A41" s="143">
        <f t="shared" si="0"/>
        <v>1</v>
      </c>
      <c r="B41" s="158">
        <v>42012</v>
      </c>
      <c r="C41" s="159" t="s">
        <v>372</v>
      </c>
      <c r="D41" s="158">
        <f t="shared" si="1"/>
        <v>42012</v>
      </c>
      <c r="E41" s="160" t="s">
        <v>392</v>
      </c>
      <c r="F41" s="160"/>
      <c r="G41" s="161" t="s">
        <v>94</v>
      </c>
      <c r="H41" s="162"/>
      <c r="I41" s="162">
        <v>45681</v>
      </c>
      <c r="J41" s="163">
        <f t="shared" si="2"/>
        <v>889509</v>
      </c>
      <c r="K41" s="163"/>
    </row>
    <row r="42" spans="1:11" s="143" customFormat="1" ht="17.25" hidden="1" customHeight="1">
      <c r="A42" s="143">
        <f t="shared" si="0"/>
        <v>1</v>
      </c>
      <c r="B42" s="158">
        <v>42012</v>
      </c>
      <c r="C42" s="159" t="s">
        <v>372</v>
      </c>
      <c r="D42" s="158">
        <f t="shared" si="1"/>
        <v>42012</v>
      </c>
      <c r="E42" s="160" t="s">
        <v>393</v>
      </c>
      <c r="F42" s="160"/>
      <c r="G42" s="159" t="s">
        <v>35</v>
      </c>
      <c r="H42" s="162"/>
      <c r="I42" s="162">
        <v>4568</v>
      </c>
      <c r="J42" s="163">
        <f t="shared" si="2"/>
        <v>884941</v>
      </c>
      <c r="K42" s="163"/>
    </row>
    <row r="43" spans="1:11" s="143" customFormat="1" ht="17.25" hidden="1" customHeight="1">
      <c r="A43" s="143">
        <f t="shared" si="0"/>
        <v>1</v>
      </c>
      <c r="B43" s="158">
        <v>42013</v>
      </c>
      <c r="C43" s="159" t="s">
        <v>375</v>
      </c>
      <c r="D43" s="158">
        <f t="shared" si="1"/>
        <v>42013</v>
      </c>
      <c r="E43" s="160" t="s">
        <v>394</v>
      </c>
      <c r="F43" s="160"/>
      <c r="G43" s="159" t="s">
        <v>58</v>
      </c>
      <c r="H43" s="162">
        <v>529681635</v>
      </c>
      <c r="I43" s="162"/>
      <c r="J43" s="163">
        <f t="shared" si="2"/>
        <v>530566576</v>
      </c>
      <c r="K43" s="163"/>
    </row>
    <row r="44" spans="1:11" s="143" customFormat="1" ht="17.25" hidden="1" customHeight="1">
      <c r="A44" s="143">
        <f t="shared" si="0"/>
        <v>1</v>
      </c>
      <c r="B44" s="158">
        <v>42017</v>
      </c>
      <c r="C44" s="159" t="s">
        <v>372</v>
      </c>
      <c r="D44" s="158">
        <f t="shared" si="1"/>
        <v>42017</v>
      </c>
      <c r="E44" s="160" t="s">
        <v>395</v>
      </c>
      <c r="F44" s="160"/>
      <c r="G44" s="161" t="s">
        <v>58</v>
      </c>
      <c r="H44" s="162"/>
      <c r="I44" s="162">
        <v>1500000</v>
      </c>
      <c r="J44" s="163">
        <f t="shared" si="2"/>
        <v>529066576</v>
      </c>
      <c r="K44" s="163"/>
    </row>
    <row r="45" spans="1:11" s="143" customFormat="1" ht="17.25" hidden="1" customHeight="1">
      <c r="A45" s="143">
        <f t="shared" si="0"/>
        <v>1</v>
      </c>
      <c r="B45" s="158">
        <v>42017</v>
      </c>
      <c r="C45" s="159" t="s">
        <v>372</v>
      </c>
      <c r="D45" s="158">
        <f t="shared" si="1"/>
        <v>42017</v>
      </c>
      <c r="E45" s="160" t="s">
        <v>396</v>
      </c>
      <c r="F45" s="160"/>
      <c r="G45" s="161" t="s">
        <v>397</v>
      </c>
      <c r="H45" s="162"/>
      <c r="I45" s="162">
        <v>2000000</v>
      </c>
      <c r="J45" s="163">
        <f t="shared" si="2"/>
        <v>527066576</v>
      </c>
      <c r="K45" s="163"/>
    </row>
    <row r="46" spans="1:11" s="143" customFormat="1" ht="17.25" customHeight="1">
      <c r="A46" s="143">
        <f t="shared" si="0"/>
        <v>1</v>
      </c>
      <c r="B46" s="158">
        <v>42017</v>
      </c>
      <c r="C46" s="159" t="s">
        <v>372</v>
      </c>
      <c r="D46" s="158">
        <f t="shared" si="1"/>
        <v>42017</v>
      </c>
      <c r="E46" s="160" t="s">
        <v>398</v>
      </c>
      <c r="F46" s="160"/>
      <c r="G46" s="161" t="s">
        <v>94</v>
      </c>
      <c r="H46" s="162"/>
      <c r="I46" s="162">
        <v>25000</v>
      </c>
      <c r="J46" s="163">
        <f t="shared" si="2"/>
        <v>527041576</v>
      </c>
      <c r="K46" s="163"/>
    </row>
    <row r="47" spans="1:11" s="143" customFormat="1" ht="17.25" hidden="1" customHeight="1">
      <c r="A47" s="143">
        <f t="shared" si="0"/>
        <v>1</v>
      </c>
      <c r="B47" s="158">
        <v>42017</v>
      </c>
      <c r="C47" s="159" t="s">
        <v>372</v>
      </c>
      <c r="D47" s="158">
        <f t="shared" si="1"/>
        <v>42017</v>
      </c>
      <c r="E47" s="160" t="s">
        <v>399</v>
      </c>
      <c r="F47" s="160"/>
      <c r="G47" s="161" t="s">
        <v>35</v>
      </c>
      <c r="H47" s="162"/>
      <c r="I47" s="162">
        <v>2500</v>
      </c>
      <c r="J47" s="163">
        <f t="shared" si="2"/>
        <v>527039076</v>
      </c>
      <c r="K47" s="163"/>
    </row>
    <row r="48" spans="1:11" s="143" customFormat="1" ht="17.25" hidden="1" customHeight="1">
      <c r="A48" s="143">
        <f t="shared" si="0"/>
        <v>1</v>
      </c>
      <c r="B48" s="158">
        <v>42020</v>
      </c>
      <c r="C48" s="159" t="s">
        <v>375</v>
      </c>
      <c r="D48" s="158">
        <f t="shared" si="1"/>
        <v>42020</v>
      </c>
      <c r="E48" s="160" t="s">
        <v>376</v>
      </c>
      <c r="F48" s="160"/>
      <c r="G48" s="159" t="s">
        <v>374</v>
      </c>
      <c r="H48" s="162">
        <v>1067000000</v>
      </c>
      <c r="I48" s="162"/>
      <c r="J48" s="163">
        <f t="shared" si="2"/>
        <v>1594039076</v>
      </c>
      <c r="K48" s="163"/>
    </row>
    <row r="49" spans="1:11" s="143" customFormat="1" ht="17.25" hidden="1" customHeight="1">
      <c r="A49" s="143">
        <f t="shared" si="0"/>
        <v>1</v>
      </c>
      <c r="B49" s="158">
        <v>42020</v>
      </c>
      <c r="C49" s="159" t="s">
        <v>42</v>
      </c>
      <c r="D49" s="158">
        <f t="shared" si="1"/>
        <v>42020</v>
      </c>
      <c r="E49" s="160" t="s">
        <v>62</v>
      </c>
      <c r="F49" s="160"/>
      <c r="G49" s="161" t="s">
        <v>371</v>
      </c>
      <c r="H49" s="162"/>
      <c r="I49" s="162">
        <v>200000000</v>
      </c>
      <c r="J49" s="163">
        <f t="shared" si="2"/>
        <v>1394039076</v>
      </c>
      <c r="K49" s="163"/>
    </row>
    <row r="50" spans="1:11" s="143" customFormat="1" ht="17.25" hidden="1" customHeight="1">
      <c r="A50" s="143">
        <f t="shared" si="0"/>
        <v>1</v>
      </c>
      <c r="B50" s="158">
        <v>42020</v>
      </c>
      <c r="C50" s="159" t="s">
        <v>43</v>
      </c>
      <c r="D50" s="158">
        <f t="shared" si="1"/>
        <v>42020</v>
      </c>
      <c r="E50" s="160" t="s">
        <v>62</v>
      </c>
      <c r="F50" s="160"/>
      <c r="G50" s="161" t="s">
        <v>371</v>
      </c>
      <c r="H50" s="162"/>
      <c r="I50" s="162">
        <v>1370000000</v>
      </c>
      <c r="J50" s="163">
        <f t="shared" si="2"/>
        <v>24039076</v>
      </c>
      <c r="K50" s="163"/>
    </row>
    <row r="51" spans="1:11" s="143" customFormat="1" ht="17.25" hidden="1" customHeight="1">
      <c r="A51" s="143">
        <f t="shared" si="0"/>
        <v>1</v>
      </c>
      <c r="B51" s="158">
        <v>42023</v>
      </c>
      <c r="C51" s="159" t="s">
        <v>372</v>
      </c>
      <c r="D51" s="158">
        <f t="shared" si="1"/>
        <v>42023</v>
      </c>
      <c r="E51" s="160" t="s">
        <v>875</v>
      </c>
      <c r="F51" s="160"/>
      <c r="G51" s="159" t="s">
        <v>34</v>
      </c>
      <c r="H51" s="162"/>
      <c r="I51" s="162">
        <v>23655830</v>
      </c>
      <c r="J51" s="163">
        <f t="shared" si="2"/>
        <v>383246</v>
      </c>
      <c r="K51" s="163"/>
    </row>
    <row r="52" spans="1:11" s="143" customFormat="1" ht="17.25" customHeight="1">
      <c r="A52" s="143">
        <f t="shared" si="0"/>
        <v>1</v>
      </c>
      <c r="B52" s="158">
        <v>42023</v>
      </c>
      <c r="C52" s="159" t="s">
        <v>372</v>
      </c>
      <c r="D52" s="158">
        <f t="shared" si="1"/>
        <v>42023</v>
      </c>
      <c r="E52" s="160" t="s">
        <v>386</v>
      </c>
      <c r="F52" s="160"/>
      <c r="G52" s="161" t="s">
        <v>94</v>
      </c>
      <c r="H52" s="162"/>
      <c r="I52" s="162">
        <v>25000</v>
      </c>
      <c r="J52" s="163">
        <f t="shared" si="2"/>
        <v>358246</v>
      </c>
      <c r="K52" s="163"/>
    </row>
    <row r="53" spans="1:11" s="143" customFormat="1" ht="17.25" hidden="1" customHeight="1">
      <c r="A53" s="143">
        <f t="shared" si="0"/>
        <v>1</v>
      </c>
      <c r="B53" s="158">
        <v>42023</v>
      </c>
      <c r="C53" s="159" t="s">
        <v>372</v>
      </c>
      <c r="D53" s="158">
        <f t="shared" si="1"/>
        <v>42023</v>
      </c>
      <c r="E53" s="160" t="s">
        <v>387</v>
      </c>
      <c r="F53" s="160"/>
      <c r="G53" s="161" t="s">
        <v>35</v>
      </c>
      <c r="H53" s="162"/>
      <c r="I53" s="162">
        <v>2500</v>
      </c>
      <c r="J53" s="163">
        <f t="shared" si="2"/>
        <v>355746</v>
      </c>
      <c r="K53" s="163"/>
    </row>
    <row r="54" spans="1:11" s="143" customFormat="1" ht="17.25" hidden="1" customHeight="1">
      <c r="A54" s="143">
        <f t="shared" si="0"/>
        <v>1</v>
      </c>
      <c r="B54" s="158">
        <v>42024</v>
      </c>
      <c r="C54" s="159" t="s">
        <v>375</v>
      </c>
      <c r="D54" s="158">
        <f t="shared" si="1"/>
        <v>42024</v>
      </c>
      <c r="E54" s="160" t="s">
        <v>376</v>
      </c>
      <c r="F54" s="160"/>
      <c r="G54" s="159" t="s">
        <v>374</v>
      </c>
      <c r="H54" s="162">
        <v>1281000000</v>
      </c>
      <c r="I54" s="162"/>
      <c r="J54" s="163">
        <f t="shared" si="2"/>
        <v>1281355746</v>
      </c>
      <c r="K54" s="163"/>
    </row>
    <row r="55" spans="1:11" s="143" customFormat="1" ht="17.25" hidden="1" customHeight="1">
      <c r="A55" s="143">
        <f t="shared" si="0"/>
        <v>1</v>
      </c>
      <c r="B55" s="158">
        <v>42024</v>
      </c>
      <c r="C55" s="159" t="s">
        <v>372</v>
      </c>
      <c r="D55" s="158">
        <f t="shared" si="1"/>
        <v>42024</v>
      </c>
      <c r="E55" s="160" t="s">
        <v>725</v>
      </c>
      <c r="F55" s="160"/>
      <c r="G55" s="159" t="s">
        <v>34</v>
      </c>
      <c r="H55" s="162"/>
      <c r="I55" s="162">
        <v>5369658</v>
      </c>
      <c r="J55" s="163">
        <f t="shared" si="2"/>
        <v>1275986088</v>
      </c>
      <c r="K55" s="163"/>
    </row>
    <row r="56" spans="1:11" s="143" customFormat="1" ht="17.25" customHeight="1">
      <c r="A56" s="143">
        <f t="shared" si="0"/>
        <v>1</v>
      </c>
      <c r="B56" s="158">
        <v>42024</v>
      </c>
      <c r="C56" s="159" t="s">
        <v>372</v>
      </c>
      <c r="D56" s="158">
        <f t="shared" si="1"/>
        <v>42024</v>
      </c>
      <c r="E56" s="160" t="s">
        <v>400</v>
      </c>
      <c r="F56" s="160"/>
      <c r="G56" s="161" t="s">
        <v>94</v>
      </c>
      <c r="H56" s="162"/>
      <c r="I56" s="162">
        <v>25000</v>
      </c>
      <c r="J56" s="163">
        <f t="shared" si="2"/>
        <v>1275961088</v>
      </c>
      <c r="K56" s="163"/>
    </row>
    <row r="57" spans="1:11" s="143" customFormat="1" ht="17.25" hidden="1" customHeight="1">
      <c r="A57" s="143">
        <f t="shared" si="0"/>
        <v>1</v>
      </c>
      <c r="B57" s="158">
        <v>42024</v>
      </c>
      <c r="C57" s="159" t="s">
        <v>372</v>
      </c>
      <c r="D57" s="158">
        <f t="shared" si="1"/>
        <v>42024</v>
      </c>
      <c r="E57" s="160" t="s">
        <v>401</v>
      </c>
      <c r="F57" s="160"/>
      <c r="G57" s="159" t="s">
        <v>35</v>
      </c>
      <c r="H57" s="162"/>
      <c r="I57" s="162">
        <v>2500</v>
      </c>
      <c r="J57" s="163">
        <f t="shared" si="2"/>
        <v>1275958588</v>
      </c>
      <c r="K57" s="163"/>
    </row>
    <row r="58" spans="1:11" s="143" customFormat="1" ht="17.25" hidden="1" customHeight="1">
      <c r="A58" s="143">
        <f t="shared" si="0"/>
        <v>1</v>
      </c>
      <c r="B58" s="158">
        <v>42024</v>
      </c>
      <c r="C58" s="159" t="s">
        <v>372</v>
      </c>
      <c r="D58" s="158">
        <f t="shared" si="1"/>
        <v>42024</v>
      </c>
      <c r="E58" s="160" t="s">
        <v>599</v>
      </c>
      <c r="F58" s="160"/>
      <c r="G58" s="159" t="s">
        <v>34</v>
      </c>
      <c r="H58" s="162"/>
      <c r="I58" s="162">
        <v>780000</v>
      </c>
      <c r="J58" s="163">
        <f t="shared" si="2"/>
        <v>1275178588</v>
      </c>
      <c r="K58" s="163"/>
    </row>
    <row r="59" spans="1:11" s="143" customFormat="1" ht="17.25" customHeight="1">
      <c r="A59" s="143">
        <f t="shared" si="0"/>
        <v>1</v>
      </c>
      <c r="B59" s="158">
        <v>42024</v>
      </c>
      <c r="C59" s="159" t="s">
        <v>372</v>
      </c>
      <c r="D59" s="158">
        <f t="shared" si="1"/>
        <v>42024</v>
      </c>
      <c r="E59" s="160" t="s">
        <v>402</v>
      </c>
      <c r="F59" s="160"/>
      <c r="G59" s="161" t="s">
        <v>94</v>
      </c>
      <c r="H59" s="162"/>
      <c r="I59" s="162">
        <v>20000</v>
      </c>
      <c r="J59" s="163">
        <f t="shared" si="2"/>
        <v>1275158588</v>
      </c>
      <c r="K59" s="163"/>
    </row>
    <row r="60" spans="1:11" s="143" customFormat="1" ht="17.25" hidden="1" customHeight="1">
      <c r="A60" s="143">
        <f t="shared" si="0"/>
        <v>1</v>
      </c>
      <c r="B60" s="158">
        <v>42024</v>
      </c>
      <c r="C60" s="159" t="s">
        <v>372</v>
      </c>
      <c r="D60" s="158">
        <f t="shared" si="1"/>
        <v>42024</v>
      </c>
      <c r="E60" s="160" t="s">
        <v>403</v>
      </c>
      <c r="F60" s="160"/>
      <c r="G60" s="159" t="s">
        <v>35</v>
      </c>
      <c r="H60" s="162"/>
      <c r="I60" s="162">
        <v>2000</v>
      </c>
      <c r="J60" s="163">
        <f t="shared" si="2"/>
        <v>1275156588</v>
      </c>
      <c r="K60" s="163"/>
    </row>
    <row r="61" spans="1:11" s="143" customFormat="1" ht="17.25" hidden="1" customHeight="1">
      <c r="A61" s="143">
        <f t="shared" si="0"/>
        <v>1</v>
      </c>
      <c r="B61" s="158">
        <v>42024</v>
      </c>
      <c r="C61" s="159" t="s">
        <v>372</v>
      </c>
      <c r="D61" s="158">
        <f t="shared" si="1"/>
        <v>42024</v>
      </c>
      <c r="E61" s="160" t="s">
        <v>599</v>
      </c>
      <c r="F61" s="160"/>
      <c r="G61" s="159" t="s">
        <v>34</v>
      </c>
      <c r="H61" s="162"/>
      <c r="I61" s="162">
        <v>3867000</v>
      </c>
      <c r="J61" s="163">
        <f t="shared" si="2"/>
        <v>1271289588</v>
      </c>
      <c r="K61" s="163"/>
    </row>
    <row r="62" spans="1:11" s="143" customFormat="1" ht="17.25" customHeight="1">
      <c r="A62" s="143">
        <f t="shared" si="0"/>
        <v>1</v>
      </c>
      <c r="B62" s="158">
        <v>42024</v>
      </c>
      <c r="C62" s="159" t="s">
        <v>372</v>
      </c>
      <c r="D62" s="158">
        <f t="shared" si="1"/>
        <v>42024</v>
      </c>
      <c r="E62" s="160" t="s">
        <v>402</v>
      </c>
      <c r="F62" s="160"/>
      <c r="G62" s="161" t="s">
        <v>94</v>
      </c>
      <c r="H62" s="162"/>
      <c r="I62" s="162">
        <v>20000</v>
      </c>
      <c r="J62" s="163">
        <f t="shared" si="2"/>
        <v>1271269588</v>
      </c>
      <c r="K62" s="163"/>
    </row>
    <row r="63" spans="1:11" s="143" customFormat="1" ht="17.25" hidden="1" customHeight="1">
      <c r="A63" s="143">
        <f t="shared" si="0"/>
        <v>1</v>
      </c>
      <c r="B63" s="158">
        <v>42024</v>
      </c>
      <c r="C63" s="159" t="s">
        <v>372</v>
      </c>
      <c r="D63" s="158">
        <f t="shared" si="1"/>
        <v>42024</v>
      </c>
      <c r="E63" s="160" t="s">
        <v>403</v>
      </c>
      <c r="F63" s="160"/>
      <c r="G63" s="159" t="s">
        <v>35</v>
      </c>
      <c r="H63" s="162"/>
      <c r="I63" s="162">
        <v>2000</v>
      </c>
      <c r="J63" s="163">
        <f t="shared" si="2"/>
        <v>1271267588</v>
      </c>
      <c r="K63" s="163"/>
    </row>
    <row r="64" spans="1:11" s="143" customFormat="1" ht="17.25" hidden="1" customHeight="1">
      <c r="A64" s="143">
        <f t="shared" si="0"/>
        <v>1</v>
      </c>
      <c r="B64" s="158">
        <v>42024</v>
      </c>
      <c r="C64" s="159" t="s">
        <v>372</v>
      </c>
      <c r="D64" s="158">
        <f t="shared" si="1"/>
        <v>42024</v>
      </c>
      <c r="E64" s="160" t="s">
        <v>877</v>
      </c>
      <c r="F64" s="160"/>
      <c r="G64" s="161" t="s">
        <v>34</v>
      </c>
      <c r="H64" s="162"/>
      <c r="I64" s="162">
        <v>10500000</v>
      </c>
      <c r="J64" s="163">
        <f t="shared" si="2"/>
        <v>1260767588</v>
      </c>
      <c r="K64" s="163"/>
    </row>
    <row r="65" spans="1:11" s="143" customFormat="1" ht="17.25" customHeight="1">
      <c r="A65" s="143">
        <f t="shared" si="0"/>
        <v>1</v>
      </c>
      <c r="B65" s="158">
        <v>42024</v>
      </c>
      <c r="C65" s="159" t="s">
        <v>372</v>
      </c>
      <c r="D65" s="158">
        <f t="shared" si="1"/>
        <v>42024</v>
      </c>
      <c r="E65" s="160" t="s">
        <v>404</v>
      </c>
      <c r="F65" s="160"/>
      <c r="G65" s="161" t="s">
        <v>94</v>
      </c>
      <c r="H65" s="162"/>
      <c r="I65" s="162">
        <v>20000</v>
      </c>
      <c r="J65" s="163">
        <f t="shared" si="2"/>
        <v>1260747588</v>
      </c>
      <c r="K65" s="163"/>
    </row>
    <row r="66" spans="1:11" s="143" customFormat="1" ht="17.25" hidden="1" customHeight="1">
      <c r="A66" s="143">
        <f t="shared" si="0"/>
        <v>1</v>
      </c>
      <c r="B66" s="158">
        <v>42024</v>
      </c>
      <c r="C66" s="159" t="s">
        <v>372</v>
      </c>
      <c r="D66" s="158">
        <f t="shared" si="1"/>
        <v>42024</v>
      </c>
      <c r="E66" s="160" t="s">
        <v>405</v>
      </c>
      <c r="F66" s="160"/>
      <c r="G66" s="159" t="s">
        <v>35</v>
      </c>
      <c r="H66" s="162"/>
      <c r="I66" s="162">
        <v>2000</v>
      </c>
      <c r="J66" s="163">
        <f t="shared" si="2"/>
        <v>1260745588</v>
      </c>
      <c r="K66" s="163"/>
    </row>
    <row r="67" spans="1:11" s="143" customFormat="1" ht="17.25" hidden="1" customHeight="1">
      <c r="A67" s="143">
        <f t="shared" si="0"/>
        <v>1</v>
      </c>
      <c r="B67" s="158">
        <v>42024</v>
      </c>
      <c r="C67" s="159" t="s">
        <v>372</v>
      </c>
      <c r="D67" s="158">
        <f t="shared" si="1"/>
        <v>42024</v>
      </c>
      <c r="E67" s="160" t="s">
        <v>406</v>
      </c>
      <c r="F67" s="160" t="s">
        <v>407</v>
      </c>
      <c r="G67" s="159" t="s">
        <v>38</v>
      </c>
      <c r="H67" s="162"/>
      <c r="I67" s="162">
        <v>72019153</v>
      </c>
      <c r="J67" s="163">
        <f t="shared" si="2"/>
        <v>1188726435</v>
      </c>
      <c r="K67" s="163"/>
    </row>
    <row r="68" spans="1:11" s="143" customFormat="1" ht="17.25" hidden="1" customHeight="1">
      <c r="A68" s="143">
        <f t="shared" si="0"/>
        <v>1</v>
      </c>
      <c r="B68" s="158">
        <v>42024</v>
      </c>
      <c r="C68" s="159" t="s">
        <v>372</v>
      </c>
      <c r="D68" s="158">
        <f t="shared" si="1"/>
        <v>42024</v>
      </c>
      <c r="E68" s="160" t="s">
        <v>408</v>
      </c>
      <c r="F68" s="160" t="s">
        <v>409</v>
      </c>
      <c r="G68" s="159" t="s">
        <v>410</v>
      </c>
      <c r="H68" s="162"/>
      <c r="I68" s="162">
        <v>19132575</v>
      </c>
      <c r="J68" s="163">
        <f t="shared" si="2"/>
        <v>1169593860</v>
      </c>
      <c r="K68" s="163"/>
    </row>
    <row r="69" spans="1:11" s="143" customFormat="1" ht="17.25" hidden="1" customHeight="1">
      <c r="A69" s="143">
        <f t="shared" si="0"/>
        <v>1</v>
      </c>
      <c r="B69" s="158">
        <v>42024</v>
      </c>
      <c r="C69" s="159" t="s">
        <v>372</v>
      </c>
      <c r="D69" s="158">
        <f t="shared" si="1"/>
        <v>42024</v>
      </c>
      <c r="E69" s="160" t="s">
        <v>411</v>
      </c>
      <c r="F69" s="160" t="s">
        <v>412</v>
      </c>
      <c r="G69" s="159" t="s">
        <v>413</v>
      </c>
      <c r="H69" s="162"/>
      <c r="I69" s="162">
        <v>8848272</v>
      </c>
      <c r="J69" s="163">
        <f t="shared" si="2"/>
        <v>1160745588</v>
      </c>
      <c r="K69" s="163"/>
    </row>
    <row r="70" spans="1:11" s="143" customFormat="1" ht="17.25" customHeight="1">
      <c r="A70" s="143">
        <f t="shared" si="0"/>
        <v>1</v>
      </c>
      <c r="B70" s="158">
        <v>42024</v>
      </c>
      <c r="C70" s="159" t="s">
        <v>372</v>
      </c>
      <c r="D70" s="158">
        <f t="shared" si="1"/>
        <v>42024</v>
      </c>
      <c r="E70" s="160" t="s">
        <v>414</v>
      </c>
      <c r="F70" s="160"/>
      <c r="G70" s="161" t="s">
        <v>94</v>
      </c>
      <c r="H70" s="162"/>
      <c r="I70" s="162">
        <v>50000</v>
      </c>
      <c r="J70" s="163">
        <f t="shared" si="2"/>
        <v>1160695588</v>
      </c>
      <c r="K70" s="163"/>
    </row>
    <row r="71" spans="1:11" s="143" customFormat="1" ht="17.25" hidden="1" customHeight="1">
      <c r="A71" s="143">
        <f t="shared" si="0"/>
        <v>1</v>
      </c>
      <c r="B71" s="158">
        <v>42024</v>
      </c>
      <c r="C71" s="159" t="s">
        <v>372</v>
      </c>
      <c r="D71" s="158">
        <f t="shared" si="1"/>
        <v>42024</v>
      </c>
      <c r="E71" s="160" t="s">
        <v>415</v>
      </c>
      <c r="F71" s="160"/>
      <c r="G71" s="159" t="s">
        <v>35</v>
      </c>
      <c r="H71" s="162"/>
      <c r="I71" s="162">
        <v>5000</v>
      </c>
      <c r="J71" s="163">
        <f t="shared" si="2"/>
        <v>1160690588</v>
      </c>
      <c r="K71" s="163"/>
    </row>
    <row r="72" spans="1:11" s="143" customFormat="1" ht="17.25" hidden="1" customHeight="1">
      <c r="A72" s="143">
        <f t="shared" si="0"/>
        <v>1</v>
      </c>
      <c r="B72" s="158">
        <v>42024</v>
      </c>
      <c r="C72" s="159" t="s">
        <v>44</v>
      </c>
      <c r="D72" s="158">
        <f t="shared" si="1"/>
        <v>42024</v>
      </c>
      <c r="E72" s="160" t="s">
        <v>62</v>
      </c>
      <c r="F72" s="160"/>
      <c r="G72" s="161" t="s">
        <v>371</v>
      </c>
      <c r="H72" s="162"/>
      <c r="I72" s="162">
        <v>1080000000</v>
      </c>
      <c r="J72" s="163">
        <f t="shared" si="2"/>
        <v>80690588</v>
      </c>
      <c r="K72" s="163"/>
    </row>
    <row r="73" spans="1:11" s="143" customFormat="1" ht="17.25" hidden="1" customHeight="1">
      <c r="A73" s="143">
        <f t="shared" si="0"/>
        <v>1</v>
      </c>
      <c r="B73" s="158">
        <v>42025</v>
      </c>
      <c r="C73" s="159" t="s">
        <v>59</v>
      </c>
      <c r="D73" s="158">
        <f t="shared" si="1"/>
        <v>42025</v>
      </c>
      <c r="E73" s="160" t="s">
        <v>62</v>
      </c>
      <c r="F73" s="160"/>
      <c r="G73" s="161" t="s">
        <v>371</v>
      </c>
      <c r="H73" s="162"/>
      <c r="I73" s="162">
        <v>80000000</v>
      </c>
      <c r="J73" s="163">
        <f t="shared" si="2"/>
        <v>690588</v>
      </c>
      <c r="K73" s="163"/>
    </row>
    <row r="74" spans="1:11" s="143" customFormat="1" ht="17.25" hidden="1" customHeight="1">
      <c r="A74" s="143">
        <f t="shared" si="0"/>
        <v>1</v>
      </c>
      <c r="B74" s="158">
        <v>42026</v>
      </c>
      <c r="C74" s="159" t="s">
        <v>375</v>
      </c>
      <c r="D74" s="158">
        <f t="shared" si="1"/>
        <v>42026</v>
      </c>
      <c r="E74" s="160" t="s">
        <v>416</v>
      </c>
      <c r="F74" s="160"/>
      <c r="G74" s="161" t="s">
        <v>38</v>
      </c>
      <c r="H74" s="162">
        <v>8941040</v>
      </c>
      <c r="I74" s="162"/>
      <c r="J74" s="163">
        <f t="shared" si="2"/>
        <v>9631628</v>
      </c>
      <c r="K74" s="163"/>
    </row>
    <row r="75" spans="1:11" s="143" customFormat="1" ht="17.25" hidden="1" customHeight="1">
      <c r="A75" s="143">
        <f t="shared" si="0"/>
        <v>1</v>
      </c>
      <c r="B75" s="158">
        <v>42028</v>
      </c>
      <c r="C75" s="159" t="s">
        <v>375</v>
      </c>
      <c r="D75" s="158">
        <f t="shared" si="1"/>
        <v>42028</v>
      </c>
      <c r="E75" s="160" t="s">
        <v>417</v>
      </c>
      <c r="F75" s="160"/>
      <c r="G75" s="159" t="s">
        <v>418</v>
      </c>
      <c r="H75" s="162">
        <v>45792</v>
      </c>
      <c r="I75" s="162"/>
      <c r="J75" s="163">
        <f t="shared" si="2"/>
        <v>9677420</v>
      </c>
      <c r="K75" s="163"/>
    </row>
    <row r="76" spans="1:11" s="143" customFormat="1" ht="17.25" hidden="1" customHeight="1">
      <c r="A76" s="143">
        <f t="shared" ref="A76:A139" si="3">IF(B76&lt;&gt;"",MONTH(B76),"")</f>
        <v>1</v>
      </c>
      <c r="B76" s="158">
        <v>42032</v>
      </c>
      <c r="C76" s="159" t="s">
        <v>375</v>
      </c>
      <c r="D76" s="158">
        <f t="shared" si="1"/>
        <v>42032</v>
      </c>
      <c r="E76" s="160" t="s">
        <v>376</v>
      </c>
      <c r="F76" s="160"/>
      <c r="G76" s="159" t="s">
        <v>374</v>
      </c>
      <c r="H76" s="162">
        <v>1313025000</v>
      </c>
      <c r="I76" s="162"/>
      <c r="J76" s="163">
        <f t="shared" si="2"/>
        <v>1322702420</v>
      </c>
      <c r="K76" s="163"/>
    </row>
    <row r="77" spans="1:11" s="143" customFormat="1" ht="17.25" hidden="1" customHeight="1">
      <c r="A77" s="143">
        <f t="shared" si="3"/>
        <v>1</v>
      </c>
      <c r="B77" s="158">
        <v>42032</v>
      </c>
      <c r="C77" s="159" t="s">
        <v>65</v>
      </c>
      <c r="D77" s="158">
        <f t="shared" ref="D77:D140" si="4">IF(B77&lt;&gt;"",B77,"")</f>
        <v>42032</v>
      </c>
      <c r="E77" s="160" t="s">
        <v>62</v>
      </c>
      <c r="F77" s="160"/>
      <c r="G77" s="161" t="s">
        <v>371</v>
      </c>
      <c r="H77" s="162"/>
      <c r="I77" s="162">
        <v>1200000000</v>
      </c>
      <c r="J77" s="163">
        <f t="shared" ref="J77:J140" si="5">IF(B77&lt;&gt;"",J76+H77-I77,0)</f>
        <v>122702420</v>
      </c>
      <c r="K77" s="163"/>
    </row>
    <row r="78" spans="1:11" s="143" customFormat="1" ht="17.25" hidden="1" customHeight="1">
      <c r="A78" s="143">
        <f t="shared" si="3"/>
        <v>1</v>
      </c>
      <c r="B78" s="158">
        <v>42033</v>
      </c>
      <c r="C78" s="159" t="s">
        <v>372</v>
      </c>
      <c r="D78" s="158">
        <f t="shared" si="4"/>
        <v>42033</v>
      </c>
      <c r="E78" s="160" t="s">
        <v>878</v>
      </c>
      <c r="F78" s="160"/>
      <c r="G78" s="161" t="s">
        <v>34</v>
      </c>
      <c r="H78" s="162"/>
      <c r="I78" s="162">
        <v>90000000</v>
      </c>
      <c r="J78" s="163">
        <f t="shared" si="5"/>
        <v>32702420</v>
      </c>
      <c r="K78" s="163"/>
    </row>
    <row r="79" spans="1:11" s="143" customFormat="1" ht="17.25" customHeight="1">
      <c r="A79" s="143">
        <f t="shared" si="3"/>
        <v>1</v>
      </c>
      <c r="B79" s="158">
        <v>42033</v>
      </c>
      <c r="C79" s="159" t="s">
        <v>372</v>
      </c>
      <c r="D79" s="158">
        <f t="shared" si="4"/>
        <v>42033</v>
      </c>
      <c r="E79" s="160" t="s">
        <v>419</v>
      </c>
      <c r="F79" s="160"/>
      <c r="G79" s="161" t="s">
        <v>94</v>
      </c>
      <c r="H79" s="162"/>
      <c r="I79" s="162">
        <v>27000</v>
      </c>
      <c r="J79" s="163">
        <f t="shared" si="5"/>
        <v>32675420</v>
      </c>
      <c r="K79" s="163"/>
    </row>
    <row r="80" spans="1:11" s="143" customFormat="1" ht="17.25" hidden="1" customHeight="1">
      <c r="A80" s="143">
        <f t="shared" si="3"/>
        <v>1</v>
      </c>
      <c r="B80" s="158">
        <v>42033</v>
      </c>
      <c r="C80" s="159" t="s">
        <v>372</v>
      </c>
      <c r="D80" s="158">
        <f t="shared" si="4"/>
        <v>42033</v>
      </c>
      <c r="E80" s="160" t="s">
        <v>420</v>
      </c>
      <c r="F80" s="160"/>
      <c r="G80" s="159" t="s">
        <v>35</v>
      </c>
      <c r="H80" s="162"/>
      <c r="I80" s="162">
        <v>2700</v>
      </c>
      <c r="J80" s="163">
        <f t="shared" si="5"/>
        <v>32672720</v>
      </c>
      <c r="K80" s="163"/>
    </row>
    <row r="81" spans="1:12" s="143" customFormat="1" ht="18.75" hidden="1" customHeight="1">
      <c r="A81" s="143">
        <f t="shared" si="3"/>
        <v>1</v>
      </c>
      <c r="B81" s="158">
        <v>42033</v>
      </c>
      <c r="C81" s="159" t="s">
        <v>372</v>
      </c>
      <c r="D81" s="158">
        <f t="shared" si="4"/>
        <v>42033</v>
      </c>
      <c r="E81" s="160" t="s">
        <v>879</v>
      </c>
      <c r="F81" s="160"/>
      <c r="G81" s="159" t="s">
        <v>34</v>
      </c>
      <c r="H81" s="162"/>
      <c r="I81" s="162">
        <v>31089740</v>
      </c>
      <c r="J81" s="163">
        <f t="shared" si="5"/>
        <v>1582980</v>
      </c>
      <c r="K81" s="163"/>
    </row>
    <row r="82" spans="1:12" s="143" customFormat="1" ht="17.25" customHeight="1">
      <c r="A82" s="143">
        <f t="shared" si="3"/>
        <v>1</v>
      </c>
      <c r="B82" s="158">
        <v>42033</v>
      </c>
      <c r="C82" s="159" t="s">
        <v>372</v>
      </c>
      <c r="D82" s="158">
        <f t="shared" si="4"/>
        <v>42033</v>
      </c>
      <c r="E82" s="160" t="s">
        <v>386</v>
      </c>
      <c r="F82" s="160"/>
      <c r="G82" s="161" t="s">
        <v>94</v>
      </c>
      <c r="H82" s="162"/>
      <c r="I82" s="162">
        <v>25000</v>
      </c>
      <c r="J82" s="163">
        <f t="shared" si="5"/>
        <v>1557980</v>
      </c>
      <c r="K82" s="163"/>
    </row>
    <row r="83" spans="1:12" s="143" customFormat="1" ht="17.25" hidden="1" customHeight="1">
      <c r="A83" s="143">
        <f t="shared" si="3"/>
        <v>1</v>
      </c>
      <c r="B83" s="158">
        <v>42033</v>
      </c>
      <c r="C83" s="159" t="s">
        <v>372</v>
      </c>
      <c r="D83" s="158">
        <f t="shared" si="4"/>
        <v>42033</v>
      </c>
      <c r="E83" s="160" t="s">
        <v>387</v>
      </c>
      <c r="F83" s="160"/>
      <c r="G83" s="161" t="s">
        <v>35</v>
      </c>
      <c r="H83" s="162"/>
      <c r="I83" s="162">
        <v>2500</v>
      </c>
      <c r="J83" s="163">
        <f t="shared" si="5"/>
        <v>1555480</v>
      </c>
      <c r="K83" s="163"/>
      <c r="L83" s="156">
        <f>J83+'Q4-VND'!J16+M11</f>
        <v>2753222</v>
      </c>
    </row>
    <row r="84" spans="1:12" s="143" customFormat="1" ht="17.25" hidden="1" customHeight="1">
      <c r="A84" s="143">
        <f t="shared" si="3"/>
        <v>2</v>
      </c>
      <c r="B84" s="158">
        <v>42039</v>
      </c>
      <c r="C84" s="159" t="s">
        <v>375</v>
      </c>
      <c r="D84" s="158">
        <f t="shared" si="4"/>
        <v>42039</v>
      </c>
      <c r="E84" s="160" t="s">
        <v>376</v>
      </c>
      <c r="F84" s="160"/>
      <c r="G84" s="161" t="s">
        <v>374</v>
      </c>
      <c r="H84" s="162">
        <v>2305260000</v>
      </c>
      <c r="I84" s="162"/>
      <c r="J84" s="163">
        <f t="shared" si="5"/>
        <v>2306815480</v>
      </c>
      <c r="K84" s="163"/>
    </row>
    <row r="85" spans="1:12" s="143" customFormat="1" ht="17.25" hidden="1" customHeight="1">
      <c r="A85" s="143">
        <f t="shared" si="3"/>
        <v>2</v>
      </c>
      <c r="B85" s="158">
        <v>42039</v>
      </c>
      <c r="C85" s="159" t="s">
        <v>39</v>
      </c>
      <c r="D85" s="158">
        <f t="shared" si="4"/>
        <v>42039</v>
      </c>
      <c r="E85" s="160" t="s">
        <v>62</v>
      </c>
      <c r="F85" s="160"/>
      <c r="G85" s="161" t="s">
        <v>371</v>
      </c>
      <c r="H85" s="162"/>
      <c r="I85" s="162">
        <v>500000000</v>
      </c>
      <c r="J85" s="163">
        <f t="shared" si="5"/>
        <v>1806815480</v>
      </c>
      <c r="K85" s="163"/>
    </row>
    <row r="86" spans="1:12" s="143" customFormat="1" ht="17.25" hidden="1" customHeight="1">
      <c r="A86" s="143">
        <f t="shared" si="3"/>
        <v>2</v>
      </c>
      <c r="B86" s="158">
        <v>42040</v>
      </c>
      <c r="C86" s="159" t="s">
        <v>40</v>
      </c>
      <c r="D86" s="158">
        <f t="shared" si="4"/>
        <v>42040</v>
      </c>
      <c r="E86" s="160" t="s">
        <v>62</v>
      </c>
      <c r="F86" s="160"/>
      <c r="G86" s="161" t="s">
        <v>371</v>
      </c>
      <c r="H86" s="162"/>
      <c r="I86" s="162">
        <v>1000000000</v>
      </c>
      <c r="J86" s="163">
        <f t="shared" si="5"/>
        <v>806815480</v>
      </c>
      <c r="K86" s="163"/>
    </row>
    <row r="87" spans="1:12" s="143" customFormat="1" ht="17.25" hidden="1" customHeight="1">
      <c r="A87" s="143">
        <f t="shared" si="3"/>
        <v>2</v>
      </c>
      <c r="B87" s="158">
        <v>42041</v>
      </c>
      <c r="C87" s="159" t="s">
        <v>421</v>
      </c>
      <c r="D87" s="158">
        <f t="shared" si="4"/>
        <v>42041</v>
      </c>
      <c r="E87" s="160" t="s">
        <v>71</v>
      </c>
      <c r="F87" s="160"/>
      <c r="G87" s="161" t="s">
        <v>371</v>
      </c>
      <c r="H87" s="162">
        <v>60000000</v>
      </c>
      <c r="I87" s="162"/>
      <c r="J87" s="163">
        <f t="shared" si="5"/>
        <v>866815480</v>
      </c>
      <c r="K87" s="163"/>
    </row>
    <row r="88" spans="1:12" s="143" customFormat="1" ht="17.25" hidden="1" customHeight="1">
      <c r="A88" s="143">
        <f t="shared" si="3"/>
        <v>2</v>
      </c>
      <c r="B88" s="158">
        <v>42041</v>
      </c>
      <c r="C88" s="159" t="s">
        <v>372</v>
      </c>
      <c r="D88" s="158">
        <f t="shared" si="4"/>
        <v>42041</v>
      </c>
      <c r="E88" s="160" t="s">
        <v>878</v>
      </c>
      <c r="F88" s="160"/>
      <c r="G88" s="159" t="s">
        <v>34</v>
      </c>
      <c r="H88" s="162"/>
      <c r="I88" s="162">
        <v>61000000</v>
      </c>
      <c r="J88" s="163">
        <f t="shared" si="5"/>
        <v>805815480</v>
      </c>
      <c r="K88" s="163"/>
    </row>
    <row r="89" spans="1:12" s="143" customFormat="1" ht="17.25" customHeight="1">
      <c r="A89" s="143">
        <f t="shared" si="3"/>
        <v>2</v>
      </c>
      <c r="B89" s="158">
        <v>42041</v>
      </c>
      <c r="C89" s="159" t="s">
        <v>372</v>
      </c>
      <c r="D89" s="158">
        <f t="shared" si="4"/>
        <v>42041</v>
      </c>
      <c r="E89" s="160" t="s">
        <v>422</v>
      </c>
      <c r="F89" s="160"/>
      <c r="G89" s="161" t="s">
        <v>94</v>
      </c>
      <c r="H89" s="162"/>
      <c r="I89" s="162">
        <v>40000</v>
      </c>
      <c r="J89" s="163">
        <f t="shared" si="5"/>
        <v>805775480</v>
      </c>
      <c r="K89" s="163"/>
    </row>
    <row r="90" spans="1:12" s="143" customFormat="1" ht="17.25" hidden="1" customHeight="1">
      <c r="A90" s="143">
        <f t="shared" si="3"/>
        <v>2</v>
      </c>
      <c r="B90" s="158">
        <v>42041</v>
      </c>
      <c r="C90" s="159" t="s">
        <v>372</v>
      </c>
      <c r="D90" s="158">
        <f t="shared" si="4"/>
        <v>42041</v>
      </c>
      <c r="E90" s="160" t="s">
        <v>423</v>
      </c>
      <c r="F90" s="160"/>
      <c r="G90" s="159" t="s">
        <v>35</v>
      </c>
      <c r="H90" s="162"/>
      <c r="I90" s="162">
        <v>4000</v>
      </c>
      <c r="J90" s="163">
        <f t="shared" si="5"/>
        <v>805771480</v>
      </c>
      <c r="K90" s="163"/>
    </row>
    <row r="91" spans="1:12" s="143" customFormat="1" ht="17.25" hidden="1" customHeight="1">
      <c r="A91" s="143">
        <f t="shared" si="3"/>
        <v>2</v>
      </c>
      <c r="B91" s="158">
        <v>42041</v>
      </c>
      <c r="C91" s="159" t="s">
        <v>41</v>
      </c>
      <c r="D91" s="158">
        <f t="shared" si="4"/>
        <v>42041</v>
      </c>
      <c r="E91" s="160" t="s">
        <v>62</v>
      </c>
      <c r="F91" s="160"/>
      <c r="G91" s="161" t="s">
        <v>371</v>
      </c>
      <c r="H91" s="162"/>
      <c r="I91" s="162">
        <v>800000000</v>
      </c>
      <c r="J91" s="163">
        <f t="shared" si="5"/>
        <v>5771480</v>
      </c>
      <c r="K91" s="163"/>
    </row>
    <row r="92" spans="1:12" s="143" customFormat="1" ht="17.25" hidden="1" customHeight="1">
      <c r="A92" s="143">
        <f t="shared" si="3"/>
        <v>2</v>
      </c>
      <c r="B92" s="158">
        <v>42044</v>
      </c>
      <c r="C92" s="159" t="s">
        <v>421</v>
      </c>
      <c r="D92" s="158">
        <f t="shared" si="4"/>
        <v>42044</v>
      </c>
      <c r="E92" s="160" t="s">
        <v>71</v>
      </c>
      <c r="F92" s="160"/>
      <c r="G92" s="161" t="s">
        <v>371</v>
      </c>
      <c r="H92" s="162">
        <v>25000000</v>
      </c>
      <c r="I92" s="162"/>
      <c r="J92" s="163">
        <f t="shared" si="5"/>
        <v>30771480</v>
      </c>
      <c r="K92" s="163"/>
    </row>
    <row r="93" spans="1:12" s="143" customFormat="1" ht="12.75" hidden="1">
      <c r="A93" s="143">
        <f t="shared" si="3"/>
        <v>2</v>
      </c>
      <c r="B93" s="158">
        <v>42044</v>
      </c>
      <c r="C93" s="159" t="s">
        <v>372</v>
      </c>
      <c r="D93" s="158">
        <f t="shared" si="4"/>
        <v>42044</v>
      </c>
      <c r="E93" s="160" t="s">
        <v>880</v>
      </c>
      <c r="F93" s="160"/>
      <c r="G93" s="159" t="s">
        <v>34</v>
      </c>
      <c r="H93" s="162"/>
      <c r="I93" s="162">
        <v>23890240</v>
      </c>
      <c r="J93" s="163">
        <f t="shared" si="5"/>
        <v>6881240</v>
      </c>
      <c r="K93" s="163"/>
    </row>
    <row r="94" spans="1:12" s="143" customFormat="1" ht="17.25" customHeight="1">
      <c r="A94" s="143">
        <f t="shared" si="3"/>
        <v>2</v>
      </c>
      <c r="B94" s="158">
        <v>42044</v>
      </c>
      <c r="C94" s="159" t="s">
        <v>372</v>
      </c>
      <c r="D94" s="158">
        <f t="shared" si="4"/>
        <v>42044</v>
      </c>
      <c r="E94" s="160" t="s">
        <v>386</v>
      </c>
      <c r="F94" s="160"/>
      <c r="G94" s="161" t="s">
        <v>94</v>
      </c>
      <c r="H94" s="162"/>
      <c r="I94" s="162">
        <v>45000</v>
      </c>
      <c r="J94" s="163">
        <f t="shared" si="5"/>
        <v>6836240</v>
      </c>
      <c r="K94" s="163"/>
    </row>
    <row r="95" spans="1:12" s="143" customFormat="1" ht="17.25" hidden="1" customHeight="1">
      <c r="A95" s="143">
        <f t="shared" si="3"/>
        <v>2</v>
      </c>
      <c r="B95" s="158">
        <v>42044</v>
      </c>
      <c r="C95" s="159" t="s">
        <v>372</v>
      </c>
      <c r="D95" s="158">
        <f t="shared" si="4"/>
        <v>42044</v>
      </c>
      <c r="E95" s="160" t="s">
        <v>387</v>
      </c>
      <c r="F95" s="160"/>
      <c r="G95" s="161" t="s">
        <v>35</v>
      </c>
      <c r="H95" s="162"/>
      <c r="I95" s="162">
        <v>4500</v>
      </c>
      <c r="J95" s="163">
        <f t="shared" si="5"/>
        <v>6831740</v>
      </c>
      <c r="K95" s="163"/>
    </row>
    <row r="96" spans="1:12" s="143" customFormat="1" ht="17.25" hidden="1" customHeight="1">
      <c r="A96" s="143">
        <f t="shared" si="3"/>
        <v>2</v>
      </c>
      <c r="B96" s="158">
        <v>42044</v>
      </c>
      <c r="C96" s="159" t="s">
        <v>372</v>
      </c>
      <c r="D96" s="158">
        <f t="shared" si="4"/>
        <v>42044</v>
      </c>
      <c r="E96" s="160" t="s">
        <v>874</v>
      </c>
      <c r="F96" s="160"/>
      <c r="G96" s="159" t="s">
        <v>34</v>
      </c>
      <c r="H96" s="162"/>
      <c r="I96" s="162">
        <v>3630000</v>
      </c>
      <c r="J96" s="163">
        <f t="shared" si="5"/>
        <v>3201740</v>
      </c>
      <c r="K96" s="163"/>
    </row>
    <row r="97" spans="1:11" s="143" customFormat="1" ht="17.25" customHeight="1">
      <c r="A97" s="143">
        <f t="shared" si="3"/>
        <v>2</v>
      </c>
      <c r="B97" s="158">
        <v>42044</v>
      </c>
      <c r="C97" s="159" t="s">
        <v>372</v>
      </c>
      <c r="D97" s="158">
        <f t="shared" si="4"/>
        <v>42044</v>
      </c>
      <c r="E97" s="160" t="s">
        <v>384</v>
      </c>
      <c r="F97" s="160"/>
      <c r="G97" s="161" t="s">
        <v>94</v>
      </c>
      <c r="H97" s="162"/>
      <c r="I97" s="162">
        <v>40000</v>
      </c>
      <c r="J97" s="163">
        <f t="shared" si="5"/>
        <v>3161740</v>
      </c>
      <c r="K97" s="163"/>
    </row>
    <row r="98" spans="1:11" s="143" customFormat="1" ht="17.25" hidden="1" customHeight="1">
      <c r="A98" s="143">
        <f t="shared" si="3"/>
        <v>2</v>
      </c>
      <c r="B98" s="158">
        <v>42044</v>
      </c>
      <c r="C98" s="159" t="s">
        <v>372</v>
      </c>
      <c r="D98" s="158">
        <f t="shared" si="4"/>
        <v>42044</v>
      </c>
      <c r="E98" s="160" t="s">
        <v>385</v>
      </c>
      <c r="F98" s="160"/>
      <c r="G98" s="161" t="s">
        <v>35</v>
      </c>
      <c r="H98" s="162"/>
      <c r="I98" s="162">
        <v>4000</v>
      </c>
      <c r="J98" s="163">
        <f t="shared" si="5"/>
        <v>3157740</v>
      </c>
      <c r="K98" s="163"/>
    </row>
    <row r="99" spans="1:11" s="143" customFormat="1" ht="17.25" hidden="1" customHeight="1">
      <c r="A99" s="143">
        <f t="shared" si="3"/>
        <v>2</v>
      </c>
      <c r="B99" s="158">
        <v>42049</v>
      </c>
      <c r="C99" s="159" t="s">
        <v>375</v>
      </c>
      <c r="D99" s="158">
        <f t="shared" si="4"/>
        <v>42049</v>
      </c>
      <c r="E99" s="160" t="s">
        <v>376</v>
      </c>
      <c r="F99" s="160"/>
      <c r="G99" s="159" t="s">
        <v>374</v>
      </c>
      <c r="H99" s="162">
        <v>2133000000</v>
      </c>
      <c r="I99" s="162"/>
      <c r="J99" s="163">
        <f t="shared" si="5"/>
        <v>2136157740</v>
      </c>
      <c r="K99" s="163"/>
    </row>
    <row r="100" spans="1:11" s="143" customFormat="1" ht="17.25" hidden="1" customHeight="1">
      <c r="A100" s="143">
        <f t="shared" si="3"/>
        <v>2</v>
      </c>
      <c r="B100" s="158">
        <v>42049</v>
      </c>
      <c r="C100" s="159" t="s">
        <v>372</v>
      </c>
      <c r="D100" s="158">
        <f t="shared" si="4"/>
        <v>42049</v>
      </c>
      <c r="E100" s="160" t="s">
        <v>814</v>
      </c>
      <c r="F100" s="160"/>
      <c r="G100" s="159" t="s">
        <v>34</v>
      </c>
      <c r="H100" s="162"/>
      <c r="I100" s="162">
        <v>100000000</v>
      </c>
      <c r="J100" s="163">
        <f t="shared" si="5"/>
        <v>2036157740</v>
      </c>
      <c r="K100" s="163"/>
    </row>
    <row r="101" spans="1:11" s="143" customFormat="1" ht="17.25" customHeight="1">
      <c r="A101" s="143">
        <f t="shared" si="3"/>
        <v>2</v>
      </c>
      <c r="B101" s="158">
        <v>42049</v>
      </c>
      <c r="C101" s="159" t="s">
        <v>372</v>
      </c>
      <c r="D101" s="158">
        <f t="shared" si="4"/>
        <v>42049</v>
      </c>
      <c r="E101" s="160" t="s">
        <v>388</v>
      </c>
      <c r="F101" s="160"/>
      <c r="G101" s="161" t="s">
        <v>94</v>
      </c>
      <c r="H101" s="162"/>
      <c r="I101" s="162">
        <v>50000</v>
      </c>
      <c r="J101" s="163">
        <f t="shared" si="5"/>
        <v>2036107740</v>
      </c>
      <c r="K101" s="163"/>
    </row>
    <row r="102" spans="1:11" s="143" customFormat="1" ht="17.25" hidden="1" customHeight="1">
      <c r="A102" s="143">
        <f t="shared" si="3"/>
        <v>2</v>
      </c>
      <c r="B102" s="158">
        <v>42049</v>
      </c>
      <c r="C102" s="159" t="s">
        <v>372</v>
      </c>
      <c r="D102" s="158">
        <f t="shared" si="4"/>
        <v>42049</v>
      </c>
      <c r="E102" s="160" t="s">
        <v>389</v>
      </c>
      <c r="F102" s="160"/>
      <c r="G102" s="159" t="s">
        <v>35</v>
      </c>
      <c r="H102" s="162"/>
      <c r="I102" s="162">
        <v>5000</v>
      </c>
      <c r="J102" s="163">
        <f t="shared" si="5"/>
        <v>2036102740</v>
      </c>
      <c r="K102" s="163"/>
    </row>
    <row r="103" spans="1:11" s="143" customFormat="1" ht="17.25" hidden="1" customHeight="1">
      <c r="A103" s="143">
        <f t="shared" si="3"/>
        <v>2</v>
      </c>
      <c r="B103" s="158">
        <v>42049</v>
      </c>
      <c r="C103" s="159" t="s">
        <v>372</v>
      </c>
      <c r="D103" s="158">
        <f t="shared" si="4"/>
        <v>42049</v>
      </c>
      <c r="E103" s="160" t="s">
        <v>720</v>
      </c>
      <c r="F103" s="160"/>
      <c r="G103" s="159" t="s">
        <v>34</v>
      </c>
      <c r="H103" s="162"/>
      <c r="I103" s="162">
        <v>100000000</v>
      </c>
      <c r="J103" s="163">
        <f t="shared" si="5"/>
        <v>1936102740</v>
      </c>
      <c r="K103" s="163"/>
    </row>
    <row r="104" spans="1:11" s="143" customFormat="1" ht="17.25" customHeight="1">
      <c r="A104" s="143">
        <f t="shared" si="3"/>
        <v>2</v>
      </c>
      <c r="B104" s="158">
        <v>42049</v>
      </c>
      <c r="C104" s="159" t="s">
        <v>372</v>
      </c>
      <c r="D104" s="158">
        <f t="shared" si="4"/>
        <v>42049</v>
      </c>
      <c r="E104" s="160" t="s">
        <v>419</v>
      </c>
      <c r="F104" s="160"/>
      <c r="G104" s="161" t="s">
        <v>94</v>
      </c>
      <c r="H104" s="162"/>
      <c r="I104" s="162">
        <v>50000</v>
      </c>
      <c r="J104" s="163">
        <f t="shared" si="5"/>
        <v>1936052740</v>
      </c>
      <c r="K104" s="163"/>
    </row>
    <row r="105" spans="1:11" s="143" customFormat="1" ht="17.25" hidden="1" customHeight="1">
      <c r="A105" s="143">
        <f t="shared" si="3"/>
        <v>2</v>
      </c>
      <c r="B105" s="158">
        <v>42049</v>
      </c>
      <c r="C105" s="159" t="s">
        <v>372</v>
      </c>
      <c r="D105" s="158">
        <f t="shared" si="4"/>
        <v>42049</v>
      </c>
      <c r="E105" s="160" t="s">
        <v>420</v>
      </c>
      <c r="F105" s="160"/>
      <c r="G105" s="159" t="s">
        <v>35</v>
      </c>
      <c r="H105" s="162"/>
      <c r="I105" s="162">
        <v>5000</v>
      </c>
      <c r="J105" s="163">
        <f t="shared" si="5"/>
        <v>1936047740</v>
      </c>
      <c r="K105" s="163"/>
    </row>
    <row r="106" spans="1:11" s="143" customFormat="1" ht="17.25" hidden="1" customHeight="1">
      <c r="A106" s="143">
        <f t="shared" si="3"/>
        <v>2</v>
      </c>
      <c r="B106" s="158">
        <v>42049</v>
      </c>
      <c r="C106" s="159" t="s">
        <v>372</v>
      </c>
      <c r="D106" s="158">
        <f t="shared" si="4"/>
        <v>42049</v>
      </c>
      <c r="E106" s="160" t="s">
        <v>813</v>
      </c>
      <c r="F106" s="160"/>
      <c r="G106" s="159" t="s">
        <v>34</v>
      </c>
      <c r="H106" s="162"/>
      <c r="I106" s="162">
        <v>50000000</v>
      </c>
      <c r="J106" s="163">
        <f t="shared" si="5"/>
        <v>1886047740</v>
      </c>
      <c r="K106" s="163"/>
    </row>
    <row r="107" spans="1:11" s="143" customFormat="1" ht="17.25" customHeight="1">
      <c r="A107" s="143">
        <f t="shared" si="3"/>
        <v>2</v>
      </c>
      <c r="B107" s="158">
        <v>42049</v>
      </c>
      <c r="C107" s="159" t="s">
        <v>372</v>
      </c>
      <c r="D107" s="158">
        <f t="shared" si="4"/>
        <v>42049</v>
      </c>
      <c r="E107" s="160" t="s">
        <v>419</v>
      </c>
      <c r="F107" s="160"/>
      <c r="G107" s="161" t="s">
        <v>94</v>
      </c>
      <c r="H107" s="162"/>
      <c r="I107" s="162">
        <v>20000</v>
      </c>
      <c r="J107" s="163">
        <f t="shared" si="5"/>
        <v>1886027740</v>
      </c>
      <c r="K107" s="163"/>
    </row>
    <row r="108" spans="1:11" s="143" customFormat="1" ht="17.25" hidden="1" customHeight="1">
      <c r="A108" s="143">
        <f t="shared" si="3"/>
        <v>2</v>
      </c>
      <c r="B108" s="158">
        <v>42049</v>
      </c>
      <c r="C108" s="159" t="s">
        <v>372</v>
      </c>
      <c r="D108" s="158">
        <f t="shared" si="4"/>
        <v>42049</v>
      </c>
      <c r="E108" s="160" t="s">
        <v>420</v>
      </c>
      <c r="F108" s="160"/>
      <c r="G108" s="159" t="s">
        <v>35</v>
      </c>
      <c r="H108" s="162"/>
      <c r="I108" s="162">
        <v>2000</v>
      </c>
      <c r="J108" s="163">
        <f t="shared" si="5"/>
        <v>1886025740</v>
      </c>
      <c r="K108" s="163"/>
    </row>
    <row r="109" spans="1:11" s="143" customFormat="1" ht="17.25" hidden="1" customHeight="1">
      <c r="A109" s="143">
        <f t="shared" si="3"/>
        <v>2</v>
      </c>
      <c r="B109" s="158">
        <v>42049</v>
      </c>
      <c r="C109" s="159" t="s">
        <v>372</v>
      </c>
      <c r="D109" s="158">
        <f t="shared" si="4"/>
        <v>42049</v>
      </c>
      <c r="E109" s="160" t="s">
        <v>881</v>
      </c>
      <c r="F109" s="160"/>
      <c r="G109" s="159" t="s">
        <v>34</v>
      </c>
      <c r="H109" s="162"/>
      <c r="I109" s="162">
        <v>12000000</v>
      </c>
      <c r="J109" s="163">
        <f t="shared" si="5"/>
        <v>1874025740</v>
      </c>
      <c r="K109" s="163"/>
    </row>
    <row r="110" spans="1:11" s="143" customFormat="1" ht="17.25" customHeight="1">
      <c r="A110" s="143">
        <f t="shared" si="3"/>
        <v>2</v>
      </c>
      <c r="B110" s="158">
        <v>42049</v>
      </c>
      <c r="C110" s="159" t="s">
        <v>372</v>
      </c>
      <c r="D110" s="158">
        <f t="shared" si="4"/>
        <v>42049</v>
      </c>
      <c r="E110" s="160" t="s">
        <v>419</v>
      </c>
      <c r="F110" s="160"/>
      <c r="G110" s="161" t="s">
        <v>94</v>
      </c>
      <c r="H110" s="162"/>
      <c r="I110" s="162">
        <v>20000</v>
      </c>
      <c r="J110" s="163">
        <f t="shared" si="5"/>
        <v>1874005740</v>
      </c>
      <c r="K110" s="163"/>
    </row>
    <row r="111" spans="1:11" s="143" customFormat="1" ht="17.25" hidden="1" customHeight="1">
      <c r="A111" s="143">
        <f t="shared" si="3"/>
        <v>2</v>
      </c>
      <c r="B111" s="158">
        <v>42049</v>
      </c>
      <c r="C111" s="159" t="s">
        <v>372</v>
      </c>
      <c r="D111" s="158">
        <f t="shared" si="4"/>
        <v>42049</v>
      </c>
      <c r="E111" s="160" t="s">
        <v>420</v>
      </c>
      <c r="F111" s="160"/>
      <c r="G111" s="159" t="s">
        <v>35</v>
      </c>
      <c r="H111" s="162"/>
      <c r="I111" s="162">
        <v>2000</v>
      </c>
      <c r="J111" s="163">
        <f t="shared" si="5"/>
        <v>1874003740</v>
      </c>
      <c r="K111" s="163"/>
    </row>
    <row r="112" spans="1:11" s="143" customFormat="1" ht="17.25" hidden="1" customHeight="1">
      <c r="A112" s="143">
        <f t="shared" si="3"/>
        <v>2</v>
      </c>
      <c r="B112" s="158">
        <v>42049</v>
      </c>
      <c r="C112" s="159" t="s">
        <v>372</v>
      </c>
      <c r="D112" s="158">
        <f t="shared" si="4"/>
        <v>42049</v>
      </c>
      <c r="E112" s="160" t="s">
        <v>599</v>
      </c>
      <c r="F112" s="160"/>
      <c r="G112" s="161" t="s">
        <v>34</v>
      </c>
      <c r="H112" s="162"/>
      <c r="I112" s="162">
        <v>2889000</v>
      </c>
      <c r="J112" s="163">
        <f t="shared" si="5"/>
        <v>1871114740</v>
      </c>
      <c r="K112" s="163"/>
    </row>
    <row r="113" spans="1:11" s="143" customFormat="1" ht="17.25" customHeight="1">
      <c r="A113" s="143">
        <f t="shared" si="3"/>
        <v>2</v>
      </c>
      <c r="B113" s="158">
        <v>42049</v>
      </c>
      <c r="C113" s="159" t="s">
        <v>372</v>
      </c>
      <c r="D113" s="158">
        <f t="shared" si="4"/>
        <v>42049</v>
      </c>
      <c r="E113" s="160" t="s">
        <v>402</v>
      </c>
      <c r="F113" s="160"/>
      <c r="G113" s="161" t="s">
        <v>94</v>
      </c>
      <c r="H113" s="162"/>
      <c r="I113" s="162">
        <v>20000</v>
      </c>
      <c r="J113" s="163">
        <f t="shared" si="5"/>
        <v>1871094740</v>
      </c>
      <c r="K113" s="163"/>
    </row>
    <row r="114" spans="1:11" s="143" customFormat="1" ht="17.25" hidden="1" customHeight="1">
      <c r="A114" s="143">
        <f t="shared" si="3"/>
        <v>2</v>
      </c>
      <c r="B114" s="158">
        <v>42049</v>
      </c>
      <c r="C114" s="159" t="s">
        <v>372</v>
      </c>
      <c r="D114" s="158">
        <f t="shared" si="4"/>
        <v>42049</v>
      </c>
      <c r="E114" s="160" t="s">
        <v>403</v>
      </c>
      <c r="F114" s="160"/>
      <c r="G114" s="159" t="s">
        <v>35</v>
      </c>
      <c r="H114" s="162"/>
      <c r="I114" s="162">
        <v>2000</v>
      </c>
      <c r="J114" s="163">
        <f t="shared" si="5"/>
        <v>1871092740</v>
      </c>
      <c r="K114" s="163"/>
    </row>
    <row r="115" spans="1:11" s="143" customFormat="1" ht="17.25" hidden="1" customHeight="1">
      <c r="A115" s="143">
        <f t="shared" si="3"/>
        <v>2</v>
      </c>
      <c r="B115" s="158">
        <v>42049</v>
      </c>
      <c r="C115" s="159" t="s">
        <v>372</v>
      </c>
      <c r="D115" s="158">
        <f t="shared" si="4"/>
        <v>42049</v>
      </c>
      <c r="E115" s="160" t="s">
        <v>725</v>
      </c>
      <c r="F115" s="160"/>
      <c r="G115" s="159" t="s">
        <v>34</v>
      </c>
      <c r="H115" s="162"/>
      <c r="I115" s="162">
        <v>11189536</v>
      </c>
      <c r="J115" s="163">
        <f t="shared" si="5"/>
        <v>1859903204</v>
      </c>
      <c r="K115" s="163"/>
    </row>
    <row r="116" spans="1:11" s="143" customFormat="1" ht="12.75" hidden="1">
      <c r="A116" s="143">
        <f t="shared" si="3"/>
        <v>2</v>
      </c>
      <c r="B116" s="158">
        <v>42049</v>
      </c>
      <c r="C116" s="159" t="s">
        <v>372</v>
      </c>
      <c r="D116" s="158">
        <f t="shared" si="4"/>
        <v>42049</v>
      </c>
      <c r="E116" s="160" t="s">
        <v>882</v>
      </c>
      <c r="F116" s="160"/>
      <c r="G116" s="161" t="s">
        <v>34</v>
      </c>
      <c r="H116" s="162"/>
      <c r="I116" s="162">
        <v>32776590</v>
      </c>
      <c r="J116" s="163">
        <f t="shared" si="5"/>
        <v>1827126614</v>
      </c>
      <c r="K116" s="163"/>
    </row>
    <row r="117" spans="1:11" s="143" customFormat="1" ht="17.25" customHeight="1">
      <c r="A117" s="143">
        <f t="shared" si="3"/>
        <v>2</v>
      </c>
      <c r="B117" s="158">
        <v>42049</v>
      </c>
      <c r="C117" s="159" t="s">
        <v>372</v>
      </c>
      <c r="D117" s="158">
        <f t="shared" si="4"/>
        <v>42049</v>
      </c>
      <c r="E117" s="160" t="s">
        <v>386</v>
      </c>
      <c r="F117" s="160"/>
      <c r="G117" s="161" t="s">
        <v>94</v>
      </c>
      <c r="H117" s="162"/>
      <c r="I117" s="162">
        <v>25000</v>
      </c>
      <c r="J117" s="163">
        <f t="shared" si="5"/>
        <v>1827101614</v>
      </c>
      <c r="K117" s="163"/>
    </row>
    <row r="118" spans="1:11" s="143" customFormat="1" ht="17.25" hidden="1" customHeight="1">
      <c r="A118" s="143">
        <f t="shared" si="3"/>
        <v>2</v>
      </c>
      <c r="B118" s="158">
        <v>42049</v>
      </c>
      <c r="C118" s="159" t="s">
        <v>372</v>
      </c>
      <c r="D118" s="158">
        <f t="shared" si="4"/>
        <v>42049</v>
      </c>
      <c r="E118" s="160" t="s">
        <v>387</v>
      </c>
      <c r="F118" s="160"/>
      <c r="G118" s="159" t="s">
        <v>35</v>
      </c>
      <c r="H118" s="162"/>
      <c r="I118" s="162">
        <v>2500</v>
      </c>
      <c r="J118" s="163">
        <f t="shared" si="5"/>
        <v>1827099114</v>
      </c>
      <c r="K118" s="163"/>
    </row>
    <row r="119" spans="1:11" s="143" customFormat="1" ht="17.25" hidden="1" customHeight="1">
      <c r="A119" s="143">
        <f t="shared" si="3"/>
        <v>2</v>
      </c>
      <c r="B119" s="158">
        <v>42049</v>
      </c>
      <c r="C119" s="159" t="s">
        <v>42</v>
      </c>
      <c r="D119" s="158">
        <f t="shared" si="4"/>
        <v>42049</v>
      </c>
      <c r="E119" s="160" t="s">
        <v>62</v>
      </c>
      <c r="F119" s="160"/>
      <c r="G119" s="161" t="s">
        <v>371</v>
      </c>
      <c r="H119" s="162"/>
      <c r="I119" s="162">
        <v>1820000000</v>
      </c>
      <c r="J119" s="163">
        <f t="shared" si="5"/>
        <v>7099114</v>
      </c>
      <c r="K119" s="163"/>
    </row>
    <row r="120" spans="1:11" s="143" customFormat="1" ht="17.25" hidden="1" customHeight="1">
      <c r="A120" s="143">
        <f t="shared" si="3"/>
        <v>2</v>
      </c>
      <c r="B120" s="158">
        <v>42059</v>
      </c>
      <c r="C120" s="159" t="s">
        <v>375</v>
      </c>
      <c r="D120" s="158">
        <f t="shared" si="4"/>
        <v>42059</v>
      </c>
      <c r="E120" s="160" t="s">
        <v>417</v>
      </c>
      <c r="F120" s="160"/>
      <c r="G120" s="161" t="s">
        <v>418</v>
      </c>
      <c r="H120" s="162">
        <v>24049</v>
      </c>
      <c r="I120" s="162"/>
      <c r="J120" s="163">
        <f t="shared" si="5"/>
        <v>7123163</v>
      </c>
      <c r="K120" s="163"/>
    </row>
    <row r="121" spans="1:11" s="143" customFormat="1" ht="17.25" hidden="1" customHeight="1">
      <c r="A121" s="143">
        <f t="shared" si="3"/>
        <v>2</v>
      </c>
      <c r="B121" s="158">
        <v>42061</v>
      </c>
      <c r="C121" s="159" t="s">
        <v>375</v>
      </c>
      <c r="D121" s="158">
        <f t="shared" si="4"/>
        <v>42061</v>
      </c>
      <c r="E121" s="160" t="s">
        <v>376</v>
      </c>
      <c r="F121" s="160"/>
      <c r="G121" s="159" t="s">
        <v>374</v>
      </c>
      <c r="H121" s="162">
        <v>918480000</v>
      </c>
      <c r="I121" s="162"/>
      <c r="J121" s="163">
        <f t="shared" si="5"/>
        <v>925603163</v>
      </c>
      <c r="K121" s="163"/>
    </row>
    <row r="122" spans="1:11" s="143" customFormat="1" ht="17.25" hidden="1" customHeight="1">
      <c r="A122" s="143">
        <f t="shared" si="3"/>
        <v>2</v>
      </c>
      <c r="B122" s="158">
        <v>42061</v>
      </c>
      <c r="C122" s="159" t="s">
        <v>372</v>
      </c>
      <c r="D122" s="158">
        <f t="shared" si="4"/>
        <v>42061</v>
      </c>
      <c r="E122" s="160" t="s">
        <v>424</v>
      </c>
      <c r="F122" s="160"/>
      <c r="G122" s="159" t="s">
        <v>36</v>
      </c>
      <c r="H122" s="162"/>
      <c r="I122" s="162">
        <v>25000000</v>
      </c>
      <c r="J122" s="163">
        <f t="shared" si="5"/>
        <v>900603163</v>
      </c>
      <c r="K122" s="163"/>
    </row>
    <row r="123" spans="1:11" s="143" customFormat="1" ht="17.25" hidden="1" customHeight="1">
      <c r="A123" s="143">
        <f t="shared" si="3"/>
        <v>2</v>
      </c>
      <c r="B123" s="158">
        <v>42061</v>
      </c>
      <c r="C123" s="159" t="s">
        <v>372</v>
      </c>
      <c r="D123" s="158">
        <f t="shared" si="4"/>
        <v>42061</v>
      </c>
      <c r="E123" s="160" t="s">
        <v>395</v>
      </c>
      <c r="F123" s="160"/>
      <c r="G123" s="159" t="s">
        <v>58</v>
      </c>
      <c r="H123" s="162"/>
      <c r="I123" s="162">
        <v>60000000</v>
      </c>
      <c r="J123" s="163">
        <f t="shared" si="5"/>
        <v>840603163</v>
      </c>
      <c r="K123" s="163"/>
    </row>
    <row r="124" spans="1:11" s="143" customFormat="1" ht="12.75" hidden="1">
      <c r="A124" s="143">
        <f t="shared" si="3"/>
        <v>3</v>
      </c>
      <c r="B124" s="158">
        <v>42065</v>
      </c>
      <c r="C124" s="159" t="s">
        <v>372</v>
      </c>
      <c r="D124" s="158">
        <f t="shared" si="4"/>
        <v>42065</v>
      </c>
      <c r="E124" s="160" t="s">
        <v>883</v>
      </c>
      <c r="F124" s="160"/>
      <c r="G124" s="161" t="s">
        <v>34</v>
      </c>
      <c r="H124" s="162"/>
      <c r="I124" s="162">
        <v>72613200</v>
      </c>
      <c r="J124" s="163">
        <f t="shared" si="5"/>
        <v>767989963</v>
      </c>
      <c r="K124" s="163"/>
    </row>
    <row r="125" spans="1:11" s="143" customFormat="1" ht="17.25" customHeight="1">
      <c r="A125" s="143">
        <f t="shared" si="3"/>
        <v>3</v>
      </c>
      <c r="B125" s="158">
        <v>42065</v>
      </c>
      <c r="C125" s="159" t="s">
        <v>372</v>
      </c>
      <c r="D125" s="158">
        <f t="shared" si="4"/>
        <v>42065</v>
      </c>
      <c r="E125" s="160" t="s">
        <v>419</v>
      </c>
      <c r="F125" s="160"/>
      <c r="G125" s="161" t="s">
        <v>94</v>
      </c>
      <c r="H125" s="162"/>
      <c r="I125" s="162">
        <v>21784</v>
      </c>
      <c r="J125" s="163">
        <f t="shared" si="5"/>
        <v>767968179</v>
      </c>
      <c r="K125" s="163"/>
    </row>
    <row r="126" spans="1:11" s="143" customFormat="1" ht="17.25" hidden="1" customHeight="1">
      <c r="A126" s="143">
        <f t="shared" si="3"/>
        <v>3</v>
      </c>
      <c r="B126" s="158">
        <v>42065</v>
      </c>
      <c r="C126" s="159" t="s">
        <v>372</v>
      </c>
      <c r="D126" s="158">
        <f t="shared" si="4"/>
        <v>42065</v>
      </c>
      <c r="E126" s="160" t="s">
        <v>425</v>
      </c>
      <c r="F126" s="160"/>
      <c r="G126" s="161" t="s">
        <v>35</v>
      </c>
      <c r="H126" s="162"/>
      <c r="I126" s="162">
        <v>2178</v>
      </c>
      <c r="J126" s="163">
        <f t="shared" si="5"/>
        <v>767966001</v>
      </c>
      <c r="K126" s="163"/>
    </row>
    <row r="127" spans="1:11" s="143" customFormat="1" ht="16.5" hidden="1" customHeight="1">
      <c r="A127" s="143">
        <f t="shared" si="3"/>
        <v>3</v>
      </c>
      <c r="B127" s="158">
        <v>42065</v>
      </c>
      <c r="C127" s="159" t="s">
        <v>372</v>
      </c>
      <c r="D127" s="158">
        <f t="shared" si="4"/>
        <v>42065</v>
      </c>
      <c r="E127" s="160" t="s">
        <v>406</v>
      </c>
      <c r="F127" s="160"/>
      <c r="G127" s="161" t="s">
        <v>38</v>
      </c>
      <c r="H127" s="162"/>
      <c r="I127" s="162">
        <v>85462423</v>
      </c>
      <c r="J127" s="163">
        <f t="shared" si="5"/>
        <v>682503578</v>
      </c>
      <c r="K127" s="163"/>
    </row>
    <row r="128" spans="1:11" s="143" customFormat="1" ht="17.25" customHeight="1">
      <c r="A128" s="143">
        <f t="shared" si="3"/>
        <v>3</v>
      </c>
      <c r="B128" s="158">
        <v>42065</v>
      </c>
      <c r="C128" s="159" t="s">
        <v>372</v>
      </c>
      <c r="D128" s="158">
        <f t="shared" si="4"/>
        <v>42065</v>
      </c>
      <c r="E128" s="160" t="s">
        <v>419</v>
      </c>
      <c r="F128" s="160"/>
      <c r="G128" s="161" t="s">
        <v>94</v>
      </c>
      <c r="H128" s="162"/>
      <c r="I128" s="162">
        <v>42731</v>
      </c>
      <c r="J128" s="163">
        <f t="shared" si="5"/>
        <v>682460847</v>
      </c>
      <c r="K128" s="163"/>
    </row>
    <row r="129" spans="1:11" s="143" customFormat="1" ht="17.25" hidden="1" customHeight="1">
      <c r="A129" s="143">
        <f t="shared" si="3"/>
        <v>3</v>
      </c>
      <c r="B129" s="158">
        <v>42065</v>
      </c>
      <c r="C129" s="159" t="s">
        <v>372</v>
      </c>
      <c r="D129" s="158">
        <f t="shared" si="4"/>
        <v>42065</v>
      </c>
      <c r="E129" s="160" t="s">
        <v>425</v>
      </c>
      <c r="F129" s="160"/>
      <c r="G129" s="161" t="s">
        <v>35</v>
      </c>
      <c r="H129" s="162"/>
      <c r="I129" s="162">
        <v>4273</v>
      </c>
      <c r="J129" s="163">
        <f t="shared" si="5"/>
        <v>682456574</v>
      </c>
      <c r="K129" s="163"/>
    </row>
    <row r="130" spans="1:11" s="143" customFormat="1" ht="12.75" hidden="1">
      <c r="A130" s="143">
        <f t="shared" si="3"/>
        <v>3</v>
      </c>
      <c r="B130" s="158">
        <v>42065</v>
      </c>
      <c r="C130" s="159" t="s">
        <v>372</v>
      </c>
      <c r="D130" s="158">
        <f t="shared" si="4"/>
        <v>42065</v>
      </c>
      <c r="E130" s="160" t="s">
        <v>884</v>
      </c>
      <c r="F130" s="160"/>
      <c r="G130" s="161" t="s">
        <v>34</v>
      </c>
      <c r="H130" s="162"/>
      <c r="I130" s="162">
        <v>35693790</v>
      </c>
      <c r="J130" s="163">
        <f t="shared" si="5"/>
        <v>646762784</v>
      </c>
      <c r="K130" s="163"/>
    </row>
    <row r="131" spans="1:11" s="143" customFormat="1" ht="17.25" customHeight="1">
      <c r="A131" s="143">
        <f t="shared" si="3"/>
        <v>3</v>
      </c>
      <c r="B131" s="158">
        <v>42065</v>
      </c>
      <c r="C131" s="159" t="s">
        <v>372</v>
      </c>
      <c r="D131" s="158">
        <f t="shared" si="4"/>
        <v>42065</v>
      </c>
      <c r="E131" s="160" t="s">
        <v>386</v>
      </c>
      <c r="F131" s="160"/>
      <c r="G131" s="161" t="s">
        <v>94</v>
      </c>
      <c r="H131" s="162"/>
      <c r="I131" s="162">
        <v>25000</v>
      </c>
      <c r="J131" s="163">
        <f t="shared" si="5"/>
        <v>646737784</v>
      </c>
      <c r="K131" s="163"/>
    </row>
    <row r="132" spans="1:11" s="143" customFormat="1" ht="17.25" hidden="1" customHeight="1">
      <c r="A132" s="143">
        <f t="shared" si="3"/>
        <v>3</v>
      </c>
      <c r="B132" s="158">
        <v>42065</v>
      </c>
      <c r="C132" s="159" t="s">
        <v>372</v>
      </c>
      <c r="D132" s="158">
        <f t="shared" si="4"/>
        <v>42065</v>
      </c>
      <c r="E132" s="160" t="s">
        <v>387</v>
      </c>
      <c r="F132" s="160"/>
      <c r="G132" s="159" t="s">
        <v>35</v>
      </c>
      <c r="H132" s="162"/>
      <c r="I132" s="162">
        <v>2500</v>
      </c>
      <c r="J132" s="163">
        <f t="shared" si="5"/>
        <v>646735284</v>
      </c>
      <c r="K132" s="163"/>
    </row>
    <row r="133" spans="1:11" s="143" customFormat="1" ht="25.5" hidden="1">
      <c r="A133" s="143">
        <f t="shared" si="3"/>
        <v>3</v>
      </c>
      <c r="B133" s="158">
        <v>42065</v>
      </c>
      <c r="C133" s="159" t="s">
        <v>372</v>
      </c>
      <c r="D133" s="158">
        <f t="shared" si="4"/>
        <v>42065</v>
      </c>
      <c r="E133" s="160" t="s">
        <v>723</v>
      </c>
      <c r="F133" s="160"/>
      <c r="G133" s="161" t="s">
        <v>34</v>
      </c>
      <c r="H133" s="162"/>
      <c r="I133" s="162">
        <v>100000000</v>
      </c>
      <c r="J133" s="163">
        <f t="shared" si="5"/>
        <v>546735284</v>
      </c>
      <c r="K133" s="163"/>
    </row>
    <row r="134" spans="1:11" s="143" customFormat="1" ht="17.25" customHeight="1">
      <c r="A134" s="143">
        <f t="shared" si="3"/>
        <v>3</v>
      </c>
      <c r="B134" s="158">
        <v>42065</v>
      </c>
      <c r="C134" s="159" t="s">
        <v>372</v>
      </c>
      <c r="D134" s="158">
        <f t="shared" si="4"/>
        <v>42065</v>
      </c>
      <c r="E134" s="160" t="s">
        <v>419</v>
      </c>
      <c r="F134" s="160"/>
      <c r="G134" s="161" t="s">
        <v>94</v>
      </c>
      <c r="H134" s="162"/>
      <c r="I134" s="162">
        <v>30000</v>
      </c>
      <c r="J134" s="163">
        <f t="shared" si="5"/>
        <v>546705284</v>
      </c>
      <c r="K134" s="163"/>
    </row>
    <row r="135" spans="1:11" s="143" customFormat="1" ht="17.25" hidden="1" customHeight="1">
      <c r="A135" s="143">
        <f t="shared" si="3"/>
        <v>3</v>
      </c>
      <c r="B135" s="158">
        <v>42065</v>
      </c>
      <c r="C135" s="159" t="s">
        <v>372</v>
      </c>
      <c r="D135" s="158">
        <f t="shared" si="4"/>
        <v>42065</v>
      </c>
      <c r="E135" s="160" t="s">
        <v>420</v>
      </c>
      <c r="F135" s="160"/>
      <c r="G135" s="161" t="s">
        <v>35</v>
      </c>
      <c r="H135" s="162"/>
      <c r="I135" s="162">
        <v>3000</v>
      </c>
      <c r="J135" s="163">
        <f t="shared" si="5"/>
        <v>546702284</v>
      </c>
      <c r="K135" s="163"/>
    </row>
    <row r="136" spans="1:11" s="143" customFormat="1" ht="17.25" hidden="1" customHeight="1">
      <c r="A136" s="143">
        <f t="shared" si="3"/>
        <v>3</v>
      </c>
      <c r="B136" s="158">
        <v>42065</v>
      </c>
      <c r="C136" s="159" t="s">
        <v>372</v>
      </c>
      <c r="D136" s="158">
        <f t="shared" si="4"/>
        <v>42065</v>
      </c>
      <c r="E136" s="160" t="s">
        <v>814</v>
      </c>
      <c r="F136" s="160"/>
      <c r="G136" s="161" t="s">
        <v>34</v>
      </c>
      <c r="H136" s="162"/>
      <c r="I136" s="162">
        <v>100000000</v>
      </c>
      <c r="J136" s="163">
        <f t="shared" si="5"/>
        <v>446702284</v>
      </c>
      <c r="K136" s="163"/>
    </row>
    <row r="137" spans="1:11" s="143" customFormat="1" ht="17.25" customHeight="1">
      <c r="A137" s="143">
        <f t="shared" si="3"/>
        <v>3</v>
      </c>
      <c r="B137" s="158">
        <v>42065</v>
      </c>
      <c r="C137" s="159" t="s">
        <v>372</v>
      </c>
      <c r="D137" s="158">
        <f t="shared" si="4"/>
        <v>42065</v>
      </c>
      <c r="E137" s="160" t="s">
        <v>419</v>
      </c>
      <c r="F137" s="160"/>
      <c r="G137" s="161" t="s">
        <v>94</v>
      </c>
      <c r="H137" s="162"/>
      <c r="I137" s="162">
        <v>50000</v>
      </c>
      <c r="J137" s="163">
        <f t="shared" si="5"/>
        <v>446652284</v>
      </c>
      <c r="K137" s="163"/>
    </row>
    <row r="138" spans="1:11" s="143" customFormat="1" ht="17.25" hidden="1" customHeight="1">
      <c r="A138" s="143">
        <f t="shared" si="3"/>
        <v>3</v>
      </c>
      <c r="B138" s="158">
        <v>42065</v>
      </c>
      <c r="C138" s="159" t="s">
        <v>372</v>
      </c>
      <c r="D138" s="158">
        <f t="shared" si="4"/>
        <v>42065</v>
      </c>
      <c r="E138" s="160" t="s">
        <v>420</v>
      </c>
      <c r="F138" s="160"/>
      <c r="G138" s="161" t="s">
        <v>35</v>
      </c>
      <c r="H138" s="162"/>
      <c r="I138" s="162">
        <v>5000</v>
      </c>
      <c r="J138" s="163">
        <f t="shared" si="5"/>
        <v>446647284</v>
      </c>
      <c r="K138" s="163"/>
    </row>
    <row r="139" spans="1:11" s="143" customFormat="1" ht="17.25" hidden="1" customHeight="1">
      <c r="A139" s="143">
        <f t="shared" si="3"/>
        <v>3</v>
      </c>
      <c r="B139" s="158">
        <v>42065</v>
      </c>
      <c r="C139" s="159" t="s">
        <v>375</v>
      </c>
      <c r="D139" s="158">
        <f t="shared" si="4"/>
        <v>42065</v>
      </c>
      <c r="E139" s="160" t="s">
        <v>376</v>
      </c>
      <c r="F139" s="160"/>
      <c r="G139" s="161" t="s">
        <v>374</v>
      </c>
      <c r="H139" s="162">
        <v>2077355000</v>
      </c>
      <c r="I139" s="162"/>
      <c r="J139" s="163">
        <f t="shared" si="5"/>
        <v>2524002284</v>
      </c>
      <c r="K139" s="163"/>
    </row>
    <row r="140" spans="1:11" s="143" customFormat="1" ht="17.25" hidden="1" customHeight="1">
      <c r="A140" s="143">
        <f t="shared" ref="A140:A203" si="6">IF(B140&lt;&gt;"",MONTH(B140),"")</f>
        <v>3</v>
      </c>
      <c r="B140" s="158">
        <v>42065</v>
      </c>
      <c r="C140" s="159" t="s">
        <v>39</v>
      </c>
      <c r="D140" s="158">
        <f t="shared" si="4"/>
        <v>42065</v>
      </c>
      <c r="E140" s="160" t="s">
        <v>62</v>
      </c>
      <c r="F140" s="160"/>
      <c r="G140" s="161" t="s">
        <v>371</v>
      </c>
      <c r="H140" s="162"/>
      <c r="I140" s="162">
        <v>2500000000</v>
      </c>
      <c r="J140" s="163">
        <f t="shared" si="5"/>
        <v>24002284</v>
      </c>
      <c r="K140" s="163"/>
    </row>
    <row r="141" spans="1:11" s="143" customFormat="1" ht="17.25" hidden="1" customHeight="1">
      <c r="A141" s="143">
        <f t="shared" si="6"/>
        <v>3</v>
      </c>
      <c r="B141" s="158">
        <v>42072</v>
      </c>
      <c r="C141" s="159" t="s">
        <v>375</v>
      </c>
      <c r="D141" s="158">
        <f t="shared" ref="D141:D204" si="7">IF(B141&lt;&gt;"",B141,"")</f>
        <v>42072</v>
      </c>
      <c r="E141" s="160" t="s">
        <v>376</v>
      </c>
      <c r="F141" s="160"/>
      <c r="G141" s="161" t="s">
        <v>374</v>
      </c>
      <c r="H141" s="162">
        <v>514535000</v>
      </c>
      <c r="I141" s="162"/>
      <c r="J141" s="163">
        <f t="shared" ref="J141:J204" si="8">IF(B141&lt;&gt;"",J140+H141-I141,0)</f>
        <v>538537284</v>
      </c>
      <c r="K141" s="163"/>
    </row>
    <row r="142" spans="1:11" s="143" customFormat="1" ht="17.25" hidden="1" customHeight="1">
      <c r="A142" s="143">
        <f t="shared" si="6"/>
        <v>3</v>
      </c>
      <c r="B142" s="158">
        <v>42072</v>
      </c>
      <c r="C142" s="159" t="s">
        <v>372</v>
      </c>
      <c r="D142" s="158">
        <f t="shared" si="7"/>
        <v>42072</v>
      </c>
      <c r="E142" s="160" t="s">
        <v>878</v>
      </c>
      <c r="F142" s="160"/>
      <c r="G142" s="161" t="s">
        <v>34</v>
      </c>
      <c r="H142" s="162"/>
      <c r="I142" s="162">
        <v>63260843</v>
      </c>
      <c r="J142" s="163">
        <f t="shared" si="8"/>
        <v>475276441</v>
      </c>
      <c r="K142" s="163"/>
    </row>
    <row r="143" spans="1:11" s="143" customFormat="1" ht="17.25" customHeight="1">
      <c r="A143" s="143">
        <f t="shared" si="6"/>
        <v>3</v>
      </c>
      <c r="B143" s="158">
        <v>42072</v>
      </c>
      <c r="C143" s="159" t="s">
        <v>372</v>
      </c>
      <c r="D143" s="158">
        <f t="shared" si="7"/>
        <v>42072</v>
      </c>
      <c r="E143" s="160" t="s">
        <v>419</v>
      </c>
      <c r="F143" s="160"/>
      <c r="G143" s="161" t="s">
        <v>94</v>
      </c>
      <c r="H143" s="162"/>
      <c r="I143" s="162">
        <v>20000</v>
      </c>
      <c r="J143" s="163">
        <f t="shared" si="8"/>
        <v>475256441</v>
      </c>
      <c r="K143" s="163"/>
    </row>
    <row r="144" spans="1:11" s="143" customFormat="1" ht="17.25" hidden="1" customHeight="1">
      <c r="A144" s="143">
        <f t="shared" si="6"/>
        <v>3</v>
      </c>
      <c r="B144" s="158">
        <v>42072</v>
      </c>
      <c r="C144" s="159" t="s">
        <v>372</v>
      </c>
      <c r="D144" s="158">
        <f t="shared" si="7"/>
        <v>42072</v>
      </c>
      <c r="E144" s="160" t="s">
        <v>420</v>
      </c>
      <c r="F144" s="160"/>
      <c r="G144" s="161" t="s">
        <v>35</v>
      </c>
      <c r="H144" s="162"/>
      <c r="I144" s="162">
        <v>2000</v>
      </c>
      <c r="J144" s="163">
        <f t="shared" si="8"/>
        <v>475254441</v>
      </c>
      <c r="K144" s="163"/>
    </row>
    <row r="145" spans="1:11" s="143" customFormat="1" ht="17.25" hidden="1" customHeight="1">
      <c r="A145" s="143">
        <f t="shared" si="6"/>
        <v>3</v>
      </c>
      <c r="B145" s="158">
        <v>42072</v>
      </c>
      <c r="C145" s="159" t="s">
        <v>372</v>
      </c>
      <c r="D145" s="158">
        <f t="shared" si="7"/>
        <v>42072</v>
      </c>
      <c r="E145" s="160" t="s">
        <v>885</v>
      </c>
      <c r="F145" s="160"/>
      <c r="G145" s="161" t="s">
        <v>34</v>
      </c>
      <c r="H145" s="162"/>
      <c r="I145" s="162">
        <v>180000000</v>
      </c>
      <c r="J145" s="163">
        <f t="shared" si="8"/>
        <v>295254441</v>
      </c>
      <c r="K145" s="163"/>
    </row>
    <row r="146" spans="1:11" s="143" customFormat="1" ht="17.25" customHeight="1">
      <c r="A146" s="143">
        <f t="shared" si="6"/>
        <v>3</v>
      </c>
      <c r="B146" s="158">
        <v>42072</v>
      </c>
      <c r="C146" s="159" t="s">
        <v>372</v>
      </c>
      <c r="D146" s="158">
        <f t="shared" si="7"/>
        <v>42072</v>
      </c>
      <c r="E146" s="160" t="s">
        <v>419</v>
      </c>
      <c r="F146" s="160"/>
      <c r="G146" s="161" t="s">
        <v>94</v>
      </c>
      <c r="H146" s="162"/>
      <c r="I146" s="162">
        <v>90000</v>
      </c>
      <c r="J146" s="163">
        <f t="shared" si="8"/>
        <v>295164441</v>
      </c>
      <c r="K146" s="163"/>
    </row>
    <row r="147" spans="1:11" s="143" customFormat="1" ht="17.25" hidden="1" customHeight="1">
      <c r="A147" s="143">
        <f t="shared" si="6"/>
        <v>3</v>
      </c>
      <c r="B147" s="158">
        <v>42072</v>
      </c>
      <c r="C147" s="159" t="s">
        <v>372</v>
      </c>
      <c r="D147" s="158">
        <f t="shared" si="7"/>
        <v>42072</v>
      </c>
      <c r="E147" s="160" t="s">
        <v>420</v>
      </c>
      <c r="F147" s="160"/>
      <c r="G147" s="161" t="s">
        <v>35</v>
      </c>
      <c r="H147" s="162"/>
      <c r="I147" s="162">
        <v>9000</v>
      </c>
      <c r="J147" s="163">
        <f t="shared" si="8"/>
        <v>295155441</v>
      </c>
      <c r="K147" s="163"/>
    </row>
    <row r="148" spans="1:11" s="143" customFormat="1" ht="17.25" hidden="1" customHeight="1">
      <c r="A148" s="143">
        <f t="shared" si="6"/>
        <v>3</v>
      </c>
      <c r="B148" s="158">
        <v>42073</v>
      </c>
      <c r="C148" s="159" t="s">
        <v>375</v>
      </c>
      <c r="D148" s="158">
        <f t="shared" si="7"/>
        <v>42073</v>
      </c>
      <c r="E148" s="160" t="s">
        <v>376</v>
      </c>
      <c r="F148" s="160"/>
      <c r="G148" s="161" t="s">
        <v>374</v>
      </c>
      <c r="H148" s="162">
        <v>1921500000</v>
      </c>
      <c r="I148" s="162"/>
      <c r="J148" s="163">
        <f t="shared" si="8"/>
        <v>2216655441</v>
      </c>
      <c r="K148" s="163"/>
    </row>
    <row r="149" spans="1:11" s="143" customFormat="1" ht="12.75" hidden="1">
      <c r="A149" s="143">
        <f t="shared" si="6"/>
        <v>3</v>
      </c>
      <c r="B149" s="158">
        <v>42073</v>
      </c>
      <c r="C149" s="159" t="s">
        <v>372</v>
      </c>
      <c r="D149" s="158">
        <f t="shared" si="7"/>
        <v>42073</v>
      </c>
      <c r="E149" s="160" t="s">
        <v>886</v>
      </c>
      <c r="F149" s="160"/>
      <c r="G149" s="161" t="s">
        <v>34</v>
      </c>
      <c r="H149" s="162"/>
      <c r="I149" s="162">
        <v>15000000</v>
      </c>
      <c r="J149" s="163">
        <f t="shared" si="8"/>
        <v>2201655441</v>
      </c>
      <c r="K149" s="163"/>
    </row>
    <row r="150" spans="1:11" s="143" customFormat="1" ht="17.25" customHeight="1">
      <c r="A150" s="143">
        <f t="shared" si="6"/>
        <v>3</v>
      </c>
      <c r="B150" s="158">
        <v>42073</v>
      </c>
      <c r="C150" s="159" t="s">
        <v>372</v>
      </c>
      <c r="D150" s="158">
        <f t="shared" si="7"/>
        <v>42073</v>
      </c>
      <c r="E150" s="160" t="s">
        <v>419</v>
      </c>
      <c r="F150" s="160"/>
      <c r="G150" s="161" t="s">
        <v>94</v>
      </c>
      <c r="H150" s="162"/>
      <c r="I150" s="162">
        <v>20000</v>
      </c>
      <c r="J150" s="163">
        <f t="shared" si="8"/>
        <v>2201635441</v>
      </c>
      <c r="K150" s="163"/>
    </row>
    <row r="151" spans="1:11" s="143" customFormat="1" ht="17.25" hidden="1" customHeight="1">
      <c r="A151" s="143">
        <f t="shared" si="6"/>
        <v>3</v>
      </c>
      <c r="B151" s="158">
        <v>42073</v>
      </c>
      <c r="C151" s="159" t="s">
        <v>372</v>
      </c>
      <c r="D151" s="158">
        <f t="shared" si="7"/>
        <v>42073</v>
      </c>
      <c r="E151" s="160" t="s">
        <v>420</v>
      </c>
      <c r="F151" s="160"/>
      <c r="G151" s="161" t="s">
        <v>35</v>
      </c>
      <c r="H151" s="162"/>
      <c r="I151" s="162">
        <v>2000</v>
      </c>
      <c r="J151" s="163">
        <f t="shared" si="8"/>
        <v>2201633441</v>
      </c>
      <c r="K151" s="163"/>
    </row>
    <row r="152" spans="1:11" s="143" customFormat="1" ht="17.25" hidden="1" customHeight="1">
      <c r="A152" s="143">
        <f t="shared" si="6"/>
        <v>3</v>
      </c>
      <c r="B152" s="158">
        <v>42073</v>
      </c>
      <c r="C152" s="159" t="s">
        <v>372</v>
      </c>
      <c r="D152" s="158">
        <f t="shared" si="7"/>
        <v>42073</v>
      </c>
      <c r="E152" s="160" t="s">
        <v>887</v>
      </c>
      <c r="F152" s="160"/>
      <c r="G152" s="161" t="s">
        <v>34</v>
      </c>
      <c r="H152" s="162"/>
      <c r="I152" s="162">
        <v>14023460</v>
      </c>
      <c r="J152" s="163">
        <f t="shared" si="8"/>
        <v>2187609981</v>
      </c>
      <c r="K152" s="163"/>
    </row>
    <row r="153" spans="1:11" s="143" customFormat="1" ht="17.25" customHeight="1">
      <c r="A153" s="143">
        <f t="shared" si="6"/>
        <v>3</v>
      </c>
      <c r="B153" s="158">
        <v>42073</v>
      </c>
      <c r="C153" s="159" t="s">
        <v>372</v>
      </c>
      <c r="D153" s="158">
        <f t="shared" si="7"/>
        <v>42073</v>
      </c>
      <c r="E153" s="160" t="s">
        <v>386</v>
      </c>
      <c r="F153" s="160"/>
      <c r="G153" s="161" t="s">
        <v>94</v>
      </c>
      <c r="H153" s="162"/>
      <c r="I153" s="162">
        <v>25000</v>
      </c>
      <c r="J153" s="163">
        <f t="shared" si="8"/>
        <v>2187584981</v>
      </c>
      <c r="K153" s="163"/>
    </row>
    <row r="154" spans="1:11" s="143" customFormat="1" ht="17.25" hidden="1" customHeight="1">
      <c r="A154" s="143">
        <f t="shared" si="6"/>
        <v>3</v>
      </c>
      <c r="B154" s="158">
        <v>42073</v>
      </c>
      <c r="C154" s="159" t="s">
        <v>372</v>
      </c>
      <c r="D154" s="158">
        <f t="shared" si="7"/>
        <v>42073</v>
      </c>
      <c r="E154" s="160" t="s">
        <v>387</v>
      </c>
      <c r="F154" s="160"/>
      <c r="G154" s="159" t="s">
        <v>35</v>
      </c>
      <c r="H154" s="162"/>
      <c r="I154" s="162">
        <v>2500</v>
      </c>
      <c r="J154" s="163">
        <f t="shared" si="8"/>
        <v>2187582481</v>
      </c>
      <c r="K154" s="163"/>
    </row>
    <row r="155" spans="1:11" s="143" customFormat="1" ht="25.5" hidden="1">
      <c r="A155" s="143">
        <f t="shared" si="6"/>
        <v>3</v>
      </c>
      <c r="B155" s="158">
        <v>42073</v>
      </c>
      <c r="C155" s="159" t="s">
        <v>372</v>
      </c>
      <c r="D155" s="158">
        <f t="shared" si="7"/>
        <v>42073</v>
      </c>
      <c r="E155" s="160" t="s">
        <v>723</v>
      </c>
      <c r="F155" s="160"/>
      <c r="G155" s="161" t="s">
        <v>34</v>
      </c>
      <c r="H155" s="162"/>
      <c r="I155" s="162">
        <v>112000000</v>
      </c>
      <c r="J155" s="163">
        <f t="shared" si="8"/>
        <v>2075582481</v>
      </c>
      <c r="K155" s="163"/>
    </row>
    <row r="156" spans="1:11" s="143" customFormat="1" ht="17.25" customHeight="1">
      <c r="A156" s="143">
        <f t="shared" si="6"/>
        <v>3</v>
      </c>
      <c r="B156" s="158">
        <v>42073</v>
      </c>
      <c r="C156" s="159" t="s">
        <v>372</v>
      </c>
      <c r="D156" s="158">
        <f t="shared" si="7"/>
        <v>42073</v>
      </c>
      <c r="E156" s="160" t="s">
        <v>419</v>
      </c>
      <c r="F156" s="160"/>
      <c r="G156" s="161" t="s">
        <v>94</v>
      </c>
      <c r="H156" s="162"/>
      <c r="I156" s="162">
        <v>33600</v>
      </c>
      <c r="J156" s="163">
        <f t="shared" si="8"/>
        <v>2075548881</v>
      </c>
      <c r="K156" s="163"/>
    </row>
    <row r="157" spans="1:11" s="143" customFormat="1" ht="17.25" hidden="1" customHeight="1">
      <c r="A157" s="143">
        <f t="shared" si="6"/>
        <v>3</v>
      </c>
      <c r="B157" s="158">
        <v>42073</v>
      </c>
      <c r="C157" s="159" t="s">
        <v>372</v>
      </c>
      <c r="D157" s="158">
        <f t="shared" si="7"/>
        <v>42073</v>
      </c>
      <c r="E157" s="160" t="s">
        <v>420</v>
      </c>
      <c r="F157" s="160"/>
      <c r="G157" s="161" t="s">
        <v>35</v>
      </c>
      <c r="H157" s="162"/>
      <c r="I157" s="162">
        <v>3360</v>
      </c>
      <c r="J157" s="163">
        <f t="shared" si="8"/>
        <v>2075545521</v>
      </c>
      <c r="K157" s="163"/>
    </row>
    <row r="158" spans="1:11" s="143" customFormat="1" ht="17.25" hidden="1" customHeight="1">
      <c r="A158" s="143">
        <f t="shared" si="6"/>
        <v>3</v>
      </c>
      <c r="B158" s="158">
        <v>42074</v>
      </c>
      <c r="C158" s="159" t="s">
        <v>40</v>
      </c>
      <c r="D158" s="158">
        <f t="shared" si="7"/>
        <v>42074</v>
      </c>
      <c r="E158" s="160" t="s">
        <v>62</v>
      </c>
      <c r="F158" s="160"/>
      <c r="G158" s="161" t="s">
        <v>371</v>
      </c>
      <c r="H158" s="162"/>
      <c r="I158" s="162">
        <v>1000000000</v>
      </c>
      <c r="J158" s="163">
        <f t="shared" si="8"/>
        <v>1075545521</v>
      </c>
      <c r="K158" s="163"/>
    </row>
    <row r="159" spans="1:11" s="143" customFormat="1" ht="17.25" hidden="1" customHeight="1">
      <c r="A159" s="143">
        <f t="shared" si="6"/>
        <v>3</v>
      </c>
      <c r="B159" s="158">
        <v>42074</v>
      </c>
      <c r="C159" s="159" t="s">
        <v>41</v>
      </c>
      <c r="D159" s="158">
        <f t="shared" si="7"/>
        <v>42074</v>
      </c>
      <c r="E159" s="160" t="s">
        <v>62</v>
      </c>
      <c r="F159" s="160"/>
      <c r="G159" s="161" t="s">
        <v>371</v>
      </c>
      <c r="H159" s="162"/>
      <c r="I159" s="162">
        <v>1050000000</v>
      </c>
      <c r="J159" s="163">
        <f t="shared" si="8"/>
        <v>25545521</v>
      </c>
      <c r="K159" s="163"/>
    </row>
    <row r="160" spans="1:11" s="143" customFormat="1" ht="17.25" hidden="1" customHeight="1">
      <c r="A160" s="143">
        <f t="shared" si="6"/>
        <v>3</v>
      </c>
      <c r="B160" s="158">
        <v>42081</v>
      </c>
      <c r="C160" s="159" t="s">
        <v>372</v>
      </c>
      <c r="D160" s="158">
        <f t="shared" si="7"/>
        <v>42081</v>
      </c>
      <c r="E160" s="160" t="s">
        <v>426</v>
      </c>
      <c r="F160" s="160"/>
      <c r="G160" s="161" t="s">
        <v>378</v>
      </c>
      <c r="H160" s="162"/>
      <c r="I160" s="162">
        <v>7424595</v>
      </c>
      <c r="J160" s="163">
        <f t="shared" si="8"/>
        <v>18120926</v>
      </c>
      <c r="K160" s="163"/>
    </row>
    <row r="161" spans="1:11" s="143" customFormat="1" ht="17.25" hidden="1" customHeight="1">
      <c r="A161" s="143">
        <f t="shared" si="6"/>
        <v>3</v>
      </c>
      <c r="B161" s="158">
        <v>42081</v>
      </c>
      <c r="C161" s="159" t="s">
        <v>372</v>
      </c>
      <c r="D161" s="158">
        <f t="shared" si="7"/>
        <v>42081</v>
      </c>
      <c r="E161" s="160" t="s">
        <v>427</v>
      </c>
      <c r="F161" s="160"/>
      <c r="G161" s="161" t="s">
        <v>378</v>
      </c>
      <c r="H161" s="162"/>
      <c r="I161" s="162">
        <v>5540976</v>
      </c>
      <c r="J161" s="163">
        <f t="shared" si="8"/>
        <v>12579950</v>
      </c>
      <c r="K161" s="163"/>
    </row>
    <row r="162" spans="1:11" s="143" customFormat="1" ht="17.25" hidden="1" customHeight="1">
      <c r="A162" s="143">
        <f t="shared" si="6"/>
        <v>3</v>
      </c>
      <c r="B162" s="158">
        <v>42081</v>
      </c>
      <c r="C162" s="159" t="s">
        <v>372</v>
      </c>
      <c r="D162" s="158">
        <f t="shared" si="7"/>
        <v>42081</v>
      </c>
      <c r="E162" s="160" t="s">
        <v>428</v>
      </c>
      <c r="F162" s="160"/>
      <c r="G162" s="161" t="s">
        <v>378</v>
      </c>
      <c r="H162" s="162"/>
      <c r="I162" s="162">
        <v>5621208</v>
      </c>
      <c r="J162" s="163">
        <f t="shared" si="8"/>
        <v>6958742</v>
      </c>
      <c r="K162" s="163"/>
    </row>
    <row r="163" spans="1:11" s="143" customFormat="1" ht="17.25" hidden="1" customHeight="1">
      <c r="A163" s="143">
        <f t="shared" si="6"/>
        <v>3</v>
      </c>
      <c r="B163" s="158">
        <v>42081</v>
      </c>
      <c r="C163" s="159" t="s">
        <v>372</v>
      </c>
      <c r="D163" s="158">
        <f t="shared" si="7"/>
        <v>42081</v>
      </c>
      <c r="E163" s="160" t="s">
        <v>429</v>
      </c>
      <c r="F163" s="160"/>
      <c r="G163" s="161" t="s">
        <v>378</v>
      </c>
      <c r="H163" s="162"/>
      <c r="I163" s="162">
        <v>1565928</v>
      </c>
      <c r="J163" s="163">
        <f t="shared" si="8"/>
        <v>5392814</v>
      </c>
      <c r="K163" s="163"/>
    </row>
    <row r="164" spans="1:11" s="143" customFormat="1" ht="17.25" hidden="1" customHeight="1">
      <c r="A164" s="143">
        <f t="shared" si="6"/>
        <v>3</v>
      </c>
      <c r="B164" s="158">
        <v>42081</v>
      </c>
      <c r="C164" s="159" t="s">
        <v>372</v>
      </c>
      <c r="D164" s="158">
        <f t="shared" si="7"/>
        <v>42081</v>
      </c>
      <c r="E164" s="160" t="s">
        <v>430</v>
      </c>
      <c r="F164" s="160"/>
      <c r="G164" s="161" t="s">
        <v>378</v>
      </c>
      <c r="H164" s="162"/>
      <c r="I164" s="162">
        <v>3493224</v>
      </c>
      <c r="J164" s="163">
        <f t="shared" si="8"/>
        <v>1899590</v>
      </c>
      <c r="K164" s="163"/>
    </row>
    <row r="165" spans="1:11" s="143" customFormat="1" ht="17.25" hidden="1" customHeight="1">
      <c r="A165" s="143">
        <f t="shared" si="6"/>
        <v>3</v>
      </c>
      <c r="B165" s="158">
        <v>42081</v>
      </c>
      <c r="C165" s="159" t="s">
        <v>372</v>
      </c>
      <c r="D165" s="158">
        <f t="shared" si="7"/>
        <v>42081</v>
      </c>
      <c r="E165" s="160" t="s">
        <v>612</v>
      </c>
      <c r="F165" s="160"/>
      <c r="G165" s="161" t="s">
        <v>613</v>
      </c>
      <c r="H165" s="162">
        <v>10725000</v>
      </c>
      <c r="I165" s="162"/>
      <c r="J165" s="163">
        <f t="shared" si="8"/>
        <v>12624590</v>
      </c>
      <c r="K165" s="163"/>
    </row>
    <row r="166" spans="1:11" s="143" customFormat="1" ht="17.25" hidden="1" customHeight="1">
      <c r="A166" s="143">
        <f t="shared" si="6"/>
        <v>3</v>
      </c>
      <c r="B166" s="158">
        <v>42081</v>
      </c>
      <c r="C166" s="159" t="s">
        <v>372</v>
      </c>
      <c r="D166" s="158">
        <f t="shared" si="7"/>
        <v>42081</v>
      </c>
      <c r="E166" s="160" t="s">
        <v>431</v>
      </c>
      <c r="F166" s="160"/>
      <c r="G166" s="161" t="s">
        <v>378</v>
      </c>
      <c r="H166" s="162"/>
      <c r="I166" s="162">
        <v>3940312</v>
      </c>
      <c r="J166" s="163">
        <f t="shared" si="8"/>
        <v>8684278</v>
      </c>
      <c r="K166" s="163"/>
    </row>
    <row r="167" spans="1:11" s="143" customFormat="1" ht="17.25" hidden="1" customHeight="1">
      <c r="A167" s="143">
        <f t="shared" si="6"/>
        <v>3</v>
      </c>
      <c r="B167" s="158">
        <v>42083</v>
      </c>
      <c r="C167" s="159" t="s">
        <v>375</v>
      </c>
      <c r="D167" s="158">
        <f t="shared" si="7"/>
        <v>42083</v>
      </c>
      <c r="E167" s="160" t="s">
        <v>376</v>
      </c>
      <c r="F167" s="160"/>
      <c r="G167" s="161" t="s">
        <v>374</v>
      </c>
      <c r="H167" s="162">
        <v>1285700000</v>
      </c>
      <c r="I167" s="162"/>
      <c r="J167" s="163">
        <f t="shared" si="8"/>
        <v>1294384278</v>
      </c>
      <c r="K167" s="163"/>
    </row>
    <row r="168" spans="1:11" s="143" customFormat="1" ht="17.25" hidden="1" customHeight="1">
      <c r="A168" s="143">
        <f t="shared" si="6"/>
        <v>3</v>
      </c>
      <c r="B168" s="158">
        <v>42084</v>
      </c>
      <c r="C168" s="159" t="s">
        <v>42</v>
      </c>
      <c r="D168" s="158">
        <f t="shared" si="7"/>
        <v>42084</v>
      </c>
      <c r="E168" s="160" t="s">
        <v>62</v>
      </c>
      <c r="F168" s="160"/>
      <c r="G168" s="161" t="s">
        <v>371</v>
      </c>
      <c r="H168" s="162"/>
      <c r="I168" s="162">
        <v>400000000</v>
      </c>
      <c r="J168" s="163">
        <f t="shared" si="8"/>
        <v>894384278</v>
      </c>
      <c r="K168" s="163"/>
    </row>
    <row r="169" spans="1:11" s="143" customFormat="1" ht="17.25" hidden="1" customHeight="1">
      <c r="A169" s="143">
        <f t="shared" si="6"/>
        <v>3</v>
      </c>
      <c r="B169" s="158">
        <v>42086</v>
      </c>
      <c r="C169" s="159" t="s">
        <v>375</v>
      </c>
      <c r="D169" s="158">
        <f t="shared" si="7"/>
        <v>42086</v>
      </c>
      <c r="E169" s="160" t="s">
        <v>432</v>
      </c>
      <c r="F169" s="160"/>
      <c r="G169" s="161" t="s">
        <v>36</v>
      </c>
      <c r="H169" s="162"/>
      <c r="I169" s="162">
        <v>20000000</v>
      </c>
      <c r="J169" s="163">
        <f t="shared" si="8"/>
        <v>874384278</v>
      </c>
      <c r="K169" s="163"/>
    </row>
    <row r="170" spans="1:11" s="143" customFormat="1" ht="17.25" hidden="1" customHeight="1">
      <c r="A170" s="143">
        <f t="shared" si="6"/>
        <v>3</v>
      </c>
      <c r="B170" s="158">
        <v>42086</v>
      </c>
      <c r="C170" s="159" t="s">
        <v>375</v>
      </c>
      <c r="D170" s="158">
        <f t="shared" si="7"/>
        <v>42086</v>
      </c>
      <c r="E170" s="160" t="s">
        <v>395</v>
      </c>
      <c r="F170" s="160"/>
      <c r="G170" s="161" t="s">
        <v>58</v>
      </c>
      <c r="H170" s="162"/>
      <c r="I170" s="162">
        <v>72000000</v>
      </c>
      <c r="J170" s="163">
        <f t="shared" si="8"/>
        <v>802384278</v>
      </c>
      <c r="K170" s="163"/>
    </row>
    <row r="171" spans="1:11" s="143" customFormat="1" ht="12.75" hidden="1">
      <c r="A171" s="143">
        <f t="shared" si="6"/>
        <v>3</v>
      </c>
      <c r="B171" s="158">
        <v>42086</v>
      </c>
      <c r="C171" s="159" t="s">
        <v>372</v>
      </c>
      <c r="D171" s="158">
        <f t="shared" si="7"/>
        <v>42086</v>
      </c>
      <c r="E171" s="160" t="s">
        <v>883</v>
      </c>
      <c r="F171" s="160"/>
      <c r="G171" s="161" t="s">
        <v>34</v>
      </c>
      <c r="H171" s="162"/>
      <c r="I171" s="162">
        <v>34111000</v>
      </c>
      <c r="J171" s="163">
        <f t="shared" si="8"/>
        <v>768273278</v>
      </c>
      <c r="K171" s="163"/>
    </row>
    <row r="172" spans="1:11" s="143" customFormat="1" ht="17.25" customHeight="1">
      <c r="A172" s="143">
        <f t="shared" si="6"/>
        <v>3</v>
      </c>
      <c r="B172" s="158">
        <v>42086</v>
      </c>
      <c r="C172" s="159" t="s">
        <v>372</v>
      </c>
      <c r="D172" s="158">
        <f t="shared" si="7"/>
        <v>42086</v>
      </c>
      <c r="E172" s="160" t="s">
        <v>419</v>
      </c>
      <c r="F172" s="160"/>
      <c r="G172" s="161" t="s">
        <v>94</v>
      </c>
      <c r="H172" s="162"/>
      <c r="I172" s="162">
        <v>20000</v>
      </c>
      <c r="J172" s="163">
        <f t="shared" si="8"/>
        <v>768253278</v>
      </c>
      <c r="K172" s="163"/>
    </row>
    <row r="173" spans="1:11" s="143" customFormat="1" ht="17.25" hidden="1" customHeight="1">
      <c r="A173" s="143">
        <f t="shared" si="6"/>
        <v>3</v>
      </c>
      <c r="B173" s="158">
        <v>42086</v>
      </c>
      <c r="C173" s="159" t="s">
        <v>372</v>
      </c>
      <c r="D173" s="158">
        <f t="shared" si="7"/>
        <v>42086</v>
      </c>
      <c r="E173" s="160" t="s">
        <v>420</v>
      </c>
      <c r="F173" s="160"/>
      <c r="G173" s="161" t="s">
        <v>35</v>
      </c>
      <c r="H173" s="162"/>
      <c r="I173" s="162">
        <v>2000</v>
      </c>
      <c r="J173" s="163">
        <f t="shared" si="8"/>
        <v>768251278</v>
      </c>
      <c r="K173" s="163"/>
    </row>
    <row r="174" spans="1:11" s="143" customFormat="1" ht="17.25" customHeight="1">
      <c r="A174" s="143">
        <f t="shared" si="6"/>
        <v>3</v>
      </c>
      <c r="B174" s="158">
        <v>42086</v>
      </c>
      <c r="C174" s="159" t="s">
        <v>372</v>
      </c>
      <c r="D174" s="158">
        <f t="shared" si="7"/>
        <v>42086</v>
      </c>
      <c r="E174" s="160" t="s">
        <v>433</v>
      </c>
      <c r="F174" s="160"/>
      <c r="G174" s="161" t="s">
        <v>94</v>
      </c>
      <c r="H174" s="162"/>
      <c r="I174" s="162">
        <v>50000</v>
      </c>
      <c r="J174" s="163">
        <f t="shared" si="8"/>
        <v>768201278</v>
      </c>
      <c r="K174" s="163"/>
    </row>
    <row r="175" spans="1:11" s="143" customFormat="1" ht="17.25" hidden="1" customHeight="1">
      <c r="A175" s="143">
        <f t="shared" si="6"/>
        <v>3</v>
      </c>
      <c r="B175" s="158">
        <v>42086</v>
      </c>
      <c r="C175" s="159" t="s">
        <v>372</v>
      </c>
      <c r="D175" s="158">
        <f t="shared" si="7"/>
        <v>42086</v>
      </c>
      <c r="E175" s="160" t="s">
        <v>434</v>
      </c>
      <c r="F175" s="160"/>
      <c r="G175" s="161" t="s">
        <v>35</v>
      </c>
      <c r="H175" s="162"/>
      <c r="I175" s="162">
        <v>5000</v>
      </c>
      <c r="J175" s="163">
        <f t="shared" si="8"/>
        <v>768196278</v>
      </c>
      <c r="K175" s="163"/>
    </row>
    <row r="176" spans="1:11" s="143" customFormat="1" ht="17.25" customHeight="1">
      <c r="A176" s="143">
        <f t="shared" si="6"/>
        <v>3</v>
      </c>
      <c r="B176" s="158">
        <v>42086</v>
      </c>
      <c r="C176" s="159" t="s">
        <v>372</v>
      </c>
      <c r="D176" s="158">
        <f t="shared" si="7"/>
        <v>42086</v>
      </c>
      <c r="E176" s="160" t="s">
        <v>433</v>
      </c>
      <c r="F176" s="160"/>
      <c r="G176" s="161" t="s">
        <v>94</v>
      </c>
      <c r="H176" s="162"/>
      <c r="I176" s="162">
        <v>50000</v>
      </c>
      <c r="J176" s="163">
        <f t="shared" si="8"/>
        <v>768146278</v>
      </c>
      <c r="K176" s="163"/>
    </row>
    <row r="177" spans="1:11" s="143" customFormat="1" ht="17.25" hidden="1" customHeight="1">
      <c r="A177" s="143">
        <f t="shared" si="6"/>
        <v>3</v>
      </c>
      <c r="B177" s="158">
        <v>42086</v>
      </c>
      <c r="C177" s="159" t="s">
        <v>372</v>
      </c>
      <c r="D177" s="158">
        <f t="shared" si="7"/>
        <v>42086</v>
      </c>
      <c r="E177" s="160" t="s">
        <v>434</v>
      </c>
      <c r="F177" s="160"/>
      <c r="G177" s="161" t="s">
        <v>35</v>
      </c>
      <c r="H177" s="162"/>
      <c r="I177" s="162">
        <v>5000</v>
      </c>
      <c r="J177" s="163">
        <f t="shared" si="8"/>
        <v>768141278</v>
      </c>
      <c r="K177" s="163"/>
    </row>
    <row r="178" spans="1:11" s="143" customFormat="1" ht="17.25" customHeight="1">
      <c r="A178" s="143">
        <f t="shared" si="6"/>
        <v>3</v>
      </c>
      <c r="B178" s="158">
        <v>42086</v>
      </c>
      <c r="C178" s="159" t="s">
        <v>372</v>
      </c>
      <c r="D178" s="158">
        <f t="shared" si="7"/>
        <v>42086</v>
      </c>
      <c r="E178" s="160" t="s">
        <v>433</v>
      </c>
      <c r="F178" s="160"/>
      <c r="G178" s="161" t="s">
        <v>94</v>
      </c>
      <c r="H178" s="162"/>
      <c r="I178" s="162">
        <v>50000</v>
      </c>
      <c r="J178" s="163">
        <f t="shared" si="8"/>
        <v>768091278</v>
      </c>
      <c r="K178" s="163"/>
    </row>
    <row r="179" spans="1:11" s="143" customFormat="1" ht="17.25" hidden="1" customHeight="1">
      <c r="A179" s="143">
        <f t="shared" si="6"/>
        <v>3</v>
      </c>
      <c r="B179" s="158">
        <v>42086</v>
      </c>
      <c r="C179" s="159" t="s">
        <v>372</v>
      </c>
      <c r="D179" s="158">
        <f t="shared" si="7"/>
        <v>42086</v>
      </c>
      <c r="E179" s="160" t="s">
        <v>434</v>
      </c>
      <c r="F179" s="160"/>
      <c r="G179" s="161" t="s">
        <v>35</v>
      </c>
      <c r="H179" s="162"/>
      <c r="I179" s="162">
        <v>5000</v>
      </c>
      <c r="J179" s="163">
        <f t="shared" si="8"/>
        <v>768086278</v>
      </c>
      <c r="K179" s="163"/>
    </row>
    <row r="180" spans="1:11" s="143" customFormat="1" ht="17.25" customHeight="1">
      <c r="A180" s="143">
        <f t="shared" si="6"/>
        <v>3</v>
      </c>
      <c r="B180" s="158">
        <v>42086</v>
      </c>
      <c r="C180" s="159" t="s">
        <v>372</v>
      </c>
      <c r="D180" s="158">
        <f t="shared" si="7"/>
        <v>42086</v>
      </c>
      <c r="E180" s="160" t="s">
        <v>433</v>
      </c>
      <c r="F180" s="160"/>
      <c r="G180" s="161" t="s">
        <v>94</v>
      </c>
      <c r="H180" s="162"/>
      <c r="I180" s="162">
        <v>50000</v>
      </c>
      <c r="J180" s="163">
        <f t="shared" si="8"/>
        <v>768036278</v>
      </c>
      <c r="K180" s="163"/>
    </row>
    <row r="181" spans="1:11" s="143" customFormat="1" ht="17.25" hidden="1" customHeight="1">
      <c r="A181" s="143">
        <f t="shared" si="6"/>
        <v>3</v>
      </c>
      <c r="B181" s="158">
        <v>42086</v>
      </c>
      <c r="C181" s="159" t="s">
        <v>372</v>
      </c>
      <c r="D181" s="158">
        <f t="shared" si="7"/>
        <v>42086</v>
      </c>
      <c r="E181" s="160" t="s">
        <v>434</v>
      </c>
      <c r="F181" s="160"/>
      <c r="G181" s="161" t="s">
        <v>35</v>
      </c>
      <c r="H181" s="162"/>
      <c r="I181" s="162">
        <v>5000</v>
      </c>
      <c r="J181" s="163">
        <f t="shared" si="8"/>
        <v>768031278</v>
      </c>
      <c r="K181" s="163"/>
    </row>
    <row r="182" spans="1:11" s="143" customFormat="1" ht="17.25" hidden="1" customHeight="1">
      <c r="A182" s="143">
        <f t="shared" si="6"/>
        <v>3</v>
      </c>
      <c r="B182" s="158">
        <v>42087</v>
      </c>
      <c r="C182" s="159" t="s">
        <v>44</v>
      </c>
      <c r="D182" s="158">
        <f t="shared" si="7"/>
        <v>42087</v>
      </c>
      <c r="E182" s="160" t="s">
        <v>62</v>
      </c>
      <c r="F182" s="160"/>
      <c r="G182" s="161" t="s">
        <v>371</v>
      </c>
      <c r="H182" s="162"/>
      <c r="I182" s="162">
        <v>768000000</v>
      </c>
      <c r="J182" s="163">
        <f t="shared" si="8"/>
        <v>31278</v>
      </c>
      <c r="K182" s="163"/>
    </row>
    <row r="183" spans="1:11" s="143" customFormat="1" ht="17.25" hidden="1" customHeight="1">
      <c r="A183" s="143">
        <f t="shared" si="6"/>
        <v>3</v>
      </c>
      <c r="B183" s="158">
        <v>42087</v>
      </c>
      <c r="C183" s="159" t="s">
        <v>375</v>
      </c>
      <c r="D183" s="158">
        <f t="shared" si="7"/>
        <v>42087</v>
      </c>
      <c r="E183" s="160" t="s">
        <v>417</v>
      </c>
      <c r="F183" s="160"/>
      <c r="G183" s="161" t="s">
        <v>418</v>
      </c>
      <c r="H183" s="162">
        <v>100464</v>
      </c>
      <c r="I183" s="162"/>
      <c r="J183" s="163">
        <f t="shared" si="8"/>
        <v>131742</v>
      </c>
      <c r="K183" s="163"/>
    </row>
    <row r="184" spans="1:11" s="143" customFormat="1" ht="17.25" hidden="1" customHeight="1">
      <c r="A184" s="143">
        <f t="shared" si="6"/>
        <v>3</v>
      </c>
      <c r="B184" s="158">
        <v>42090</v>
      </c>
      <c r="C184" s="159" t="s">
        <v>375</v>
      </c>
      <c r="D184" s="158">
        <f t="shared" si="7"/>
        <v>42090</v>
      </c>
      <c r="E184" s="160" t="s">
        <v>376</v>
      </c>
      <c r="F184" s="160"/>
      <c r="G184" s="161" t="s">
        <v>374</v>
      </c>
      <c r="H184" s="162">
        <v>452130000</v>
      </c>
      <c r="I184" s="162"/>
      <c r="J184" s="163">
        <f t="shared" si="8"/>
        <v>452261742</v>
      </c>
      <c r="K184" s="163"/>
    </row>
    <row r="185" spans="1:11" s="143" customFormat="1" ht="17.25" hidden="1" customHeight="1">
      <c r="A185" s="143">
        <f t="shared" si="6"/>
        <v>3</v>
      </c>
      <c r="B185" s="158">
        <v>42087</v>
      </c>
      <c r="C185" s="159" t="s">
        <v>59</v>
      </c>
      <c r="D185" s="158">
        <f t="shared" si="7"/>
        <v>42087</v>
      </c>
      <c r="E185" s="160" t="s">
        <v>62</v>
      </c>
      <c r="F185" s="160"/>
      <c r="G185" s="161" t="s">
        <v>371</v>
      </c>
      <c r="H185" s="162"/>
      <c r="I185" s="162">
        <v>450000000</v>
      </c>
      <c r="J185" s="163">
        <f t="shared" si="8"/>
        <v>2261742</v>
      </c>
      <c r="K185" s="163"/>
    </row>
    <row r="186" spans="1:11" s="143" customFormat="1" ht="17.25" hidden="1" customHeight="1">
      <c r="A186" s="143">
        <f t="shared" si="6"/>
        <v>4</v>
      </c>
      <c r="B186" s="158">
        <v>42097</v>
      </c>
      <c r="C186" s="159" t="s">
        <v>375</v>
      </c>
      <c r="D186" s="158">
        <f t="shared" si="7"/>
        <v>42097</v>
      </c>
      <c r="E186" s="160" t="s">
        <v>376</v>
      </c>
      <c r="F186" s="160"/>
      <c r="G186" s="161" t="s">
        <v>374</v>
      </c>
      <c r="H186" s="162">
        <v>1987200000</v>
      </c>
      <c r="I186" s="162"/>
      <c r="J186" s="163">
        <f t="shared" si="8"/>
        <v>1989461742</v>
      </c>
      <c r="K186" s="163"/>
    </row>
    <row r="187" spans="1:11" s="143" customFormat="1" ht="17.25" hidden="1" customHeight="1">
      <c r="A187" s="143">
        <f t="shared" si="6"/>
        <v>4</v>
      </c>
      <c r="B187" s="158">
        <v>42098</v>
      </c>
      <c r="C187" s="159" t="s">
        <v>39</v>
      </c>
      <c r="D187" s="158">
        <f t="shared" si="7"/>
        <v>42098</v>
      </c>
      <c r="E187" s="160" t="s">
        <v>62</v>
      </c>
      <c r="F187" s="354"/>
      <c r="G187" s="161" t="s">
        <v>371</v>
      </c>
      <c r="H187" s="162"/>
      <c r="I187" s="162">
        <v>1700000000</v>
      </c>
      <c r="J187" s="163">
        <f t="shared" si="8"/>
        <v>289461742</v>
      </c>
      <c r="K187" s="163"/>
    </row>
    <row r="188" spans="1:11" s="143" customFormat="1" ht="17.25" hidden="1" customHeight="1">
      <c r="A188" s="143">
        <f t="shared" si="6"/>
        <v>4</v>
      </c>
      <c r="B188" s="158">
        <v>42098</v>
      </c>
      <c r="C188" s="159" t="s">
        <v>372</v>
      </c>
      <c r="D188" s="158">
        <f t="shared" si="7"/>
        <v>42098</v>
      </c>
      <c r="E188" s="160" t="s">
        <v>593</v>
      </c>
      <c r="F188" s="160"/>
      <c r="G188" s="161" t="s">
        <v>594</v>
      </c>
      <c r="H188" s="162"/>
      <c r="I188" s="162">
        <v>11560850</v>
      </c>
      <c r="J188" s="163">
        <f t="shared" si="8"/>
        <v>277900892</v>
      </c>
      <c r="K188" s="163"/>
    </row>
    <row r="189" spans="1:11" s="143" customFormat="1" ht="17.25" customHeight="1">
      <c r="A189" s="143">
        <f t="shared" si="6"/>
        <v>4</v>
      </c>
      <c r="B189" s="158">
        <v>42098</v>
      </c>
      <c r="C189" s="159" t="s">
        <v>372</v>
      </c>
      <c r="D189" s="158">
        <f t="shared" si="7"/>
        <v>42098</v>
      </c>
      <c r="E189" s="160" t="s">
        <v>398</v>
      </c>
      <c r="F189" s="160"/>
      <c r="G189" s="161" t="s">
        <v>94</v>
      </c>
      <c r="H189" s="162"/>
      <c r="I189" s="162">
        <v>25000</v>
      </c>
      <c r="J189" s="163">
        <f t="shared" si="8"/>
        <v>277875892</v>
      </c>
      <c r="K189" s="163"/>
    </row>
    <row r="190" spans="1:11" s="143" customFormat="1" ht="17.25" hidden="1" customHeight="1">
      <c r="A190" s="143">
        <f t="shared" si="6"/>
        <v>4</v>
      </c>
      <c r="B190" s="158">
        <v>42098</v>
      </c>
      <c r="C190" s="159" t="s">
        <v>372</v>
      </c>
      <c r="D190" s="158">
        <f t="shared" si="7"/>
        <v>42098</v>
      </c>
      <c r="E190" s="160" t="s">
        <v>399</v>
      </c>
      <c r="F190" s="160"/>
      <c r="G190" s="161" t="s">
        <v>35</v>
      </c>
      <c r="H190" s="162"/>
      <c r="I190" s="162">
        <v>2500</v>
      </c>
      <c r="J190" s="163">
        <f t="shared" si="8"/>
        <v>277873392</v>
      </c>
      <c r="K190" s="163"/>
    </row>
    <row r="191" spans="1:11" s="143" customFormat="1" ht="17.25" hidden="1" customHeight="1">
      <c r="A191" s="143">
        <f t="shared" si="6"/>
        <v>4</v>
      </c>
      <c r="B191" s="158">
        <v>42098</v>
      </c>
      <c r="C191" s="159" t="s">
        <v>372</v>
      </c>
      <c r="D191" s="158">
        <f t="shared" si="7"/>
        <v>42098</v>
      </c>
      <c r="E191" s="160" t="s">
        <v>595</v>
      </c>
      <c r="F191" s="160"/>
      <c r="G191" s="161" t="s">
        <v>34</v>
      </c>
      <c r="H191" s="162"/>
      <c r="I191" s="162">
        <v>50000000</v>
      </c>
      <c r="J191" s="163">
        <f t="shared" si="8"/>
        <v>227873392</v>
      </c>
      <c r="K191" s="163"/>
    </row>
    <row r="192" spans="1:11" s="143" customFormat="1" ht="17.25" customHeight="1">
      <c r="A192" s="143">
        <f t="shared" si="6"/>
        <v>4</v>
      </c>
      <c r="B192" s="158">
        <v>42098</v>
      </c>
      <c r="C192" s="159" t="s">
        <v>372</v>
      </c>
      <c r="D192" s="158">
        <f t="shared" si="7"/>
        <v>42098</v>
      </c>
      <c r="E192" s="160" t="s">
        <v>419</v>
      </c>
      <c r="F192" s="160"/>
      <c r="G192" s="161" t="s">
        <v>94</v>
      </c>
      <c r="H192" s="162"/>
      <c r="I192" s="162">
        <v>20000</v>
      </c>
      <c r="J192" s="163">
        <f t="shared" si="8"/>
        <v>227853392</v>
      </c>
      <c r="K192" s="163"/>
    </row>
    <row r="193" spans="1:11" s="143" customFormat="1" ht="17.25" hidden="1" customHeight="1">
      <c r="A193" s="143">
        <f t="shared" si="6"/>
        <v>4</v>
      </c>
      <c r="B193" s="158">
        <v>42098</v>
      </c>
      <c r="C193" s="159" t="s">
        <v>372</v>
      </c>
      <c r="D193" s="158">
        <f t="shared" si="7"/>
        <v>42098</v>
      </c>
      <c r="E193" s="160" t="s">
        <v>420</v>
      </c>
      <c r="F193" s="160"/>
      <c r="G193" s="161" t="s">
        <v>35</v>
      </c>
      <c r="H193" s="162"/>
      <c r="I193" s="162">
        <v>2000</v>
      </c>
      <c r="J193" s="163">
        <f t="shared" si="8"/>
        <v>227851392</v>
      </c>
      <c r="K193" s="163"/>
    </row>
    <row r="194" spans="1:11" s="143" customFormat="1" ht="17.25" hidden="1" customHeight="1">
      <c r="A194" s="143">
        <f t="shared" si="6"/>
        <v>4</v>
      </c>
      <c r="B194" s="158">
        <v>42098</v>
      </c>
      <c r="C194" s="159" t="s">
        <v>372</v>
      </c>
      <c r="D194" s="158">
        <f t="shared" si="7"/>
        <v>42098</v>
      </c>
      <c r="E194" s="160" t="s">
        <v>596</v>
      </c>
      <c r="F194" s="160"/>
      <c r="G194" s="161" t="s">
        <v>34</v>
      </c>
      <c r="H194" s="162"/>
      <c r="I194" s="162">
        <v>50000000</v>
      </c>
      <c r="J194" s="163">
        <f t="shared" si="8"/>
        <v>177851392</v>
      </c>
      <c r="K194" s="163"/>
    </row>
    <row r="195" spans="1:11" s="143" customFormat="1" ht="17.25" customHeight="1">
      <c r="A195" s="143">
        <f t="shared" si="6"/>
        <v>4</v>
      </c>
      <c r="B195" s="158">
        <v>42098</v>
      </c>
      <c r="C195" s="159" t="s">
        <v>372</v>
      </c>
      <c r="D195" s="158">
        <f t="shared" si="7"/>
        <v>42098</v>
      </c>
      <c r="E195" s="160" t="s">
        <v>419</v>
      </c>
      <c r="F195" s="160"/>
      <c r="G195" s="161" t="s">
        <v>94</v>
      </c>
      <c r="H195" s="162"/>
      <c r="I195" s="162">
        <v>25000</v>
      </c>
      <c r="J195" s="163">
        <f t="shared" si="8"/>
        <v>177826392</v>
      </c>
      <c r="K195" s="163"/>
    </row>
    <row r="196" spans="1:11" s="143" customFormat="1" ht="17.25" hidden="1" customHeight="1">
      <c r="A196" s="143">
        <f t="shared" si="6"/>
        <v>4</v>
      </c>
      <c r="B196" s="158">
        <v>42098</v>
      </c>
      <c r="C196" s="159" t="s">
        <v>372</v>
      </c>
      <c r="D196" s="158">
        <f t="shared" si="7"/>
        <v>42098</v>
      </c>
      <c r="E196" s="160" t="s">
        <v>420</v>
      </c>
      <c r="F196" s="160"/>
      <c r="G196" s="161" t="s">
        <v>35</v>
      </c>
      <c r="H196" s="162"/>
      <c r="I196" s="162">
        <v>2500</v>
      </c>
      <c r="J196" s="163">
        <f t="shared" si="8"/>
        <v>177823892</v>
      </c>
      <c r="K196" s="163"/>
    </row>
    <row r="197" spans="1:11" s="143" customFormat="1" ht="17.25" hidden="1" customHeight="1">
      <c r="A197" s="143">
        <f t="shared" si="6"/>
        <v>4</v>
      </c>
      <c r="B197" s="158">
        <v>42098</v>
      </c>
      <c r="C197" s="159" t="s">
        <v>372</v>
      </c>
      <c r="D197" s="158">
        <f t="shared" si="7"/>
        <v>42098</v>
      </c>
      <c r="E197" s="160" t="s">
        <v>597</v>
      </c>
      <c r="F197" s="160"/>
      <c r="G197" s="161" t="s">
        <v>34</v>
      </c>
      <c r="H197" s="162"/>
      <c r="I197" s="162">
        <v>70000000</v>
      </c>
      <c r="J197" s="163">
        <f t="shared" si="8"/>
        <v>107823892</v>
      </c>
      <c r="K197" s="163"/>
    </row>
    <row r="198" spans="1:11" s="143" customFormat="1" ht="17.25" customHeight="1">
      <c r="A198" s="143">
        <f t="shared" si="6"/>
        <v>4</v>
      </c>
      <c r="B198" s="158">
        <v>42098</v>
      </c>
      <c r="C198" s="159" t="s">
        <v>372</v>
      </c>
      <c r="D198" s="158">
        <f t="shared" si="7"/>
        <v>42098</v>
      </c>
      <c r="E198" s="160" t="s">
        <v>419</v>
      </c>
      <c r="F198" s="160"/>
      <c r="G198" s="161" t="s">
        <v>94</v>
      </c>
      <c r="H198" s="162"/>
      <c r="I198" s="162">
        <v>35000</v>
      </c>
      <c r="J198" s="163">
        <f t="shared" si="8"/>
        <v>107788892</v>
      </c>
      <c r="K198" s="163"/>
    </row>
    <row r="199" spans="1:11" s="143" customFormat="1" ht="17.25" hidden="1" customHeight="1">
      <c r="A199" s="143">
        <f t="shared" si="6"/>
        <v>4</v>
      </c>
      <c r="B199" s="158">
        <v>42098</v>
      </c>
      <c r="C199" s="159" t="s">
        <v>372</v>
      </c>
      <c r="D199" s="158">
        <f t="shared" si="7"/>
        <v>42098</v>
      </c>
      <c r="E199" s="160" t="s">
        <v>420</v>
      </c>
      <c r="F199" s="160"/>
      <c r="G199" s="161" t="s">
        <v>35</v>
      </c>
      <c r="H199" s="162"/>
      <c r="I199" s="162">
        <v>3500</v>
      </c>
      <c r="J199" s="163">
        <f t="shared" si="8"/>
        <v>107785392</v>
      </c>
      <c r="K199" s="163"/>
    </row>
    <row r="200" spans="1:11" s="143" customFormat="1" ht="17.25" hidden="1" customHeight="1">
      <c r="A200" s="143">
        <f t="shared" si="6"/>
        <v>4</v>
      </c>
      <c r="B200" s="158">
        <v>42098</v>
      </c>
      <c r="C200" s="159" t="s">
        <v>372</v>
      </c>
      <c r="D200" s="158">
        <f t="shared" si="7"/>
        <v>42098</v>
      </c>
      <c r="E200" s="160" t="s">
        <v>598</v>
      </c>
      <c r="F200" s="160"/>
      <c r="G200" s="161" t="s">
        <v>34</v>
      </c>
      <c r="H200" s="162"/>
      <c r="I200" s="162">
        <v>70000000</v>
      </c>
      <c r="J200" s="163">
        <f t="shared" si="8"/>
        <v>37785392</v>
      </c>
      <c r="K200" s="163"/>
    </row>
    <row r="201" spans="1:11" s="143" customFormat="1" ht="17.25" customHeight="1">
      <c r="A201" s="143">
        <f t="shared" si="6"/>
        <v>4</v>
      </c>
      <c r="B201" s="158">
        <v>42098</v>
      </c>
      <c r="C201" s="159" t="s">
        <v>372</v>
      </c>
      <c r="D201" s="158">
        <f t="shared" si="7"/>
        <v>42098</v>
      </c>
      <c r="E201" s="160" t="s">
        <v>419</v>
      </c>
      <c r="F201" s="160"/>
      <c r="G201" s="161" t="s">
        <v>94</v>
      </c>
      <c r="H201" s="162"/>
      <c r="I201" s="162">
        <v>21000</v>
      </c>
      <c r="J201" s="163">
        <f t="shared" si="8"/>
        <v>37764392</v>
      </c>
      <c r="K201" s="163"/>
    </row>
    <row r="202" spans="1:11" s="143" customFormat="1" ht="17.25" hidden="1" customHeight="1">
      <c r="A202" s="143">
        <f t="shared" si="6"/>
        <v>4</v>
      </c>
      <c r="B202" s="158">
        <v>42098</v>
      </c>
      <c r="C202" s="159" t="s">
        <v>372</v>
      </c>
      <c r="D202" s="158">
        <f t="shared" si="7"/>
        <v>42098</v>
      </c>
      <c r="E202" s="160" t="s">
        <v>420</v>
      </c>
      <c r="F202" s="160"/>
      <c r="G202" s="161" t="s">
        <v>35</v>
      </c>
      <c r="H202" s="162"/>
      <c r="I202" s="162">
        <v>2100</v>
      </c>
      <c r="J202" s="163">
        <f t="shared" si="8"/>
        <v>37762292</v>
      </c>
      <c r="K202" s="163"/>
    </row>
    <row r="203" spans="1:11" s="143" customFormat="1" ht="17.25" hidden="1" customHeight="1">
      <c r="A203" s="143">
        <f t="shared" si="6"/>
        <v>4</v>
      </c>
      <c r="B203" s="158">
        <v>42098</v>
      </c>
      <c r="C203" s="159" t="s">
        <v>372</v>
      </c>
      <c r="D203" s="158">
        <f t="shared" si="7"/>
        <v>42098</v>
      </c>
      <c r="E203" s="160" t="s">
        <v>599</v>
      </c>
      <c r="F203" s="160"/>
      <c r="G203" s="161" t="s">
        <v>34</v>
      </c>
      <c r="H203" s="162"/>
      <c r="I203" s="162">
        <v>1440000</v>
      </c>
      <c r="J203" s="163">
        <f t="shared" si="8"/>
        <v>36322292</v>
      </c>
      <c r="K203" s="163"/>
    </row>
    <row r="204" spans="1:11" s="143" customFormat="1" ht="17.25" customHeight="1">
      <c r="A204" s="143">
        <f t="shared" ref="A204:A376" si="9">IF(B204&lt;&gt;"",MONTH(B204),"")</f>
        <v>4</v>
      </c>
      <c r="B204" s="158">
        <v>42098</v>
      </c>
      <c r="C204" s="159" t="s">
        <v>372</v>
      </c>
      <c r="D204" s="158">
        <f t="shared" si="7"/>
        <v>42098</v>
      </c>
      <c r="E204" s="160" t="s">
        <v>419</v>
      </c>
      <c r="F204" s="160"/>
      <c r="G204" s="161" t="s">
        <v>94</v>
      </c>
      <c r="H204" s="162"/>
      <c r="I204" s="162">
        <v>20000</v>
      </c>
      <c r="J204" s="163">
        <f t="shared" si="8"/>
        <v>36302292</v>
      </c>
      <c r="K204" s="163"/>
    </row>
    <row r="205" spans="1:11" s="143" customFormat="1" ht="17.25" hidden="1" customHeight="1">
      <c r="A205" s="143">
        <f t="shared" si="9"/>
        <v>4</v>
      </c>
      <c r="B205" s="158">
        <v>42098</v>
      </c>
      <c r="C205" s="159" t="s">
        <v>372</v>
      </c>
      <c r="D205" s="158">
        <f t="shared" ref="D205:D268" si="10">IF(B205&lt;&gt;"",B205,"")</f>
        <v>42098</v>
      </c>
      <c r="E205" s="160" t="s">
        <v>420</v>
      </c>
      <c r="F205" s="160"/>
      <c r="G205" s="161" t="s">
        <v>35</v>
      </c>
      <c r="H205" s="162"/>
      <c r="I205" s="162">
        <v>2000</v>
      </c>
      <c r="J205" s="163">
        <f t="shared" ref="J205:J268" si="11">IF(B205&lt;&gt;"",J204+H205-I205,0)</f>
        <v>36300292</v>
      </c>
      <c r="K205" s="163"/>
    </row>
    <row r="206" spans="1:11" s="143" customFormat="1" ht="17.25" hidden="1" customHeight="1">
      <c r="A206" s="143">
        <f t="shared" si="9"/>
        <v>4</v>
      </c>
      <c r="B206" s="158">
        <v>42098</v>
      </c>
      <c r="C206" s="159" t="s">
        <v>372</v>
      </c>
      <c r="D206" s="158">
        <f t="shared" si="10"/>
        <v>42098</v>
      </c>
      <c r="E206" s="160" t="s">
        <v>599</v>
      </c>
      <c r="F206" s="160"/>
      <c r="G206" s="161" t="s">
        <v>34</v>
      </c>
      <c r="H206" s="162"/>
      <c r="I206" s="162">
        <v>2940000</v>
      </c>
      <c r="J206" s="163">
        <f t="shared" si="11"/>
        <v>33360292</v>
      </c>
      <c r="K206" s="163"/>
    </row>
    <row r="207" spans="1:11" s="143" customFormat="1" ht="17.25" customHeight="1">
      <c r="A207" s="143">
        <f t="shared" si="9"/>
        <v>4</v>
      </c>
      <c r="B207" s="158">
        <v>42098</v>
      </c>
      <c r="C207" s="159" t="s">
        <v>372</v>
      </c>
      <c r="D207" s="158">
        <f t="shared" si="10"/>
        <v>42098</v>
      </c>
      <c r="E207" s="160" t="s">
        <v>419</v>
      </c>
      <c r="F207" s="160"/>
      <c r="G207" s="161" t="s">
        <v>94</v>
      </c>
      <c r="H207" s="162"/>
      <c r="I207" s="162">
        <v>20000</v>
      </c>
      <c r="J207" s="163">
        <f t="shared" si="11"/>
        <v>33340292</v>
      </c>
      <c r="K207" s="163"/>
    </row>
    <row r="208" spans="1:11" s="143" customFormat="1" ht="17.25" hidden="1" customHeight="1">
      <c r="A208" s="143">
        <f t="shared" si="9"/>
        <v>4</v>
      </c>
      <c r="B208" s="158">
        <v>42098</v>
      </c>
      <c r="C208" s="159" t="s">
        <v>372</v>
      </c>
      <c r="D208" s="158">
        <f t="shared" si="10"/>
        <v>42098</v>
      </c>
      <c r="E208" s="160" t="s">
        <v>420</v>
      </c>
      <c r="F208" s="160"/>
      <c r="G208" s="161" t="s">
        <v>35</v>
      </c>
      <c r="H208" s="162"/>
      <c r="I208" s="162">
        <v>2000</v>
      </c>
      <c r="J208" s="163">
        <f t="shared" si="11"/>
        <v>33338292</v>
      </c>
      <c r="K208" s="163"/>
    </row>
    <row r="209" spans="1:11" s="143" customFormat="1" ht="17.25" hidden="1" customHeight="1">
      <c r="A209" s="143">
        <f t="shared" si="9"/>
        <v>4</v>
      </c>
      <c r="B209" s="158">
        <v>42098</v>
      </c>
      <c r="C209" s="159" t="s">
        <v>372</v>
      </c>
      <c r="D209" s="158">
        <f t="shared" si="10"/>
        <v>42098</v>
      </c>
      <c r="E209" s="160" t="s">
        <v>600</v>
      </c>
      <c r="F209" s="160"/>
      <c r="G209" s="161" t="s">
        <v>613</v>
      </c>
      <c r="H209" s="162"/>
      <c r="I209" s="162">
        <v>10725000</v>
      </c>
      <c r="J209" s="163">
        <f t="shared" si="11"/>
        <v>22613292</v>
      </c>
      <c r="K209" s="163"/>
    </row>
    <row r="210" spans="1:11" s="143" customFormat="1" ht="17.25" customHeight="1">
      <c r="A210" s="143">
        <f t="shared" si="9"/>
        <v>4</v>
      </c>
      <c r="B210" s="158">
        <v>42098</v>
      </c>
      <c r="C210" s="159" t="s">
        <v>372</v>
      </c>
      <c r="D210" s="158">
        <f t="shared" si="10"/>
        <v>42098</v>
      </c>
      <c r="E210" s="160" t="s">
        <v>419</v>
      </c>
      <c r="F210" s="160"/>
      <c r="G210" s="161" t="s">
        <v>94</v>
      </c>
      <c r="H210" s="162"/>
      <c r="I210" s="162">
        <v>20000</v>
      </c>
      <c r="J210" s="163">
        <f t="shared" si="11"/>
        <v>22593292</v>
      </c>
      <c r="K210" s="163"/>
    </row>
    <row r="211" spans="1:11" s="143" customFormat="1" ht="17.25" hidden="1" customHeight="1">
      <c r="A211" s="143">
        <f t="shared" si="9"/>
        <v>4</v>
      </c>
      <c r="B211" s="158">
        <v>42098</v>
      </c>
      <c r="C211" s="159" t="s">
        <v>372</v>
      </c>
      <c r="D211" s="158">
        <f t="shared" si="10"/>
        <v>42098</v>
      </c>
      <c r="E211" s="160" t="s">
        <v>420</v>
      </c>
      <c r="F211" s="160"/>
      <c r="G211" s="161" t="s">
        <v>35</v>
      </c>
      <c r="H211" s="162"/>
      <c r="I211" s="162">
        <v>2000</v>
      </c>
      <c r="J211" s="163">
        <f t="shared" si="11"/>
        <v>22591292</v>
      </c>
      <c r="K211" s="163"/>
    </row>
    <row r="212" spans="1:11" s="143" customFormat="1" ht="17.25" hidden="1" customHeight="1">
      <c r="A212" s="143">
        <f t="shared" si="9"/>
        <v>4</v>
      </c>
      <c r="B212" s="158">
        <v>42098</v>
      </c>
      <c r="C212" s="159" t="s">
        <v>372</v>
      </c>
      <c r="D212" s="158">
        <f t="shared" si="10"/>
        <v>42098</v>
      </c>
      <c r="E212" s="160" t="s">
        <v>601</v>
      </c>
      <c r="F212" s="160"/>
      <c r="G212" s="161" t="s">
        <v>34</v>
      </c>
      <c r="H212" s="162"/>
      <c r="I212" s="162">
        <v>17922520</v>
      </c>
      <c r="J212" s="163">
        <f t="shared" si="11"/>
        <v>4668772</v>
      </c>
      <c r="K212" s="163"/>
    </row>
    <row r="213" spans="1:11" s="143" customFormat="1" ht="17.25" customHeight="1">
      <c r="A213" s="143">
        <f t="shared" si="9"/>
        <v>4</v>
      </c>
      <c r="B213" s="158">
        <v>42098</v>
      </c>
      <c r="C213" s="159" t="s">
        <v>372</v>
      </c>
      <c r="D213" s="158">
        <f t="shared" si="10"/>
        <v>42098</v>
      </c>
      <c r="E213" s="160" t="s">
        <v>419</v>
      </c>
      <c r="F213" s="160"/>
      <c r="G213" s="161" t="s">
        <v>94</v>
      </c>
      <c r="H213" s="162"/>
      <c r="I213" s="162">
        <v>25000</v>
      </c>
      <c r="J213" s="163">
        <f t="shared" si="11"/>
        <v>4643772</v>
      </c>
      <c r="K213" s="163"/>
    </row>
    <row r="214" spans="1:11" s="143" customFormat="1" ht="17.25" hidden="1" customHeight="1">
      <c r="A214" s="143">
        <f t="shared" si="9"/>
        <v>4</v>
      </c>
      <c r="B214" s="158">
        <v>42098</v>
      </c>
      <c r="C214" s="159" t="s">
        <v>372</v>
      </c>
      <c r="D214" s="158">
        <f t="shared" si="10"/>
        <v>42098</v>
      </c>
      <c r="E214" s="160" t="s">
        <v>420</v>
      </c>
      <c r="F214" s="160"/>
      <c r="G214" s="161" t="s">
        <v>35</v>
      </c>
      <c r="H214" s="162"/>
      <c r="I214" s="162">
        <v>2500</v>
      </c>
      <c r="J214" s="163">
        <f t="shared" si="11"/>
        <v>4641272</v>
      </c>
      <c r="K214" s="163"/>
    </row>
    <row r="215" spans="1:11" s="143" customFormat="1" ht="17.25" hidden="1" customHeight="1">
      <c r="A215" s="143">
        <f t="shared" si="9"/>
        <v>4</v>
      </c>
      <c r="B215" s="158">
        <v>42101</v>
      </c>
      <c r="C215" s="159" t="s">
        <v>372</v>
      </c>
      <c r="D215" s="158">
        <f t="shared" si="10"/>
        <v>42101</v>
      </c>
      <c r="E215" s="160" t="s">
        <v>602</v>
      </c>
      <c r="F215" s="160"/>
      <c r="G215" s="161" t="s">
        <v>378</v>
      </c>
      <c r="H215" s="162"/>
      <c r="I215" s="162">
        <v>2341015</v>
      </c>
      <c r="J215" s="163">
        <f t="shared" si="11"/>
        <v>2300257</v>
      </c>
      <c r="K215" s="163"/>
    </row>
    <row r="216" spans="1:11" s="143" customFormat="1" ht="17.25" hidden="1" customHeight="1">
      <c r="A216" s="143">
        <f t="shared" si="9"/>
        <v>4</v>
      </c>
      <c r="B216" s="158">
        <v>42114</v>
      </c>
      <c r="C216" s="159" t="s">
        <v>163</v>
      </c>
      <c r="D216" s="158">
        <f t="shared" si="10"/>
        <v>42114</v>
      </c>
      <c r="E216" s="160" t="s">
        <v>51</v>
      </c>
      <c r="F216" s="160"/>
      <c r="G216" s="161" t="s">
        <v>371</v>
      </c>
      <c r="H216" s="162">
        <v>73000000</v>
      </c>
      <c r="I216" s="162"/>
      <c r="J216" s="163">
        <f t="shared" si="11"/>
        <v>75300257</v>
      </c>
      <c r="K216" s="163"/>
    </row>
    <row r="217" spans="1:11" s="143" customFormat="1" ht="17.25" hidden="1" customHeight="1">
      <c r="A217" s="143">
        <f t="shared" si="9"/>
        <v>4</v>
      </c>
      <c r="B217" s="158">
        <v>42114</v>
      </c>
      <c r="C217" s="159" t="s">
        <v>372</v>
      </c>
      <c r="D217" s="158">
        <f t="shared" si="10"/>
        <v>42114</v>
      </c>
      <c r="E217" s="160" t="s">
        <v>603</v>
      </c>
      <c r="F217" s="160"/>
      <c r="G217" s="161" t="s">
        <v>378</v>
      </c>
      <c r="H217" s="162"/>
      <c r="I217" s="162">
        <v>6168402</v>
      </c>
      <c r="J217" s="163">
        <f t="shared" si="11"/>
        <v>69131855</v>
      </c>
      <c r="K217" s="163"/>
    </row>
    <row r="218" spans="1:11" s="143" customFormat="1" ht="17.25" hidden="1" customHeight="1">
      <c r="A218" s="143">
        <f t="shared" si="9"/>
        <v>4</v>
      </c>
      <c r="B218" s="158">
        <v>42114</v>
      </c>
      <c r="C218" s="159" t="s">
        <v>372</v>
      </c>
      <c r="D218" s="158">
        <f t="shared" si="10"/>
        <v>42114</v>
      </c>
      <c r="E218" s="160" t="s">
        <v>604</v>
      </c>
      <c r="F218" s="160"/>
      <c r="G218" s="161" t="s">
        <v>378</v>
      </c>
      <c r="H218" s="162"/>
      <c r="I218" s="162">
        <v>6257909</v>
      </c>
      <c r="J218" s="163">
        <f t="shared" si="11"/>
        <v>62873946</v>
      </c>
      <c r="K218" s="163"/>
    </row>
    <row r="219" spans="1:11" s="143" customFormat="1" ht="17.25" hidden="1" customHeight="1">
      <c r="A219" s="143">
        <f t="shared" si="9"/>
        <v>4</v>
      </c>
      <c r="B219" s="158">
        <v>42114</v>
      </c>
      <c r="C219" s="159" t="s">
        <v>372</v>
      </c>
      <c r="D219" s="158">
        <f t="shared" si="10"/>
        <v>42114</v>
      </c>
      <c r="E219" s="160" t="s">
        <v>605</v>
      </c>
      <c r="F219" s="160"/>
      <c r="G219" s="161" t="s">
        <v>378</v>
      </c>
      <c r="H219" s="162"/>
      <c r="I219" s="162">
        <v>1743221</v>
      </c>
      <c r="J219" s="163">
        <f t="shared" si="11"/>
        <v>61130725</v>
      </c>
      <c r="K219" s="163"/>
    </row>
    <row r="220" spans="1:11" s="143" customFormat="1" ht="17.25" hidden="1" customHeight="1">
      <c r="A220" s="143">
        <f t="shared" si="9"/>
        <v>4</v>
      </c>
      <c r="B220" s="158">
        <v>42114</v>
      </c>
      <c r="C220" s="159" t="s">
        <v>372</v>
      </c>
      <c r="D220" s="158">
        <f t="shared" si="10"/>
        <v>42114</v>
      </c>
      <c r="E220" s="160" t="s">
        <v>606</v>
      </c>
      <c r="F220" s="160"/>
      <c r="G220" s="161" t="s">
        <v>378</v>
      </c>
      <c r="H220" s="162"/>
      <c r="I220" s="162">
        <v>3888789</v>
      </c>
      <c r="J220" s="163">
        <f t="shared" si="11"/>
        <v>57241936</v>
      </c>
      <c r="K220" s="163"/>
    </row>
    <row r="221" spans="1:11" s="143" customFormat="1" ht="17.25" hidden="1" customHeight="1">
      <c r="A221" s="143">
        <f t="shared" si="9"/>
        <v>4</v>
      </c>
      <c r="B221" s="158">
        <v>42114</v>
      </c>
      <c r="C221" s="159" t="s">
        <v>372</v>
      </c>
      <c r="D221" s="158">
        <f t="shared" si="10"/>
        <v>42114</v>
      </c>
      <c r="E221" s="160" t="s">
        <v>607</v>
      </c>
      <c r="F221" s="160"/>
      <c r="G221" s="161" t="s">
        <v>378</v>
      </c>
      <c r="H221" s="162"/>
      <c r="I221" s="162">
        <v>4380428</v>
      </c>
      <c r="J221" s="163">
        <f t="shared" si="11"/>
        <v>52861508</v>
      </c>
      <c r="K221" s="163"/>
    </row>
    <row r="222" spans="1:11" s="143" customFormat="1" ht="17.25" hidden="1" customHeight="1">
      <c r="A222" s="143">
        <f t="shared" si="9"/>
        <v>4</v>
      </c>
      <c r="B222" s="158">
        <v>42114</v>
      </c>
      <c r="C222" s="159" t="s">
        <v>372</v>
      </c>
      <c r="D222" s="158">
        <f t="shared" si="10"/>
        <v>42114</v>
      </c>
      <c r="E222" s="160" t="s">
        <v>608</v>
      </c>
      <c r="F222" s="160"/>
      <c r="G222" s="161" t="s">
        <v>378</v>
      </c>
      <c r="H222" s="162"/>
      <c r="I222" s="162">
        <v>8761073</v>
      </c>
      <c r="J222" s="163">
        <f t="shared" si="11"/>
        <v>44100435</v>
      </c>
      <c r="K222" s="163"/>
    </row>
    <row r="223" spans="1:11" s="143" customFormat="1" ht="17.25" hidden="1" customHeight="1">
      <c r="A223" s="143">
        <f t="shared" si="9"/>
        <v>4</v>
      </c>
      <c r="B223" s="158">
        <v>42114</v>
      </c>
      <c r="C223" s="159" t="s">
        <v>372</v>
      </c>
      <c r="D223" s="158">
        <f t="shared" si="10"/>
        <v>42114</v>
      </c>
      <c r="E223" s="160" t="s">
        <v>609</v>
      </c>
      <c r="F223" s="160"/>
      <c r="G223" s="161" t="s">
        <v>378</v>
      </c>
      <c r="H223" s="162"/>
      <c r="I223" s="162">
        <v>10989230</v>
      </c>
      <c r="J223" s="163">
        <f t="shared" si="11"/>
        <v>33111205</v>
      </c>
      <c r="K223" s="163"/>
    </row>
    <row r="224" spans="1:11" s="143" customFormat="1" ht="17.25" hidden="1" customHeight="1">
      <c r="A224" s="143">
        <f t="shared" si="9"/>
        <v>4</v>
      </c>
      <c r="B224" s="158">
        <v>42114</v>
      </c>
      <c r="C224" s="159" t="s">
        <v>372</v>
      </c>
      <c r="D224" s="158">
        <f t="shared" si="10"/>
        <v>42114</v>
      </c>
      <c r="E224" s="160" t="s">
        <v>610</v>
      </c>
      <c r="F224" s="160"/>
      <c r="G224" s="161" t="s">
        <v>378</v>
      </c>
      <c r="H224" s="162"/>
      <c r="I224" s="162">
        <v>8650811</v>
      </c>
      <c r="J224" s="163">
        <f t="shared" si="11"/>
        <v>24460394</v>
      </c>
      <c r="K224" s="163"/>
    </row>
    <row r="225" spans="1:11" s="143" customFormat="1" ht="17.25" hidden="1" customHeight="1">
      <c r="A225" s="143">
        <f t="shared" si="9"/>
        <v>4</v>
      </c>
      <c r="B225" s="158">
        <v>42115</v>
      </c>
      <c r="C225" s="159" t="s">
        <v>372</v>
      </c>
      <c r="D225" s="158">
        <f t="shared" si="10"/>
        <v>42115</v>
      </c>
      <c r="E225" s="160" t="s">
        <v>611</v>
      </c>
      <c r="F225" s="160"/>
      <c r="G225" s="161" t="s">
        <v>34</v>
      </c>
      <c r="H225" s="162"/>
      <c r="I225" s="162">
        <v>22291390</v>
      </c>
      <c r="J225" s="163">
        <f t="shared" si="11"/>
        <v>2169004</v>
      </c>
      <c r="K225" s="163"/>
    </row>
    <row r="226" spans="1:11" s="143" customFormat="1" ht="17.25" customHeight="1">
      <c r="A226" s="143">
        <f t="shared" si="9"/>
        <v>4</v>
      </c>
      <c r="B226" s="158">
        <v>42115</v>
      </c>
      <c r="C226" s="159" t="s">
        <v>372</v>
      </c>
      <c r="D226" s="158">
        <f t="shared" si="10"/>
        <v>42115</v>
      </c>
      <c r="E226" s="160" t="s">
        <v>419</v>
      </c>
      <c r="F226" s="160"/>
      <c r="G226" s="161" t="s">
        <v>94</v>
      </c>
      <c r="H226" s="162"/>
      <c r="I226" s="162">
        <v>25000</v>
      </c>
      <c r="J226" s="163">
        <f t="shared" si="11"/>
        <v>2144004</v>
      </c>
      <c r="K226" s="163"/>
    </row>
    <row r="227" spans="1:11" s="143" customFormat="1" ht="17.25" hidden="1" customHeight="1">
      <c r="A227" s="143">
        <f t="shared" si="9"/>
        <v>4</v>
      </c>
      <c r="B227" s="158">
        <v>42115</v>
      </c>
      <c r="C227" s="159" t="s">
        <v>372</v>
      </c>
      <c r="D227" s="158">
        <f t="shared" si="10"/>
        <v>42115</v>
      </c>
      <c r="E227" s="160" t="s">
        <v>420</v>
      </c>
      <c r="F227" s="160"/>
      <c r="G227" s="161" t="s">
        <v>35</v>
      </c>
      <c r="H227" s="162"/>
      <c r="I227" s="162">
        <v>2500</v>
      </c>
      <c r="J227" s="163">
        <f t="shared" si="11"/>
        <v>2141504</v>
      </c>
      <c r="K227" s="163"/>
    </row>
    <row r="228" spans="1:11" s="143" customFormat="1" ht="17.25" hidden="1" customHeight="1">
      <c r="A228" s="143">
        <f t="shared" si="9"/>
        <v>4</v>
      </c>
      <c r="B228" s="158">
        <v>42118</v>
      </c>
      <c r="C228" s="159" t="s">
        <v>375</v>
      </c>
      <c r="D228" s="158">
        <f t="shared" si="10"/>
        <v>42118</v>
      </c>
      <c r="E228" s="160" t="s">
        <v>417</v>
      </c>
      <c r="F228" s="160"/>
      <c r="G228" s="161" t="s">
        <v>418</v>
      </c>
      <c r="H228" s="162">
        <v>21103</v>
      </c>
      <c r="I228" s="162"/>
      <c r="J228" s="163">
        <f t="shared" si="11"/>
        <v>2162607</v>
      </c>
      <c r="K228" s="163"/>
    </row>
    <row r="229" spans="1:11" s="143" customFormat="1" ht="17.25" hidden="1" customHeight="1">
      <c r="A229" s="143">
        <f t="shared" si="9"/>
        <v>5</v>
      </c>
      <c r="B229" s="158">
        <v>42132</v>
      </c>
      <c r="C229" s="364" t="s">
        <v>421</v>
      </c>
      <c r="D229" s="158">
        <f t="shared" si="10"/>
        <v>42132</v>
      </c>
      <c r="E229" s="160" t="s">
        <v>71</v>
      </c>
      <c r="F229" s="160"/>
      <c r="G229" s="161" t="s">
        <v>371</v>
      </c>
      <c r="H229" s="162">
        <v>16000000</v>
      </c>
      <c r="I229" s="162"/>
      <c r="J229" s="163">
        <f t="shared" si="11"/>
        <v>18162607</v>
      </c>
      <c r="K229" s="163"/>
    </row>
    <row r="230" spans="1:11" s="143" customFormat="1" ht="17.25" hidden="1" customHeight="1">
      <c r="A230" s="143">
        <f t="shared" si="9"/>
        <v>5</v>
      </c>
      <c r="B230" s="158">
        <v>42132</v>
      </c>
      <c r="C230" s="159" t="s">
        <v>372</v>
      </c>
      <c r="D230" s="158">
        <f t="shared" si="10"/>
        <v>42132</v>
      </c>
      <c r="E230" s="160" t="s">
        <v>377</v>
      </c>
      <c r="F230" s="160"/>
      <c r="G230" s="161" t="s">
        <v>378</v>
      </c>
      <c r="H230" s="162"/>
      <c r="I230" s="162">
        <v>2274340</v>
      </c>
      <c r="J230" s="163">
        <f t="shared" si="11"/>
        <v>15888267</v>
      </c>
      <c r="K230" s="163"/>
    </row>
    <row r="231" spans="1:11" s="143" customFormat="1" ht="17.25" hidden="1" customHeight="1">
      <c r="A231" s="143">
        <f t="shared" si="9"/>
        <v>5</v>
      </c>
      <c r="B231" s="158">
        <v>42132</v>
      </c>
      <c r="C231" s="159" t="s">
        <v>372</v>
      </c>
      <c r="D231" s="158">
        <f t="shared" si="10"/>
        <v>42132</v>
      </c>
      <c r="E231" s="160" t="s">
        <v>379</v>
      </c>
      <c r="F231" s="160"/>
      <c r="G231" s="161" t="s">
        <v>378</v>
      </c>
      <c r="H231" s="162"/>
      <c r="I231" s="162">
        <v>5394067</v>
      </c>
      <c r="J231" s="163">
        <f t="shared" si="11"/>
        <v>10494200</v>
      </c>
      <c r="K231" s="163"/>
    </row>
    <row r="232" spans="1:11" s="143" customFormat="1" ht="17.25" hidden="1" customHeight="1">
      <c r="A232" s="143">
        <f t="shared" si="9"/>
        <v>5</v>
      </c>
      <c r="B232" s="158">
        <v>42132</v>
      </c>
      <c r="C232" s="159" t="s">
        <v>372</v>
      </c>
      <c r="D232" s="158">
        <f t="shared" si="10"/>
        <v>42132</v>
      </c>
      <c r="E232" s="160" t="s">
        <v>380</v>
      </c>
      <c r="F232" s="160"/>
      <c r="G232" s="161" t="s">
        <v>378</v>
      </c>
      <c r="H232" s="162"/>
      <c r="I232" s="162">
        <v>3353327</v>
      </c>
      <c r="J232" s="163">
        <f t="shared" si="11"/>
        <v>7140873</v>
      </c>
      <c r="K232" s="163"/>
    </row>
    <row r="233" spans="1:11" s="143" customFormat="1" ht="17.25" hidden="1" customHeight="1">
      <c r="A233" s="143">
        <f t="shared" si="9"/>
        <v>5</v>
      </c>
      <c r="B233" s="158">
        <v>42132</v>
      </c>
      <c r="C233" s="159" t="s">
        <v>372</v>
      </c>
      <c r="D233" s="158">
        <f t="shared" si="10"/>
        <v>42132</v>
      </c>
      <c r="E233" s="160" t="s">
        <v>381</v>
      </c>
      <c r="F233" s="160"/>
      <c r="G233" s="161" t="s">
        <v>378</v>
      </c>
      <c r="H233" s="162"/>
      <c r="I233" s="162">
        <v>4694570</v>
      </c>
      <c r="J233" s="163">
        <f t="shared" si="11"/>
        <v>2446303</v>
      </c>
      <c r="K233" s="163"/>
    </row>
    <row r="234" spans="1:11" s="143" customFormat="1" ht="17.25" hidden="1" customHeight="1">
      <c r="A234" s="143">
        <f t="shared" si="9"/>
        <v>5</v>
      </c>
      <c r="B234" s="158">
        <v>42136</v>
      </c>
      <c r="C234" s="364" t="s">
        <v>421</v>
      </c>
      <c r="D234" s="158">
        <f t="shared" si="10"/>
        <v>42136</v>
      </c>
      <c r="E234" s="160" t="s">
        <v>71</v>
      </c>
      <c r="F234" s="160"/>
      <c r="G234" s="161" t="s">
        <v>371</v>
      </c>
      <c r="H234" s="162">
        <v>25000000</v>
      </c>
      <c r="I234" s="162"/>
      <c r="J234" s="163">
        <f t="shared" si="11"/>
        <v>27446303</v>
      </c>
      <c r="K234" s="163"/>
    </row>
    <row r="235" spans="1:11" s="143" customFormat="1" ht="17.25" hidden="1" customHeight="1">
      <c r="A235" s="143">
        <f t="shared" si="9"/>
        <v>5</v>
      </c>
      <c r="B235" s="158">
        <v>42137</v>
      </c>
      <c r="C235" s="159" t="s">
        <v>372</v>
      </c>
      <c r="D235" s="158">
        <f t="shared" si="10"/>
        <v>42137</v>
      </c>
      <c r="E235" s="160" t="s">
        <v>710</v>
      </c>
      <c r="F235" s="160"/>
      <c r="G235" s="161" t="s">
        <v>34</v>
      </c>
      <c r="H235" s="162"/>
      <c r="I235" s="162">
        <v>22477840</v>
      </c>
      <c r="J235" s="163">
        <f t="shared" si="11"/>
        <v>4968463</v>
      </c>
      <c r="K235" s="163"/>
    </row>
    <row r="236" spans="1:11" s="143" customFormat="1" ht="17.25" customHeight="1">
      <c r="A236" s="143">
        <f t="shared" si="9"/>
        <v>5</v>
      </c>
      <c r="B236" s="158">
        <v>42137</v>
      </c>
      <c r="C236" s="159" t="s">
        <v>372</v>
      </c>
      <c r="D236" s="158">
        <f t="shared" si="10"/>
        <v>42137</v>
      </c>
      <c r="E236" s="160" t="s">
        <v>419</v>
      </c>
      <c r="F236" s="160"/>
      <c r="G236" s="161" t="s">
        <v>94</v>
      </c>
      <c r="H236" s="162"/>
      <c r="I236" s="162">
        <v>25000</v>
      </c>
      <c r="J236" s="163">
        <f t="shared" si="11"/>
        <v>4943463</v>
      </c>
      <c r="K236" s="163"/>
    </row>
    <row r="237" spans="1:11" s="143" customFormat="1" ht="17.25" hidden="1" customHeight="1">
      <c r="A237" s="143">
        <f t="shared" si="9"/>
        <v>5</v>
      </c>
      <c r="B237" s="158">
        <v>42137</v>
      </c>
      <c r="C237" s="159" t="s">
        <v>372</v>
      </c>
      <c r="D237" s="158">
        <f t="shared" si="10"/>
        <v>42137</v>
      </c>
      <c r="E237" s="160" t="s">
        <v>420</v>
      </c>
      <c r="F237" s="160"/>
      <c r="G237" s="161" t="s">
        <v>35</v>
      </c>
      <c r="H237" s="162"/>
      <c r="I237" s="162">
        <v>2500</v>
      </c>
      <c r="J237" s="163">
        <f t="shared" si="11"/>
        <v>4940963</v>
      </c>
      <c r="K237" s="163"/>
    </row>
    <row r="238" spans="1:11" s="143" customFormat="1" ht="17.25" customHeight="1">
      <c r="A238" s="143">
        <f t="shared" si="9"/>
        <v>5</v>
      </c>
      <c r="B238" s="158">
        <v>42140</v>
      </c>
      <c r="C238" s="159" t="s">
        <v>372</v>
      </c>
      <c r="D238" s="158">
        <f t="shared" si="10"/>
        <v>42140</v>
      </c>
      <c r="E238" s="160" t="s">
        <v>466</v>
      </c>
      <c r="F238" s="160"/>
      <c r="G238" s="161" t="s">
        <v>94</v>
      </c>
      <c r="H238" s="162"/>
      <c r="I238" s="162">
        <v>325950</v>
      </c>
      <c r="J238" s="163">
        <f t="shared" si="11"/>
        <v>4615013</v>
      </c>
      <c r="K238" s="163"/>
    </row>
    <row r="239" spans="1:11" s="143" customFormat="1" ht="17.25" hidden="1" customHeight="1">
      <c r="A239" s="143">
        <f t="shared" si="9"/>
        <v>5</v>
      </c>
      <c r="B239" s="158">
        <v>42140</v>
      </c>
      <c r="C239" s="159" t="s">
        <v>372</v>
      </c>
      <c r="D239" s="158">
        <f t="shared" si="10"/>
        <v>42140</v>
      </c>
      <c r="E239" s="160" t="s">
        <v>467</v>
      </c>
      <c r="F239" s="160"/>
      <c r="G239" s="161" t="s">
        <v>35</v>
      </c>
      <c r="H239" s="162"/>
      <c r="I239" s="162">
        <v>32595</v>
      </c>
      <c r="J239" s="163">
        <f t="shared" si="11"/>
        <v>4582418</v>
      </c>
      <c r="K239" s="163"/>
    </row>
    <row r="240" spans="1:11" s="143" customFormat="1" ht="17.25" hidden="1" customHeight="1">
      <c r="A240" s="143">
        <f t="shared" si="9"/>
        <v>5</v>
      </c>
      <c r="B240" s="158">
        <v>42143</v>
      </c>
      <c r="C240" s="364" t="s">
        <v>421</v>
      </c>
      <c r="D240" s="158">
        <f t="shared" si="10"/>
        <v>42143</v>
      </c>
      <c r="E240" s="160" t="s">
        <v>71</v>
      </c>
      <c r="F240" s="160"/>
      <c r="G240" s="161" t="s">
        <v>371</v>
      </c>
      <c r="H240" s="162">
        <v>6000000</v>
      </c>
      <c r="I240" s="162"/>
      <c r="J240" s="163">
        <f t="shared" si="11"/>
        <v>10582418</v>
      </c>
      <c r="K240" s="163"/>
    </row>
    <row r="241" spans="1:11" s="143" customFormat="1" ht="17.25" hidden="1" customHeight="1">
      <c r="A241" s="143">
        <f t="shared" si="9"/>
        <v>5</v>
      </c>
      <c r="B241" s="158">
        <v>42143</v>
      </c>
      <c r="C241" s="159" t="s">
        <v>372</v>
      </c>
      <c r="D241" s="158">
        <f t="shared" si="10"/>
        <v>42143</v>
      </c>
      <c r="E241" s="160" t="s">
        <v>599</v>
      </c>
      <c r="F241" s="160"/>
      <c r="G241" s="161" t="s">
        <v>34</v>
      </c>
      <c r="H241" s="162"/>
      <c r="I241" s="162">
        <v>240000</v>
      </c>
      <c r="J241" s="163">
        <f t="shared" si="11"/>
        <v>10342418</v>
      </c>
      <c r="K241" s="163"/>
    </row>
    <row r="242" spans="1:11" s="143" customFormat="1" ht="17.25" customHeight="1">
      <c r="A242" s="143">
        <f t="shared" si="9"/>
        <v>5</v>
      </c>
      <c r="B242" s="158">
        <v>42143</v>
      </c>
      <c r="C242" s="159" t="s">
        <v>372</v>
      </c>
      <c r="D242" s="158">
        <f t="shared" si="10"/>
        <v>42143</v>
      </c>
      <c r="E242" s="160" t="s">
        <v>419</v>
      </c>
      <c r="F242" s="160"/>
      <c r="G242" s="161" t="s">
        <v>94</v>
      </c>
      <c r="H242" s="162"/>
      <c r="I242" s="162">
        <v>20000</v>
      </c>
      <c r="J242" s="163">
        <f t="shared" si="11"/>
        <v>10322418</v>
      </c>
      <c r="K242" s="163"/>
    </row>
    <row r="243" spans="1:11" s="143" customFormat="1" ht="17.25" hidden="1" customHeight="1">
      <c r="A243" s="143">
        <f t="shared" si="9"/>
        <v>5</v>
      </c>
      <c r="B243" s="158">
        <v>42143</v>
      </c>
      <c r="C243" s="159" t="s">
        <v>372</v>
      </c>
      <c r="D243" s="158">
        <f t="shared" si="10"/>
        <v>42143</v>
      </c>
      <c r="E243" s="160" t="s">
        <v>420</v>
      </c>
      <c r="F243" s="160"/>
      <c r="G243" s="161" t="s">
        <v>35</v>
      </c>
      <c r="H243" s="162"/>
      <c r="I243" s="162">
        <v>2000</v>
      </c>
      <c r="J243" s="163">
        <f t="shared" si="11"/>
        <v>10320418</v>
      </c>
      <c r="K243" s="163"/>
    </row>
    <row r="244" spans="1:11" s="143" customFormat="1" ht="17.25" hidden="1" customHeight="1">
      <c r="A244" s="143">
        <f t="shared" si="9"/>
        <v>5</v>
      </c>
      <c r="B244" s="158">
        <v>42143</v>
      </c>
      <c r="C244" s="159" t="s">
        <v>372</v>
      </c>
      <c r="D244" s="158">
        <f t="shared" si="10"/>
        <v>42143</v>
      </c>
      <c r="E244" s="160" t="s">
        <v>711</v>
      </c>
      <c r="F244" s="160"/>
      <c r="G244" s="161" t="s">
        <v>34</v>
      </c>
      <c r="H244" s="162"/>
      <c r="I244" s="162">
        <v>5703434</v>
      </c>
      <c r="J244" s="163">
        <f t="shared" si="11"/>
        <v>4616984</v>
      </c>
      <c r="K244" s="163"/>
    </row>
    <row r="245" spans="1:11" s="143" customFormat="1" ht="17.25" customHeight="1">
      <c r="A245" s="143">
        <f t="shared" si="9"/>
        <v>5</v>
      </c>
      <c r="B245" s="158">
        <v>42143</v>
      </c>
      <c r="C245" s="159" t="s">
        <v>372</v>
      </c>
      <c r="D245" s="158">
        <f t="shared" si="10"/>
        <v>42143</v>
      </c>
      <c r="E245" s="160" t="s">
        <v>419</v>
      </c>
      <c r="F245" s="160"/>
      <c r="G245" s="161" t="s">
        <v>94</v>
      </c>
      <c r="H245" s="162"/>
      <c r="I245" s="162">
        <v>40000</v>
      </c>
      <c r="J245" s="163">
        <f t="shared" si="11"/>
        <v>4576984</v>
      </c>
      <c r="K245" s="163"/>
    </row>
    <row r="246" spans="1:11" s="143" customFormat="1" ht="17.25" hidden="1" customHeight="1">
      <c r="A246" s="143">
        <f t="shared" si="9"/>
        <v>5</v>
      </c>
      <c r="B246" s="158">
        <v>42143</v>
      </c>
      <c r="C246" s="159" t="s">
        <v>372</v>
      </c>
      <c r="D246" s="158">
        <f t="shared" si="10"/>
        <v>42143</v>
      </c>
      <c r="E246" s="160" t="s">
        <v>420</v>
      </c>
      <c r="F246" s="160"/>
      <c r="G246" s="161" t="s">
        <v>35</v>
      </c>
      <c r="H246" s="162"/>
      <c r="I246" s="162">
        <v>4000</v>
      </c>
      <c r="J246" s="163">
        <f t="shared" si="11"/>
        <v>4572984</v>
      </c>
      <c r="K246" s="163"/>
    </row>
    <row r="247" spans="1:11" s="143" customFormat="1" ht="17.25" hidden="1" customHeight="1">
      <c r="A247" s="143">
        <f t="shared" si="9"/>
        <v>5</v>
      </c>
      <c r="B247" s="158">
        <v>42143</v>
      </c>
      <c r="C247" s="159" t="s">
        <v>372</v>
      </c>
      <c r="D247" s="158">
        <f t="shared" si="10"/>
        <v>42143</v>
      </c>
      <c r="E247" s="160" t="s">
        <v>599</v>
      </c>
      <c r="F247" s="160"/>
      <c r="G247" s="161" t="s">
        <v>34</v>
      </c>
      <c r="H247" s="162"/>
      <c r="I247" s="162">
        <v>2060000</v>
      </c>
      <c r="J247" s="163">
        <f t="shared" si="11"/>
        <v>2512984</v>
      </c>
      <c r="K247" s="163"/>
    </row>
    <row r="248" spans="1:11" s="143" customFormat="1" ht="17.25" customHeight="1">
      <c r="A248" s="143">
        <f t="shared" si="9"/>
        <v>5</v>
      </c>
      <c r="B248" s="158">
        <v>42143</v>
      </c>
      <c r="C248" s="159" t="s">
        <v>372</v>
      </c>
      <c r="D248" s="158">
        <f t="shared" si="10"/>
        <v>42143</v>
      </c>
      <c r="E248" s="160" t="s">
        <v>419</v>
      </c>
      <c r="F248" s="160"/>
      <c r="G248" s="161" t="s">
        <v>94</v>
      </c>
      <c r="H248" s="162"/>
      <c r="I248" s="162">
        <v>40000</v>
      </c>
      <c r="J248" s="163">
        <f t="shared" si="11"/>
        <v>2472984</v>
      </c>
      <c r="K248" s="163"/>
    </row>
    <row r="249" spans="1:11" s="143" customFormat="1" ht="17.25" hidden="1" customHeight="1">
      <c r="A249" s="143">
        <f t="shared" si="9"/>
        <v>5</v>
      </c>
      <c r="B249" s="158">
        <v>42143</v>
      </c>
      <c r="C249" s="159" t="s">
        <v>372</v>
      </c>
      <c r="D249" s="158">
        <f t="shared" si="10"/>
        <v>42143</v>
      </c>
      <c r="E249" s="160" t="s">
        <v>420</v>
      </c>
      <c r="F249" s="160"/>
      <c r="G249" s="161" t="s">
        <v>35</v>
      </c>
      <c r="H249" s="162"/>
      <c r="I249" s="162">
        <v>4000</v>
      </c>
      <c r="J249" s="163">
        <f t="shared" si="11"/>
        <v>2468984</v>
      </c>
      <c r="K249" s="163"/>
    </row>
    <row r="250" spans="1:11" s="143" customFormat="1" ht="17.25" hidden="1" customHeight="1">
      <c r="A250" s="143">
        <f t="shared" si="9"/>
        <v>5</v>
      </c>
      <c r="B250" s="158">
        <v>42143</v>
      </c>
      <c r="C250" s="159" t="s">
        <v>372</v>
      </c>
      <c r="D250" s="158">
        <f t="shared" si="10"/>
        <v>42143</v>
      </c>
      <c r="E250" s="160" t="s">
        <v>731</v>
      </c>
      <c r="F250" s="160"/>
      <c r="G250" s="161" t="s">
        <v>34</v>
      </c>
      <c r="H250" s="162"/>
      <c r="I250" s="162">
        <v>1000000</v>
      </c>
      <c r="J250" s="163">
        <f t="shared" si="11"/>
        <v>1468984</v>
      </c>
      <c r="K250" s="163"/>
    </row>
    <row r="251" spans="1:11" s="143" customFormat="1" ht="17.25" customHeight="1">
      <c r="A251" s="143">
        <f t="shared" si="9"/>
        <v>5</v>
      </c>
      <c r="B251" s="158">
        <v>42143</v>
      </c>
      <c r="C251" s="159" t="s">
        <v>372</v>
      </c>
      <c r="D251" s="158">
        <f t="shared" si="10"/>
        <v>42143</v>
      </c>
      <c r="E251" s="160" t="s">
        <v>419</v>
      </c>
      <c r="F251" s="160"/>
      <c r="G251" s="161" t="s">
        <v>94</v>
      </c>
      <c r="H251" s="162"/>
      <c r="I251" s="162">
        <v>40000</v>
      </c>
      <c r="J251" s="163">
        <f t="shared" si="11"/>
        <v>1428984</v>
      </c>
      <c r="K251" s="163"/>
    </row>
    <row r="252" spans="1:11" s="143" customFormat="1" ht="17.25" hidden="1" customHeight="1">
      <c r="A252" s="143">
        <f t="shared" si="9"/>
        <v>5</v>
      </c>
      <c r="B252" s="158">
        <v>42143</v>
      </c>
      <c r="C252" s="159" t="s">
        <v>372</v>
      </c>
      <c r="D252" s="158">
        <f t="shared" si="10"/>
        <v>42143</v>
      </c>
      <c r="E252" s="160" t="s">
        <v>420</v>
      </c>
      <c r="F252" s="160"/>
      <c r="G252" s="161" t="s">
        <v>35</v>
      </c>
      <c r="H252" s="162"/>
      <c r="I252" s="162">
        <v>4000</v>
      </c>
      <c r="J252" s="163">
        <f t="shared" si="11"/>
        <v>1424984</v>
      </c>
      <c r="K252" s="163"/>
    </row>
    <row r="253" spans="1:11" s="143" customFormat="1" ht="17.25" hidden="1" customHeight="1">
      <c r="A253" s="143">
        <f t="shared" si="9"/>
        <v>5</v>
      </c>
      <c r="B253" s="158">
        <v>42143</v>
      </c>
      <c r="C253" s="159" t="s">
        <v>372</v>
      </c>
      <c r="D253" s="158">
        <f t="shared" si="10"/>
        <v>42143</v>
      </c>
      <c r="E253" s="160" t="s">
        <v>712</v>
      </c>
      <c r="F253" s="160"/>
      <c r="G253" s="161" t="s">
        <v>713</v>
      </c>
      <c r="H253" s="162"/>
      <c r="I253" s="162">
        <v>34570</v>
      </c>
      <c r="J253" s="163">
        <f t="shared" si="11"/>
        <v>1390414</v>
      </c>
      <c r="K253" s="163"/>
    </row>
    <row r="254" spans="1:11" s="143" customFormat="1" ht="17.25" customHeight="1">
      <c r="A254" s="143">
        <f t="shared" si="9"/>
        <v>5</v>
      </c>
      <c r="B254" s="158">
        <v>42143</v>
      </c>
      <c r="C254" s="159" t="s">
        <v>372</v>
      </c>
      <c r="D254" s="158">
        <f t="shared" si="10"/>
        <v>42143</v>
      </c>
      <c r="E254" s="160" t="s">
        <v>419</v>
      </c>
      <c r="F254" s="160"/>
      <c r="G254" s="161" t="s">
        <v>94</v>
      </c>
      <c r="H254" s="162"/>
      <c r="I254" s="162">
        <v>40000</v>
      </c>
      <c r="J254" s="163">
        <f t="shared" si="11"/>
        <v>1350414</v>
      </c>
      <c r="K254" s="163"/>
    </row>
    <row r="255" spans="1:11" s="143" customFormat="1" ht="17.25" hidden="1" customHeight="1">
      <c r="A255" s="143">
        <f t="shared" si="9"/>
        <v>5</v>
      </c>
      <c r="B255" s="158">
        <v>42143</v>
      </c>
      <c r="C255" s="159" t="s">
        <v>372</v>
      </c>
      <c r="D255" s="158">
        <f t="shared" si="10"/>
        <v>42143</v>
      </c>
      <c r="E255" s="160" t="s">
        <v>420</v>
      </c>
      <c r="F255" s="160"/>
      <c r="G255" s="161" t="s">
        <v>35</v>
      </c>
      <c r="H255" s="162"/>
      <c r="I255" s="162">
        <v>4000</v>
      </c>
      <c r="J255" s="163">
        <f t="shared" si="11"/>
        <v>1346414</v>
      </c>
      <c r="K255" s="163"/>
    </row>
    <row r="256" spans="1:11" s="143" customFormat="1" ht="17.25" hidden="1" customHeight="1">
      <c r="A256" s="143">
        <f t="shared" si="9"/>
        <v>5</v>
      </c>
      <c r="B256" s="158">
        <v>42145</v>
      </c>
      <c r="C256" s="159" t="s">
        <v>372</v>
      </c>
      <c r="D256" s="158">
        <f t="shared" si="10"/>
        <v>42145</v>
      </c>
      <c r="E256" s="160" t="s">
        <v>71</v>
      </c>
      <c r="F256" s="160"/>
      <c r="G256" s="161" t="s">
        <v>371</v>
      </c>
      <c r="H256" s="162">
        <v>470000000</v>
      </c>
      <c r="I256" s="162"/>
      <c r="J256" s="163">
        <f t="shared" si="11"/>
        <v>471346414</v>
      </c>
      <c r="K256" s="163"/>
    </row>
    <row r="257" spans="1:11" s="143" customFormat="1" ht="17.25" hidden="1" customHeight="1">
      <c r="A257" s="143">
        <f t="shared" si="9"/>
        <v>5</v>
      </c>
      <c r="B257" s="158">
        <v>42145</v>
      </c>
      <c r="C257" s="159" t="s">
        <v>372</v>
      </c>
      <c r="D257" s="158">
        <f t="shared" si="10"/>
        <v>42145</v>
      </c>
      <c r="E257" s="160" t="s">
        <v>686</v>
      </c>
      <c r="F257" s="160"/>
      <c r="G257" s="161" t="s">
        <v>374</v>
      </c>
      <c r="H257" s="162"/>
      <c r="I257" s="162">
        <v>386125500</v>
      </c>
      <c r="J257" s="163">
        <f t="shared" si="11"/>
        <v>85220914</v>
      </c>
      <c r="K257" s="163"/>
    </row>
    <row r="258" spans="1:11" s="143" customFormat="1" ht="17.25" hidden="1" customHeight="1">
      <c r="A258" s="143">
        <f t="shared" si="9"/>
        <v>5</v>
      </c>
      <c r="B258" s="158">
        <v>42145</v>
      </c>
      <c r="C258" s="159" t="s">
        <v>372</v>
      </c>
      <c r="D258" s="158">
        <f t="shared" si="10"/>
        <v>42145</v>
      </c>
      <c r="E258" s="160" t="s">
        <v>427</v>
      </c>
      <c r="F258" s="160"/>
      <c r="G258" s="161" t="s">
        <v>378</v>
      </c>
      <c r="H258" s="162"/>
      <c r="I258" s="162">
        <v>7133607</v>
      </c>
      <c r="J258" s="163">
        <f t="shared" si="11"/>
        <v>78087307</v>
      </c>
      <c r="K258" s="163"/>
    </row>
    <row r="259" spans="1:11" s="143" customFormat="1" ht="17.25" hidden="1" customHeight="1">
      <c r="A259" s="143">
        <f t="shared" si="9"/>
        <v>5</v>
      </c>
      <c r="B259" s="158">
        <v>42145</v>
      </c>
      <c r="C259" s="159" t="s">
        <v>372</v>
      </c>
      <c r="D259" s="158">
        <f t="shared" si="10"/>
        <v>42145</v>
      </c>
      <c r="E259" s="160" t="s">
        <v>428</v>
      </c>
      <c r="F259" s="160"/>
      <c r="G259" s="161" t="s">
        <v>378</v>
      </c>
      <c r="H259" s="162"/>
      <c r="I259" s="162">
        <v>6116111</v>
      </c>
      <c r="J259" s="163">
        <f t="shared" si="11"/>
        <v>71971196</v>
      </c>
      <c r="K259" s="163"/>
    </row>
    <row r="260" spans="1:11" s="143" customFormat="1" ht="17.25" hidden="1" customHeight="1">
      <c r="A260" s="143">
        <f t="shared" si="9"/>
        <v>5</v>
      </c>
      <c r="B260" s="158">
        <v>42145</v>
      </c>
      <c r="C260" s="159" t="s">
        <v>372</v>
      </c>
      <c r="D260" s="158">
        <f t="shared" si="10"/>
        <v>42145</v>
      </c>
      <c r="E260" s="160" t="s">
        <v>429</v>
      </c>
      <c r="F260" s="160"/>
      <c r="G260" s="161" t="s">
        <v>378</v>
      </c>
      <c r="H260" s="162"/>
      <c r="I260" s="162">
        <v>1703832</v>
      </c>
      <c r="J260" s="163">
        <f t="shared" si="11"/>
        <v>70267364</v>
      </c>
      <c r="K260" s="163"/>
    </row>
    <row r="261" spans="1:11" s="143" customFormat="1" ht="17.25" hidden="1" customHeight="1">
      <c r="A261" s="143">
        <f t="shared" si="9"/>
        <v>5</v>
      </c>
      <c r="B261" s="158">
        <v>42145</v>
      </c>
      <c r="C261" s="159" t="s">
        <v>372</v>
      </c>
      <c r="D261" s="158">
        <f t="shared" si="10"/>
        <v>42145</v>
      </c>
      <c r="E261" s="160" t="s">
        <v>430</v>
      </c>
      <c r="F261" s="160"/>
      <c r="G261" s="161" t="s">
        <v>378</v>
      </c>
      <c r="H261" s="162"/>
      <c r="I261" s="162">
        <v>3800603</v>
      </c>
      <c r="J261" s="163">
        <f t="shared" si="11"/>
        <v>66466761</v>
      </c>
      <c r="K261" s="163"/>
    </row>
    <row r="262" spans="1:11" s="143" customFormat="1" ht="17.25" hidden="1" customHeight="1">
      <c r="A262" s="143">
        <f t="shared" si="9"/>
        <v>5</v>
      </c>
      <c r="B262" s="158">
        <v>42145</v>
      </c>
      <c r="C262" s="159" t="s">
        <v>372</v>
      </c>
      <c r="D262" s="158">
        <f t="shared" si="10"/>
        <v>42145</v>
      </c>
      <c r="E262" s="160" t="s">
        <v>431</v>
      </c>
      <c r="F262" s="160"/>
      <c r="G262" s="161" t="s">
        <v>378</v>
      </c>
      <c r="H262" s="162"/>
      <c r="I262" s="162">
        <v>4281300</v>
      </c>
      <c r="J262" s="163">
        <f t="shared" si="11"/>
        <v>62185461</v>
      </c>
      <c r="K262" s="163"/>
    </row>
    <row r="263" spans="1:11" s="143" customFormat="1" ht="17.25" hidden="1" customHeight="1">
      <c r="A263" s="143">
        <f t="shared" si="9"/>
        <v>5</v>
      </c>
      <c r="B263" s="158">
        <v>42145</v>
      </c>
      <c r="C263" s="159" t="s">
        <v>372</v>
      </c>
      <c r="D263" s="158">
        <f t="shared" si="10"/>
        <v>42145</v>
      </c>
      <c r="E263" s="160" t="s">
        <v>714</v>
      </c>
      <c r="F263" s="160"/>
      <c r="G263" s="161" t="s">
        <v>378</v>
      </c>
      <c r="H263" s="162"/>
      <c r="I263" s="162">
        <v>8562599</v>
      </c>
      <c r="J263" s="163">
        <f t="shared" si="11"/>
        <v>53622862</v>
      </c>
      <c r="K263" s="163"/>
    </row>
    <row r="264" spans="1:11" s="143" customFormat="1" ht="17.25" hidden="1" customHeight="1">
      <c r="A264" s="143">
        <f t="shared" si="9"/>
        <v>5</v>
      </c>
      <c r="B264" s="158">
        <v>42145</v>
      </c>
      <c r="C264" s="159" t="s">
        <v>372</v>
      </c>
      <c r="D264" s="158">
        <f t="shared" si="10"/>
        <v>42145</v>
      </c>
      <c r="E264" s="160" t="s">
        <v>715</v>
      </c>
      <c r="F264" s="160"/>
      <c r="G264" s="161" t="s">
        <v>34</v>
      </c>
      <c r="H264" s="162"/>
      <c r="I264" s="162">
        <v>20000000</v>
      </c>
      <c r="J264" s="163">
        <f t="shared" si="11"/>
        <v>33622862</v>
      </c>
      <c r="K264" s="163"/>
    </row>
    <row r="265" spans="1:11" s="143" customFormat="1" ht="17.25" customHeight="1">
      <c r="A265" s="143">
        <f t="shared" si="9"/>
        <v>5</v>
      </c>
      <c r="B265" s="158">
        <v>42145</v>
      </c>
      <c r="C265" s="159" t="s">
        <v>372</v>
      </c>
      <c r="D265" s="158">
        <f t="shared" si="10"/>
        <v>42145</v>
      </c>
      <c r="E265" s="160" t="s">
        <v>419</v>
      </c>
      <c r="F265" s="160"/>
      <c r="G265" s="161" t="s">
        <v>94</v>
      </c>
      <c r="H265" s="162"/>
      <c r="I265" s="162">
        <v>40000</v>
      </c>
      <c r="J265" s="163">
        <f t="shared" si="11"/>
        <v>33582862</v>
      </c>
      <c r="K265" s="163"/>
    </row>
    <row r="266" spans="1:11" s="143" customFormat="1" ht="17.25" hidden="1" customHeight="1">
      <c r="A266" s="143">
        <f t="shared" si="9"/>
        <v>5</v>
      </c>
      <c r="B266" s="158">
        <v>42145</v>
      </c>
      <c r="C266" s="159" t="s">
        <v>372</v>
      </c>
      <c r="D266" s="158">
        <f t="shared" si="10"/>
        <v>42145</v>
      </c>
      <c r="E266" s="160" t="s">
        <v>420</v>
      </c>
      <c r="F266" s="160"/>
      <c r="G266" s="161" t="s">
        <v>35</v>
      </c>
      <c r="H266" s="162"/>
      <c r="I266" s="162">
        <v>4000</v>
      </c>
      <c r="J266" s="163">
        <f t="shared" si="11"/>
        <v>33578862</v>
      </c>
      <c r="K266" s="163"/>
    </row>
    <row r="267" spans="1:11" s="143" customFormat="1" ht="17.25" hidden="1" customHeight="1">
      <c r="A267" s="143">
        <f t="shared" si="9"/>
        <v>5</v>
      </c>
      <c r="B267" s="158">
        <v>42145</v>
      </c>
      <c r="C267" s="159" t="s">
        <v>372</v>
      </c>
      <c r="D267" s="158">
        <f t="shared" si="10"/>
        <v>42145</v>
      </c>
      <c r="E267" s="160" t="s">
        <v>716</v>
      </c>
      <c r="F267" s="160"/>
      <c r="G267" s="161" t="s">
        <v>378</v>
      </c>
      <c r="H267" s="162"/>
      <c r="I267" s="162">
        <v>7083617</v>
      </c>
      <c r="J267" s="163">
        <f t="shared" si="11"/>
        <v>26495245</v>
      </c>
      <c r="K267" s="163"/>
    </row>
    <row r="268" spans="1:11" s="143" customFormat="1" ht="17.25" hidden="1" customHeight="1">
      <c r="A268" s="143">
        <f t="shared" si="9"/>
        <v>5</v>
      </c>
      <c r="B268" s="158">
        <v>42145</v>
      </c>
      <c r="C268" s="159" t="s">
        <v>372</v>
      </c>
      <c r="D268" s="158">
        <f t="shared" si="10"/>
        <v>42145</v>
      </c>
      <c r="E268" s="160" t="s">
        <v>717</v>
      </c>
      <c r="F268" s="160"/>
      <c r="G268" s="161" t="s">
        <v>378</v>
      </c>
      <c r="H268" s="162"/>
      <c r="I268" s="162">
        <v>6552275</v>
      </c>
      <c r="J268" s="163">
        <f t="shared" si="11"/>
        <v>19942970</v>
      </c>
      <c r="K268" s="163"/>
    </row>
    <row r="269" spans="1:11" s="143" customFormat="1" ht="17.25" hidden="1" customHeight="1">
      <c r="A269" s="143">
        <f t="shared" si="9"/>
        <v>5</v>
      </c>
      <c r="B269" s="158">
        <v>42145</v>
      </c>
      <c r="C269" s="159" t="s">
        <v>372</v>
      </c>
      <c r="D269" s="158">
        <f t="shared" ref="D269:D334" si="12">IF(B269&lt;&gt;"",B269,"")</f>
        <v>42145</v>
      </c>
      <c r="E269" s="160" t="s">
        <v>718</v>
      </c>
      <c r="F269" s="160"/>
      <c r="G269" s="161" t="s">
        <v>378</v>
      </c>
      <c r="H269" s="162"/>
      <c r="I269" s="162">
        <v>9773728</v>
      </c>
      <c r="J269" s="163">
        <f t="shared" ref="J269:J334" si="13">IF(B269&lt;&gt;"",J268+H269-I269,0)</f>
        <v>10169242</v>
      </c>
      <c r="K269" s="163"/>
    </row>
    <row r="270" spans="1:11" s="143" customFormat="1" ht="17.25" hidden="1" customHeight="1">
      <c r="A270" s="143">
        <f t="shared" si="9"/>
        <v>5</v>
      </c>
      <c r="B270" s="158">
        <v>42145</v>
      </c>
      <c r="C270" s="159" t="s">
        <v>375</v>
      </c>
      <c r="D270" s="158">
        <f t="shared" si="12"/>
        <v>42145</v>
      </c>
      <c r="E270" s="160" t="s">
        <v>376</v>
      </c>
      <c r="F270" s="160"/>
      <c r="G270" s="161" t="s">
        <v>374</v>
      </c>
      <c r="H270" s="162">
        <v>1341315000</v>
      </c>
      <c r="I270" s="162"/>
      <c r="J270" s="163">
        <f t="shared" si="13"/>
        <v>1351484242</v>
      </c>
      <c r="K270" s="163"/>
    </row>
    <row r="271" spans="1:11" s="143" customFormat="1" ht="17.25" hidden="1" customHeight="1">
      <c r="A271" s="143">
        <f t="shared" si="9"/>
        <v>5</v>
      </c>
      <c r="B271" s="158">
        <v>42145</v>
      </c>
      <c r="C271" s="364" t="s">
        <v>719</v>
      </c>
      <c r="D271" s="158">
        <f t="shared" si="12"/>
        <v>42145</v>
      </c>
      <c r="E271" s="160" t="s">
        <v>62</v>
      </c>
      <c r="F271" s="160"/>
      <c r="G271" s="161" t="s">
        <v>371</v>
      </c>
      <c r="H271" s="162"/>
      <c r="I271" s="162">
        <v>1350000000</v>
      </c>
      <c r="J271" s="163">
        <f t="shared" si="13"/>
        <v>1484242</v>
      </c>
      <c r="K271" s="163"/>
    </row>
    <row r="272" spans="1:11" s="143" customFormat="1" ht="17.25" hidden="1" customHeight="1">
      <c r="A272" s="143">
        <f t="shared" si="9"/>
        <v>5</v>
      </c>
      <c r="B272" s="158">
        <v>42145</v>
      </c>
      <c r="C272" s="364" t="s">
        <v>421</v>
      </c>
      <c r="D272" s="158">
        <f t="shared" si="12"/>
        <v>42145</v>
      </c>
      <c r="E272" s="160" t="s">
        <v>71</v>
      </c>
      <c r="F272" s="160"/>
      <c r="G272" s="161" t="s">
        <v>371</v>
      </c>
      <c r="H272" s="162">
        <v>330000000</v>
      </c>
      <c r="I272" s="162"/>
      <c r="J272" s="163">
        <f t="shared" si="13"/>
        <v>331484242</v>
      </c>
      <c r="K272" s="163"/>
    </row>
    <row r="273" spans="1:11" s="143" customFormat="1" ht="17.25" hidden="1" customHeight="1">
      <c r="A273" s="143">
        <f t="shared" si="9"/>
        <v>5</v>
      </c>
      <c r="B273" s="158">
        <v>42146</v>
      </c>
      <c r="C273" s="159" t="s">
        <v>372</v>
      </c>
      <c r="D273" s="158">
        <f t="shared" si="12"/>
        <v>42146</v>
      </c>
      <c r="E273" s="160" t="s">
        <v>720</v>
      </c>
      <c r="F273" s="160"/>
      <c r="G273" s="161" t="s">
        <v>34</v>
      </c>
      <c r="H273" s="162"/>
      <c r="I273" s="162">
        <v>50000000</v>
      </c>
      <c r="J273" s="163">
        <f t="shared" si="13"/>
        <v>281484242</v>
      </c>
      <c r="K273" s="163"/>
    </row>
    <row r="274" spans="1:11" s="143" customFormat="1" ht="17.25" customHeight="1">
      <c r="A274" s="143">
        <f t="shared" si="9"/>
        <v>5</v>
      </c>
      <c r="B274" s="158">
        <v>42146</v>
      </c>
      <c r="C274" s="159" t="s">
        <v>372</v>
      </c>
      <c r="D274" s="158">
        <f t="shared" si="12"/>
        <v>42146</v>
      </c>
      <c r="E274" s="160" t="s">
        <v>419</v>
      </c>
      <c r="F274" s="160"/>
      <c r="G274" s="161" t="s">
        <v>94</v>
      </c>
      <c r="H274" s="162"/>
      <c r="I274" s="162">
        <v>25000</v>
      </c>
      <c r="J274" s="163">
        <f t="shared" si="13"/>
        <v>281459242</v>
      </c>
      <c r="K274" s="163"/>
    </row>
    <row r="275" spans="1:11" s="143" customFormat="1" ht="17.25" hidden="1" customHeight="1">
      <c r="A275" s="143">
        <f t="shared" si="9"/>
        <v>5</v>
      </c>
      <c r="B275" s="158">
        <v>42146</v>
      </c>
      <c r="C275" s="159" t="s">
        <v>372</v>
      </c>
      <c r="D275" s="158">
        <f t="shared" si="12"/>
        <v>42146</v>
      </c>
      <c r="E275" s="160" t="s">
        <v>420</v>
      </c>
      <c r="F275" s="160"/>
      <c r="G275" s="161" t="s">
        <v>35</v>
      </c>
      <c r="H275" s="162"/>
      <c r="I275" s="162">
        <v>2500</v>
      </c>
      <c r="J275" s="163">
        <f t="shared" si="13"/>
        <v>281456742</v>
      </c>
      <c r="K275" s="163"/>
    </row>
    <row r="276" spans="1:11" s="143" customFormat="1" ht="27.75" hidden="1" customHeight="1">
      <c r="A276" s="143">
        <f t="shared" si="9"/>
        <v>5</v>
      </c>
      <c r="B276" s="158">
        <v>42146</v>
      </c>
      <c r="C276" s="159" t="s">
        <v>372</v>
      </c>
      <c r="D276" s="158">
        <f t="shared" si="12"/>
        <v>42146</v>
      </c>
      <c r="E276" s="160" t="s">
        <v>721</v>
      </c>
      <c r="F276" s="160"/>
      <c r="G276" s="161" t="s">
        <v>34</v>
      </c>
      <c r="H276" s="162"/>
      <c r="I276" s="162">
        <v>23971528</v>
      </c>
      <c r="J276" s="163">
        <f t="shared" si="13"/>
        <v>257485214</v>
      </c>
      <c r="K276" s="163"/>
    </row>
    <row r="277" spans="1:11" s="143" customFormat="1" ht="17.25" customHeight="1">
      <c r="A277" s="143">
        <f t="shared" si="9"/>
        <v>5</v>
      </c>
      <c r="B277" s="158">
        <v>42146</v>
      </c>
      <c r="C277" s="159" t="s">
        <v>372</v>
      </c>
      <c r="D277" s="158">
        <f t="shared" si="12"/>
        <v>42146</v>
      </c>
      <c r="E277" s="160" t="s">
        <v>419</v>
      </c>
      <c r="F277" s="160"/>
      <c r="G277" s="161" t="s">
        <v>94</v>
      </c>
      <c r="H277" s="162"/>
      <c r="I277" s="162">
        <v>20000</v>
      </c>
      <c r="J277" s="163">
        <f t="shared" si="13"/>
        <v>257465214</v>
      </c>
      <c r="K277" s="163"/>
    </row>
    <row r="278" spans="1:11" s="143" customFormat="1" ht="17.25" hidden="1" customHeight="1">
      <c r="A278" s="143">
        <f t="shared" si="9"/>
        <v>5</v>
      </c>
      <c r="B278" s="158">
        <v>42146</v>
      </c>
      <c r="C278" s="159" t="s">
        <v>372</v>
      </c>
      <c r="D278" s="158">
        <f t="shared" si="12"/>
        <v>42146</v>
      </c>
      <c r="E278" s="160" t="s">
        <v>420</v>
      </c>
      <c r="F278" s="160"/>
      <c r="G278" s="161" t="s">
        <v>35</v>
      </c>
      <c r="H278" s="162"/>
      <c r="I278" s="162">
        <v>2000</v>
      </c>
      <c r="J278" s="163">
        <f t="shared" si="13"/>
        <v>257463214</v>
      </c>
      <c r="K278" s="163"/>
    </row>
    <row r="279" spans="1:11" s="143" customFormat="1" ht="17.25" hidden="1" customHeight="1">
      <c r="A279" s="143">
        <f t="shared" si="9"/>
        <v>5</v>
      </c>
      <c r="B279" s="158">
        <v>42146</v>
      </c>
      <c r="C279" s="159" t="s">
        <v>372</v>
      </c>
      <c r="D279" s="158">
        <f t="shared" si="12"/>
        <v>42146</v>
      </c>
      <c r="E279" s="160" t="s">
        <v>722</v>
      </c>
      <c r="F279" s="160"/>
      <c r="G279" s="161" t="s">
        <v>34</v>
      </c>
      <c r="H279" s="162"/>
      <c r="I279" s="162">
        <v>18877600</v>
      </c>
      <c r="J279" s="163">
        <f t="shared" si="13"/>
        <v>238585614</v>
      </c>
      <c r="K279" s="163"/>
    </row>
    <row r="280" spans="1:11" s="143" customFormat="1" ht="17.25" customHeight="1">
      <c r="A280" s="143">
        <f t="shared" si="9"/>
        <v>5</v>
      </c>
      <c r="B280" s="158">
        <v>42146</v>
      </c>
      <c r="C280" s="159" t="s">
        <v>372</v>
      </c>
      <c r="D280" s="158">
        <f t="shared" si="12"/>
        <v>42146</v>
      </c>
      <c r="E280" s="160" t="s">
        <v>419</v>
      </c>
      <c r="F280" s="160"/>
      <c r="G280" s="161" t="s">
        <v>94</v>
      </c>
      <c r="H280" s="162"/>
      <c r="I280" s="162">
        <v>20000</v>
      </c>
      <c r="J280" s="163">
        <f t="shared" si="13"/>
        <v>238565614</v>
      </c>
      <c r="K280" s="163"/>
    </row>
    <row r="281" spans="1:11" s="143" customFormat="1" ht="17.25" hidden="1" customHeight="1">
      <c r="A281" s="143">
        <f t="shared" si="9"/>
        <v>5</v>
      </c>
      <c r="B281" s="158">
        <v>42146</v>
      </c>
      <c r="C281" s="159" t="s">
        <v>372</v>
      </c>
      <c r="D281" s="158">
        <f t="shared" si="12"/>
        <v>42146</v>
      </c>
      <c r="E281" s="160" t="s">
        <v>420</v>
      </c>
      <c r="F281" s="160"/>
      <c r="G281" s="161" t="s">
        <v>35</v>
      </c>
      <c r="H281" s="162"/>
      <c r="I281" s="162">
        <v>2000</v>
      </c>
      <c r="J281" s="163">
        <f t="shared" si="13"/>
        <v>238563614</v>
      </c>
      <c r="K281" s="163"/>
    </row>
    <row r="282" spans="1:11" s="143" customFormat="1" ht="27" hidden="1" customHeight="1">
      <c r="A282" s="143">
        <f t="shared" si="9"/>
        <v>5</v>
      </c>
      <c r="B282" s="158">
        <v>42146</v>
      </c>
      <c r="C282" s="159" t="s">
        <v>372</v>
      </c>
      <c r="D282" s="158">
        <f t="shared" si="12"/>
        <v>42146</v>
      </c>
      <c r="E282" s="160" t="s">
        <v>723</v>
      </c>
      <c r="F282" s="160"/>
      <c r="G282" s="161" t="s">
        <v>34</v>
      </c>
      <c r="H282" s="162"/>
      <c r="I282" s="162">
        <v>100000000</v>
      </c>
      <c r="J282" s="163">
        <f t="shared" si="13"/>
        <v>138563614</v>
      </c>
      <c r="K282" s="163"/>
    </row>
    <row r="283" spans="1:11" s="143" customFormat="1" ht="17.25" customHeight="1">
      <c r="A283" s="143">
        <f t="shared" si="9"/>
        <v>5</v>
      </c>
      <c r="B283" s="158">
        <v>42146</v>
      </c>
      <c r="C283" s="159" t="s">
        <v>372</v>
      </c>
      <c r="D283" s="158">
        <f t="shared" si="12"/>
        <v>42146</v>
      </c>
      <c r="E283" s="160" t="s">
        <v>419</v>
      </c>
      <c r="F283" s="160"/>
      <c r="G283" s="161" t="s">
        <v>94</v>
      </c>
      <c r="H283" s="162"/>
      <c r="I283" s="162">
        <v>30000</v>
      </c>
      <c r="J283" s="163">
        <f t="shared" si="13"/>
        <v>138533614</v>
      </c>
      <c r="K283" s="163"/>
    </row>
    <row r="284" spans="1:11" s="143" customFormat="1" ht="17.25" hidden="1" customHeight="1">
      <c r="A284" s="143">
        <f t="shared" si="9"/>
        <v>5</v>
      </c>
      <c r="B284" s="158">
        <v>42146</v>
      </c>
      <c r="C284" s="159" t="s">
        <v>372</v>
      </c>
      <c r="D284" s="158">
        <f t="shared" si="12"/>
        <v>42146</v>
      </c>
      <c r="E284" s="160" t="s">
        <v>420</v>
      </c>
      <c r="F284" s="160"/>
      <c r="G284" s="161" t="s">
        <v>35</v>
      </c>
      <c r="H284" s="162"/>
      <c r="I284" s="162">
        <v>3000</v>
      </c>
      <c r="J284" s="163">
        <f t="shared" si="13"/>
        <v>138530614</v>
      </c>
      <c r="K284" s="163"/>
    </row>
    <row r="285" spans="1:11" s="143" customFormat="1" ht="17.25" hidden="1" customHeight="1">
      <c r="A285" s="143">
        <f t="shared" si="9"/>
        <v>5</v>
      </c>
      <c r="B285" s="158">
        <v>42146</v>
      </c>
      <c r="C285" s="159" t="s">
        <v>372</v>
      </c>
      <c r="D285" s="158">
        <f t="shared" si="12"/>
        <v>42146</v>
      </c>
      <c r="E285" s="160" t="s">
        <v>725</v>
      </c>
      <c r="F285" s="160"/>
      <c r="G285" s="161" t="s">
        <v>34</v>
      </c>
      <c r="H285" s="162"/>
      <c r="I285" s="162">
        <v>4072660</v>
      </c>
      <c r="J285" s="163">
        <f t="shared" si="13"/>
        <v>134457954</v>
      </c>
      <c r="K285" s="163"/>
    </row>
    <row r="286" spans="1:11" s="143" customFormat="1" ht="17.25" customHeight="1">
      <c r="A286" s="143">
        <f t="shared" si="9"/>
        <v>5</v>
      </c>
      <c r="B286" s="158">
        <v>42146</v>
      </c>
      <c r="C286" s="159" t="s">
        <v>372</v>
      </c>
      <c r="D286" s="158">
        <f t="shared" si="12"/>
        <v>42146</v>
      </c>
      <c r="E286" s="160" t="s">
        <v>419</v>
      </c>
      <c r="F286" s="160"/>
      <c r="G286" s="161" t="s">
        <v>94</v>
      </c>
      <c r="H286" s="162"/>
      <c r="I286" s="162">
        <v>25000</v>
      </c>
      <c r="J286" s="163">
        <f t="shared" si="13"/>
        <v>134432954</v>
      </c>
      <c r="K286" s="163"/>
    </row>
    <row r="287" spans="1:11" s="143" customFormat="1" ht="17.25" hidden="1" customHeight="1">
      <c r="A287" s="143">
        <f t="shared" si="9"/>
        <v>5</v>
      </c>
      <c r="B287" s="158">
        <v>42146</v>
      </c>
      <c r="C287" s="159" t="s">
        <v>372</v>
      </c>
      <c r="D287" s="158">
        <f t="shared" si="12"/>
        <v>42146</v>
      </c>
      <c r="E287" s="160" t="s">
        <v>420</v>
      </c>
      <c r="F287" s="160"/>
      <c r="G287" s="161" t="s">
        <v>35</v>
      </c>
      <c r="H287" s="162"/>
      <c r="I287" s="162">
        <v>2500</v>
      </c>
      <c r="J287" s="163">
        <f t="shared" si="13"/>
        <v>134430454</v>
      </c>
      <c r="K287" s="163"/>
    </row>
    <row r="288" spans="1:11" s="143" customFormat="1" ht="17.25" hidden="1" customHeight="1">
      <c r="A288" s="143">
        <f t="shared" si="9"/>
        <v>5</v>
      </c>
      <c r="B288" s="158">
        <v>42146</v>
      </c>
      <c r="C288" s="159" t="s">
        <v>372</v>
      </c>
      <c r="D288" s="158">
        <f t="shared" si="12"/>
        <v>42146</v>
      </c>
      <c r="E288" s="160" t="s">
        <v>724</v>
      </c>
      <c r="F288" s="160"/>
      <c r="G288" s="161" t="s">
        <v>34</v>
      </c>
      <c r="H288" s="162"/>
      <c r="I288" s="162">
        <v>24139610</v>
      </c>
      <c r="J288" s="163">
        <f t="shared" si="13"/>
        <v>110290844</v>
      </c>
      <c r="K288" s="163"/>
    </row>
    <row r="289" spans="1:12" s="143" customFormat="1" ht="17.25" customHeight="1">
      <c r="A289" s="143">
        <f t="shared" si="9"/>
        <v>5</v>
      </c>
      <c r="B289" s="158">
        <v>42146</v>
      </c>
      <c r="C289" s="159" t="s">
        <v>372</v>
      </c>
      <c r="D289" s="158">
        <f t="shared" si="12"/>
        <v>42146</v>
      </c>
      <c r="E289" s="160" t="s">
        <v>419</v>
      </c>
      <c r="F289" s="160"/>
      <c r="G289" s="161" t="s">
        <v>94</v>
      </c>
      <c r="H289" s="162"/>
      <c r="I289" s="162">
        <v>25000</v>
      </c>
      <c r="J289" s="163">
        <f t="shared" si="13"/>
        <v>110265844</v>
      </c>
      <c r="K289" s="163"/>
    </row>
    <row r="290" spans="1:12" s="143" customFormat="1" ht="17.25" hidden="1" customHeight="1">
      <c r="A290" s="143">
        <f t="shared" si="9"/>
        <v>5</v>
      </c>
      <c r="B290" s="158">
        <v>42146</v>
      </c>
      <c r="C290" s="159" t="s">
        <v>372</v>
      </c>
      <c r="D290" s="158">
        <f t="shared" si="12"/>
        <v>42146</v>
      </c>
      <c r="E290" s="160" t="s">
        <v>420</v>
      </c>
      <c r="F290" s="160"/>
      <c r="G290" s="161" t="s">
        <v>35</v>
      </c>
      <c r="H290" s="162"/>
      <c r="I290" s="162">
        <v>2500</v>
      </c>
      <c r="J290" s="163">
        <f t="shared" si="13"/>
        <v>110263344</v>
      </c>
      <c r="K290" s="163"/>
    </row>
    <row r="291" spans="1:12" s="365" customFormat="1" ht="17.25" hidden="1" customHeight="1">
      <c r="A291" s="365">
        <f t="shared" si="9"/>
        <v>5</v>
      </c>
      <c r="B291" s="366">
        <v>42146</v>
      </c>
      <c r="C291" s="364" t="s">
        <v>372</v>
      </c>
      <c r="D291" s="366">
        <f t="shared" si="12"/>
        <v>42146</v>
      </c>
      <c r="E291" s="354" t="s">
        <v>407</v>
      </c>
      <c r="F291" s="354"/>
      <c r="G291" s="367" t="s">
        <v>38</v>
      </c>
      <c r="H291" s="368"/>
      <c r="I291" s="368">
        <v>100000000</v>
      </c>
      <c r="J291" s="369">
        <f t="shared" si="13"/>
        <v>10263344</v>
      </c>
      <c r="K291" s="369"/>
    </row>
    <row r="292" spans="1:12" s="365" customFormat="1" ht="17.25" hidden="1" customHeight="1">
      <c r="A292" s="365">
        <f t="shared" ref="A292:A293" si="14">IF(B292&lt;&gt;"",MONTH(B292),"")</f>
        <v>5</v>
      </c>
      <c r="B292" s="366">
        <v>42146</v>
      </c>
      <c r="C292" s="364" t="s">
        <v>372</v>
      </c>
      <c r="D292" s="366">
        <f t="shared" ref="D292:D293" si="15">IF(B292&lt;&gt;"",B292,"")</f>
        <v>42146</v>
      </c>
      <c r="E292" s="354" t="s">
        <v>409</v>
      </c>
      <c r="F292" s="354"/>
      <c r="G292" s="367" t="s">
        <v>410</v>
      </c>
      <c r="H292" s="368"/>
      <c r="I292" s="368"/>
      <c r="J292" s="369">
        <f t="shared" si="13"/>
        <v>10263344</v>
      </c>
      <c r="K292" s="369"/>
    </row>
    <row r="293" spans="1:12" s="365" customFormat="1" ht="17.25" hidden="1" customHeight="1">
      <c r="A293" s="365">
        <f t="shared" si="14"/>
        <v>5</v>
      </c>
      <c r="B293" s="366">
        <v>42146</v>
      </c>
      <c r="C293" s="364" t="s">
        <v>372</v>
      </c>
      <c r="D293" s="366">
        <f t="shared" si="15"/>
        <v>42146</v>
      </c>
      <c r="E293" s="354" t="s">
        <v>412</v>
      </c>
      <c r="F293" s="354"/>
      <c r="G293" s="367" t="s">
        <v>413</v>
      </c>
      <c r="H293" s="368"/>
      <c r="I293" s="368"/>
      <c r="J293" s="369">
        <f t="shared" si="13"/>
        <v>10263344</v>
      </c>
      <c r="K293" s="369"/>
    </row>
    <row r="294" spans="1:12" s="143" customFormat="1" ht="17.25" customHeight="1">
      <c r="A294" s="143">
        <f t="shared" si="9"/>
        <v>5</v>
      </c>
      <c r="B294" s="158">
        <v>42146</v>
      </c>
      <c r="C294" s="159" t="s">
        <v>372</v>
      </c>
      <c r="D294" s="158">
        <f t="shared" si="12"/>
        <v>42146</v>
      </c>
      <c r="E294" s="160" t="s">
        <v>732</v>
      </c>
      <c r="F294" s="160"/>
      <c r="G294" s="161" t="s">
        <v>94</v>
      </c>
      <c r="H294" s="162"/>
      <c r="I294" s="162">
        <v>50000</v>
      </c>
      <c r="J294" s="163">
        <f t="shared" si="13"/>
        <v>10213344</v>
      </c>
      <c r="K294" s="163"/>
    </row>
    <row r="295" spans="1:12" s="143" customFormat="1" ht="17.25" hidden="1" customHeight="1">
      <c r="A295" s="143">
        <f t="shared" si="9"/>
        <v>5</v>
      </c>
      <c r="B295" s="158">
        <v>42146</v>
      </c>
      <c r="C295" s="159" t="s">
        <v>372</v>
      </c>
      <c r="D295" s="158">
        <f t="shared" si="12"/>
        <v>42146</v>
      </c>
      <c r="E295" s="160" t="s">
        <v>420</v>
      </c>
      <c r="F295" s="160"/>
      <c r="G295" s="161" t="s">
        <v>35</v>
      </c>
      <c r="H295" s="162"/>
      <c r="I295" s="162">
        <v>5000</v>
      </c>
      <c r="J295" s="163">
        <f t="shared" si="13"/>
        <v>10208344</v>
      </c>
      <c r="K295" s="163"/>
    </row>
    <row r="296" spans="1:12" s="143" customFormat="1" ht="17.25" hidden="1" customHeight="1">
      <c r="A296" s="143">
        <f t="shared" si="9"/>
        <v>5</v>
      </c>
      <c r="B296" s="158">
        <v>42153</v>
      </c>
      <c r="C296" s="159" t="s">
        <v>375</v>
      </c>
      <c r="D296" s="158">
        <f t="shared" si="12"/>
        <v>42153</v>
      </c>
      <c r="E296" s="160" t="s">
        <v>376</v>
      </c>
      <c r="F296" s="160"/>
      <c r="G296" s="161" t="s">
        <v>374</v>
      </c>
      <c r="H296" s="162">
        <v>218100000</v>
      </c>
      <c r="I296" s="162"/>
      <c r="J296" s="163">
        <f t="shared" si="13"/>
        <v>228308344</v>
      </c>
      <c r="K296" s="163"/>
    </row>
    <row r="297" spans="1:12" s="143" customFormat="1" ht="17.25" hidden="1" customHeight="1">
      <c r="A297" s="143">
        <f t="shared" si="9"/>
        <v>5</v>
      </c>
      <c r="B297" s="158">
        <v>42154</v>
      </c>
      <c r="C297" s="159" t="s">
        <v>372</v>
      </c>
      <c r="D297" s="158">
        <f t="shared" si="12"/>
        <v>42154</v>
      </c>
      <c r="E297" s="160" t="s">
        <v>62</v>
      </c>
      <c r="F297" s="160"/>
      <c r="G297" s="161" t="s">
        <v>371</v>
      </c>
      <c r="H297" s="162"/>
      <c r="I297" s="162">
        <v>220000000</v>
      </c>
      <c r="J297" s="163">
        <f t="shared" si="13"/>
        <v>8308344</v>
      </c>
      <c r="K297" s="163"/>
      <c r="L297" s="156">
        <f>J297+'Q4-VND'!J49</f>
        <v>33844632</v>
      </c>
    </row>
    <row r="298" spans="1:12" s="143" customFormat="1" ht="17.25" hidden="1" customHeight="1">
      <c r="A298" s="143">
        <f t="shared" si="9"/>
        <v>6</v>
      </c>
      <c r="B298" s="158">
        <v>42156</v>
      </c>
      <c r="C298" s="159" t="s">
        <v>375</v>
      </c>
      <c r="D298" s="158">
        <f t="shared" si="12"/>
        <v>42156</v>
      </c>
      <c r="E298" s="160" t="s">
        <v>376</v>
      </c>
      <c r="F298" s="160"/>
      <c r="G298" s="161" t="s">
        <v>374</v>
      </c>
      <c r="H298" s="162">
        <v>1952442500</v>
      </c>
      <c r="I298" s="162"/>
      <c r="J298" s="163">
        <f t="shared" si="13"/>
        <v>1960750844</v>
      </c>
      <c r="K298" s="163"/>
    </row>
    <row r="299" spans="1:12" s="143" customFormat="1" ht="17.25" hidden="1" customHeight="1">
      <c r="A299" s="143">
        <f t="shared" si="9"/>
        <v>6</v>
      </c>
      <c r="B299" s="158">
        <v>42156</v>
      </c>
      <c r="C299" s="159" t="s">
        <v>372</v>
      </c>
      <c r="D299" s="158">
        <f t="shared" si="12"/>
        <v>42156</v>
      </c>
      <c r="E299" s="160" t="s">
        <v>62</v>
      </c>
      <c r="F299" s="160"/>
      <c r="G299" s="161" t="s">
        <v>371</v>
      </c>
      <c r="H299" s="162"/>
      <c r="I299" s="162">
        <v>1950000000</v>
      </c>
      <c r="J299" s="163">
        <f t="shared" si="13"/>
        <v>10750844</v>
      </c>
      <c r="K299" s="163"/>
    </row>
    <row r="300" spans="1:12" s="143" customFormat="1" ht="17.25" hidden="1" customHeight="1">
      <c r="A300" s="143">
        <f t="shared" si="9"/>
        <v>6</v>
      </c>
      <c r="B300" s="158">
        <v>42157</v>
      </c>
      <c r="C300" s="159" t="s">
        <v>372</v>
      </c>
      <c r="D300" s="158">
        <f t="shared" si="12"/>
        <v>42157</v>
      </c>
      <c r="E300" s="160" t="s">
        <v>424</v>
      </c>
      <c r="F300" s="160"/>
      <c r="G300" s="161" t="s">
        <v>36</v>
      </c>
      <c r="H300" s="162"/>
      <c r="I300" s="162">
        <v>10000000</v>
      </c>
      <c r="J300" s="163">
        <f t="shared" si="13"/>
        <v>750844</v>
      </c>
      <c r="K300" s="163"/>
    </row>
    <row r="301" spans="1:12" s="143" customFormat="1" ht="17.25" hidden="1" customHeight="1">
      <c r="A301" s="143">
        <f t="shared" si="9"/>
        <v>6</v>
      </c>
      <c r="B301" s="158">
        <v>42158</v>
      </c>
      <c r="C301" s="159" t="s">
        <v>375</v>
      </c>
      <c r="D301" s="158">
        <f t="shared" si="12"/>
        <v>42158</v>
      </c>
      <c r="E301" s="160" t="s">
        <v>71</v>
      </c>
      <c r="F301" s="160"/>
      <c r="G301" s="161" t="s">
        <v>371</v>
      </c>
      <c r="H301" s="162">
        <v>270000000</v>
      </c>
      <c r="I301" s="162"/>
      <c r="J301" s="163">
        <f t="shared" si="13"/>
        <v>270750844</v>
      </c>
      <c r="K301" s="163"/>
    </row>
    <row r="302" spans="1:12" s="143" customFormat="1" ht="17.25" hidden="1" customHeight="1">
      <c r="A302" s="143">
        <f t="shared" si="9"/>
        <v>6</v>
      </c>
      <c r="B302" s="158">
        <v>42159</v>
      </c>
      <c r="C302" s="159" t="s">
        <v>372</v>
      </c>
      <c r="D302" s="158">
        <f t="shared" si="12"/>
        <v>42159</v>
      </c>
      <c r="E302" s="160" t="s">
        <v>813</v>
      </c>
      <c r="F302" s="160"/>
      <c r="G302" s="161" t="s">
        <v>34</v>
      </c>
      <c r="H302" s="162"/>
      <c r="I302" s="162">
        <v>74430690</v>
      </c>
      <c r="J302" s="163">
        <f t="shared" si="13"/>
        <v>196320154</v>
      </c>
      <c r="K302" s="163"/>
    </row>
    <row r="303" spans="1:12" s="143" customFormat="1" ht="17.25" customHeight="1">
      <c r="A303" s="143">
        <f t="shared" si="9"/>
        <v>6</v>
      </c>
      <c r="B303" s="158">
        <v>42159</v>
      </c>
      <c r="C303" s="159" t="s">
        <v>372</v>
      </c>
      <c r="D303" s="158">
        <f t="shared" si="12"/>
        <v>42159</v>
      </c>
      <c r="E303" s="160" t="s">
        <v>419</v>
      </c>
      <c r="F303" s="160"/>
      <c r="G303" s="161" t="s">
        <v>94</v>
      </c>
      <c r="H303" s="162"/>
      <c r="I303" s="162">
        <v>22329</v>
      </c>
      <c r="J303" s="163">
        <f t="shared" si="13"/>
        <v>196297825</v>
      </c>
      <c r="K303" s="163"/>
    </row>
    <row r="304" spans="1:12" s="143" customFormat="1" ht="17.25" hidden="1" customHeight="1">
      <c r="A304" s="143">
        <f t="shared" si="9"/>
        <v>6</v>
      </c>
      <c r="B304" s="158">
        <v>42159</v>
      </c>
      <c r="C304" s="159" t="s">
        <v>372</v>
      </c>
      <c r="D304" s="158">
        <f t="shared" si="12"/>
        <v>42159</v>
      </c>
      <c r="E304" s="160" t="s">
        <v>420</v>
      </c>
      <c r="F304" s="160"/>
      <c r="G304" s="161" t="s">
        <v>35</v>
      </c>
      <c r="H304" s="162"/>
      <c r="I304" s="162">
        <v>2233</v>
      </c>
      <c r="J304" s="163">
        <f t="shared" si="13"/>
        <v>196295592</v>
      </c>
      <c r="K304" s="163"/>
    </row>
    <row r="305" spans="1:11" s="143" customFormat="1" ht="17.25" hidden="1" customHeight="1">
      <c r="A305" s="143">
        <f t="shared" si="9"/>
        <v>6</v>
      </c>
      <c r="B305" s="158">
        <v>42159</v>
      </c>
      <c r="C305" s="159" t="s">
        <v>372</v>
      </c>
      <c r="D305" s="158">
        <f t="shared" si="12"/>
        <v>42159</v>
      </c>
      <c r="E305" s="160" t="s">
        <v>815</v>
      </c>
      <c r="F305" s="160"/>
      <c r="G305" s="161" t="s">
        <v>34</v>
      </c>
      <c r="H305" s="162"/>
      <c r="I305" s="162">
        <v>12000000</v>
      </c>
      <c r="J305" s="163">
        <f t="shared" si="13"/>
        <v>184295592</v>
      </c>
      <c r="K305" s="163"/>
    </row>
    <row r="306" spans="1:11" s="143" customFormat="1" ht="17.25" customHeight="1">
      <c r="A306" s="143">
        <f t="shared" si="9"/>
        <v>6</v>
      </c>
      <c r="B306" s="158">
        <v>42159</v>
      </c>
      <c r="C306" s="159" t="s">
        <v>372</v>
      </c>
      <c r="D306" s="158">
        <f t="shared" si="12"/>
        <v>42159</v>
      </c>
      <c r="E306" s="160" t="s">
        <v>419</v>
      </c>
      <c r="F306" s="160"/>
      <c r="G306" s="161" t="s">
        <v>94</v>
      </c>
      <c r="H306" s="162"/>
      <c r="I306" s="162">
        <v>20000</v>
      </c>
      <c r="J306" s="163">
        <f t="shared" si="13"/>
        <v>184275592</v>
      </c>
      <c r="K306" s="163"/>
    </row>
    <row r="307" spans="1:11" s="143" customFormat="1" ht="17.25" hidden="1" customHeight="1">
      <c r="A307" s="143">
        <f t="shared" si="9"/>
        <v>6</v>
      </c>
      <c r="B307" s="158">
        <v>42159</v>
      </c>
      <c r="C307" s="159" t="s">
        <v>372</v>
      </c>
      <c r="D307" s="158">
        <f t="shared" si="12"/>
        <v>42159</v>
      </c>
      <c r="E307" s="160" t="s">
        <v>420</v>
      </c>
      <c r="F307" s="160"/>
      <c r="G307" s="161" t="s">
        <v>35</v>
      </c>
      <c r="H307" s="162"/>
      <c r="I307" s="162">
        <v>2000</v>
      </c>
      <c r="J307" s="163">
        <f t="shared" si="13"/>
        <v>184273592</v>
      </c>
      <c r="K307" s="163"/>
    </row>
    <row r="308" spans="1:11" s="143" customFormat="1" ht="17.25" hidden="1" customHeight="1">
      <c r="A308" s="143">
        <f t="shared" si="9"/>
        <v>6</v>
      </c>
      <c r="B308" s="158">
        <v>42159</v>
      </c>
      <c r="C308" s="159" t="s">
        <v>372</v>
      </c>
      <c r="D308" s="158">
        <f t="shared" si="12"/>
        <v>42159</v>
      </c>
      <c r="E308" s="160" t="s">
        <v>814</v>
      </c>
      <c r="F308" s="160"/>
      <c r="G308" s="161" t="s">
        <v>34</v>
      </c>
      <c r="H308" s="162"/>
      <c r="I308" s="162">
        <v>100000000</v>
      </c>
      <c r="J308" s="163">
        <f t="shared" si="13"/>
        <v>84273592</v>
      </c>
      <c r="K308" s="163"/>
    </row>
    <row r="309" spans="1:11" s="143" customFormat="1" ht="17.25" customHeight="1">
      <c r="A309" s="143">
        <f t="shared" si="9"/>
        <v>6</v>
      </c>
      <c r="B309" s="158">
        <v>42159</v>
      </c>
      <c r="C309" s="159" t="s">
        <v>372</v>
      </c>
      <c r="D309" s="158">
        <f t="shared" si="12"/>
        <v>42159</v>
      </c>
      <c r="E309" s="160" t="s">
        <v>419</v>
      </c>
      <c r="F309" s="160"/>
      <c r="G309" s="161" t="s">
        <v>94</v>
      </c>
      <c r="H309" s="162"/>
      <c r="I309" s="162">
        <v>50000</v>
      </c>
      <c r="J309" s="163">
        <f t="shared" si="13"/>
        <v>84223592</v>
      </c>
      <c r="K309" s="163"/>
    </row>
    <row r="310" spans="1:11" s="143" customFormat="1" ht="17.25" hidden="1" customHeight="1">
      <c r="A310" s="143">
        <f t="shared" si="9"/>
        <v>6</v>
      </c>
      <c r="B310" s="158">
        <v>42159</v>
      </c>
      <c r="C310" s="159" t="s">
        <v>372</v>
      </c>
      <c r="D310" s="158">
        <f t="shared" si="12"/>
        <v>42159</v>
      </c>
      <c r="E310" s="160" t="s">
        <v>420</v>
      </c>
      <c r="F310" s="160"/>
      <c r="G310" s="161" t="s">
        <v>35</v>
      </c>
      <c r="H310" s="162"/>
      <c r="I310" s="162">
        <v>5000</v>
      </c>
      <c r="J310" s="163">
        <f t="shared" si="13"/>
        <v>84218592</v>
      </c>
      <c r="K310" s="163"/>
    </row>
    <row r="311" spans="1:11" s="143" customFormat="1" ht="17.25" hidden="1" customHeight="1">
      <c r="A311" s="143">
        <f t="shared" si="9"/>
        <v>6</v>
      </c>
      <c r="B311" s="158">
        <v>42159</v>
      </c>
      <c r="C311" s="159" t="s">
        <v>372</v>
      </c>
      <c r="D311" s="158">
        <f t="shared" si="12"/>
        <v>42159</v>
      </c>
      <c r="E311" s="160" t="s">
        <v>816</v>
      </c>
      <c r="F311" s="160"/>
      <c r="G311" s="161" t="s">
        <v>34</v>
      </c>
      <c r="H311" s="162"/>
      <c r="I311" s="162">
        <v>42286860</v>
      </c>
      <c r="J311" s="163">
        <f t="shared" si="13"/>
        <v>41931732</v>
      </c>
      <c r="K311" s="163"/>
    </row>
    <row r="312" spans="1:11" s="143" customFormat="1" ht="17.25" customHeight="1">
      <c r="A312" s="143">
        <f t="shared" si="9"/>
        <v>6</v>
      </c>
      <c r="B312" s="158">
        <v>42159</v>
      </c>
      <c r="C312" s="159" t="s">
        <v>372</v>
      </c>
      <c r="D312" s="158">
        <f t="shared" si="12"/>
        <v>42159</v>
      </c>
      <c r="E312" s="160" t="s">
        <v>419</v>
      </c>
      <c r="F312" s="160"/>
      <c r="G312" s="161" t="s">
        <v>94</v>
      </c>
      <c r="H312" s="162"/>
      <c r="I312" s="162">
        <v>25000</v>
      </c>
      <c r="J312" s="163">
        <f t="shared" si="13"/>
        <v>41906732</v>
      </c>
      <c r="K312" s="163"/>
    </row>
    <row r="313" spans="1:11" s="143" customFormat="1" ht="17.25" hidden="1" customHeight="1">
      <c r="A313" s="143">
        <f t="shared" si="9"/>
        <v>6</v>
      </c>
      <c r="B313" s="158">
        <v>42159</v>
      </c>
      <c r="C313" s="159" t="s">
        <v>372</v>
      </c>
      <c r="D313" s="158">
        <f t="shared" si="12"/>
        <v>42159</v>
      </c>
      <c r="E313" s="160" t="s">
        <v>420</v>
      </c>
      <c r="F313" s="160"/>
      <c r="G313" s="161" t="s">
        <v>35</v>
      </c>
      <c r="H313" s="162"/>
      <c r="I313" s="162">
        <v>2500</v>
      </c>
      <c r="J313" s="163">
        <f t="shared" si="13"/>
        <v>41904232</v>
      </c>
      <c r="K313" s="163"/>
    </row>
    <row r="314" spans="1:11" s="143" customFormat="1" ht="17.25" hidden="1" customHeight="1">
      <c r="A314" s="143">
        <f t="shared" si="9"/>
        <v>6</v>
      </c>
      <c r="B314" s="158">
        <v>42170</v>
      </c>
      <c r="C314" s="159" t="s">
        <v>375</v>
      </c>
      <c r="D314" s="158">
        <f t="shared" si="12"/>
        <v>42170</v>
      </c>
      <c r="E314" s="160" t="s">
        <v>376</v>
      </c>
      <c r="F314" s="160"/>
      <c r="G314" s="161" t="s">
        <v>374</v>
      </c>
      <c r="H314" s="162">
        <v>374960000</v>
      </c>
      <c r="I314" s="162"/>
      <c r="J314" s="163">
        <f t="shared" si="13"/>
        <v>416864232</v>
      </c>
      <c r="K314" s="163"/>
    </row>
    <row r="315" spans="1:11" s="143" customFormat="1" ht="17.25" hidden="1" customHeight="1">
      <c r="A315" s="143">
        <f t="shared" si="9"/>
        <v>6</v>
      </c>
      <c r="B315" s="158">
        <v>42170</v>
      </c>
      <c r="C315" s="159" t="s">
        <v>372</v>
      </c>
      <c r="D315" s="158">
        <f t="shared" si="12"/>
        <v>42170</v>
      </c>
      <c r="E315" s="160" t="s">
        <v>814</v>
      </c>
      <c r="F315" s="160"/>
      <c r="G315" s="161" t="s">
        <v>34</v>
      </c>
      <c r="H315" s="162"/>
      <c r="I315" s="162">
        <v>100000000</v>
      </c>
      <c r="J315" s="163">
        <f t="shared" si="13"/>
        <v>316864232</v>
      </c>
      <c r="K315" s="163"/>
    </row>
    <row r="316" spans="1:11" s="143" customFormat="1" ht="17.25" customHeight="1">
      <c r="A316" s="143">
        <f t="shared" si="9"/>
        <v>6</v>
      </c>
      <c r="B316" s="158">
        <v>42170</v>
      </c>
      <c r="C316" s="159" t="s">
        <v>372</v>
      </c>
      <c r="D316" s="158">
        <f t="shared" si="12"/>
        <v>42170</v>
      </c>
      <c r="E316" s="160" t="s">
        <v>419</v>
      </c>
      <c r="F316" s="160"/>
      <c r="G316" s="161" t="s">
        <v>94</v>
      </c>
      <c r="H316" s="162"/>
      <c r="I316" s="162">
        <v>50000</v>
      </c>
      <c r="J316" s="163">
        <f t="shared" si="13"/>
        <v>316814232</v>
      </c>
      <c r="K316" s="163"/>
    </row>
    <row r="317" spans="1:11" s="143" customFormat="1" ht="17.25" hidden="1" customHeight="1">
      <c r="A317" s="143">
        <f t="shared" si="9"/>
        <v>6</v>
      </c>
      <c r="B317" s="158">
        <v>42170</v>
      </c>
      <c r="C317" s="159" t="s">
        <v>372</v>
      </c>
      <c r="D317" s="158">
        <f t="shared" si="12"/>
        <v>42170</v>
      </c>
      <c r="E317" s="160" t="s">
        <v>420</v>
      </c>
      <c r="F317" s="160"/>
      <c r="G317" s="161" t="s">
        <v>35</v>
      </c>
      <c r="H317" s="162"/>
      <c r="I317" s="162">
        <v>5000</v>
      </c>
      <c r="J317" s="163">
        <f t="shared" si="13"/>
        <v>316809232</v>
      </c>
      <c r="K317" s="163"/>
    </row>
    <row r="318" spans="1:11" s="143" customFormat="1" ht="17.25" hidden="1" customHeight="1">
      <c r="A318" s="143">
        <f t="shared" si="9"/>
        <v>6</v>
      </c>
      <c r="B318" s="158">
        <v>42170</v>
      </c>
      <c r="C318" s="159" t="s">
        <v>372</v>
      </c>
      <c r="D318" s="158">
        <f t="shared" si="12"/>
        <v>42170</v>
      </c>
      <c r="E318" s="160" t="s">
        <v>817</v>
      </c>
      <c r="F318" s="160"/>
      <c r="G318" s="161" t="s">
        <v>34</v>
      </c>
      <c r="H318" s="162"/>
      <c r="I318" s="162">
        <v>24012450</v>
      </c>
      <c r="J318" s="163">
        <f t="shared" si="13"/>
        <v>292796782</v>
      </c>
      <c r="K318" s="163"/>
    </row>
    <row r="319" spans="1:11" s="143" customFormat="1" ht="17.25" customHeight="1">
      <c r="A319" s="143">
        <f t="shared" si="9"/>
        <v>6</v>
      </c>
      <c r="B319" s="158">
        <v>42170</v>
      </c>
      <c r="C319" s="159" t="s">
        <v>372</v>
      </c>
      <c r="D319" s="158">
        <f t="shared" si="12"/>
        <v>42170</v>
      </c>
      <c r="E319" s="160" t="s">
        <v>419</v>
      </c>
      <c r="F319" s="160"/>
      <c r="G319" s="161" t="s">
        <v>94</v>
      </c>
      <c r="H319" s="162"/>
      <c r="I319" s="162">
        <v>25000</v>
      </c>
      <c r="J319" s="163">
        <f t="shared" si="13"/>
        <v>292771782</v>
      </c>
      <c r="K319" s="163"/>
    </row>
    <row r="320" spans="1:11" s="143" customFormat="1" ht="17.25" hidden="1" customHeight="1">
      <c r="A320" s="143">
        <f t="shared" si="9"/>
        <v>6</v>
      </c>
      <c r="B320" s="158">
        <v>42170</v>
      </c>
      <c r="C320" s="159" t="s">
        <v>372</v>
      </c>
      <c r="D320" s="158">
        <f t="shared" si="12"/>
        <v>42170</v>
      </c>
      <c r="E320" s="160" t="s">
        <v>420</v>
      </c>
      <c r="F320" s="160"/>
      <c r="G320" s="161" t="s">
        <v>35</v>
      </c>
      <c r="H320" s="162"/>
      <c r="I320" s="162">
        <v>2500</v>
      </c>
      <c r="J320" s="163">
        <f t="shared" si="13"/>
        <v>292769282</v>
      </c>
      <c r="K320" s="163"/>
    </row>
    <row r="321" spans="1:11" s="143" customFormat="1" ht="17.25" hidden="1" customHeight="1">
      <c r="A321" s="143">
        <f t="shared" si="9"/>
        <v>6</v>
      </c>
      <c r="B321" s="158">
        <v>42171</v>
      </c>
      <c r="C321" s="159" t="s">
        <v>372</v>
      </c>
      <c r="D321" s="158">
        <f t="shared" si="12"/>
        <v>42171</v>
      </c>
      <c r="E321" s="160" t="s">
        <v>62</v>
      </c>
      <c r="F321" s="160"/>
      <c r="G321" s="161" t="s">
        <v>371</v>
      </c>
      <c r="H321" s="162"/>
      <c r="I321" s="162">
        <v>290000000</v>
      </c>
      <c r="J321" s="163">
        <f t="shared" si="13"/>
        <v>2769282</v>
      </c>
      <c r="K321" s="163"/>
    </row>
    <row r="322" spans="1:11" s="143" customFormat="1" ht="17.25" customHeight="1">
      <c r="A322" s="143">
        <f t="shared" si="9"/>
        <v>6</v>
      </c>
      <c r="B322" s="158">
        <v>42178</v>
      </c>
      <c r="C322" s="159" t="s">
        <v>372</v>
      </c>
      <c r="D322" s="158">
        <f t="shared" si="12"/>
        <v>42178</v>
      </c>
      <c r="E322" s="160" t="s">
        <v>474</v>
      </c>
      <c r="F322" s="160"/>
      <c r="G322" s="161" t="s">
        <v>94</v>
      </c>
      <c r="H322" s="162"/>
      <c r="I322" s="162">
        <v>50000</v>
      </c>
      <c r="J322" s="163">
        <f t="shared" si="13"/>
        <v>2719282</v>
      </c>
      <c r="K322" s="163"/>
    </row>
    <row r="323" spans="1:11" s="143" customFormat="1" ht="17.25" hidden="1" customHeight="1">
      <c r="A323" s="143">
        <f t="shared" si="9"/>
        <v>6</v>
      </c>
      <c r="B323" s="158">
        <v>42178</v>
      </c>
      <c r="C323" s="159" t="s">
        <v>372</v>
      </c>
      <c r="D323" s="158">
        <f t="shared" si="12"/>
        <v>42178</v>
      </c>
      <c r="E323" s="160" t="s">
        <v>818</v>
      </c>
      <c r="F323" s="160"/>
      <c r="G323" s="161" t="s">
        <v>35</v>
      </c>
      <c r="H323" s="162"/>
      <c r="I323" s="162">
        <v>5000</v>
      </c>
      <c r="J323" s="163">
        <f t="shared" si="13"/>
        <v>2714282</v>
      </c>
      <c r="K323" s="163"/>
    </row>
    <row r="324" spans="1:11" s="143" customFormat="1" ht="17.25" customHeight="1">
      <c r="A324" s="143">
        <f t="shared" si="9"/>
        <v>6</v>
      </c>
      <c r="B324" s="158">
        <v>42178</v>
      </c>
      <c r="C324" s="159" t="s">
        <v>372</v>
      </c>
      <c r="D324" s="158">
        <f t="shared" si="12"/>
        <v>42178</v>
      </c>
      <c r="E324" s="160" t="s">
        <v>474</v>
      </c>
      <c r="F324" s="160"/>
      <c r="G324" s="161" t="s">
        <v>94</v>
      </c>
      <c r="H324" s="162"/>
      <c r="I324" s="162">
        <v>50000</v>
      </c>
      <c r="J324" s="163">
        <f t="shared" si="13"/>
        <v>2664282</v>
      </c>
      <c r="K324" s="163"/>
    </row>
    <row r="325" spans="1:11" s="143" customFormat="1" ht="17.25" hidden="1" customHeight="1">
      <c r="A325" s="143">
        <f t="shared" si="9"/>
        <v>6</v>
      </c>
      <c r="B325" s="158">
        <v>42178</v>
      </c>
      <c r="C325" s="159" t="s">
        <v>372</v>
      </c>
      <c r="D325" s="158">
        <f t="shared" si="12"/>
        <v>42178</v>
      </c>
      <c r="E325" s="160" t="s">
        <v>818</v>
      </c>
      <c r="F325" s="160"/>
      <c r="G325" s="161" t="s">
        <v>35</v>
      </c>
      <c r="H325" s="162"/>
      <c r="I325" s="162">
        <v>5000</v>
      </c>
      <c r="J325" s="163">
        <f t="shared" si="13"/>
        <v>2659282</v>
      </c>
      <c r="K325" s="163"/>
    </row>
    <row r="326" spans="1:11" s="143" customFormat="1" ht="17.25" customHeight="1">
      <c r="A326" s="143">
        <f t="shared" si="9"/>
        <v>6</v>
      </c>
      <c r="B326" s="158">
        <v>42178</v>
      </c>
      <c r="C326" s="159" t="s">
        <v>372</v>
      </c>
      <c r="D326" s="158">
        <f t="shared" si="12"/>
        <v>42178</v>
      </c>
      <c r="E326" s="160" t="s">
        <v>474</v>
      </c>
      <c r="F326" s="160"/>
      <c r="G326" s="161" t="s">
        <v>94</v>
      </c>
      <c r="H326" s="162"/>
      <c r="I326" s="162">
        <v>50000</v>
      </c>
      <c r="J326" s="163">
        <f t="shared" si="13"/>
        <v>2609282</v>
      </c>
      <c r="K326" s="163"/>
    </row>
    <row r="327" spans="1:11" s="143" customFormat="1" ht="17.25" hidden="1" customHeight="1">
      <c r="A327" s="143">
        <f t="shared" si="9"/>
        <v>6</v>
      </c>
      <c r="B327" s="158">
        <v>42178</v>
      </c>
      <c r="C327" s="159" t="s">
        <v>372</v>
      </c>
      <c r="D327" s="158">
        <f t="shared" si="12"/>
        <v>42178</v>
      </c>
      <c r="E327" s="160" t="s">
        <v>818</v>
      </c>
      <c r="F327" s="160"/>
      <c r="G327" s="161" t="s">
        <v>35</v>
      </c>
      <c r="H327" s="162"/>
      <c r="I327" s="162">
        <v>5000</v>
      </c>
      <c r="J327" s="163">
        <f t="shared" si="13"/>
        <v>2604282</v>
      </c>
      <c r="K327" s="163"/>
    </row>
    <row r="328" spans="1:11" s="143" customFormat="1" ht="17.25" customHeight="1">
      <c r="A328" s="143">
        <f t="shared" si="9"/>
        <v>6</v>
      </c>
      <c r="B328" s="158">
        <v>42178</v>
      </c>
      <c r="C328" s="159" t="s">
        <v>372</v>
      </c>
      <c r="D328" s="158">
        <f t="shared" si="12"/>
        <v>42178</v>
      </c>
      <c r="E328" s="160" t="s">
        <v>474</v>
      </c>
      <c r="F328" s="160"/>
      <c r="G328" s="161" t="s">
        <v>94</v>
      </c>
      <c r="H328" s="162"/>
      <c r="I328" s="162">
        <v>50000</v>
      </c>
      <c r="J328" s="163">
        <f t="shared" si="13"/>
        <v>2554282</v>
      </c>
      <c r="K328" s="163"/>
    </row>
    <row r="329" spans="1:11" s="143" customFormat="1" ht="17.25" hidden="1" customHeight="1">
      <c r="A329" s="143">
        <f t="shared" si="9"/>
        <v>6</v>
      </c>
      <c r="B329" s="158">
        <v>42178</v>
      </c>
      <c r="C329" s="159" t="s">
        <v>372</v>
      </c>
      <c r="D329" s="158">
        <f t="shared" si="12"/>
        <v>42178</v>
      </c>
      <c r="E329" s="160" t="s">
        <v>818</v>
      </c>
      <c r="F329" s="160"/>
      <c r="G329" s="161" t="s">
        <v>35</v>
      </c>
      <c r="H329" s="162"/>
      <c r="I329" s="162">
        <v>5000</v>
      </c>
      <c r="J329" s="163">
        <f t="shared" si="13"/>
        <v>2549282</v>
      </c>
      <c r="K329" s="163"/>
    </row>
    <row r="330" spans="1:11" s="143" customFormat="1" ht="17.25" hidden="1" customHeight="1">
      <c r="A330" s="143">
        <f t="shared" si="9"/>
        <v>6</v>
      </c>
      <c r="B330" s="158">
        <v>42179</v>
      </c>
      <c r="C330" s="159" t="s">
        <v>375</v>
      </c>
      <c r="D330" s="158">
        <f t="shared" si="12"/>
        <v>42179</v>
      </c>
      <c r="E330" s="160" t="s">
        <v>417</v>
      </c>
      <c r="F330" s="160"/>
      <c r="G330" s="161" t="s">
        <v>418</v>
      </c>
      <c r="H330" s="162">
        <v>11303</v>
      </c>
      <c r="I330" s="162"/>
      <c r="J330" s="163">
        <f t="shared" si="13"/>
        <v>2560585</v>
      </c>
      <c r="K330" s="163"/>
    </row>
    <row r="331" spans="1:11" s="143" customFormat="1" ht="17.25" hidden="1" customHeight="1">
      <c r="A331" s="143">
        <f t="shared" si="9"/>
        <v>6</v>
      </c>
      <c r="B331" s="158">
        <v>42180</v>
      </c>
      <c r="C331" s="159" t="s">
        <v>375</v>
      </c>
      <c r="D331" s="158">
        <f t="shared" si="12"/>
        <v>42180</v>
      </c>
      <c r="E331" s="160" t="s">
        <v>376</v>
      </c>
      <c r="F331" s="160"/>
      <c r="G331" s="161" t="s">
        <v>374</v>
      </c>
      <c r="H331" s="162">
        <v>1526840000</v>
      </c>
      <c r="I331" s="162"/>
      <c r="J331" s="163">
        <f t="shared" si="13"/>
        <v>1529400585</v>
      </c>
      <c r="K331" s="163"/>
    </row>
    <row r="332" spans="1:11" s="143" customFormat="1" ht="17.25" hidden="1" customHeight="1">
      <c r="A332" s="143">
        <f t="shared" si="9"/>
        <v>6</v>
      </c>
      <c r="B332" s="158">
        <v>42180</v>
      </c>
      <c r="C332" s="159" t="s">
        <v>372</v>
      </c>
      <c r="D332" s="158">
        <f t="shared" si="12"/>
        <v>42180</v>
      </c>
      <c r="E332" s="160" t="s">
        <v>62</v>
      </c>
      <c r="F332" s="160"/>
      <c r="G332" s="161" t="s">
        <v>371</v>
      </c>
      <c r="H332" s="162"/>
      <c r="I332" s="162">
        <v>1500000000</v>
      </c>
      <c r="J332" s="163">
        <f t="shared" si="13"/>
        <v>29400585</v>
      </c>
      <c r="K332" s="163"/>
    </row>
    <row r="333" spans="1:11" s="143" customFormat="1" ht="17.25" hidden="1" customHeight="1">
      <c r="A333" s="143">
        <f t="shared" si="9"/>
        <v>6</v>
      </c>
      <c r="B333" s="158">
        <v>42181</v>
      </c>
      <c r="C333" s="159" t="s">
        <v>375</v>
      </c>
      <c r="D333" s="158">
        <f t="shared" si="12"/>
        <v>42181</v>
      </c>
      <c r="E333" s="160" t="s">
        <v>71</v>
      </c>
      <c r="F333" s="160"/>
      <c r="G333" s="161" t="s">
        <v>371</v>
      </c>
      <c r="H333" s="162">
        <v>400000000</v>
      </c>
      <c r="I333" s="162"/>
      <c r="J333" s="163">
        <f t="shared" si="13"/>
        <v>429400585</v>
      </c>
      <c r="K333" s="163"/>
    </row>
    <row r="334" spans="1:11" s="143" customFormat="1" ht="17.25" hidden="1" customHeight="1">
      <c r="A334" s="143">
        <f t="shared" si="9"/>
        <v>6</v>
      </c>
      <c r="B334" s="158">
        <v>42182</v>
      </c>
      <c r="C334" s="159" t="s">
        <v>372</v>
      </c>
      <c r="D334" s="158">
        <f t="shared" si="12"/>
        <v>42182</v>
      </c>
      <c r="E334" s="160" t="s">
        <v>686</v>
      </c>
      <c r="F334" s="160"/>
      <c r="G334" s="161" t="s">
        <v>374</v>
      </c>
      <c r="H334" s="162"/>
      <c r="I334" s="162">
        <v>399397500</v>
      </c>
      <c r="J334" s="163">
        <f t="shared" si="13"/>
        <v>30003085</v>
      </c>
      <c r="K334" s="163"/>
    </row>
    <row r="335" spans="1:11" s="143" customFormat="1" ht="17.25" hidden="1" customHeight="1">
      <c r="A335" s="143">
        <f t="shared" si="9"/>
        <v>6</v>
      </c>
      <c r="B335" s="158">
        <v>42184</v>
      </c>
      <c r="C335" s="159" t="s">
        <v>375</v>
      </c>
      <c r="D335" s="158">
        <f t="shared" ref="D335:D397" si="16">IF(B335&lt;&gt;"",B335,"")</f>
        <v>42184</v>
      </c>
      <c r="E335" s="160" t="s">
        <v>376</v>
      </c>
      <c r="F335" s="160"/>
      <c r="G335" s="161" t="s">
        <v>374</v>
      </c>
      <c r="H335" s="162">
        <v>458073000</v>
      </c>
      <c r="I335" s="162"/>
      <c r="J335" s="163">
        <f t="shared" ref="J335:J402" si="17">IF(B335&lt;&gt;"",J334+H335-I335,0)</f>
        <v>488076085</v>
      </c>
      <c r="K335" s="163"/>
    </row>
    <row r="336" spans="1:11" s="143" customFormat="1" ht="17.25" hidden="1" customHeight="1">
      <c r="A336" s="143">
        <f t="shared" si="9"/>
        <v>6</v>
      </c>
      <c r="B336" s="158">
        <v>42184</v>
      </c>
      <c r="C336" s="159" t="s">
        <v>372</v>
      </c>
      <c r="D336" s="158">
        <f t="shared" si="16"/>
        <v>42184</v>
      </c>
      <c r="E336" s="160" t="s">
        <v>819</v>
      </c>
      <c r="F336" s="160"/>
      <c r="G336" s="161" t="s">
        <v>34</v>
      </c>
      <c r="H336" s="162"/>
      <c r="I336" s="162">
        <v>20068950</v>
      </c>
      <c r="J336" s="163">
        <f t="shared" si="17"/>
        <v>468007135</v>
      </c>
      <c r="K336" s="163"/>
    </row>
    <row r="337" spans="1:11" s="143" customFormat="1" ht="17.25" customHeight="1">
      <c r="A337" s="143">
        <f t="shared" si="9"/>
        <v>6</v>
      </c>
      <c r="B337" s="158">
        <v>42184</v>
      </c>
      <c r="C337" s="159" t="s">
        <v>372</v>
      </c>
      <c r="D337" s="158">
        <f t="shared" si="16"/>
        <v>42184</v>
      </c>
      <c r="E337" s="160" t="s">
        <v>419</v>
      </c>
      <c r="F337" s="160"/>
      <c r="G337" s="161" t="s">
        <v>94</v>
      </c>
      <c r="H337" s="162"/>
      <c r="I337" s="162">
        <v>25000</v>
      </c>
      <c r="J337" s="163">
        <f t="shared" si="17"/>
        <v>467982135</v>
      </c>
      <c r="K337" s="163"/>
    </row>
    <row r="338" spans="1:11" s="143" customFormat="1" ht="17.25" hidden="1" customHeight="1">
      <c r="A338" s="143">
        <f t="shared" si="9"/>
        <v>6</v>
      </c>
      <c r="B338" s="158">
        <v>42184</v>
      </c>
      <c r="C338" s="159" t="s">
        <v>372</v>
      </c>
      <c r="D338" s="158">
        <f t="shared" si="16"/>
        <v>42184</v>
      </c>
      <c r="E338" s="160" t="s">
        <v>420</v>
      </c>
      <c r="F338" s="160"/>
      <c r="G338" s="161" t="s">
        <v>35</v>
      </c>
      <c r="H338" s="162"/>
      <c r="I338" s="162">
        <v>2500</v>
      </c>
      <c r="J338" s="163">
        <f t="shared" si="17"/>
        <v>467979635</v>
      </c>
      <c r="K338" s="163"/>
    </row>
    <row r="339" spans="1:11" s="143" customFormat="1" ht="17.25" hidden="1" customHeight="1">
      <c r="A339" s="143">
        <f t="shared" si="9"/>
        <v>6</v>
      </c>
      <c r="B339" s="158">
        <v>42184</v>
      </c>
      <c r="C339" s="159" t="s">
        <v>372</v>
      </c>
      <c r="D339" s="158">
        <f t="shared" si="16"/>
        <v>42184</v>
      </c>
      <c r="E339" s="160" t="s">
        <v>820</v>
      </c>
      <c r="F339" s="160"/>
      <c r="G339" s="161" t="s">
        <v>34</v>
      </c>
      <c r="H339" s="162"/>
      <c r="I339" s="162">
        <v>1020000</v>
      </c>
      <c r="J339" s="163">
        <f t="shared" si="17"/>
        <v>466959635</v>
      </c>
      <c r="K339" s="163"/>
    </row>
    <row r="340" spans="1:11" s="143" customFormat="1" ht="17.25" customHeight="1">
      <c r="A340" s="143">
        <f t="shared" si="9"/>
        <v>6</v>
      </c>
      <c r="B340" s="158">
        <v>42184</v>
      </c>
      <c r="C340" s="159" t="s">
        <v>372</v>
      </c>
      <c r="D340" s="158">
        <f t="shared" si="16"/>
        <v>42184</v>
      </c>
      <c r="E340" s="160" t="s">
        <v>419</v>
      </c>
      <c r="F340" s="160"/>
      <c r="G340" s="161" t="s">
        <v>94</v>
      </c>
      <c r="H340" s="162"/>
      <c r="I340" s="162">
        <v>20000</v>
      </c>
      <c r="J340" s="163">
        <f t="shared" si="17"/>
        <v>466939635</v>
      </c>
      <c r="K340" s="163"/>
    </row>
    <row r="341" spans="1:11" s="143" customFormat="1" ht="17.25" hidden="1" customHeight="1">
      <c r="A341" s="143">
        <f t="shared" si="9"/>
        <v>6</v>
      </c>
      <c r="B341" s="158">
        <v>42184</v>
      </c>
      <c r="C341" s="159" t="s">
        <v>372</v>
      </c>
      <c r="D341" s="158">
        <f t="shared" si="16"/>
        <v>42184</v>
      </c>
      <c r="E341" s="160" t="s">
        <v>420</v>
      </c>
      <c r="F341" s="160"/>
      <c r="G341" s="161" t="s">
        <v>35</v>
      </c>
      <c r="H341" s="162"/>
      <c r="I341" s="162">
        <v>2000</v>
      </c>
      <c r="J341" s="163">
        <f t="shared" si="17"/>
        <v>466937635</v>
      </c>
      <c r="K341" s="163"/>
    </row>
    <row r="342" spans="1:11" s="143" customFormat="1" ht="17.25" hidden="1" customHeight="1">
      <c r="A342" s="143">
        <f t="shared" si="9"/>
        <v>6</v>
      </c>
      <c r="B342" s="158">
        <v>42184</v>
      </c>
      <c r="C342" s="159" t="s">
        <v>372</v>
      </c>
      <c r="D342" s="158">
        <f t="shared" si="16"/>
        <v>42184</v>
      </c>
      <c r="E342" s="160" t="s">
        <v>723</v>
      </c>
      <c r="F342" s="160"/>
      <c r="G342" s="161" t="s">
        <v>34</v>
      </c>
      <c r="H342" s="162"/>
      <c r="I342" s="162">
        <v>20000000</v>
      </c>
      <c r="J342" s="163">
        <f t="shared" si="17"/>
        <v>446937635</v>
      </c>
      <c r="K342" s="163"/>
    </row>
    <row r="343" spans="1:11" s="143" customFormat="1" ht="17.25" customHeight="1">
      <c r="A343" s="143">
        <f t="shared" si="9"/>
        <v>6</v>
      </c>
      <c r="B343" s="158">
        <v>42184</v>
      </c>
      <c r="C343" s="159" t="s">
        <v>372</v>
      </c>
      <c r="D343" s="158">
        <f t="shared" si="16"/>
        <v>42184</v>
      </c>
      <c r="E343" s="160" t="s">
        <v>419</v>
      </c>
      <c r="F343" s="160"/>
      <c r="G343" s="161" t="s">
        <v>94</v>
      </c>
      <c r="H343" s="162"/>
      <c r="I343" s="162">
        <v>20000</v>
      </c>
      <c r="J343" s="163">
        <f t="shared" si="17"/>
        <v>446917635</v>
      </c>
      <c r="K343" s="163"/>
    </row>
    <row r="344" spans="1:11" s="143" customFormat="1" ht="17.25" hidden="1" customHeight="1">
      <c r="A344" s="143">
        <f t="shared" si="9"/>
        <v>6</v>
      </c>
      <c r="B344" s="158">
        <v>42184</v>
      </c>
      <c r="C344" s="159" t="s">
        <v>372</v>
      </c>
      <c r="D344" s="158">
        <f t="shared" si="16"/>
        <v>42184</v>
      </c>
      <c r="E344" s="160" t="s">
        <v>420</v>
      </c>
      <c r="F344" s="160"/>
      <c r="G344" s="161" t="s">
        <v>35</v>
      </c>
      <c r="H344" s="162"/>
      <c r="I344" s="162">
        <v>2000</v>
      </c>
      <c r="J344" s="163">
        <f t="shared" si="17"/>
        <v>446915635</v>
      </c>
      <c r="K344" s="163"/>
    </row>
    <row r="345" spans="1:11" s="143" customFormat="1" ht="17.25" hidden="1" customHeight="1">
      <c r="A345" s="143">
        <f t="shared" si="9"/>
        <v>6</v>
      </c>
      <c r="B345" s="158">
        <v>42184</v>
      </c>
      <c r="C345" s="159" t="s">
        <v>372</v>
      </c>
      <c r="D345" s="158">
        <f t="shared" si="16"/>
        <v>42184</v>
      </c>
      <c r="E345" s="160" t="s">
        <v>821</v>
      </c>
      <c r="F345" s="160"/>
      <c r="G345" s="161" t="s">
        <v>34</v>
      </c>
      <c r="H345" s="162"/>
      <c r="I345" s="162">
        <v>50000000</v>
      </c>
      <c r="J345" s="163">
        <f t="shared" si="17"/>
        <v>396915635</v>
      </c>
      <c r="K345" s="163"/>
    </row>
    <row r="346" spans="1:11" s="143" customFormat="1" ht="17.25" customHeight="1">
      <c r="A346" s="143">
        <f t="shared" si="9"/>
        <v>6</v>
      </c>
      <c r="B346" s="158">
        <v>42184</v>
      </c>
      <c r="C346" s="159" t="s">
        <v>372</v>
      </c>
      <c r="D346" s="158">
        <f t="shared" si="16"/>
        <v>42184</v>
      </c>
      <c r="E346" s="160" t="s">
        <v>419</v>
      </c>
      <c r="F346" s="160"/>
      <c r="G346" s="161" t="s">
        <v>94</v>
      </c>
      <c r="H346" s="162"/>
      <c r="I346" s="162">
        <v>25000</v>
      </c>
      <c r="J346" s="163">
        <f t="shared" si="17"/>
        <v>396890635</v>
      </c>
      <c r="K346" s="163"/>
    </row>
    <row r="347" spans="1:11" s="143" customFormat="1" ht="17.25" hidden="1" customHeight="1">
      <c r="A347" s="143">
        <f t="shared" si="9"/>
        <v>6</v>
      </c>
      <c r="B347" s="158">
        <v>42184</v>
      </c>
      <c r="C347" s="159" t="s">
        <v>372</v>
      </c>
      <c r="D347" s="158">
        <f t="shared" si="16"/>
        <v>42184</v>
      </c>
      <c r="E347" s="160" t="s">
        <v>420</v>
      </c>
      <c r="F347" s="160"/>
      <c r="G347" s="161" t="s">
        <v>35</v>
      </c>
      <c r="H347" s="162"/>
      <c r="I347" s="162">
        <v>2500</v>
      </c>
      <c r="J347" s="163">
        <f t="shared" si="17"/>
        <v>396888135</v>
      </c>
      <c r="K347" s="163"/>
    </row>
    <row r="348" spans="1:11" s="143" customFormat="1" ht="17.25" hidden="1" customHeight="1">
      <c r="A348" s="143">
        <f t="shared" si="9"/>
        <v>6</v>
      </c>
      <c r="B348" s="158">
        <v>42184</v>
      </c>
      <c r="C348" s="159" t="s">
        <v>372</v>
      </c>
      <c r="D348" s="158">
        <f t="shared" si="16"/>
        <v>42184</v>
      </c>
      <c r="E348" s="160" t="s">
        <v>820</v>
      </c>
      <c r="F348" s="160"/>
      <c r="G348" s="161" t="s">
        <v>34</v>
      </c>
      <c r="H348" s="162"/>
      <c r="I348" s="162">
        <v>2700000</v>
      </c>
      <c r="J348" s="163">
        <f t="shared" si="17"/>
        <v>394188135</v>
      </c>
      <c r="K348" s="163"/>
    </row>
    <row r="349" spans="1:11" s="143" customFormat="1" ht="17.25" customHeight="1">
      <c r="A349" s="143">
        <f t="shared" si="9"/>
        <v>6</v>
      </c>
      <c r="B349" s="158">
        <v>42184</v>
      </c>
      <c r="C349" s="159" t="s">
        <v>372</v>
      </c>
      <c r="D349" s="158">
        <f t="shared" si="16"/>
        <v>42184</v>
      </c>
      <c r="E349" s="160" t="s">
        <v>419</v>
      </c>
      <c r="F349" s="160"/>
      <c r="G349" s="161" t="s">
        <v>94</v>
      </c>
      <c r="H349" s="162"/>
      <c r="I349" s="162">
        <v>20000</v>
      </c>
      <c r="J349" s="163">
        <f t="shared" si="17"/>
        <v>394168135</v>
      </c>
      <c r="K349" s="163"/>
    </row>
    <row r="350" spans="1:11" s="143" customFormat="1" ht="17.25" hidden="1" customHeight="1">
      <c r="A350" s="143">
        <f t="shared" si="9"/>
        <v>6</v>
      </c>
      <c r="B350" s="158">
        <v>42184</v>
      </c>
      <c r="C350" s="159" t="s">
        <v>372</v>
      </c>
      <c r="D350" s="158">
        <f t="shared" si="16"/>
        <v>42184</v>
      </c>
      <c r="E350" s="160" t="s">
        <v>420</v>
      </c>
      <c r="F350" s="160"/>
      <c r="G350" s="161" t="s">
        <v>35</v>
      </c>
      <c r="H350" s="162"/>
      <c r="I350" s="162">
        <v>2000</v>
      </c>
      <c r="J350" s="163">
        <f t="shared" si="17"/>
        <v>394166135</v>
      </c>
      <c r="K350" s="163"/>
    </row>
    <row r="351" spans="1:11" s="143" customFormat="1" ht="17.25" hidden="1" customHeight="1">
      <c r="A351" s="143">
        <f t="shared" si="9"/>
        <v>6</v>
      </c>
      <c r="B351" s="158">
        <v>42184</v>
      </c>
      <c r="C351" s="159" t="s">
        <v>372</v>
      </c>
      <c r="D351" s="158">
        <f t="shared" si="16"/>
        <v>42184</v>
      </c>
      <c r="E351" s="160" t="s">
        <v>822</v>
      </c>
      <c r="F351" s="160"/>
      <c r="G351" s="161" t="s">
        <v>34</v>
      </c>
      <c r="H351" s="162"/>
      <c r="I351" s="162">
        <v>1310755</v>
      </c>
      <c r="J351" s="163">
        <f t="shared" si="17"/>
        <v>392855380</v>
      </c>
      <c r="K351" s="163"/>
    </row>
    <row r="352" spans="1:11" s="143" customFormat="1" ht="17.25" customHeight="1">
      <c r="A352" s="143">
        <f t="shared" si="9"/>
        <v>6</v>
      </c>
      <c r="B352" s="158">
        <v>42184</v>
      </c>
      <c r="C352" s="159" t="s">
        <v>372</v>
      </c>
      <c r="D352" s="158">
        <f t="shared" si="16"/>
        <v>42184</v>
      </c>
      <c r="E352" s="160" t="s">
        <v>419</v>
      </c>
      <c r="F352" s="160"/>
      <c r="G352" s="161" t="s">
        <v>94</v>
      </c>
      <c r="H352" s="162"/>
      <c r="I352" s="389">
        <v>21000</v>
      </c>
      <c r="J352" s="163">
        <f t="shared" si="17"/>
        <v>392834380</v>
      </c>
      <c r="K352" s="163"/>
    </row>
    <row r="353" spans="1:11" s="143" customFormat="1" ht="17.25" hidden="1" customHeight="1">
      <c r="A353" s="143">
        <f t="shared" si="9"/>
        <v>6</v>
      </c>
      <c r="B353" s="158">
        <v>42184</v>
      </c>
      <c r="C353" s="159" t="s">
        <v>372</v>
      </c>
      <c r="D353" s="158">
        <f t="shared" si="16"/>
        <v>42184</v>
      </c>
      <c r="E353" s="160" t="s">
        <v>420</v>
      </c>
      <c r="F353" s="160"/>
      <c r="G353" s="161" t="s">
        <v>35</v>
      </c>
      <c r="H353" s="162"/>
      <c r="I353" s="389">
        <v>1000</v>
      </c>
      <c r="J353" s="163">
        <f t="shared" si="17"/>
        <v>392833380</v>
      </c>
      <c r="K353" s="163"/>
    </row>
    <row r="354" spans="1:11" s="143" customFormat="1" ht="17.25" hidden="1" customHeight="1">
      <c r="A354" s="143">
        <f t="shared" si="9"/>
        <v>6</v>
      </c>
      <c r="B354" s="158">
        <v>42184</v>
      </c>
      <c r="C354" s="159" t="s">
        <v>372</v>
      </c>
      <c r="D354" s="158">
        <f t="shared" si="16"/>
        <v>42184</v>
      </c>
      <c r="E354" s="379" t="s">
        <v>407</v>
      </c>
      <c r="F354" s="160"/>
      <c r="G354" s="161" t="s">
        <v>38</v>
      </c>
      <c r="H354" s="162"/>
      <c r="I354" s="162">
        <v>140431150</v>
      </c>
      <c r="J354" s="163">
        <f t="shared" si="17"/>
        <v>252402230</v>
      </c>
      <c r="K354" s="163"/>
    </row>
    <row r="355" spans="1:11" s="143" customFormat="1" ht="17.25" hidden="1" customHeight="1">
      <c r="A355" s="143">
        <f t="shared" ref="A355:A356" si="18">IF(B355&lt;&gt;"",MONTH(B355),"")</f>
        <v>6</v>
      </c>
      <c r="B355" s="158">
        <v>42184</v>
      </c>
      <c r="C355" s="159" t="s">
        <v>372</v>
      </c>
      <c r="D355" s="158">
        <f t="shared" ref="D355:D356" si="19">IF(B355&lt;&gt;"",B355,"")</f>
        <v>42184</v>
      </c>
      <c r="E355" s="379" t="s">
        <v>409</v>
      </c>
      <c r="F355" s="160"/>
      <c r="G355" s="161" t="s">
        <v>410</v>
      </c>
      <c r="H355" s="162"/>
      <c r="I355" s="162">
        <v>13551621</v>
      </c>
      <c r="J355" s="163">
        <f t="shared" si="17"/>
        <v>238850609</v>
      </c>
      <c r="K355" s="163"/>
    </row>
    <row r="356" spans="1:11" s="143" customFormat="1" ht="17.25" hidden="1" customHeight="1">
      <c r="A356" s="143">
        <f t="shared" si="18"/>
        <v>6</v>
      </c>
      <c r="B356" s="158">
        <v>42184</v>
      </c>
      <c r="C356" s="159" t="s">
        <v>372</v>
      </c>
      <c r="D356" s="158">
        <f t="shared" si="19"/>
        <v>42184</v>
      </c>
      <c r="E356" s="379" t="s">
        <v>412</v>
      </c>
      <c r="F356" s="160"/>
      <c r="G356" s="161" t="s">
        <v>413</v>
      </c>
      <c r="H356" s="162"/>
      <c r="I356" s="162">
        <v>6017229</v>
      </c>
      <c r="J356" s="163">
        <f t="shared" si="17"/>
        <v>232833380</v>
      </c>
      <c r="K356" s="163"/>
    </row>
    <row r="357" spans="1:11" s="143" customFormat="1" ht="17.25" customHeight="1">
      <c r="A357" s="143">
        <f t="shared" si="9"/>
        <v>6</v>
      </c>
      <c r="B357" s="158">
        <v>42184</v>
      </c>
      <c r="C357" s="159" t="s">
        <v>372</v>
      </c>
      <c r="D357" s="158">
        <f t="shared" si="16"/>
        <v>42184</v>
      </c>
      <c r="E357" s="160" t="s">
        <v>419</v>
      </c>
      <c r="F357" s="160"/>
      <c r="G357" s="161" t="s">
        <v>94</v>
      </c>
      <c r="H357" s="162"/>
      <c r="I357" s="162">
        <v>80000</v>
      </c>
      <c r="J357" s="163">
        <f t="shared" si="17"/>
        <v>232753380</v>
      </c>
      <c r="K357" s="163"/>
    </row>
    <row r="358" spans="1:11" s="143" customFormat="1" ht="17.25" hidden="1" customHeight="1">
      <c r="A358" s="143">
        <f t="shared" si="9"/>
        <v>6</v>
      </c>
      <c r="B358" s="158">
        <v>42184</v>
      </c>
      <c r="C358" s="159" t="s">
        <v>372</v>
      </c>
      <c r="D358" s="158">
        <f t="shared" si="16"/>
        <v>42184</v>
      </c>
      <c r="E358" s="160" t="s">
        <v>420</v>
      </c>
      <c r="F358" s="160"/>
      <c r="G358" s="161" t="s">
        <v>35</v>
      </c>
      <c r="H358" s="162"/>
      <c r="I358" s="162">
        <v>8000</v>
      </c>
      <c r="J358" s="163">
        <f t="shared" si="17"/>
        <v>232745380</v>
      </c>
      <c r="K358" s="163"/>
    </row>
    <row r="359" spans="1:11" s="143" customFormat="1" ht="17.25" hidden="1" customHeight="1">
      <c r="A359" s="143">
        <f t="shared" si="9"/>
        <v>6</v>
      </c>
      <c r="B359" s="158">
        <v>42184</v>
      </c>
      <c r="C359" s="159" t="s">
        <v>372</v>
      </c>
      <c r="D359" s="158">
        <f t="shared" si="16"/>
        <v>42184</v>
      </c>
      <c r="E359" s="160" t="s">
        <v>888</v>
      </c>
      <c r="F359" s="160"/>
      <c r="G359" s="161" t="s">
        <v>34</v>
      </c>
      <c r="H359" s="162"/>
      <c r="I359" s="162">
        <v>50050000</v>
      </c>
      <c r="J359" s="163">
        <f t="shared" si="17"/>
        <v>182695380</v>
      </c>
      <c r="K359" s="163"/>
    </row>
    <row r="360" spans="1:11" s="143" customFormat="1" ht="17.25" customHeight="1">
      <c r="A360" s="143">
        <f t="shared" si="9"/>
        <v>6</v>
      </c>
      <c r="B360" s="158">
        <v>42184</v>
      </c>
      <c r="C360" s="159" t="s">
        <v>372</v>
      </c>
      <c r="D360" s="158">
        <f t="shared" si="16"/>
        <v>42184</v>
      </c>
      <c r="E360" s="160" t="s">
        <v>419</v>
      </c>
      <c r="F360" s="160"/>
      <c r="G360" s="161" t="s">
        <v>94</v>
      </c>
      <c r="H360" s="162"/>
      <c r="I360" s="162">
        <v>20000</v>
      </c>
      <c r="J360" s="163">
        <f t="shared" si="17"/>
        <v>182675380</v>
      </c>
      <c r="K360" s="163"/>
    </row>
    <row r="361" spans="1:11" s="143" customFormat="1" ht="17.25" hidden="1" customHeight="1">
      <c r="A361" s="143">
        <f t="shared" si="9"/>
        <v>6</v>
      </c>
      <c r="B361" s="158">
        <v>42184</v>
      </c>
      <c r="C361" s="159" t="s">
        <v>372</v>
      </c>
      <c r="D361" s="158">
        <f t="shared" si="16"/>
        <v>42184</v>
      </c>
      <c r="E361" s="160" t="s">
        <v>420</v>
      </c>
      <c r="F361" s="160"/>
      <c r="G361" s="161" t="s">
        <v>35</v>
      </c>
      <c r="H361" s="162"/>
      <c r="I361" s="162">
        <v>2000</v>
      </c>
      <c r="J361" s="163">
        <f t="shared" si="17"/>
        <v>182673380</v>
      </c>
      <c r="K361" s="163"/>
    </row>
    <row r="362" spans="1:11" s="143" customFormat="1" ht="17.25" hidden="1" customHeight="1">
      <c r="A362" s="143">
        <f t="shared" si="9"/>
        <v>7</v>
      </c>
      <c r="B362" s="158">
        <v>42186</v>
      </c>
      <c r="C362" s="159" t="s">
        <v>372</v>
      </c>
      <c r="D362" s="158">
        <f t="shared" si="16"/>
        <v>42186</v>
      </c>
      <c r="E362" s="160" t="s">
        <v>62</v>
      </c>
      <c r="F362" s="160"/>
      <c r="G362" s="161" t="s">
        <v>371</v>
      </c>
      <c r="H362" s="162"/>
      <c r="I362" s="162">
        <v>160000000</v>
      </c>
      <c r="J362" s="163">
        <f t="shared" si="17"/>
        <v>22673380</v>
      </c>
      <c r="K362" s="163"/>
    </row>
    <row r="363" spans="1:11" s="143" customFormat="1" ht="17.25" customHeight="1">
      <c r="A363" s="143">
        <f t="shared" si="9"/>
        <v>7</v>
      </c>
      <c r="B363" s="158">
        <v>42186</v>
      </c>
      <c r="C363" s="159" t="s">
        <v>372</v>
      </c>
      <c r="D363" s="158">
        <f t="shared" si="16"/>
        <v>42186</v>
      </c>
      <c r="E363" s="160" t="s">
        <v>398</v>
      </c>
      <c r="F363" s="160"/>
      <c r="G363" s="161" t="s">
        <v>94</v>
      </c>
      <c r="H363" s="162"/>
      <c r="I363" s="162">
        <v>100000</v>
      </c>
      <c r="J363" s="163">
        <f t="shared" si="17"/>
        <v>22573380</v>
      </c>
      <c r="K363" s="163"/>
    </row>
    <row r="364" spans="1:11" s="143" customFormat="1" ht="17.25" hidden="1" customHeight="1">
      <c r="A364" s="143">
        <f t="shared" si="9"/>
        <v>7</v>
      </c>
      <c r="B364" s="158">
        <v>42186</v>
      </c>
      <c r="C364" s="159" t="s">
        <v>372</v>
      </c>
      <c r="D364" s="158">
        <f t="shared" ref="D364" si="20">IF(B364&lt;&gt;"",B364,"")</f>
        <v>42186</v>
      </c>
      <c r="E364" s="160" t="s">
        <v>399</v>
      </c>
      <c r="F364" s="160"/>
      <c r="G364" s="161" t="s">
        <v>35</v>
      </c>
      <c r="H364" s="162"/>
      <c r="I364" s="162">
        <v>10000</v>
      </c>
      <c r="J364" s="163">
        <f t="shared" si="17"/>
        <v>22563380</v>
      </c>
      <c r="K364" s="163"/>
    </row>
    <row r="365" spans="1:11" s="143" customFormat="1" ht="17.25" hidden="1" customHeight="1">
      <c r="A365" s="143">
        <f t="shared" si="9"/>
        <v>7</v>
      </c>
      <c r="B365" s="158">
        <v>42192</v>
      </c>
      <c r="C365" s="159" t="s">
        <v>375</v>
      </c>
      <c r="D365" s="158">
        <f t="shared" si="16"/>
        <v>42192</v>
      </c>
      <c r="E365" s="160" t="s">
        <v>71</v>
      </c>
      <c r="F365" s="160"/>
      <c r="G365" s="161" t="s">
        <v>371</v>
      </c>
      <c r="H365" s="162">
        <v>10000000</v>
      </c>
      <c r="I365" s="162"/>
      <c r="J365" s="163">
        <f t="shared" si="17"/>
        <v>32563380</v>
      </c>
      <c r="K365" s="163"/>
    </row>
    <row r="366" spans="1:11" s="143" customFormat="1" ht="17.25" hidden="1" customHeight="1">
      <c r="A366" s="143">
        <f t="shared" si="9"/>
        <v>7</v>
      </c>
      <c r="B366" s="158">
        <v>42192</v>
      </c>
      <c r="C366" s="159" t="s">
        <v>372</v>
      </c>
      <c r="D366" s="158">
        <f t="shared" si="16"/>
        <v>42192</v>
      </c>
      <c r="E366" s="160" t="s">
        <v>861</v>
      </c>
      <c r="F366" s="160"/>
      <c r="G366" s="161" t="s">
        <v>34</v>
      </c>
      <c r="H366" s="162"/>
      <c r="I366" s="162">
        <v>30196210</v>
      </c>
      <c r="J366" s="163">
        <f t="shared" si="17"/>
        <v>2367170</v>
      </c>
      <c r="K366" s="163"/>
    </row>
    <row r="367" spans="1:11" s="143" customFormat="1" ht="17.25" customHeight="1">
      <c r="A367" s="143">
        <f t="shared" ref="A367:A368" si="21">IF(B367&lt;&gt;"",MONTH(B367),"")</f>
        <v>7</v>
      </c>
      <c r="B367" s="158">
        <v>42192</v>
      </c>
      <c r="C367" s="159" t="s">
        <v>372</v>
      </c>
      <c r="D367" s="158">
        <f t="shared" ref="D367:D368" si="22">IF(B367&lt;&gt;"",B367,"")</f>
        <v>42192</v>
      </c>
      <c r="E367" s="160" t="s">
        <v>867</v>
      </c>
      <c r="F367" s="160"/>
      <c r="G367" s="161" t="s">
        <v>94</v>
      </c>
      <c r="H367" s="162"/>
      <c r="I367" s="162">
        <v>45000</v>
      </c>
      <c r="J367" s="163">
        <f t="shared" si="17"/>
        <v>2322170</v>
      </c>
      <c r="K367" s="163"/>
    </row>
    <row r="368" spans="1:11" s="143" customFormat="1" ht="17.25" hidden="1" customHeight="1">
      <c r="A368" s="143">
        <f t="shared" si="21"/>
        <v>7</v>
      </c>
      <c r="B368" s="158">
        <v>42192</v>
      </c>
      <c r="C368" s="159" t="s">
        <v>372</v>
      </c>
      <c r="D368" s="158">
        <f t="shared" si="22"/>
        <v>42192</v>
      </c>
      <c r="E368" s="160" t="s">
        <v>868</v>
      </c>
      <c r="F368" s="160"/>
      <c r="G368" s="161">
        <v>1331</v>
      </c>
      <c r="H368" s="162"/>
      <c r="I368" s="162">
        <v>4500</v>
      </c>
      <c r="J368" s="163">
        <f t="shared" si="17"/>
        <v>2317670</v>
      </c>
      <c r="K368" s="163"/>
    </row>
    <row r="369" spans="1:11" s="143" customFormat="1" ht="17.25" hidden="1" customHeight="1">
      <c r="A369" s="143">
        <f t="shared" si="9"/>
        <v>7</v>
      </c>
      <c r="B369" s="158">
        <v>42193</v>
      </c>
      <c r="C369" s="159" t="s">
        <v>375</v>
      </c>
      <c r="D369" s="158">
        <f t="shared" si="16"/>
        <v>42193</v>
      </c>
      <c r="E369" s="160" t="s">
        <v>376</v>
      </c>
      <c r="F369" s="160"/>
      <c r="G369" s="161" t="s">
        <v>374</v>
      </c>
      <c r="H369" s="162">
        <v>811332000</v>
      </c>
      <c r="I369" s="162"/>
      <c r="J369" s="163">
        <f t="shared" si="17"/>
        <v>813649670</v>
      </c>
      <c r="K369" s="163"/>
    </row>
    <row r="370" spans="1:11" s="143" customFormat="1" ht="17.25" hidden="1" customHeight="1">
      <c r="A370" s="143">
        <f t="shared" si="9"/>
        <v>7</v>
      </c>
      <c r="B370" s="158">
        <v>42194</v>
      </c>
      <c r="C370" s="159" t="s">
        <v>372</v>
      </c>
      <c r="D370" s="158">
        <f t="shared" si="16"/>
        <v>42194</v>
      </c>
      <c r="E370" s="160" t="s">
        <v>62</v>
      </c>
      <c r="F370" s="160"/>
      <c r="G370" s="161" t="s">
        <v>371</v>
      </c>
      <c r="H370" s="162"/>
      <c r="I370" s="162">
        <v>800000000</v>
      </c>
      <c r="J370" s="163">
        <f t="shared" si="17"/>
        <v>13649670</v>
      </c>
      <c r="K370" s="163"/>
    </row>
    <row r="371" spans="1:11" s="143" customFormat="1" ht="17.25" hidden="1" customHeight="1">
      <c r="A371" s="143">
        <f t="shared" si="9"/>
        <v>7</v>
      </c>
      <c r="B371" s="158">
        <v>42202</v>
      </c>
      <c r="C371" s="159" t="s">
        <v>375</v>
      </c>
      <c r="D371" s="158">
        <f t="shared" si="16"/>
        <v>42202</v>
      </c>
      <c r="E371" s="160" t="s">
        <v>71</v>
      </c>
      <c r="F371" s="160"/>
      <c r="G371" s="161" t="s">
        <v>371</v>
      </c>
      <c r="H371" s="162">
        <v>500000000</v>
      </c>
      <c r="I371" s="162"/>
      <c r="J371" s="163">
        <f t="shared" si="17"/>
        <v>513649670</v>
      </c>
      <c r="K371" s="163"/>
    </row>
    <row r="372" spans="1:11" s="143" customFormat="1" ht="17.25" hidden="1" customHeight="1">
      <c r="A372" s="143">
        <f t="shared" si="9"/>
        <v>7</v>
      </c>
      <c r="B372" s="158">
        <v>42202</v>
      </c>
      <c r="C372" s="159" t="s">
        <v>375</v>
      </c>
      <c r="D372" s="158">
        <f t="shared" ref="D372" si="23">IF(B372&lt;&gt;"",B372,"")</f>
        <v>42202</v>
      </c>
      <c r="E372" s="160" t="s">
        <v>71</v>
      </c>
      <c r="F372" s="160"/>
      <c r="G372" s="161" t="s">
        <v>371</v>
      </c>
      <c r="H372" s="368">
        <v>1000000000</v>
      </c>
      <c r="I372" s="162"/>
      <c r="J372" s="163">
        <f t="shared" si="17"/>
        <v>1513649670</v>
      </c>
      <c r="K372" s="163"/>
    </row>
    <row r="373" spans="1:11" s="143" customFormat="1" ht="17.25" hidden="1" customHeight="1">
      <c r="A373" s="143">
        <f t="shared" si="9"/>
        <v>7</v>
      </c>
      <c r="B373" s="158">
        <v>42203</v>
      </c>
      <c r="C373" s="159" t="s">
        <v>372</v>
      </c>
      <c r="D373" s="158">
        <f t="shared" si="16"/>
        <v>42203</v>
      </c>
      <c r="E373" s="160" t="s">
        <v>468</v>
      </c>
      <c r="F373" s="160"/>
      <c r="G373" s="161" t="s">
        <v>378</v>
      </c>
      <c r="H373" s="162"/>
      <c r="I373" s="162">
        <v>8559320</v>
      </c>
      <c r="J373" s="163">
        <f t="shared" si="17"/>
        <v>1505090350</v>
      </c>
      <c r="K373" s="163"/>
    </row>
    <row r="374" spans="1:11" s="143" customFormat="1" ht="17.25" hidden="1" customHeight="1">
      <c r="A374" s="143">
        <f t="shared" si="9"/>
        <v>7</v>
      </c>
      <c r="B374" s="158">
        <v>42203</v>
      </c>
      <c r="C374" s="159" t="s">
        <v>372</v>
      </c>
      <c r="D374" s="158">
        <f t="shared" ref="D374:D378" si="24">IF(B374&lt;&gt;"",B374,"")</f>
        <v>42203</v>
      </c>
      <c r="E374" s="160" t="s">
        <v>716</v>
      </c>
      <c r="F374" s="160"/>
      <c r="G374" s="161" t="s">
        <v>378</v>
      </c>
      <c r="H374" s="162"/>
      <c r="I374" s="162">
        <v>7081746</v>
      </c>
      <c r="J374" s="163">
        <f t="shared" si="17"/>
        <v>1498008604</v>
      </c>
      <c r="K374" s="163"/>
    </row>
    <row r="375" spans="1:11" s="143" customFormat="1" ht="17.25" hidden="1" customHeight="1">
      <c r="A375" s="143">
        <f t="shared" si="9"/>
        <v>7</v>
      </c>
      <c r="B375" s="158">
        <v>42203</v>
      </c>
      <c r="C375" s="159" t="s">
        <v>372</v>
      </c>
      <c r="D375" s="158">
        <f t="shared" si="24"/>
        <v>42203</v>
      </c>
      <c r="E375" s="160" t="s">
        <v>827</v>
      </c>
      <c r="F375" s="160"/>
      <c r="G375" s="161" t="s">
        <v>378</v>
      </c>
      <c r="H375" s="162"/>
      <c r="I375" s="162">
        <v>6550500</v>
      </c>
      <c r="J375" s="163">
        <f t="shared" si="17"/>
        <v>1491458104</v>
      </c>
      <c r="K375" s="163"/>
    </row>
    <row r="376" spans="1:11" s="143" customFormat="1" ht="17.25" hidden="1" customHeight="1">
      <c r="A376" s="143">
        <f t="shared" si="9"/>
        <v>7</v>
      </c>
      <c r="B376" s="158">
        <v>42203</v>
      </c>
      <c r="C376" s="159" t="s">
        <v>372</v>
      </c>
      <c r="D376" s="158">
        <f t="shared" si="24"/>
        <v>42203</v>
      </c>
      <c r="E376" s="160" t="s">
        <v>718</v>
      </c>
      <c r="F376" s="160"/>
      <c r="G376" s="161" t="s">
        <v>378</v>
      </c>
      <c r="H376" s="162"/>
      <c r="I376" s="162">
        <v>6514036</v>
      </c>
      <c r="J376" s="163">
        <f t="shared" si="17"/>
        <v>1484944068</v>
      </c>
      <c r="K376" s="163"/>
    </row>
    <row r="377" spans="1:11" s="143" customFormat="1" ht="17.25" hidden="1" customHeight="1">
      <c r="A377" s="143">
        <f t="shared" ref="A377:A443" si="25">IF(B377&lt;&gt;"",MONTH(B377),"")</f>
        <v>7</v>
      </c>
      <c r="B377" s="158">
        <v>42203</v>
      </c>
      <c r="C377" s="159" t="s">
        <v>372</v>
      </c>
      <c r="D377" s="158">
        <f t="shared" si="24"/>
        <v>42203</v>
      </c>
      <c r="E377" s="160" t="s">
        <v>862</v>
      </c>
      <c r="F377" s="160"/>
      <c r="G377" s="161" t="s">
        <v>378</v>
      </c>
      <c r="H377" s="162"/>
      <c r="I377" s="162">
        <v>8653866</v>
      </c>
      <c r="J377" s="163">
        <f t="shared" si="17"/>
        <v>1476290202</v>
      </c>
      <c r="K377" s="163"/>
    </row>
    <row r="378" spans="1:11" s="143" customFormat="1" ht="17.25" hidden="1" customHeight="1">
      <c r="A378" s="143">
        <f t="shared" si="25"/>
        <v>7</v>
      </c>
      <c r="B378" s="158">
        <v>42203</v>
      </c>
      <c r="C378" s="159" t="s">
        <v>372</v>
      </c>
      <c r="D378" s="158">
        <f t="shared" si="24"/>
        <v>42203</v>
      </c>
      <c r="E378" s="160" t="s">
        <v>863</v>
      </c>
      <c r="F378" s="160"/>
      <c r="G378" s="161" t="s">
        <v>378</v>
      </c>
      <c r="H378" s="162"/>
      <c r="I378" s="162">
        <v>10205461</v>
      </c>
      <c r="J378" s="163">
        <f t="shared" si="17"/>
        <v>1466084741</v>
      </c>
      <c r="K378" s="163"/>
    </row>
    <row r="379" spans="1:11" s="143" customFormat="1" ht="17.25" hidden="1" customHeight="1">
      <c r="A379" s="143">
        <f t="shared" si="25"/>
        <v>7</v>
      </c>
      <c r="B379" s="158">
        <v>42205</v>
      </c>
      <c r="C379" s="159" t="s">
        <v>375</v>
      </c>
      <c r="D379" s="158">
        <f t="shared" si="16"/>
        <v>42205</v>
      </c>
      <c r="E379" s="160" t="s">
        <v>71</v>
      </c>
      <c r="F379" s="160"/>
      <c r="G379" s="161" t="s">
        <v>371</v>
      </c>
      <c r="H379" s="368">
        <v>200000000</v>
      </c>
      <c r="I379" s="162"/>
      <c r="J379" s="163">
        <f t="shared" si="17"/>
        <v>1666084741</v>
      </c>
      <c r="K379" s="163"/>
    </row>
    <row r="380" spans="1:11" s="143" customFormat="1" ht="17.25" hidden="1" customHeight="1">
      <c r="A380" s="143">
        <f t="shared" si="25"/>
        <v>7</v>
      </c>
      <c r="B380" s="158">
        <v>42205</v>
      </c>
      <c r="C380" s="159" t="s">
        <v>375</v>
      </c>
      <c r="D380" s="158">
        <f t="shared" ref="D380" si="26">IF(B380&lt;&gt;"",B380,"")</f>
        <v>42205</v>
      </c>
      <c r="E380" s="160" t="s">
        <v>71</v>
      </c>
      <c r="F380" s="160"/>
      <c r="G380" s="161" t="s">
        <v>371</v>
      </c>
      <c r="H380" s="162">
        <v>500000000</v>
      </c>
      <c r="I380" s="162"/>
      <c r="J380" s="163">
        <f t="shared" si="17"/>
        <v>2166084741</v>
      </c>
      <c r="K380" s="163"/>
    </row>
    <row r="381" spans="1:11" s="143" customFormat="1" ht="17.25" hidden="1" customHeight="1">
      <c r="A381" s="143">
        <f t="shared" si="25"/>
        <v>7</v>
      </c>
      <c r="B381" s="158">
        <v>42205</v>
      </c>
      <c r="C381" s="159" t="s">
        <v>372</v>
      </c>
      <c r="D381" s="158">
        <f t="shared" si="16"/>
        <v>42205</v>
      </c>
      <c r="E381" s="160" t="s">
        <v>686</v>
      </c>
      <c r="F381" s="160"/>
      <c r="G381" s="161" t="s">
        <v>374</v>
      </c>
      <c r="H381" s="162"/>
      <c r="I381" s="162">
        <v>2138850000</v>
      </c>
      <c r="J381" s="163">
        <f t="shared" si="17"/>
        <v>27234741</v>
      </c>
      <c r="K381" s="163"/>
    </row>
    <row r="382" spans="1:11" s="143" customFormat="1" ht="17.25" hidden="1" customHeight="1">
      <c r="A382" s="143">
        <f t="shared" si="25"/>
        <v>7</v>
      </c>
      <c r="B382" s="158">
        <v>42205</v>
      </c>
      <c r="C382" s="159" t="s">
        <v>372</v>
      </c>
      <c r="D382" s="158">
        <f t="shared" si="16"/>
        <v>42205</v>
      </c>
      <c r="E382" s="160" t="s">
        <v>864</v>
      </c>
      <c r="F382" s="160"/>
      <c r="G382" s="161" t="s">
        <v>378</v>
      </c>
      <c r="H382" s="162"/>
      <c r="I382" s="162">
        <v>570679</v>
      </c>
      <c r="J382" s="163">
        <f t="shared" si="17"/>
        <v>26664062</v>
      </c>
      <c r="K382" s="163"/>
    </row>
    <row r="383" spans="1:11" s="143" customFormat="1" ht="17.25" hidden="1" customHeight="1">
      <c r="A383" s="143">
        <f t="shared" si="25"/>
        <v>7</v>
      </c>
      <c r="B383" s="158">
        <v>42205</v>
      </c>
      <c r="C383" s="159" t="s">
        <v>375</v>
      </c>
      <c r="D383" s="158">
        <f t="shared" si="16"/>
        <v>42205</v>
      </c>
      <c r="E383" s="160" t="s">
        <v>376</v>
      </c>
      <c r="F383" s="160"/>
      <c r="G383" s="161" t="s">
        <v>374</v>
      </c>
      <c r="H383" s="162">
        <v>2116540000</v>
      </c>
      <c r="I383" s="162"/>
      <c r="J383" s="163">
        <f t="shared" si="17"/>
        <v>2143204062</v>
      </c>
      <c r="K383" s="163"/>
    </row>
    <row r="384" spans="1:11" s="143" customFormat="1" ht="17.25" hidden="1" customHeight="1">
      <c r="A384" s="143">
        <f t="shared" si="25"/>
        <v>7</v>
      </c>
      <c r="B384" s="158">
        <v>42205</v>
      </c>
      <c r="C384" s="159" t="s">
        <v>372</v>
      </c>
      <c r="D384" s="158">
        <f t="shared" si="16"/>
        <v>42205</v>
      </c>
      <c r="E384" s="160" t="s">
        <v>62</v>
      </c>
      <c r="F384" s="160"/>
      <c r="G384" s="161" t="s">
        <v>371</v>
      </c>
      <c r="H384" s="162"/>
      <c r="I384" s="162">
        <v>2100000000</v>
      </c>
      <c r="J384" s="163">
        <f t="shared" si="17"/>
        <v>43204062</v>
      </c>
      <c r="K384" s="163"/>
    </row>
    <row r="385" spans="1:11" s="143" customFormat="1" ht="17.25" hidden="1" customHeight="1">
      <c r="A385" s="143">
        <f t="shared" si="25"/>
        <v>7</v>
      </c>
      <c r="B385" s="158">
        <v>42206</v>
      </c>
      <c r="C385" s="159" t="s">
        <v>372</v>
      </c>
      <c r="D385" s="158">
        <f t="shared" si="16"/>
        <v>42206</v>
      </c>
      <c r="E385" s="160" t="s">
        <v>424</v>
      </c>
      <c r="F385" s="160"/>
      <c r="G385" s="161" t="s">
        <v>36</v>
      </c>
      <c r="H385" s="162"/>
      <c r="I385" s="162">
        <v>20000000</v>
      </c>
      <c r="J385" s="163">
        <f t="shared" si="17"/>
        <v>23204062</v>
      </c>
      <c r="K385" s="163"/>
    </row>
    <row r="386" spans="1:11" s="143" customFormat="1" ht="17.25" hidden="1" customHeight="1">
      <c r="A386" s="143">
        <f t="shared" si="25"/>
        <v>7</v>
      </c>
      <c r="B386" s="158">
        <v>42208</v>
      </c>
      <c r="C386" s="159" t="s">
        <v>375</v>
      </c>
      <c r="D386" s="158">
        <f t="shared" si="16"/>
        <v>42208</v>
      </c>
      <c r="E386" s="160" t="s">
        <v>71</v>
      </c>
      <c r="F386" s="160"/>
      <c r="G386" s="161" t="s">
        <v>371</v>
      </c>
      <c r="H386" s="162">
        <v>20000000</v>
      </c>
      <c r="I386" s="162"/>
      <c r="J386" s="163">
        <f t="shared" si="17"/>
        <v>43204062</v>
      </c>
      <c r="K386" s="163"/>
    </row>
    <row r="387" spans="1:11" s="143" customFormat="1" ht="17.25" hidden="1" customHeight="1">
      <c r="A387" s="143">
        <f t="shared" si="25"/>
        <v>7</v>
      </c>
      <c r="B387" s="158">
        <v>42208</v>
      </c>
      <c r="C387" s="159" t="s">
        <v>372</v>
      </c>
      <c r="D387" s="158">
        <f t="shared" si="16"/>
        <v>42208</v>
      </c>
      <c r="E387" s="160" t="s">
        <v>865</v>
      </c>
      <c r="F387" s="160"/>
      <c r="G387" s="161" t="s">
        <v>34</v>
      </c>
      <c r="H387" s="162"/>
      <c r="I387" s="162">
        <v>31774160</v>
      </c>
      <c r="J387" s="163">
        <f t="shared" si="17"/>
        <v>11429902</v>
      </c>
      <c r="K387" s="163"/>
    </row>
    <row r="388" spans="1:11" s="143" customFormat="1" ht="17.25" customHeight="1">
      <c r="A388" s="143">
        <f t="shared" ref="A388:A389" si="27">IF(B388&lt;&gt;"",MONTH(B388),"")</f>
        <v>7</v>
      </c>
      <c r="B388" s="158">
        <v>42208</v>
      </c>
      <c r="C388" s="159" t="s">
        <v>372</v>
      </c>
      <c r="D388" s="158">
        <f t="shared" ref="D388:D389" si="28">IF(B388&lt;&gt;"",B388,"")</f>
        <v>42208</v>
      </c>
      <c r="E388" s="160" t="s">
        <v>867</v>
      </c>
      <c r="F388" s="160"/>
      <c r="G388" s="161" t="s">
        <v>94</v>
      </c>
      <c r="H388" s="162"/>
      <c r="I388" s="162">
        <v>45000</v>
      </c>
      <c r="J388" s="163">
        <f t="shared" si="17"/>
        <v>11384902</v>
      </c>
      <c r="K388" s="163"/>
    </row>
    <row r="389" spans="1:11" s="143" customFormat="1" ht="17.25" hidden="1" customHeight="1">
      <c r="A389" s="143">
        <f t="shared" si="27"/>
        <v>7</v>
      </c>
      <c r="B389" s="158">
        <v>42208</v>
      </c>
      <c r="C389" s="159" t="s">
        <v>372</v>
      </c>
      <c r="D389" s="158">
        <f t="shared" si="28"/>
        <v>42208</v>
      </c>
      <c r="E389" s="160" t="s">
        <v>868</v>
      </c>
      <c r="F389" s="160"/>
      <c r="G389" s="161" t="s">
        <v>35</v>
      </c>
      <c r="H389" s="162"/>
      <c r="I389" s="162">
        <v>4500</v>
      </c>
      <c r="J389" s="163">
        <f t="shared" si="17"/>
        <v>11380402</v>
      </c>
      <c r="K389" s="163"/>
    </row>
    <row r="390" spans="1:11" s="143" customFormat="1" ht="17.25" hidden="1" customHeight="1">
      <c r="A390" s="143">
        <f t="shared" si="25"/>
        <v>7</v>
      </c>
      <c r="B390" s="158">
        <v>42209</v>
      </c>
      <c r="C390" s="159" t="s">
        <v>375</v>
      </c>
      <c r="D390" s="158">
        <f t="shared" si="16"/>
        <v>42209</v>
      </c>
      <c r="E390" s="160" t="s">
        <v>416</v>
      </c>
      <c r="F390" s="160"/>
      <c r="G390" s="161" t="s">
        <v>38</v>
      </c>
      <c r="H390" s="162">
        <v>19644900</v>
      </c>
      <c r="I390" s="162"/>
      <c r="J390" s="163">
        <f t="shared" si="17"/>
        <v>31025302</v>
      </c>
      <c r="K390" s="163"/>
    </row>
    <row r="391" spans="1:11" s="143" customFormat="1" ht="17.25" hidden="1" customHeight="1">
      <c r="A391" s="143">
        <f t="shared" si="25"/>
        <v>7</v>
      </c>
      <c r="B391" s="158">
        <v>42209</v>
      </c>
      <c r="C391" s="159" t="s">
        <v>375</v>
      </c>
      <c r="D391" s="158">
        <f t="shared" si="16"/>
        <v>42209</v>
      </c>
      <c r="E391" s="160" t="s">
        <v>417</v>
      </c>
      <c r="F391" s="160"/>
      <c r="G391" s="161" t="s">
        <v>418</v>
      </c>
      <c r="H391" s="162">
        <v>54354</v>
      </c>
      <c r="I391" s="162"/>
      <c r="J391" s="163">
        <f t="shared" si="17"/>
        <v>31079656</v>
      </c>
      <c r="K391" s="163"/>
    </row>
    <row r="392" spans="1:11" s="143" customFormat="1" ht="17.25" hidden="1" customHeight="1">
      <c r="A392" s="143">
        <f t="shared" si="25"/>
        <v>7</v>
      </c>
      <c r="B392" s="158">
        <v>42212</v>
      </c>
      <c r="C392" s="159" t="s">
        <v>375</v>
      </c>
      <c r="D392" s="158">
        <f t="shared" si="16"/>
        <v>42212</v>
      </c>
      <c r="E392" s="160" t="s">
        <v>376</v>
      </c>
      <c r="F392" s="160"/>
      <c r="G392" s="161" t="s">
        <v>374</v>
      </c>
      <c r="H392" s="162">
        <v>1389742900</v>
      </c>
      <c r="I392" s="162"/>
      <c r="J392" s="163">
        <f t="shared" si="17"/>
        <v>1420822556</v>
      </c>
      <c r="K392" s="163"/>
    </row>
    <row r="393" spans="1:11" s="143" customFormat="1" ht="17.25" hidden="1" customHeight="1">
      <c r="A393" s="143">
        <f t="shared" si="25"/>
        <v>7</v>
      </c>
      <c r="B393" s="158">
        <v>42213</v>
      </c>
      <c r="C393" s="159" t="s">
        <v>372</v>
      </c>
      <c r="D393" s="158">
        <f t="shared" si="16"/>
        <v>42213</v>
      </c>
      <c r="E393" s="160" t="s">
        <v>62</v>
      </c>
      <c r="F393" s="160"/>
      <c r="G393" s="161" t="s">
        <v>371</v>
      </c>
      <c r="H393" s="162"/>
      <c r="I393" s="162">
        <v>1000000000</v>
      </c>
      <c r="J393" s="163">
        <f t="shared" si="17"/>
        <v>420822556</v>
      </c>
      <c r="K393" s="163"/>
    </row>
    <row r="394" spans="1:11" s="143" customFormat="1" ht="17.25" hidden="1" customHeight="1">
      <c r="A394" s="143">
        <f t="shared" si="25"/>
        <v>7</v>
      </c>
      <c r="B394" s="158">
        <v>42213</v>
      </c>
      <c r="C394" s="159" t="s">
        <v>372</v>
      </c>
      <c r="D394" s="158">
        <f t="shared" si="16"/>
        <v>42213</v>
      </c>
      <c r="E394" s="160" t="s">
        <v>866</v>
      </c>
      <c r="F394" s="160"/>
      <c r="G394" s="161" t="s">
        <v>34</v>
      </c>
      <c r="H394" s="162"/>
      <c r="I394" s="162">
        <v>3985000</v>
      </c>
      <c r="J394" s="163">
        <f t="shared" si="17"/>
        <v>416837556</v>
      </c>
      <c r="K394" s="163"/>
    </row>
    <row r="395" spans="1:11" s="143" customFormat="1" ht="17.25" customHeight="1">
      <c r="A395" s="143">
        <f t="shared" si="25"/>
        <v>7</v>
      </c>
      <c r="B395" s="158">
        <v>42213</v>
      </c>
      <c r="C395" s="159" t="s">
        <v>372</v>
      </c>
      <c r="D395" s="158">
        <f t="shared" ref="D395:D396" si="29">IF(B395&lt;&gt;"",B395,"")</f>
        <v>42213</v>
      </c>
      <c r="E395" s="160" t="s">
        <v>867</v>
      </c>
      <c r="F395" s="160"/>
      <c r="G395" s="161" t="s">
        <v>94</v>
      </c>
      <c r="H395" s="162"/>
      <c r="I395" s="162">
        <v>20000</v>
      </c>
      <c r="J395" s="163">
        <f t="shared" si="17"/>
        <v>416817556</v>
      </c>
      <c r="K395" s="163"/>
    </row>
    <row r="396" spans="1:11" s="143" customFormat="1" ht="17.25" hidden="1" customHeight="1">
      <c r="A396" s="143">
        <f t="shared" si="25"/>
        <v>7</v>
      </c>
      <c r="B396" s="158">
        <v>42213</v>
      </c>
      <c r="C396" s="159" t="s">
        <v>372</v>
      </c>
      <c r="D396" s="158">
        <f t="shared" si="29"/>
        <v>42213</v>
      </c>
      <c r="E396" s="160" t="s">
        <v>868</v>
      </c>
      <c r="F396" s="160"/>
      <c r="G396" s="161" t="s">
        <v>35</v>
      </c>
      <c r="H396" s="162"/>
      <c r="I396" s="162">
        <v>2000</v>
      </c>
      <c r="J396" s="163">
        <f t="shared" si="17"/>
        <v>416815556</v>
      </c>
      <c r="K396" s="163"/>
    </row>
    <row r="397" spans="1:11" s="143" customFormat="1" ht="17.25" hidden="1" customHeight="1">
      <c r="A397" s="143">
        <f t="shared" si="25"/>
        <v>7</v>
      </c>
      <c r="B397" s="158">
        <v>42213</v>
      </c>
      <c r="C397" s="159" t="s">
        <v>372</v>
      </c>
      <c r="D397" s="158">
        <f t="shared" si="16"/>
        <v>42213</v>
      </c>
      <c r="E397" s="160" t="s">
        <v>869</v>
      </c>
      <c r="F397" s="160"/>
      <c r="G397" s="161" t="s">
        <v>34</v>
      </c>
      <c r="H397" s="162"/>
      <c r="I397" s="162">
        <v>25801050</v>
      </c>
      <c r="J397" s="163">
        <f t="shared" si="17"/>
        <v>391014506</v>
      </c>
      <c r="K397" s="163"/>
    </row>
    <row r="398" spans="1:11" s="143" customFormat="1" ht="17.25" customHeight="1">
      <c r="A398" s="143">
        <f t="shared" si="25"/>
        <v>7</v>
      </c>
      <c r="B398" s="158">
        <v>42213</v>
      </c>
      <c r="C398" s="159" t="s">
        <v>372</v>
      </c>
      <c r="D398" s="158">
        <f t="shared" ref="D398:D399" si="30">IF(B398&lt;&gt;"",B398,"")</f>
        <v>42213</v>
      </c>
      <c r="E398" s="160" t="s">
        <v>867</v>
      </c>
      <c r="F398" s="160"/>
      <c r="G398" s="161" t="s">
        <v>94</v>
      </c>
      <c r="H398" s="162"/>
      <c r="I398" s="162">
        <v>25000</v>
      </c>
      <c r="J398" s="163">
        <f t="shared" si="17"/>
        <v>390989506</v>
      </c>
      <c r="K398" s="163"/>
    </row>
    <row r="399" spans="1:11" s="143" customFormat="1" ht="17.25" hidden="1" customHeight="1">
      <c r="A399" s="143">
        <f t="shared" si="25"/>
        <v>7</v>
      </c>
      <c r="B399" s="158">
        <v>42213</v>
      </c>
      <c r="C399" s="159" t="s">
        <v>372</v>
      </c>
      <c r="D399" s="158">
        <f t="shared" si="30"/>
        <v>42213</v>
      </c>
      <c r="E399" s="160" t="s">
        <v>868</v>
      </c>
      <c r="F399" s="160"/>
      <c r="G399" s="161" t="s">
        <v>35</v>
      </c>
      <c r="H399" s="162"/>
      <c r="I399" s="162">
        <v>2500</v>
      </c>
      <c r="J399" s="163">
        <f t="shared" si="17"/>
        <v>390987006</v>
      </c>
      <c r="K399" s="163"/>
    </row>
    <row r="400" spans="1:11" s="365" customFormat="1" ht="17.25" hidden="1" customHeight="1">
      <c r="A400" s="365">
        <f t="shared" si="25"/>
        <v>7</v>
      </c>
      <c r="B400" s="366">
        <v>42213</v>
      </c>
      <c r="C400" s="364" t="s">
        <v>372</v>
      </c>
      <c r="D400" s="366">
        <f t="shared" ref="D400:D402" si="31">IF(B400&lt;&gt;"",B400,"")</f>
        <v>42213</v>
      </c>
      <c r="E400" s="354" t="s">
        <v>406</v>
      </c>
      <c r="F400" s="160"/>
      <c r="G400" s="367" t="s">
        <v>38</v>
      </c>
      <c r="H400" s="368"/>
      <c r="I400" s="368">
        <v>50000000</v>
      </c>
      <c r="J400" s="369">
        <f t="shared" si="17"/>
        <v>340987006</v>
      </c>
      <c r="K400" s="369"/>
    </row>
    <row r="401" spans="1:11" s="143" customFormat="1" ht="17.25" hidden="1" customHeight="1">
      <c r="A401" s="143">
        <f t="shared" si="25"/>
        <v>7</v>
      </c>
      <c r="B401" s="158">
        <v>42213</v>
      </c>
      <c r="C401" s="159" t="s">
        <v>372</v>
      </c>
      <c r="D401" s="158">
        <f t="shared" si="31"/>
        <v>42213</v>
      </c>
      <c r="E401" s="160" t="s">
        <v>408</v>
      </c>
      <c r="F401" s="160"/>
      <c r="G401" s="161" t="s">
        <v>410</v>
      </c>
      <c r="H401" s="162"/>
      <c r="I401" s="162"/>
      <c r="J401" s="163">
        <f t="shared" si="17"/>
        <v>340987006</v>
      </c>
      <c r="K401" s="163"/>
    </row>
    <row r="402" spans="1:11" s="143" customFormat="1" ht="17.25" hidden="1" customHeight="1">
      <c r="A402" s="143">
        <f t="shared" si="25"/>
        <v>7</v>
      </c>
      <c r="B402" s="158">
        <v>42213</v>
      </c>
      <c r="C402" s="159" t="s">
        <v>372</v>
      </c>
      <c r="D402" s="158">
        <f t="shared" si="31"/>
        <v>42213</v>
      </c>
      <c r="E402" s="160" t="s">
        <v>411</v>
      </c>
      <c r="F402" s="160"/>
      <c r="G402" s="161" t="s">
        <v>413</v>
      </c>
      <c r="H402" s="162"/>
      <c r="I402" s="162"/>
      <c r="J402" s="163">
        <f t="shared" si="17"/>
        <v>340987006</v>
      </c>
      <c r="K402" s="163"/>
    </row>
    <row r="403" spans="1:11" s="143" customFormat="1" ht="17.25" customHeight="1">
      <c r="A403" s="143">
        <f t="shared" ref="A403:A404" si="32">IF(B403&lt;&gt;"",MONTH(B403),"")</f>
        <v>7</v>
      </c>
      <c r="B403" s="158">
        <v>42213</v>
      </c>
      <c r="C403" s="159" t="s">
        <v>372</v>
      </c>
      <c r="D403" s="158">
        <f t="shared" ref="D403:D404" si="33">IF(B403&lt;&gt;"",B403,"")</f>
        <v>42213</v>
      </c>
      <c r="E403" s="160" t="s">
        <v>398</v>
      </c>
      <c r="F403" s="160"/>
      <c r="G403" s="161" t="s">
        <v>94</v>
      </c>
      <c r="H403" s="162"/>
      <c r="I403" s="162">
        <v>25000</v>
      </c>
      <c r="J403" s="163">
        <f t="shared" ref="J403:J466" si="34">IF(B403&lt;&gt;"",J402+H403-I403,0)</f>
        <v>340962006</v>
      </c>
      <c r="K403" s="163"/>
    </row>
    <row r="404" spans="1:11" s="143" customFormat="1" ht="17.25" hidden="1" customHeight="1">
      <c r="A404" s="143">
        <f t="shared" si="32"/>
        <v>7</v>
      </c>
      <c r="B404" s="158">
        <v>42213</v>
      </c>
      <c r="C404" s="159" t="s">
        <v>372</v>
      </c>
      <c r="D404" s="158">
        <f t="shared" si="33"/>
        <v>42213</v>
      </c>
      <c r="E404" s="160" t="s">
        <v>399</v>
      </c>
      <c r="F404" s="160"/>
      <c r="G404" s="161" t="s">
        <v>35</v>
      </c>
      <c r="H404" s="162"/>
      <c r="I404" s="162">
        <v>2500</v>
      </c>
      <c r="J404" s="163">
        <f t="shared" si="34"/>
        <v>340959506</v>
      </c>
      <c r="K404" s="163"/>
    </row>
    <row r="405" spans="1:11" s="143" customFormat="1" ht="17.25" hidden="1" customHeight="1">
      <c r="A405" s="143">
        <f t="shared" si="25"/>
        <v>7</v>
      </c>
      <c r="B405" s="158">
        <v>42213</v>
      </c>
      <c r="C405" s="159" t="s">
        <v>372</v>
      </c>
      <c r="D405" s="158">
        <f t="shared" ref="D405:D407" si="35">IF(B405&lt;&gt;"",B405,"")</f>
        <v>42213</v>
      </c>
      <c r="E405" s="160" t="s">
        <v>866</v>
      </c>
      <c r="F405" s="160"/>
      <c r="G405" s="161" t="s">
        <v>34</v>
      </c>
      <c r="H405" s="162"/>
      <c r="I405" s="162">
        <v>300000</v>
      </c>
      <c r="J405" s="163">
        <f t="shared" si="34"/>
        <v>340659506</v>
      </c>
      <c r="K405" s="163"/>
    </row>
    <row r="406" spans="1:11" s="143" customFormat="1" ht="17.25" customHeight="1">
      <c r="A406" s="143">
        <f t="shared" si="25"/>
        <v>7</v>
      </c>
      <c r="B406" s="158">
        <v>42213</v>
      </c>
      <c r="C406" s="159" t="s">
        <v>372</v>
      </c>
      <c r="D406" s="158">
        <f t="shared" si="35"/>
        <v>42213</v>
      </c>
      <c r="E406" s="160" t="s">
        <v>867</v>
      </c>
      <c r="F406" s="160"/>
      <c r="G406" s="161" t="s">
        <v>94</v>
      </c>
      <c r="H406" s="162"/>
      <c r="I406" s="162">
        <v>20000</v>
      </c>
      <c r="J406" s="163">
        <f t="shared" si="34"/>
        <v>340639506</v>
      </c>
      <c r="K406" s="163"/>
    </row>
    <row r="407" spans="1:11" s="143" customFormat="1" ht="17.25" hidden="1" customHeight="1">
      <c r="A407" s="143">
        <f t="shared" si="25"/>
        <v>7</v>
      </c>
      <c r="B407" s="158">
        <v>42213</v>
      </c>
      <c r="C407" s="159" t="s">
        <v>372</v>
      </c>
      <c r="D407" s="158">
        <f t="shared" si="35"/>
        <v>42213</v>
      </c>
      <c r="E407" s="160" t="s">
        <v>868</v>
      </c>
      <c r="F407" s="160"/>
      <c r="G407" s="161" t="s">
        <v>35</v>
      </c>
      <c r="H407" s="162"/>
      <c r="I407" s="162">
        <v>2000</v>
      </c>
      <c r="J407" s="163">
        <f t="shared" si="34"/>
        <v>340637506</v>
      </c>
      <c r="K407" s="163"/>
    </row>
    <row r="408" spans="1:11" s="143" customFormat="1" ht="17.25" hidden="1" customHeight="1">
      <c r="A408" s="143">
        <f t="shared" si="25"/>
        <v>7</v>
      </c>
      <c r="B408" s="158">
        <v>42213</v>
      </c>
      <c r="C408" s="159" t="s">
        <v>372</v>
      </c>
      <c r="D408" s="158">
        <f t="shared" ref="D408:D410" si="36">IF(B408&lt;&gt;"",B408,"")</f>
        <v>42213</v>
      </c>
      <c r="E408" s="160" t="s">
        <v>723</v>
      </c>
      <c r="F408" s="160"/>
      <c r="G408" s="161" t="s">
        <v>34</v>
      </c>
      <c r="H408" s="162"/>
      <c r="I408" s="162">
        <v>100000000</v>
      </c>
      <c r="J408" s="163">
        <f t="shared" si="34"/>
        <v>240637506</v>
      </c>
      <c r="K408" s="163"/>
    </row>
    <row r="409" spans="1:11" s="143" customFormat="1" ht="17.25" customHeight="1">
      <c r="A409" s="143">
        <f t="shared" si="25"/>
        <v>7</v>
      </c>
      <c r="B409" s="158">
        <v>42213</v>
      </c>
      <c r="C409" s="159" t="s">
        <v>372</v>
      </c>
      <c r="D409" s="158">
        <f t="shared" si="36"/>
        <v>42213</v>
      </c>
      <c r="E409" s="160" t="s">
        <v>867</v>
      </c>
      <c r="F409" s="160"/>
      <c r="G409" s="161" t="s">
        <v>94</v>
      </c>
      <c r="H409" s="162"/>
      <c r="I409" s="162">
        <v>30000</v>
      </c>
      <c r="J409" s="163">
        <f t="shared" si="34"/>
        <v>240607506</v>
      </c>
      <c r="K409" s="163"/>
    </row>
    <row r="410" spans="1:11" s="143" customFormat="1" ht="17.25" hidden="1" customHeight="1">
      <c r="A410" s="143">
        <f t="shared" si="25"/>
        <v>7</v>
      </c>
      <c r="B410" s="158">
        <v>42213</v>
      </c>
      <c r="C410" s="159" t="s">
        <v>372</v>
      </c>
      <c r="D410" s="158">
        <f t="shared" si="36"/>
        <v>42213</v>
      </c>
      <c r="E410" s="160" t="s">
        <v>868</v>
      </c>
      <c r="F410" s="160"/>
      <c r="G410" s="161" t="s">
        <v>35</v>
      </c>
      <c r="H410" s="162"/>
      <c r="I410" s="162">
        <v>3000</v>
      </c>
      <c r="J410" s="163">
        <f t="shared" si="34"/>
        <v>240604506</v>
      </c>
      <c r="K410" s="163"/>
    </row>
    <row r="411" spans="1:11" s="143" customFormat="1" ht="17.25" hidden="1" customHeight="1">
      <c r="A411" s="143">
        <f t="shared" si="25"/>
        <v>7</v>
      </c>
      <c r="B411" s="158">
        <v>42213</v>
      </c>
      <c r="C411" s="159" t="s">
        <v>372</v>
      </c>
      <c r="D411" s="158">
        <f t="shared" ref="D411:D423" si="37">IF(B411&lt;&gt;"",B411,"")</f>
        <v>42213</v>
      </c>
      <c r="E411" s="160" t="s">
        <v>870</v>
      </c>
      <c r="F411" s="160"/>
      <c r="G411" s="161" t="s">
        <v>34</v>
      </c>
      <c r="H411" s="162"/>
      <c r="I411" s="162">
        <v>50000000</v>
      </c>
      <c r="J411" s="163">
        <f t="shared" si="34"/>
        <v>190604506</v>
      </c>
      <c r="K411" s="163"/>
    </row>
    <row r="412" spans="1:11" s="143" customFormat="1" ht="17.25" customHeight="1">
      <c r="A412" s="143">
        <f t="shared" si="25"/>
        <v>7</v>
      </c>
      <c r="B412" s="158">
        <v>42213</v>
      </c>
      <c r="C412" s="159" t="s">
        <v>372</v>
      </c>
      <c r="D412" s="158">
        <f t="shared" si="37"/>
        <v>42213</v>
      </c>
      <c r="E412" s="160" t="s">
        <v>867</v>
      </c>
      <c r="F412" s="160"/>
      <c r="G412" s="161" t="s">
        <v>94</v>
      </c>
      <c r="H412" s="162"/>
      <c r="I412" s="162">
        <v>20000</v>
      </c>
      <c r="J412" s="163">
        <f t="shared" si="34"/>
        <v>190584506</v>
      </c>
      <c r="K412" s="163"/>
    </row>
    <row r="413" spans="1:11" s="143" customFormat="1" ht="17.25" hidden="1" customHeight="1">
      <c r="A413" s="143">
        <f t="shared" si="25"/>
        <v>7</v>
      </c>
      <c r="B413" s="158">
        <v>42213</v>
      </c>
      <c r="C413" s="159" t="s">
        <v>372</v>
      </c>
      <c r="D413" s="158">
        <f t="shared" si="37"/>
        <v>42213</v>
      </c>
      <c r="E413" s="160" t="s">
        <v>868</v>
      </c>
      <c r="F413" s="160"/>
      <c r="G413" s="161" t="s">
        <v>35</v>
      </c>
      <c r="H413" s="162"/>
      <c r="I413" s="162">
        <v>2000</v>
      </c>
      <c r="J413" s="163">
        <f t="shared" si="34"/>
        <v>190582506</v>
      </c>
      <c r="K413" s="163"/>
    </row>
    <row r="414" spans="1:11" s="143" customFormat="1" ht="17.25" hidden="1" customHeight="1">
      <c r="A414" s="143">
        <f t="shared" si="25"/>
        <v>7</v>
      </c>
      <c r="B414" s="158">
        <v>42213</v>
      </c>
      <c r="C414" s="159" t="s">
        <v>372</v>
      </c>
      <c r="D414" s="158">
        <f t="shared" ref="D414:D419" si="38">IF(B414&lt;&gt;"",B414,"")</f>
        <v>42213</v>
      </c>
      <c r="E414" s="160" t="s">
        <v>871</v>
      </c>
      <c r="F414" s="160"/>
      <c r="G414" s="161" t="s">
        <v>34</v>
      </c>
      <c r="H414" s="162"/>
      <c r="I414" s="162">
        <v>66157153</v>
      </c>
      <c r="J414" s="163">
        <f t="shared" si="34"/>
        <v>124425353</v>
      </c>
      <c r="K414" s="163"/>
    </row>
    <row r="415" spans="1:11" s="365" customFormat="1" ht="17.25" customHeight="1">
      <c r="A415" s="365">
        <f t="shared" si="25"/>
        <v>7</v>
      </c>
      <c r="B415" s="366">
        <v>42213</v>
      </c>
      <c r="C415" s="364" t="s">
        <v>372</v>
      </c>
      <c r="D415" s="366">
        <f t="shared" si="38"/>
        <v>42213</v>
      </c>
      <c r="E415" s="354" t="s">
        <v>867</v>
      </c>
      <c r="F415" s="354"/>
      <c r="G415" s="367" t="s">
        <v>94</v>
      </c>
      <c r="H415" s="368"/>
      <c r="I415" s="368">
        <v>33079</v>
      </c>
      <c r="J415" s="163">
        <f t="shared" si="34"/>
        <v>124392274</v>
      </c>
      <c r="K415" s="369"/>
    </row>
    <row r="416" spans="1:11" s="365" customFormat="1" ht="17.25" hidden="1" customHeight="1">
      <c r="A416" s="365">
        <f t="shared" si="25"/>
        <v>7</v>
      </c>
      <c r="B416" s="366">
        <v>42213</v>
      </c>
      <c r="C416" s="364" t="s">
        <v>372</v>
      </c>
      <c r="D416" s="366">
        <f t="shared" si="38"/>
        <v>42213</v>
      </c>
      <c r="E416" s="354" t="s">
        <v>868</v>
      </c>
      <c r="F416" s="354"/>
      <c r="G416" s="367" t="s">
        <v>35</v>
      </c>
      <c r="H416" s="368"/>
      <c r="I416" s="368">
        <v>3308</v>
      </c>
      <c r="J416" s="163">
        <f t="shared" si="34"/>
        <v>124388966</v>
      </c>
      <c r="K416" s="369"/>
    </row>
    <row r="417" spans="1:11" s="143" customFormat="1" ht="17.25" hidden="1" customHeight="1">
      <c r="A417" s="143">
        <f t="shared" si="25"/>
        <v>7</v>
      </c>
      <c r="B417" s="158">
        <v>42213</v>
      </c>
      <c r="C417" s="159" t="s">
        <v>372</v>
      </c>
      <c r="D417" s="158">
        <f t="shared" si="38"/>
        <v>42213</v>
      </c>
      <c r="E417" s="160" t="s">
        <v>872</v>
      </c>
      <c r="F417" s="160"/>
      <c r="G417" s="161" t="s">
        <v>34</v>
      </c>
      <c r="H417" s="162"/>
      <c r="I417" s="162">
        <v>50000000</v>
      </c>
      <c r="J417" s="163">
        <f t="shared" si="34"/>
        <v>74388966</v>
      </c>
      <c r="K417" s="163"/>
    </row>
    <row r="418" spans="1:11" s="143" customFormat="1" ht="17.25" customHeight="1">
      <c r="A418" s="143">
        <f t="shared" si="25"/>
        <v>7</v>
      </c>
      <c r="B418" s="158">
        <v>42213</v>
      </c>
      <c r="C418" s="159" t="s">
        <v>372</v>
      </c>
      <c r="D418" s="158">
        <f t="shared" si="38"/>
        <v>42213</v>
      </c>
      <c r="E418" s="160" t="s">
        <v>867</v>
      </c>
      <c r="F418" s="160"/>
      <c r="G418" s="161" t="s">
        <v>94</v>
      </c>
      <c r="H418" s="162"/>
      <c r="I418" s="162">
        <v>25000</v>
      </c>
      <c r="J418" s="163">
        <f t="shared" si="34"/>
        <v>74363966</v>
      </c>
      <c r="K418" s="163"/>
    </row>
    <row r="419" spans="1:11" s="143" customFormat="1" ht="17.25" hidden="1" customHeight="1">
      <c r="A419" s="143">
        <f t="shared" si="25"/>
        <v>7</v>
      </c>
      <c r="B419" s="158">
        <v>42213</v>
      </c>
      <c r="C419" s="159" t="s">
        <v>372</v>
      </c>
      <c r="D419" s="158">
        <f t="shared" si="38"/>
        <v>42213</v>
      </c>
      <c r="E419" s="160" t="s">
        <v>868</v>
      </c>
      <c r="F419" s="160"/>
      <c r="G419" s="161" t="s">
        <v>35</v>
      </c>
      <c r="H419" s="162"/>
      <c r="I419" s="162">
        <v>2500</v>
      </c>
      <c r="J419" s="163">
        <f t="shared" si="34"/>
        <v>74361466</v>
      </c>
      <c r="K419" s="163"/>
    </row>
    <row r="420" spans="1:11" s="143" customFormat="1" ht="17.25" hidden="1" customHeight="1">
      <c r="A420" s="143">
        <f t="shared" si="25"/>
        <v>7</v>
      </c>
      <c r="B420" s="158">
        <v>42213</v>
      </c>
      <c r="C420" s="159" t="s">
        <v>372</v>
      </c>
      <c r="D420" s="158">
        <f t="shared" si="37"/>
        <v>42213</v>
      </c>
      <c r="E420" s="160" t="s">
        <v>873</v>
      </c>
      <c r="F420" s="160"/>
      <c r="G420" s="161" t="s">
        <v>93</v>
      </c>
      <c r="H420" s="162"/>
      <c r="I420" s="162">
        <v>100000</v>
      </c>
      <c r="J420" s="163">
        <f t="shared" si="34"/>
        <v>74261466</v>
      </c>
      <c r="K420" s="163"/>
    </row>
    <row r="421" spans="1:11" s="143" customFormat="1" ht="17.25" customHeight="1">
      <c r="A421" s="143">
        <f t="shared" si="25"/>
        <v>7</v>
      </c>
      <c r="B421" s="158">
        <v>42213</v>
      </c>
      <c r="C421" s="159" t="s">
        <v>372</v>
      </c>
      <c r="D421" s="158">
        <f t="shared" si="37"/>
        <v>42213</v>
      </c>
      <c r="E421" s="160" t="s">
        <v>867</v>
      </c>
      <c r="F421" s="160"/>
      <c r="G421" s="161" t="s">
        <v>94</v>
      </c>
      <c r="H421" s="162"/>
      <c r="I421" s="162">
        <v>20000</v>
      </c>
      <c r="J421" s="163">
        <f t="shared" si="34"/>
        <v>74241466</v>
      </c>
      <c r="K421" s="163"/>
    </row>
    <row r="422" spans="1:11" s="143" customFormat="1" ht="17.25" hidden="1" customHeight="1">
      <c r="A422" s="143">
        <f t="shared" si="25"/>
        <v>7</v>
      </c>
      <c r="B422" s="158">
        <v>42213</v>
      </c>
      <c r="C422" s="159" t="s">
        <v>372</v>
      </c>
      <c r="D422" s="158">
        <f t="shared" si="37"/>
        <v>42213</v>
      </c>
      <c r="E422" s="160" t="s">
        <v>868</v>
      </c>
      <c r="F422" s="160"/>
      <c r="G422" s="161" t="s">
        <v>35</v>
      </c>
      <c r="H422" s="162"/>
      <c r="I422" s="162">
        <v>2000</v>
      </c>
      <c r="J422" s="163">
        <f t="shared" si="34"/>
        <v>74239466</v>
      </c>
      <c r="K422" s="163"/>
    </row>
    <row r="423" spans="1:11" s="143" customFormat="1" ht="17.25" customHeight="1">
      <c r="A423" s="143">
        <f t="shared" si="25"/>
        <v>8</v>
      </c>
      <c r="B423" s="158">
        <v>42219</v>
      </c>
      <c r="C423" s="159" t="s">
        <v>372</v>
      </c>
      <c r="D423" s="158">
        <f t="shared" si="37"/>
        <v>42219</v>
      </c>
      <c r="E423" s="160" t="s">
        <v>1001</v>
      </c>
      <c r="F423" s="160"/>
      <c r="G423" s="161" t="s">
        <v>94</v>
      </c>
      <c r="H423" s="162"/>
      <c r="I423" s="162">
        <v>20000</v>
      </c>
      <c r="J423" s="163">
        <f t="shared" si="34"/>
        <v>74219466</v>
      </c>
      <c r="K423" s="163"/>
    </row>
    <row r="424" spans="1:11" s="143" customFormat="1" ht="17.25" customHeight="1">
      <c r="A424" s="143">
        <f t="shared" si="25"/>
        <v>8</v>
      </c>
      <c r="B424" s="158">
        <v>42219</v>
      </c>
      <c r="C424" s="159" t="s">
        <v>372</v>
      </c>
      <c r="D424" s="158">
        <f t="shared" ref="D424:D425" si="39">IF(B424&lt;&gt;"",B424,"")</f>
        <v>42219</v>
      </c>
      <c r="E424" s="160" t="s">
        <v>1002</v>
      </c>
      <c r="F424" s="160"/>
      <c r="G424" s="161" t="s">
        <v>94</v>
      </c>
      <c r="H424" s="162"/>
      <c r="I424" s="162">
        <v>20000</v>
      </c>
      <c r="J424" s="163">
        <f t="shared" si="34"/>
        <v>74199466</v>
      </c>
      <c r="K424" s="163"/>
    </row>
    <row r="425" spans="1:11" s="143" customFormat="1" ht="17.25" hidden="1" customHeight="1">
      <c r="A425" s="143">
        <f t="shared" si="25"/>
        <v>8</v>
      </c>
      <c r="B425" s="158">
        <v>42219</v>
      </c>
      <c r="C425" s="159" t="s">
        <v>372</v>
      </c>
      <c r="D425" s="158">
        <f t="shared" si="39"/>
        <v>42219</v>
      </c>
      <c r="E425" s="160" t="s">
        <v>1003</v>
      </c>
      <c r="F425" s="160"/>
      <c r="G425" s="161" t="s">
        <v>35</v>
      </c>
      <c r="H425" s="162"/>
      <c r="I425" s="162">
        <v>2000</v>
      </c>
      <c r="J425" s="163">
        <f t="shared" si="34"/>
        <v>74197466</v>
      </c>
      <c r="K425" s="163"/>
    </row>
    <row r="426" spans="1:11" s="143" customFormat="1" ht="17.25" hidden="1" customHeight="1">
      <c r="A426" s="143">
        <f t="shared" si="25"/>
        <v>8</v>
      </c>
      <c r="B426" s="158">
        <v>42219</v>
      </c>
      <c r="C426" s="159" t="s">
        <v>372</v>
      </c>
      <c r="D426" s="158">
        <f t="shared" ref="D426:D455" si="40">IF(B426&lt;&gt;"",B426,"")</f>
        <v>42219</v>
      </c>
      <c r="E426" s="160" t="s">
        <v>1004</v>
      </c>
      <c r="F426" s="160"/>
      <c r="G426" s="161" t="s">
        <v>34</v>
      </c>
      <c r="H426" s="162"/>
      <c r="I426" s="162">
        <v>44382140</v>
      </c>
      <c r="J426" s="163">
        <f t="shared" si="34"/>
        <v>29815326</v>
      </c>
      <c r="K426" s="163"/>
    </row>
    <row r="427" spans="1:11" s="143" customFormat="1" ht="17.25" customHeight="1">
      <c r="A427" s="143">
        <f t="shared" si="25"/>
        <v>8</v>
      </c>
      <c r="B427" s="158">
        <v>42219</v>
      </c>
      <c r="C427" s="159" t="s">
        <v>372</v>
      </c>
      <c r="D427" s="158">
        <f t="shared" si="40"/>
        <v>42219</v>
      </c>
      <c r="E427" s="160" t="s">
        <v>1002</v>
      </c>
      <c r="F427" s="160"/>
      <c r="G427" s="161" t="s">
        <v>94</v>
      </c>
      <c r="H427" s="162"/>
      <c r="I427" s="162">
        <v>25000</v>
      </c>
      <c r="J427" s="163">
        <f t="shared" si="34"/>
        <v>29790326</v>
      </c>
      <c r="K427" s="163"/>
    </row>
    <row r="428" spans="1:11" s="143" customFormat="1" ht="17.25" hidden="1" customHeight="1">
      <c r="A428" s="143">
        <f t="shared" si="25"/>
        <v>8</v>
      </c>
      <c r="B428" s="158">
        <v>42219</v>
      </c>
      <c r="C428" s="159" t="s">
        <v>372</v>
      </c>
      <c r="D428" s="158">
        <f t="shared" si="40"/>
        <v>42219</v>
      </c>
      <c r="E428" s="160" t="s">
        <v>1003</v>
      </c>
      <c r="F428" s="160"/>
      <c r="G428" s="161" t="s">
        <v>35</v>
      </c>
      <c r="H428" s="162"/>
      <c r="I428" s="162">
        <v>2500</v>
      </c>
      <c r="J428" s="163">
        <f t="shared" si="34"/>
        <v>29787826</v>
      </c>
      <c r="K428" s="163"/>
    </row>
    <row r="429" spans="1:11" s="143" customFormat="1" ht="17.25" hidden="1" customHeight="1">
      <c r="A429" s="143">
        <f t="shared" si="25"/>
        <v>8</v>
      </c>
      <c r="B429" s="158">
        <v>42221</v>
      </c>
      <c r="C429" s="159" t="s">
        <v>372</v>
      </c>
      <c r="D429" s="158">
        <f t="shared" si="40"/>
        <v>42221</v>
      </c>
      <c r="E429" s="160" t="s">
        <v>1005</v>
      </c>
      <c r="F429" s="160"/>
      <c r="G429" s="161" t="s">
        <v>34</v>
      </c>
      <c r="H429" s="162"/>
      <c r="I429" s="162">
        <v>12287185</v>
      </c>
      <c r="J429" s="163">
        <f t="shared" si="34"/>
        <v>17500641</v>
      </c>
      <c r="K429" s="163"/>
    </row>
    <row r="430" spans="1:11" s="143" customFormat="1" ht="17.25" customHeight="1">
      <c r="A430" s="143">
        <f t="shared" si="25"/>
        <v>8</v>
      </c>
      <c r="B430" s="158">
        <v>42221</v>
      </c>
      <c r="C430" s="159" t="s">
        <v>372</v>
      </c>
      <c r="D430" s="158">
        <f t="shared" si="40"/>
        <v>42221</v>
      </c>
      <c r="E430" s="160" t="s">
        <v>1002</v>
      </c>
      <c r="F430" s="160"/>
      <c r="G430" s="161" t="s">
        <v>94</v>
      </c>
      <c r="H430" s="162"/>
      <c r="I430" s="162">
        <v>20000</v>
      </c>
      <c r="J430" s="163">
        <f t="shared" si="34"/>
        <v>17480641</v>
      </c>
      <c r="K430" s="163"/>
    </row>
    <row r="431" spans="1:11" s="143" customFormat="1" ht="17.25" hidden="1" customHeight="1">
      <c r="A431" s="143">
        <f t="shared" si="25"/>
        <v>8</v>
      </c>
      <c r="B431" s="158">
        <v>42221</v>
      </c>
      <c r="C431" s="159" t="s">
        <v>372</v>
      </c>
      <c r="D431" s="158">
        <f t="shared" si="40"/>
        <v>42221</v>
      </c>
      <c r="E431" s="160" t="s">
        <v>1003</v>
      </c>
      <c r="F431" s="160"/>
      <c r="G431" s="161" t="s">
        <v>35</v>
      </c>
      <c r="H431" s="162"/>
      <c r="I431" s="162">
        <v>2000</v>
      </c>
      <c r="J431" s="163">
        <f t="shared" si="34"/>
        <v>17478641</v>
      </c>
      <c r="K431" s="163"/>
    </row>
    <row r="432" spans="1:11" s="143" customFormat="1" ht="17.25" hidden="1" customHeight="1">
      <c r="A432" s="143">
        <f t="shared" si="25"/>
        <v>8</v>
      </c>
      <c r="B432" s="158">
        <v>42227</v>
      </c>
      <c r="C432" s="159" t="s">
        <v>375</v>
      </c>
      <c r="D432" s="158">
        <f t="shared" si="40"/>
        <v>42227</v>
      </c>
      <c r="E432" s="160" t="s">
        <v>376</v>
      </c>
      <c r="F432" s="160"/>
      <c r="G432" s="161" t="s">
        <v>374</v>
      </c>
      <c r="H432" s="162">
        <v>545750000</v>
      </c>
      <c r="I432" s="162"/>
      <c r="J432" s="163">
        <f t="shared" si="34"/>
        <v>563228641</v>
      </c>
      <c r="K432" s="163"/>
    </row>
    <row r="433" spans="1:11" s="143" customFormat="1" ht="17.25" hidden="1" customHeight="1">
      <c r="A433" s="143">
        <f t="shared" si="25"/>
        <v>8</v>
      </c>
      <c r="B433" s="158">
        <v>42229</v>
      </c>
      <c r="C433" s="159" t="s">
        <v>372</v>
      </c>
      <c r="D433" s="158">
        <f t="shared" si="40"/>
        <v>42229</v>
      </c>
      <c r="E433" s="160" t="s">
        <v>62</v>
      </c>
      <c r="F433" s="160"/>
      <c r="G433" s="161" t="s">
        <v>371</v>
      </c>
      <c r="H433" s="162"/>
      <c r="I433" s="162">
        <v>500000000</v>
      </c>
      <c r="J433" s="163">
        <f t="shared" si="34"/>
        <v>63228641</v>
      </c>
      <c r="K433" s="163"/>
    </row>
    <row r="434" spans="1:11" s="365" customFormat="1" ht="17.25" hidden="1" customHeight="1">
      <c r="A434" s="365">
        <f t="shared" si="25"/>
        <v>8</v>
      </c>
      <c r="B434" s="366">
        <v>42229</v>
      </c>
      <c r="C434" s="364" t="s">
        <v>372</v>
      </c>
      <c r="D434" s="366">
        <f t="shared" si="40"/>
        <v>42229</v>
      </c>
      <c r="E434" s="354" t="s">
        <v>1006</v>
      </c>
      <c r="F434" s="354"/>
      <c r="G434" s="367" t="s">
        <v>34</v>
      </c>
      <c r="H434" s="368"/>
      <c r="I434" s="368">
        <v>700000</v>
      </c>
      <c r="J434" s="163">
        <f t="shared" si="34"/>
        <v>62528641</v>
      </c>
      <c r="K434" s="369"/>
    </row>
    <row r="435" spans="1:11" s="143" customFormat="1" ht="17.25" customHeight="1">
      <c r="A435" s="143">
        <f t="shared" si="25"/>
        <v>8</v>
      </c>
      <c r="B435" s="158">
        <v>42229</v>
      </c>
      <c r="C435" s="159" t="s">
        <v>372</v>
      </c>
      <c r="D435" s="158">
        <f t="shared" si="40"/>
        <v>42229</v>
      </c>
      <c r="E435" s="160" t="s">
        <v>1002</v>
      </c>
      <c r="F435" s="160"/>
      <c r="G435" s="161" t="s">
        <v>94</v>
      </c>
      <c r="H435" s="162"/>
      <c r="I435" s="162">
        <v>20000</v>
      </c>
      <c r="J435" s="163">
        <f t="shared" si="34"/>
        <v>62508641</v>
      </c>
      <c r="K435" s="163"/>
    </row>
    <row r="436" spans="1:11" s="143" customFormat="1" ht="17.25" hidden="1" customHeight="1">
      <c r="A436" s="143">
        <f t="shared" si="25"/>
        <v>8</v>
      </c>
      <c r="B436" s="158">
        <v>42229</v>
      </c>
      <c r="C436" s="159" t="s">
        <v>372</v>
      </c>
      <c r="D436" s="158">
        <f t="shared" si="40"/>
        <v>42229</v>
      </c>
      <c r="E436" s="160" t="s">
        <v>1003</v>
      </c>
      <c r="F436" s="160"/>
      <c r="G436" s="161" t="s">
        <v>35</v>
      </c>
      <c r="H436" s="162"/>
      <c r="I436" s="162">
        <v>2000</v>
      </c>
      <c r="J436" s="163">
        <f t="shared" si="34"/>
        <v>62506641</v>
      </c>
      <c r="K436" s="163"/>
    </row>
    <row r="437" spans="1:11" s="143" customFormat="1" ht="17.25" hidden="1" customHeight="1">
      <c r="A437" s="143">
        <f t="shared" si="25"/>
        <v>8</v>
      </c>
      <c r="B437" s="158">
        <v>42229</v>
      </c>
      <c r="C437" s="159" t="s">
        <v>372</v>
      </c>
      <c r="D437" s="158">
        <f t="shared" si="40"/>
        <v>42229</v>
      </c>
      <c r="E437" s="160" t="s">
        <v>1007</v>
      </c>
      <c r="F437" s="160"/>
      <c r="G437" s="161" t="s">
        <v>34</v>
      </c>
      <c r="H437" s="162"/>
      <c r="I437" s="162">
        <v>50502980</v>
      </c>
      <c r="J437" s="163">
        <f t="shared" si="34"/>
        <v>12003661</v>
      </c>
      <c r="K437" s="163"/>
    </row>
    <row r="438" spans="1:11" s="143" customFormat="1" ht="17.25" customHeight="1">
      <c r="A438" s="143">
        <f t="shared" si="25"/>
        <v>8</v>
      </c>
      <c r="B438" s="158">
        <v>42229</v>
      </c>
      <c r="C438" s="159" t="s">
        <v>372</v>
      </c>
      <c r="D438" s="158">
        <f t="shared" si="40"/>
        <v>42229</v>
      </c>
      <c r="E438" s="160" t="s">
        <v>1002</v>
      </c>
      <c r="F438" s="160"/>
      <c r="G438" s="161" t="s">
        <v>94</v>
      </c>
      <c r="H438" s="162"/>
      <c r="I438" s="162">
        <v>25251</v>
      </c>
      <c r="J438" s="163">
        <f t="shared" si="34"/>
        <v>11978410</v>
      </c>
      <c r="K438" s="163"/>
    </row>
    <row r="439" spans="1:11" s="143" customFormat="1" ht="17.25" hidden="1" customHeight="1">
      <c r="A439" s="143">
        <f t="shared" si="25"/>
        <v>8</v>
      </c>
      <c r="B439" s="158">
        <v>42229</v>
      </c>
      <c r="C439" s="159" t="s">
        <v>372</v>
      </c>
      <c r="D439" s="158">
        <f t="shared" si="40"/>
        <v>42229</v>
      </c>
      <c r="E439" s="160" t="s">
        <v>1003</v>
      </c>
      <c r="F439" s="160"/>
      <c r="G439" s="161" t="s">
        <v>35</v>
      </c>
      <c r="H439" s="162"/>
      <c r="I439" s="162">
        <v>2525</v>
      </c>
      <c r="J439" s="163">
        <f t="shared" si="34"/>
        <v>11975885</v>
      </c>
      <c r="K439" s="163"/>
    </row>
    <row r="440" spans="1:11" s="143" customFormat="1" ht="17.25" hidden="1" customHeight="1">
      <c r="A440" s="143">
        <f t="shared" si="25"/>
        <v>8</v>
      </c>
      <c r="B440" s="158">
        <v>42233</v>
      </c>
      <c r="C440" s="159" t="s">
        <v>375</v>
      </c>
      <c r="D440" s="158">
        <f t="shared" si="40"/>
        <v>42233</v>
      </c>
      <c r="E440" s="160" t="s">
        <v>376</v>
      </c>
      <c r="F440" s="160"/>
      <c r="G440" s="161" t="s">
        <v>374</v>
      </c>
      <c r="H440" s="162">
        <v>956626900</v>
      </c>
      <c r="I440" s="162"/>
      <c r="J440" s="163">
        <f t="shared" si="34"/>
        <v>968602785</v>
      </c>
      <c r="K440" s="163"/>
    </row>
    <row r="441" spans="1:11" s="143" customFormat="1" ht="17.25" hidden="1" customHeight="1">
      <c r="A441" s="143">
        <f t="shared" si="25"/>
        <v>8</v>
      </c>
      <c r="B441" s="158">
        <v>42234</v>
      </c>
      <c r="C441" s="159" t="s">
        <v>372</v>
      </c>
      <c r="D441" s="158">
        <f t="shared" si="40"/>
        <v>42234</v>
      </c>
      <c r="E441" s="160" t="s">
        <v>62</v>
      </c>
      <c r="F441" s="160"/>
      <c r="G441" s="161" t="s">
        <v>371</v>
      </c>
      <c r="H441" s="162"/>
      <c r="I441" s="162">
        <v>950000000</v>
      </c>
      <c r="J441" s="163">
        <f t="shared" si="34"/>
        <v>18602785</v>
      </c>
      <c r="K441" s="163"/>
    </row>
    <row r="442" spans="1:11" s="143" customFormat="1" ht="17.25" hidden="1" customHeight="1">
      <c r="A442" s="143">
        <f t="shared" si="25"/>
        <v>8</v>
      </c>
      <c r="B442" s="158">
        <v>42235</v>
      </c>
      <c r="C442" s="159" t="s">
        <v>375</v>
      </c>
      <c r="D442" s="158">
        <f t="shared" si="40"/>
        <v>42235</v>
      </c>
      <c r="E442" s="160" t="s">
        <v>71</v>
      </c>
      <c r="F442" s="160"/>
      <c r="G442" s="161" t="s">
        <v>371</v>
      </c>
      <c r="H442" s="162">
        <v>60000000</v>
      </c>
      <c r="I442" s="162"/>
      <c r="J442" s="163">
        <f t="shared" si="34"/>
        <v>78602785</v>
      </c>
      <c r="K442" s="163"/>
    </row>
    <row r="443" spans="1:11" s="143" customFormat="1" ht="17.25" hidden="1" customHeight="1">
      <c r="A443" s="143">
        <f t="shared" si="25"/>
        <v>8</v>
      </c>
      <c r="B443" s="158">
        <v>42235</v>
      </c>
      <c r="C443" s="159" t="s">
        <v>372</v>
      </c>
      <c r="D443" s="158">
        <f t="shared" si="40"/>
        <v>42235</v>
      </c>
      <c r="E443" s="160" t="s">
        <v>716</v>
      </c>
      <c r="F443" s="160"/>
      <c r="G443" s="161" t="s">
        <v>378</v>
      </c>
      <c r="H443" s="162"/>
      <c r="I443" s="162">
        <v>7525240</v>
      </c>
      <c r="J443" s="163">
        <f t="shared" si="34"/>
        <v>71077545</v>
      </c>
      <c r="K443" s="163"/>
    </row>
    <row r="444" spans="1:11" s="143" customFormat="1" ht="17.25" hidden="1" customHeight="1">
      <c r="A444" s="143">
        <f t="shared" ref="A444:A455" si="41">IF(B444&lt;&gt;"",MONTH(B444),"")</f>
        <v>8</v>
      </c>
      <c r="B444" s="158">
        <v>42235</v>
      </c>
      <c r="C444" s="159" t="s">
        <v>372</v>
      </c>
      <c r="D444" s="158">
        <f t="shared" ref="D444:D453" si="42">IF(B444&lt;&gt;"",B444,"")</f>
        <v>42235</v>
      </c>
      <c r="E444" s="160" t="s">
        <v>827</v>
      </c>
      <c r="F444" s="160"/>
      <c r="G444" s="161" t="s">
        <v>378</v>
      </c>
      <c r="H444" s="162"/>
      <c r="I444" s="162">
        <v>6960623</v>
      </c>
      <c r="J444" s="163">
        <f t="shared" si="34"/>
        <v>64116922</v>
      </c>
      <c r="K444" s="163"/>
    </row>
    <row r="445" spans="1:11" s="143" customFormat="1" ht="17.25" hidden="1" customHeight="1">
      <c r="A445" s="143">
        <f t="shared" ref="A445" si="43">IF(B445&lt;&gt;"",MONTH(B445),"")</f>
        <v>8</v>
      </c>
      <c r="B445" s="158">
        <v>42235</v>
      </c>
      <c r="C445" s="159" t="s">
        <v>372</v>
      </c>
      <c r="D445" s="158">
        <f t="shared" ref="D445" si="44">IF(B445&lt;&gt;"",B445,"")</f>
        <v>42235</v>
      </c>
      <c r="E445" s="160" t="s">
        <v>718</v>
      </c>
      <c r="F445" s="160"/>
      <c r="G445" s="161" t="s">
        <v>378</v>
      </c>
      <c r="H445" s="162"/>
      <c r="I445" s="162">
        <v>6906592</v>
      </c>
      <c r="J445" s="163">
        <f t="shared" si="34"/>
        <v>57210330</v>
      </c>
      <c r="K445" s="163"/>
    </row>
    <row r="446" spans="1:11" s="143" customFormat="1" ht="17.25" hidden="1" customHeight="1">
      <c r="A446" s="143">
        <f t="shared" si="41"/>
        <v>8</v>
      </c>
      <c r="B446" s="158">
        <v>42235</v>
      </c>
      <c r="C446" s="159" t="s">
        <v>372</v>
      </c>
      <c r="D446" s="158">
        <f t="shared" si="42"/>
        <v>42235</v>
      </c>
      <c r="E446" s="160" t="s">
        <v>718</v>
      </c>
      <c r="F446" s="160"/>
      <c r="G446" s="161" t="s">
        <v>378</v>
      </c>
      <c r="H446" s="162"/>
      <c r="I446" s="162">
        <v>4745888</v>
      </c>
      <c r="J446" s="163">
        <f t="shared" si="34"/>
        <v>52464442</v>
      </c>
      <c r="K446" s="163"/>
    </row>
    <row r="447" spans="1:11" s="143" customFormat="1" ht="17.25" hidden="1" customHeight="1">
      <c r="A447" s="143">
        <f t="shared" si="41"/>
        <v>8</v>
      </c>
      <c r="B447" s="158">
        <v>42235</v>
      </c>
      <c r="C447" s="159" t="s">
        <v>372</v>
      </c>
      <c r="D447" s="158">
        <f t="shared" si="42"/>
        <v>42235</v>
      </c>
      <c r="E447" s="160" t="s">
        <v>863</v>
      </c>
      <c r="F447" s="160"/>
      <c r="G447" s="161" t="s">
        <v>378</v>
      </c>
      <c r="H447" s="162"/>
      <c r="I447" s="162">
        <v>6906592</v>
      </c>
      <c r="J447" s="163">
        <f t="shared" si="34"/>
        <v>45557850</v>
      </c>
      <c r="K447" s="163"/>
    </row>
    <row r="448" spans="1:11" s="143" customFormat="1" ht="17.25" hidden="1" customHeight="1">
      <c r="A448" s="143">
        <f t="shared" si="41"/>
        <v>8</v>
      </c>
      <c r="B448" s="158">
        <v>42235</v>
      </c>
      <c r="C448" s="159" t="s">
        <v>372</v>
      </c>
      <c r="D448" s="158">
        <f t="shared" si="42"/>
        <v>42235</v>
      </c>
      <c r="E448" s="160" t="s">
        <v>1008</v>
      </c>
      <c r="F448" s="160"/>
      <c r="G448" s="161" t="s">
        <v>378</v>
      </c>
      <c r="H448" s="162"/>
      <c r="I448" s="162">
        <v>9409568</v>
      </c>
      <c r="J448" s="163">
        <f t="shared" si="34"/>
        <v>36148282</v>
      </c>
      <c r="K448" s="163"/>
    </row>
    <row r="449" spans="1:11" s="143" customFormat="1" ht="17.25" hidden="1" customHeight="1">
      <c r="A449" s="143">
        <f t="shared" si="41"/>
        <v>8</v>
      </c>
      <c r="B449" s="158">
        <v>42235</v>
      </c>
      <c r="C449" s="159" t="s">
        <v>372</v>
      </c>
      <c r="D449" s="158">
        <f t="shared" si="42"/>
        <v>42235</v>
      </c>
      <c r="E449" s="160" t="s">
        <v>1009</v>
      </c>
      <c r="F449" s="160"/>
      <c r="G449" s="161" t="s">
        <v>378</v>
      </c>
      <c r="H449" s="162"/>
      <c r="I449" s="162">
        <v>2613856</v>
      </c>
      <c r="J449" s="163">
        <f t="shared" si="34"/>
        <v>33534426</v>
      </c>
      <c r="K449" s="163"/>
    </row>
    <row r="450" spans="1:11" s="143" customFormat="1" ht="17.25" hidden="1" customHeight="1">
      <c r="A450" s="143">
        <f t="shared" si="41"/>
        <v>8</v>
      </c>
      <c r="B450" s="158">
        <v>42240</v>
      </c>
      <c r="C450" s="159" t="s">
        <v>375</v>
      </c>
      <c r="D450" s="158">
        <f t="shared" si="42"/>
        <v>42240</v>
      </c>
      <c r="E450" s="160" t="s">
        <v>71</v>
      </c>
      <c r="F450" s="160"/>
      <c r="G450" s="161" t="s">
        <v>371</v>
      </c>
      <c r="H450" s="162">
        <v>15000000</v>
      </c>
      <c r="I450" s="162"/>
      <c r="J450" s="163">
        <f t="shared" si="34"/>
        <v>48534426</v>
      </c>
      <c r="K450" s="163"/>
    </row>
    <row r="451" spans="1:11" s="143" customFormat="1" ht="17.25" hidden="1" customHeight="1">
      <c r="A451" s="143">
        <f t="shared" si="41"/>
        <v>8</v>
      </c>
      <c r="B451" s="158">
        <v>42240</v>
      </c>
      <c r="C451" s="159" t="s">
        <v>372</v>
      </c>
      <c r="D451" s="158">
        <f t="shared" si="42"/>
        <v>42240</v>
      </c>
      <c r="E451" s="160" t="s">
        <v>1010</v>
      </c>
      <c r="F451" s="160"/>
      <c r="G451" s="161" t="s">
        <v>34</v>
      </c>
      <c r="H451" s="162"/>
      <c r="I451" s="162">
        <v>44836770</v>
      </c>
      <c r="J451" s="163">
        <f t="shared" si="34"/>
        <v>3697656</v>
      </c>
      <c r="K451" s="163"/>
    </row>
    <row r="452" spans="1:11" s="143" customFormat="1" ht="17.25" customHeight="1">
      <c r="A452" s="143">
        <f t="shared" si="41"/>
        <v>8</v>
      </c>
      <c r="B452" s="158">
        <v>42240</v>
      </c>
      <c r="C452" s="159" t="s">
        <v>372</v>
      </c>
      <c r="D452" s="158">
        <f t="shared" si="42"/>
        <v>42240</v>
      </c>
      <c r="E452" s="160" t="s">
        <v>1002</v>
      </c>
      <c r="F452" s="160"/>
      <c r="G452" s="161" t="s">
        <v>94</v>
      </c>
      <c r="H452" s="162"/>
      <c r="I452" s="162">
        <v>45000</v>
      </c>
      <c r="J452" s="163">
        <f t="shared" si="34"/>
        <v>3652656</v>
      </c>
      <c r="K452" s="163"/>
    </row>
    <row r="453" spans="1:11" s="143" customFormat="1" ht="17.25" hidden="1" customHeight="1">
      <c r="A453" s="143">
        <f t="shared" si="41"/>
        <v>8</v>
      </c>
      <c r="B453" s="158">
        <v>42240</v>
      </c>
      <c r="C453" s="159" t="s">
        <v>372</v>
      </c>
      <c r="D453" s="158">
        <f t="shared" si="42"/>
        <v>42240</v>
      </c>
      <c r="E453" s="160" t="s">
        <v>1003</v>
      </c>
      <c r="F453" s="160"/>
      <c r="G453" s="161" t="s">
        <v>35</v>
      </c>
      <c r="H453" s="162"/>
      <c r="I453" s="162">
        <v>4500</v>
      </c>
      <c r="J453" s="163">
        <f t="shared" si="34"/>
        <v>3648156</v>
      </c>
      <c r="K453" s="163"/>
    </row>
    <row r="454" spans="1:11" s="143" customFormat="1" ht="17.25" hidden="1" customHeight="1">
      <c r="A454" s="143">
        <f t="shared" si="41"/>
        <v>8</v>
      </c>
      <c r="B454" s="158">
        <v>42240</v>
      </c>
      <c r="C454" s="159" t="s">
        <v>375</v>
      </c>
      <c r="D454" s="158">
        <f t="shared" si="40"/>
        <v>42240</v>
      </c>
      <c r="E454" s="160" t="s">
        <v>417</v>
      </c>
      <c r="F454" s="160"/>
      <c r="G454" s="161" t="s">
        <v>418</v>
      </c>
      <c r="H454" s="162">
        <v>36881</v>
      </c>
      <c r="I454" s="162"/>
      <c r="J454" s="163">
        <f t="shared" si="34"/>
        <v>3685037</v>
      </c>
      <c r="K454" s="163"/>
    </row>
    <row r="455" spans="1:11" s="143" customFormat="1" ht="17.25" hidden="1" customHeight="1">
      <c r="A455" s="143">
        <f t="shared" si="41"/>
        <v>8</v>
      </c>
      <c r="B455" s="158">
        <v>42244</v>
      </c>
      <c r="C455" s="159" t="s">
        <v>375</v>
      </c>
      <c r="D455" s="158">
        <f t="shared" si="40"/>
        <v>42244</v>
      </c>
      <c r="E455" s="160" t="s">
        <v>71</v>
      </c>
      <c r="F455" s="160"/>
      <c r="G455" s="161" t="s">
        <v>371</v>
      </c>
      <c r="H455" s="162">
        <v>700000000</v>
      </c>
      <c r="I455" s="162"/>
      <c r="J455" s="163">
        <f t="shared" si="34"/>
        <v>703685037</v>
      </c>
      <c r="K455" s="163"/>
    </row>
    <row r="456" spans="1:11" s="143" customFormat="1" ht="17.25" hidden="1" customHeight="1">
      <c r="A456" s="143">
        <f t="shared" ref="A456" si="45">IF(B456&lt;&gt;"",MONTH(B456),"")</f>
        <v>8</v>
      </c>
      <c r="B456" s="158">
        <v>42245</v>
      </c>
      <c r="C456" s="159" t="s">
        <v>375</v>
      </c>
      <c r="D456" s="158">
        <f t="shared" ref="D456" si="46">IF(B456&lt;&gt;"",B456,"")</f>
        <v>42245</v>
      </c>
      <c r="E456" s="160" t="s">
        <v>71</v>
      </c>
      <c r="F456" s="160"/>
      <c r="G456" s="161" t="s">
        <v>371</v>
      </c>
      <c r="H456" s="162">
        <v>800000000</v>
      </c>
      <c r="I456" s="162"/>
      <c r="J456" s="163">
        <f t="shared" si="34"/>
        <v>1503685037</v>
      </c>
      <c r="K456" s="163"/>
    </row>
    <row r="457" spans="1:11" s="143" customFormat="1" ht="17.25" hidden="1" customHeight="1">
      <c r="A457" s="143">
        <f t="shared" ref="A457" si="47">IF(B457&lt;&gt;"",MONTH(B457),"")</f>
        <v>8</v>
      </c>
      <c r="B457" s="158">
        <v>42245</v>
      </c>
      <c r="C457" s="159" t="s">
        <v>375</v>
      </c>
      <c r="D457" s="158">
        <f t="shared" ref="D457" si="48">IF(B457&lt;&gt;"",B457,"")</f>
        <v>42245</v>
      </c>
      <c r="E457" s="160" t="s">
        <v>71</v>
      </c>
      <c r="F457" s="160"/>
      <c r="G457" s="161" t="s">
        <v>371</v>
      </c>
      <c r="H457" s="162">
        <v>70000000</v>
      </c>
      <c r="I457" s="162"/>
      <c r="J457" s="163">
        <f t="shared" si="34"/>
        <v>1573685037</v>
      </c>
      <c r="K457" s="163"/>
    </row>
    <row r="458" spans="1:11" s="143" customFormat="1" ht="17.25" hidden="1" customHeight="1">
      <c r="A458" s="143">
        <f t="shared" ref="A458" si="49">IF(B458&lt;&gt;"",MONTH(B458),"")</f>
        <v>8</v>
      </c>
      <c r="B458" s="158">
        <v>42245</v>
      </c>
      <c r="C458" s="159" t="s">
        <v>372</v>
      </c>
      <c r="D458" s="158">
        <f t="shared" ref="D458" si="50">IF(B458&lt;&gt;"",B458,"")</f>
        <v>42245</v>
      </c>
      <c r="E458" s="160" t="s">
        <v>686</v>
      </c>
      <c r="F458" s="160"/>
      <c r="G458" s="161" t="s">
        <v>374</v>
      </c>
      <c r="H458" s="162"/>
      <c r="I458" s="162">
        <v>1566507500</v>
      </c>
      <c r="J458" s="163">
        <f t="shared" si="34"/>
        <v>7177537</v>
      </c>
      <c r="K458" s="163"/>
    </row>
    <row r="459" spans="1:11" s="143" customFormat="1" ht="17.25" hidden="1" customHeight="1">
      <c r="A459" s="143">
        <f t="shared" ref="A459" si="51">IF(B459&lt;&gt;"",MONTH(B459),"")</f>
        <v>8</v>
      </c>
      <c r="B459" s="158">
        <v>42245</v>
      </c>
      <c r="C459" s="159" t="s">
        <v>372</v>
      </c>
      <c r="D459" s="158">
        <f t="shared" ref="D459" si="52">IF(B459&lt;&gt;"",B459,"")</f>
        <v>42245</v>
      </c>
      <c r="E459" s="160" t="s">
        <v>1011</v>
      </c>
      <c r="F459" s="160"/>
      <c r="G459" s="161" t="s">
        <v>378</v>
      </c>
      <c r="H459" s="162"/>
      <c r="I459" s="162">
        <v>2673322</v>
      </c>
      <c r="J459" s="163">
        <f t="shared" si="34"/>
        <v>4504215</v>
      </c>
      <c r="K459" s="163"/>
    </row>
    <row r="460" spans="1:11" s="143" customFormat="1" ht="17.25" hidden="1" customHeight="1">
      <c r="A460" s="143">
        <f t="shared" ref="A460" si="53">IF(B460&lt;&gt;"",MONTH(B460),"")</f>
        <v>8</v>
      </c>
      <c r="B460" s="158">
        <v>42247</v>
      </c>
      <c r="C460" s="159" t="s">
        <v>375</v>
      </c>
      <c r="D460" s="158">
        <f t="shared" ref="D460" si="54">IF(B460&lt;&gt;"",B460,"")</f>
        <v>42247</v>
      </c>
      <c r="E460" s="160" t="s">
        <v>376</v>
      </c>
      <c r="F460" s="160"/>
      <c r="G460" s="161" t="s">
        <v>374</v>
      </c>
      <c r="H460" s="162">
        <v>1842540000</v>
      </c>
      <c r="I460" s="162"/>
      <c r="J460" s="163">
        <f t="shared" si="34"/>
        <v>1847044215</v>
      </c>
      <c r="K460" s="163"/>
    </row>
    <row r="461" spans="1:11" s="143" customFormat="1" ht="17.25" hidden="1" customHeight="1">
      <c r="A461" s="143">
        <f t="shared" ref="A461:A688" si="55">IF(B461&lt;&gt;"",MONTH(B461),"")</f>
        <v>8</v>
      </c>
      <c r="B461" s="158">
        <v>42247</v>
      </c>
      <c r="C461" s="159" t="s">
        <v>372</v>
      </c>
      <c r="D461" s="158">
        <f t="shared" ref="D461:D471" si="56">IF(B461&lt;&gt;"",B461,"")</f>
        <v>42247</v>
      </c>
      <c r="E461" s="160" t="s">
        <v>62</v>
      </c>
      <c r="F461" s="160"/>
      <c r="G461" s="161" t="s">
        <v>371</v>
      </c>
      <c r="H461" s="162"/>
      <c r="I461" s="162">
        <v>1830000000</v>
      </c>
      <c r="J461" s="163">
        <f t="shared" si="34"/>
        <v>17044215</v>
      </c>
      <c r="K461" s="163"/>
    </row>
    <row r="462" spans="1:11" s="143" customFormat="1" ht="17.25" hidden="1" customHeight="1">
      <c r="A462" s="143">
        <f t="shared" si="55"/>
        <v>9</v>
      </c>
      <c r="B462" s="158">
        <v>42248</v>
      </c>
      <c r="C462" s="159" t="s">
        <v>375</v>
      </c>
      <c r="D462" s="158">
        <f t="shared" si="56"/>
        <v>42248</v>
      </c>
      <c r="E462" s="160" t="s">
        <v>424</v>
      </c>
      <c r="F462" s="160"/>
      <c r="G462" s="161" t="s">
        <v>36</v>
      </c>
      <c r="H462" s="162">
        <v>900000000</v>
      </c>
      <c r="I462" s="162"/>
      <c r="J462" s="163">
        <f t="shared" si="34"/>
        <v>917044215</v>
      </c>
      <c r="K462" s="163"/>
    </row>
    <row r="463" spans="1:11" s="143" customFormat="1" ht="17.25" hidden="1" customHeight="1">
      <c r="A463" s="143">
        <f t="shared" si="55"/>
        <v>9</v>
      </c>
      <c r="B463" s="158">
        <v>42248</v>
      </c>
      <c r="C463" s="159" t="s">
        <v>372</v>
      </c>
      <c r="D463" s="158">
        <f t="shared" si="56"/>
        <v>42248</v>
      </c>
      <c r="E463" s="160" t="s">
        <v>686</v>
      </c>
      <c r="F463" s="160"/>
      <c r="G463" s="161" t="s">
        <v>374</v>
      </c>
      <c r="H463" s="162"/>
      <c r="I463" s="162">
        <v>899520000</v>
      </c>
      <c r="J463" s="163">
        <f t="shared" si="34"/>
        <v>17524215</v>
      </c>
      <c r="K463" s="163"/>
    </row>
    <row r="464" spans="1:11" s="143" customFormat="1" ht="17.25" hidden="1" customHeight="1">
      <c r="A464" s="143">
        <f t="shared" si="55"/>
        <v>9</v>
      </c>
      <c r="B464" s="158">
        <v>42250</v>
      </c>
      <c r="C464" s="159" t="s">
        <v>375</v>
      </c>
      <c r="D464" s="158">
        <f t="shared" si="56"/>
        <v>42250</v>
      </c>
      <c r="E464" s="160" t="s">
        <v>71</v>
      </c>
      <c r="F464" s="160"/>
      <c r="G464" s="161" t="s">
        <v>371</v>
      </c>
      <c r="H464" s="162">
        <v>220000000</v>
      </c>
      <c r="I464" s="162"/>
      <c r="J464" s="163">
        <f t="shared" si="34"/>
        <v>237524215</v>
      </c>
      <c r="K464" s="163"/>
    </row>
    <row r="465" spans="1:11" s="143" customFormat="1" ht="17.25" hidden="1" customHeight="1">
      <c r="A465" s="143">
        <f t="shared" si="55"/>
        <v>9</v>
      </c>
      <c r="B465" s="158">
        <v>42250</v>
      </c>
      <c r="C465" s="159" t="s">
        <v>375</v>
      </c>
      <c r="D465" s="158">
        <f t="shared" si="56"/>
        <v>42250</v>
      </c>
      <c r="E465" s="160" t="s">
        <v>376</v>
      </c>
      <c r="F465" s="160"/>
      <c r="G465" s="161" t="s">
        <v>374</v>
      </c>
      <c r="H465" s="162">
        <v>899320000</v>
      </c>
      <c r="I465" s="162"/>
      <c r="J465" s="163">
        <f t="shared" si="34"/>
        <v>1136844215</v>
      </c>
      <c r="K465" s="163"/>
    </row>
    <row r="466" spans="1:11" s="143" customFormat="1" ht="17.25" hidden="1" customHeight="1">
      <c r="A466" s="143">
        <f t="shared" si="55"/>
        <v>9</v>
      </c>
      <c r="B466" s="158">
        <v>42250</v>
      </c>
      <c r="C466" s="159" t="s">
        <v>372</v>
      </c>
      <c r="D466" s="158">
        <f t="shared" si="56"/>
        <v>42250</v>
      </c>
      <c r="E466" s="160" t="s">
        <v>62</v>
      </c>
      <c r="F466" s="160"/>
      <c r="G466" s="161" t="s">
        <v>371</v>
      </c>
      <c r="H466" s="162"/>
      <c r="I466" s="162">
        <v>900000000</v>
      </c>
      <c r="J466" s="163">
        <f t="shared" si="34"/>
        <v>236844215</v>
      </c>
      <c r="K466" s="163"/>
    </row>
    <row r="467" spans="1:11" s="143" customFormat="1" ht="17.25" hidden="1" customHeight="1">
      <c r="A467" s="143">
        <f t="shared" si="55"/>
        <v>9</v>
      </c>
      <c r="B467" s="158">
        <v>42251</v>
      </c>
      <c r="C467" s="159" t="s">
        <v>375</v>
      </c>
      <c r="D467" s="158">
        <f t="shared" si="56"/>
        <v>42251</v>
      </c>
      <c r="E467" s="160" t="s">
        <v>424</v>
      </c>
      <c r="F467" s="160"/>
      <c r="G467" s="161" t="s">
        <v>36</v>
      </c>
      <c r="H467" s="162">
        <v>900000000</v>
      </c>
      <c r="I467" s="162"/>
      <c r="J467" s="163">
        <f t="shared" ref="J467:J685" si="57">IF(B467&lt;&gt;"",J466+H467-I467,0)</f>
        <v>1136844215</v>
      </c>
      <c r="K467" s="163"/>
    </row>
    <row r="468" spans="1:11" s="143" customFormat="1" ht="17.25" hidden="1" customHeight="1">
      <c r="A468" s="143">
        <f t="shared" si="55"/>
        <v>9</v>
      </c>
      <c r="B468" s="158">
        <v>42251</v>
      </c>
      <c r="C468" s="159" t="s">
        <v>372</v>
      </c>
      <c r="D468" s="158">
        <f t="shared" si="56"/>
        <v>42251</v>
      </c>
      <c r="E468" s="160" t="s">
        <v>686</v>
      </c>
      <c r="F468" s="160"/>
      <c r="G468" s="161" t="s">
        <v>374</v>
      </c>
      <c r="H468" s="162"/>
      <c r="I468" s="162">
        <v>1124250000</v>
      </c>
      <c r="J468" s="163">
        <f t="shared" si="57"/>
        <v>12594215</v>
      </c>
      <c r="K468" s="163"/>
    </row>
    <row r="469" spans="1:11" s="143" customFormat="1" ht="17.25" hidden="1" customHeight="1">
      <c r="A469" s="143">
        <f t="shared" si="55"/>
        <v>9</v>
      </c>
      <c r="B469" s="158">
        <v>42251</v>
      </c>
      <c r="C469" s="159" t="s">
        <v>372</v>
      </c>
      <c r="D469" s="158">
        <f t="shared" si="56"/>
        <v>42251</v>
      </c>
      <c r="E469" s="160" t="s">
        <v>1098</v>
      </c>
      <c r="F469" s="160"/>
      <c r="G469" s="161" t="s">
        <v>378</v>
      </c>
      <c r="H469" s="162"/>
      <c r="I469" s="162">
        <v>3525075</v>
      </c>
      <c r="J469" s="163">
        <f t="shared" si="57"/>
        <v>9069140</v>
      </c>
      <c r="K469" s="163"/>
    </row>
    <row r="470" spans="1:11" s="143" customFormat="1" ht="17.25" hidden="1" customHeight="1">
      <c r="A470" s="143">
        <f t="shared" si="55"/>
        <v>9</v>
      </c>
      <c r="B470" s="158">
        <v>42251</v>
      </c>
      <c r="C470" s="159" t="s">
        <v>375</v>
      </c>
      <c r="D470" s="158">
        <f t="shared" si="56"/>
        <v>42251</v>
      </c>
      <c r="E470" s="160" t="s">
        <v>376</v>
      </c>
      <c r="F470" s="160"/>
      <c r="G470" s="161" t="s">
        <v>374</v>
      </c>
      <c r="H470" s="162">
        <v>1124000000</v>
      </c>
      <c r="I470" s="162"/>
      <c r="J470" s="163">
        <f t="shared" si="57"/>
        <v>1133069140</v>
      </c>
      <c r="K470" s="163"/>
    </row>
    <row r="471" spans="1:11" s="143" customFormat="1" ht="17.25" hidden="1" customHeight="1">
      <c r="A471" s="143">
        <f t="shared" si="55"/>
        <v>9</v>
      </c>
      <c r="B471" s="158">
        <v>42251</v>
      </c>
      <c r="C471" s="159" t="s">
        <v>372</v>
      </c>
      <c r="D471" s="158">
        <f t="shared" si="56"/>
        <v>42251</v>
      </c>
      <c r="E471" s="160" t="s">
        <v>62</v>
      </c>
      <c r="F471" s="160"/>
      <c r="G471" s="161" t="s">
        <v>371</v>
      </c>
      <c r="H471" s="162"/>
      <c r="I471" s="162">
        <v>1130000000</v>
      </c>
      <c r="J471" s="163">
        <f t="shared" si="57"/>
        <v>3069140</v>
      </c>
      <c r="K471" s="163"/>
    </row>
    <row r="472" spans="1:11" s="143" customFormat="1" ht="17.25" hidden="1" customHeight="1">
      <c r="A472" s="143">
        <f t="shared" si="55"/>
        <v>9</v>
      </c>
      <c r="B472" s="158">
        <v>42251</v>
      </c>
      <c r="C472" s="159" t="s">
        <v>375</v>
      </c>
      <c r="D472" s="158">
        <v>42251</v>
      </c>
      <c r="E472" s="160" t="s">
        <v>71</v>
      </c>
      <c r="F472" s="160"/>
      <c r="G472" s="161" t="s">
        <v>371</v>
      </c>
      <c r="H472" s="162">
        <v>100000000</v>
      </c>
      <c r="I472" s="162"/>
      <c r="J472" s="163">
        <f t="shared" si="57"/>
        <v>103069140</v>
      </c>
      <c r="K472" s="163"/>
    </row>
    <row r="473" spans="1:11" s="143" customFormat="1" ht="17.25" hidden="1" customHeight="1">
      <c r="A473" s="143">
        <f t="shared" si="55"/>
        <v>9</v>
      </c>
      <c r="B473" s="158">
        <v>42254</v>
      </c>
      <c r="C473" s="159" t="s">
        <v>372</v>
      </c>
      <c r="D473" s="158">
        <v>42254</v>
      </c>
      <c r="E473" s="160" t="s">
        <v>377</v>
      </c>
      <c r="F473" s="160"/>
      <c r="G473" s="161" t="s">
        <v>378</v>
      </c>
      <c r="H473" s="162"/>
      <c r="I473" s="162">
        <v>2434725</v>
      </c>
      <c r="J473" s="163">
        <f t="shared" si="57"/>
        <v>100634415</v>
      </c>
      <c r="K473" s="163"/>
    </row>
    <row r="474" spans="1:11" s="143" customFormat="1" ht="17.25" hidden="1" customHeight="1">
      <c r="A474" s="143">
        <f t="shared" si="55"/>
        <v>9</v>
      </c>
      <c r="B474" s="158">
        <v>42254</v>
      </c>
      <c r="C474" s="159" t="s">
        <v>372</v>
      </c>
      <c r="D474" s="158">
        <v>42254</v>
      </c>
      <c r="E474" s="160" t="s">
        <v>379</v>
      </c>
      <c r="F474" s="160"/>
      <c r="G474" s="161" t="s">
        <v>378</v>
      </c>
      <c r="H474" s="162"/>
      <c r="I474" s="162">
        <v>5774400</v>
      </c>
      <c r="J474" s="163">
        <f t="shared" si="57"/>
        <v>94860015</v>
      </c>
      <c r="K474" s="163"/>
    </row>
    <row r="475" spans="1:11" s="143" customFormat="1" ht="17.25" hidden="1" customHeight="1">
      <c r="A475" s="143">
        <f t="shared" si="55"/>
        <v>9</v>
      </c>
      <c r="B475" s="158">
        <v>42254</v>
      </c>
      <c r="C475" s="159" t="s">
        <v>372</v>
      </c>
      <c r="D475" s="158">
        <v>42254</v>
      </c>
      <c r="E475" s="160" t="s">
        <v>380</v>
      </c>
      <c r="F475" s="160"/>
      <c r="G475" s="161" t="s">
        <v>378</v>
      </c>
      <c r="H475" s="162"/>
      <c r="I475" s="162">
        <v>3589875</v>
      </c>
      <c r="J475" s="163">
        <f t="shared" ref="J475" si="58">IF(B475&lt;&gt;"",J474+H475-I475,0)</f>
        <v>91270140</v>
      </c>
      <c r="K475" s="163"/>
    </row>
    <row r="476" spans="1:11" s="143" customFormat="1" ht="17.25" hidden="1" customHeight="1">
      <c r="A476" s="143">
        <f t="shared" si="55"/>
        <v>9</v>
      </c>
      <c r="B476" s="158">
        <v>42254</v>
      </c>
      <c r="C476" s="159" t="s">
        <v>372</v>
      </c>
      <c r="D476" s="158">
        <v>42254</v>
      </c>
      <c r="E476" s="160" t="s">
        <v>381</v>
      </c>
      <c r="F476" s="160"/>
      <c r="G476" s="161" t="s">
        <v>378</v>
      </c>
      <c r="H476" s="162"/>
      <c r="I476" s="162">
        <v>5025375</v>
      </c>
      <c r="J476" s="163">
        <f t="shared" si="57"/>
        <v>86244765</v>
      </c>
      <c r="K476" s="163"/>
    </row>
    <row r="477" spans="1:11" s="143" customFormat="1" ht="17.25" hidden="1" customHeight="1">
      <c r="A477" s="143">
        <f t="shared" si="55"/>
        <v>9</v>
      </c>
      <c r="B477" s="158">
        <v>42254</v>
      </c>
      <c r="C477" s="159" t="s">
        <v>372</v>
      </c>
      <c r="D477" s="158">
        <v>42254</v>
      </c>
      <c r="E477" s="160" t="s">
        <v>1099</v>
      </c>
      <c r="F477" s="160"/>
      <c r="G477" s="161" t="s">
        <v>34</v>
      </c>
      <c r="H477" s="162"/>
      <c r="I477" s="162">
        <v>1260000</v>
      </c>
      <c r="J477" s="163">
        <f t="shared" si="57"/>
        <v>84984765</v>
      </c>
      <c r="K477" s="163"/>
    </row>
    <row r="478" spans="1:11" s="143" customFormat="1" ht="17.25" customHeight="1">
      <c r="A478" s="143">
        <f t="shared" si="55"/>
        <v>9</v>
      </c>
      <c r="B478" s="158">
        <v>42254</v>
      </c>
      <c r="C478" s="159" t="s">
        <v>372</v>
      </c>
      <c r="D478" s="158">
        <v>42254</v>
      </c>
      <c r="E478" s="160" t="s">
        <v>398</v>
      </c>
      <c r="F478" s="160"/>
      <c r="G478" s="161" t="s">
        <v>94</v>
      </c>
      <c r="H478" s="162"/>
      <c r="I478" s="162">
        <v>20000</v>
      </c>
      <c r="J478" s="163">
        <f t="shared" ref="J478:J479" si="59">IF(B478&lt;&gt;"",J477+H478-I478,0)</f>
        <v>84964765</v>
      </c>
      <c r="K478" s="163"/>
    </row>
    <row r="479" spans="1:11" s="143" customFormat="1" ht="17.25" hidden="1" customHeight="1">
      <c r="A479" s="143">
        <f t="shared" si="55"/>
        <v>9</v>
      </c>
      <c r="B479" s="158">
        <v>42254</v>
      </c>
      <c r="C479" s="159" t="s">
        <v>372</v>
      </c>
      <c r="D479" s="158">
        <v>42254</v>
      </c>
      <c r="E479" s="160" t="s">
        <v>399</v>
      </c>
      <c r="F479" s="160"/>
      <c r="G479" s="161" t="s">
        <v>35</v>
      </c>
      <c r="H479" s="162"/>
      <c r="I479" s="162">
        <v>2000</v>
      </c>
      <c r="J479" s="163">
        <f t="shared" si="59"/>
        <v>84962765</v>
      </c>
      <c r="K479" s="163"/>
    </row>
    <row r="480" spans="1:11" s="143" customFormat="1" ht="17.25" hidden="1" customHeight="1">
      <c r="A480" s="143">
        <f t="shared" si="55"/>
        <v>9</v>
      </c>
      <c r="B480" s="158">
        <v>42254</v>
      </c>
      <c r="C480" s="159" t="s">
        <v>372</v>
      </c>
      <c r="D480" s="158">
        <v>42254</v>
      </c>
      <c r="E480" s="160" t="s">
        <v>1100</v>
      </c>
      <c r="F480" s="160"/>
      <c r="G480" s="161" t="s">
        <v>34</v>
      </c>
      <c r="H480" s="162"/>
      <c r="I480" s="162">
        <v>57697877</v>
      </c>
      <c r="J480" s="163">
        <f t="shared" si="57"/>
        <v>27264888</v>
      </c>
      <c r="K480" s="163"/>
    </row>
    <row r="481" spans="1:11" s="143" customFormat="1" ht="17.25" customHeight="1">
      <c r="A481" s="143">
        <f t="shared" si="55"/>
        <v>9</v>
      </c>
      <c r="B481" s="158">
        <v>42254</v>
      </c>
      <c r="C481" s="159" t="s">
        <v>372</v>
      </c>
      <c r="D481" s="158">
        <v>42254</v>
      </c>
      <c r="E481" s="160" t="s">
        <v>398</v>
      </c>
      <c r="F481" s="160"/>
      <c r="G481" s="161" t="s">
        <v>94</v>
      </c>
      <c r="H481" s="162"/>
      <c r="I481" s="162">
        <v>20000</v>
      </c>
      <c r="J481" s="163">
        <f t="shared" si="57"/>
        <v>27244888</v>
      </c>
      <c r="K481" s="163"/>
    </row>
    <row r="482" spans="1:11" s="143" customFormat="1" ht="17.25" hidden="1" customHeight="1">
      <c r="A482" s="143">
        <f t="shared" si="55"/>
        <v>9</v>
      </c>
      <c r="B482" s="158">
        <v>42254</v>
      </c>
      <c r="C482" s="159" t="s">
        <v>372</v>
      </c>
      <c r="D482" s="158">
        <v>42254</v>
      </c>
      <c r="E482" s="160" t="s">
        <v>399</v>
      </c>
      <c r="F482" s="160"/>
      <c r="G482" s="161" t="s">
        <v>35</v>
      </c>
      <c r="H482" s="162"/>
      <c r="I482" s="162">
        <v>2000</v>
      </c>
      <c r="J482" s="163">
        <f t="shared" si="57"/>
        <v>27242888</v>
      </c>
      <c r="K482" s="163"/>
    </row>
    <row r="483" spans="1:11" s="143" customFormat="1" ht="17.25" hidden="1" customHeight="1">
      <c r="A483" s="143">
        <f t="shared" si="55"/>
        <v>9</v>
      </c>
      <c r="B483" s="158">
        <v>42254</v>
      </c>
      <c r="C483" s="159" t="s">
        <v>372</v>
      </c>
      <c r="D483" s="158">
        <v>42254</v>
      </c>
      <c r="E483" s="160" t="s">
        <v>1099</v>
      </c>
      <c r="F483" s="160"/>
      <c r="G483" s="161" t="s">
        <v>34</v>
      </c>
      <c r="H483" s="162"/>
      <c r="I483" s="162">
        <v>3470000</v>
      </c>
      <c r="J483" s="163">
        <f t="shared" si="57"/>
        <v>23772888</v>
      </c>
      <c r="K483" s="163"/>
    </row>
    <row r="484" spans="1:11" s="143" customFormat="1" ht="17.25" customHeight="1">
      <c r="A484" s="143">
        <f t="shared" si="55"/>
        <v>9</v>
      </c>
      <c r="B484" s="158">
        <v>42254</v>
      </c>
      <c r="C484" s="159" t="s">
        <v>372</v>
      </c>
      <c r="D484" s="158">
        <v>42254</v>
      </c>
      <c r="E484" s="160" t="s">
        <v>398</v>
      </c>
      <c r="F484" s="160"/>
      <c r="G484" s="161" t="s">
        <v>94</v>
      </c>
      <c r="H484" s="162"/>
      <c r="I484" s="162">
        <v>20000</v>
      </c>
      <c r="J484" s="163">
        <f t="shared" si="57"/>
        <v>23752888</v>
      </c>
      <c r="K484" s="163"/>
    </row>
    <row r="485" spans="1:11" s="143" customFormat="1" ht="17.25" hidden="1" customHeight="1">
      <c r="A485" s="143">
        <f t="shared" si="55"/>
        <v>9</v>
      </c>
      <c r="B485" s="158">
        <v>42254</v>
      </c>
      <c r="C485" s="159" t="s">
        <v>372</v>
      </c>
      <c r="D485" s="158">
        <v>42254</v>
      </c>
      <c r="E485" s="160" t="s">
        <v>399</v>
      </c>
      <c r="F485" s="160"/>
      <c r="G485" s="161" t="s">
        <v>35</v>
      </c>
      <c r="H485" s="162"/>
      <c r="I485" s="162">
        <v>2000</v>
      </c>
      <c r="J485" s="163">
        <f t="shared" si="57"/>
        <v>23750888</v>
      </c>
      <c r="K485" s="163"/>
    </row>
    <row r="486" spans="1:11" s="143" customFormat="1" ht="17.25" hidden="1" customHeight="1">
      <c r="A486" s="143">
        <f t="shared" si="55"/>
        <v>9</v>
      </c>
      <c r="B486" s="158">
        <v>42255</v>
      </c>
      <c r="C486" s="159" t="s">
        <v>375</v>
      </c>
      <c r="D486" s="158">
        <v>42255</v>
      </c>
      <c r="E486" s="160" t="s">
        <v>71</v>
      </c>
      <c r="F486" s="160"/>
      <c r="G486" s="161" t="s">
        <v>371</v>
      </c>
      <c r="H486" s="162">
        <v>15000000</v>
      </c>
      <c r="I486" s="162"/>
      <c r="J486" s="163">
        <f t="shared" si="57"/>
        <v>38750888</v>
      </c>
      <c r="K486" s="163"/>
    </row>
    <row r="487" spans="1:11" s="143" customFormat="1" ht="17.25" hidden="1" customHeight="1">
      <c r="A487" s="143">
        <f t="shared" si="55"/>
        <v>9</v>
      </c>
      <c r="B487" s="158">
        <v>42255</v>
      </c>
      <c r="C487" s="159" t="s">
        <v>372</v>
      </c>
      <c r="D487" s="158">
        <v>42255</v>
      </c>
      <c r="E487" s="160" t="s">
        <v>1101</v>
      </c>
      <c r="F487" s="160"/>
      <c r="G487" s="161" t="s">
        <v>34</v>
      </c>
      <c r="H487" s="162"/>
      <c r="I487" s="162">
        <v>37329930</v>
      </c>
      <c r="J487" s="163">
        <f t="shared" si="57"/>
        <v>1420958</v>
      </c>
      <c r="K487" s="163"/>
    </row>
    <row r="488" spans="1:11" s="143" customFormat="1" ht="17.25" customHeight="1">
      <c r="A488" s="143">
        <f t="shared" si="55"/>
        <v>9</v>
      </c>
      <c r="B488" s="158">
        <v>42255</v>
      </c>
      <c r="C488" s="159" t="s">
        <v>372</v>
      </c>
      <c r="D488" s="158">
        <v>42255</v>
      </c>
      <c r="E488" s="160" t="s">
        <v>398</v>
      </c>
      <c r="F488" s="160"/>
      <c r="G488" s="161" t="s">
        <v>94</v>
      </c>
      <c r="H488" s="162"/>
      <c r="I488" s="162">
        <v>40000</v>
      </c>
      <c r="J488" s="163">
        <f t="shared" si="57"/>
        <v>1380958</v>
      </c>
      <c r="K488" s="163"/>
    </row>
    <row r="489" spans="1:11" s="143" customFormat="1" ht="17.25" hidden="1" customHeight="1">
      <c r="A489" s="143">
        <f t="shared" si="55"/>
        <v>9</v>
      </c>
      <c r="B489" s="158">
        <v>42255</v>
      </c>
      <c r="C489" s="159" t="s">
        <v>372</v>
      </c>
      <c r="D489" s="158">
        <v>42255</v>
      </c>
      <c r="E489" s="160" t="s">
        <v>399</v>
      </c>
      <c r="F489" s="160"/>
      <c r="G489" s="161" t="s">
        <v>35</v>
      </c>
      <c r="H489" s="162"/>
      <c r="I489" s="162">
        <v>4000</v>
      </c>
      <c r="J489" s="163">
        <f t="shared" si="57"/>
        <v>1376958</v>
      </c>
      <c r="K489" s="163"/>
    </row>
    <row r="490" spans="1:11" s="143" customFormat="1" ht="17.25" hidden="1" customHeight="1">
      <c r="A490" s="143">
        <f t="shared" si="55"/>
        <v>9</v>
      </c>
      <c r="B490" s="158">
        <v>42258</v>
      </c>
      <c r="C490" s="159" t="s">
        <v>375</v>
      </c>
      <c r="D490" s="158">
        <v>42258</v>
      </c>
      <c r="E490" s="160" t="s">
        <v>1152</v>
      </c>
      <c r="F490" s="160"/>
      <c r="G490" s="404" t="s">
        <v>1102</v>
      </c>
      <c r="H490" s="162">
        <v>33633588</v>
      </c>
      <c r="I490" s="162"/>
      <c r="J490" s="163">
        <f t="shared" si="57"/>
        <v>35010546</v>
      </c>
      <c r="K490" s="163"/>
    </row>
    <row r="491" spans="1:11" s="143" customFormat="1" ht="17.25" hidden="1" customHeight="1">
      <c r="A491" s="143">
        <f t="shared" si="55"/>
        <v>9</v>
      </c>
      <c r="B491" s="158">
        <v>42265</v>
      </c>
      <c r="C491" s="159" t="s">
        <v>372</v>
      </c>
      <c r="D491" s="158">
        <v>42265</v>
      </c>
      <c r="E491" s="160" t="s">
        <v>1103</v>
      </c>
      <c r="F491" s="160"/>
      <c r="G491" s="161" t="s">
        <v>378</v>
      </c>
      <c r="H491" s="162"/>
      <c r="I491" s="162">
        <v>6936300</v>
      </c>
      <c r="J491" s="163">
        <f t="shared" si="57"/>
        <v>28074246</v>
      </c>
      <c r="K491" s="163"/>
    </row>
    <row r="492" spans="1:11" s="143" customFormat="1" ht="17.25" hidden="1" customHeight="1">
      <c r="A492" s="143">
        <f t="shared" si="55"/>
        <v>9</v>
      </c>
      <c r="B492" s="158">
        <v>42265</v>
      </c>
      <c r="C492" s="159" t="s">
        <v>372</v>
      </c>
      <c r="D492" s="158">
        <v>42265</v>
      </c>
      <c r="E492" s="160" t="s">
        <v>1104</v>
      </c>
      <c r="F492" s="160"/>
      <c r="G492" s="161" t="s">
        <v>378</v>
      </c>
      <c r="H492" s="162"/>
      <c r="I492" s="162">
        <v>4766175</v>
      </c>
      <c r="J492" s="163">
        <f t="shared" si="57"/>
        <v>23308071</v>
      </c>
      <c r="K492" s="163"/>
    </row>
    <row r="493" spans="1:11" s="143" customFormat="1" ht="17.25" hidden="1" customHeight="1">
      <c r="A493" s="143">
        <f t="shared" si="55"/>
        <v>9</v>
      </c>
      <c r="B493" s="158">
        <v>42265</v>
      </c>
      <c r="C493" s="159" t="s">
        <v>372</v>
      </c>
      <c r="D493" s="158">
        <v>42265</v>
      </c>
      <c r="E493" s="160" t="s">
        <v>1105</v>
      </c>
      <c r="F493" s="160"/>
      <c r="G493" s="161" t="s">
        <v>378</v>
      </c>
      <c r="H493" s="162"/>
      <c r="I493" s="162">
        <v>6936300</v>
      </c>
      <c r="J493" s="163">
        <f t="shared" ref="J493:J495" si="60">IF(B493&lt;&gt;"",J492+H493-I493,0)</f>
        <v>16371771</v>
      </c>
      <c r="K493" s="163"/>
    </row>
    <row r="494" spans="1:11" s="143" customFormat="1" ht="17.25" hidden="1" customHeight="1">
      <c r="A494" s="143">
        <f t="shared" si="55"/>
        <v>9</v>
      </c>
      <c r="B494" s="158">
        <v>42265</v>
      </c>
      <c r="C494" s="159" t="s">
        <v>372</v>
      </c>
      <c r="D494" s="158">
        <v>42265</v>
      </c>
      <c r="E494" s="160" t="s">
        <v>1106</v>
      </c>
      <c r="F494" s="160"/>
      <c r="G494" s="161" t="s">
        <v>378</v>
      </c>
      <c r="H494" s="162"/>
      <c r="I494" s="162">
        <v>5424975</v>
      </c>
      <c r="J494" s="163">
        <f t="shared" si="60"/>
        <v>10946796</v>
      </c>
      <c r="K494" s="163"/>
    </row>
    <row r="495" spans="1:11" s="143" customFormat="1" ht="17.25" hidden="1" customHeight="1">
      <c r="A495" s="143">
        <f t="shared" si="55"/>
        <v>9</v>
      </c>
      <c r="B495" s="158">
        <v>42265</v>
      </c>
      <c r="C495" s="159" t="s">
        <v>372</v>
      </c>
      <c r="D495" s="158">
        <v>42265</v>
      </c>
      <c r="E495" s="160" t="s">
        <v>1107</v>
      </c>
      <c r="F495" s="160"/>
      <c r="G495" s="161" t="s">
        <v>378</v>
      </c>
      <c r="H495" s="162"/>
      <c r="I495" s="162">
        <v>1627425</v>
      </c>
      <c r="J495" s="163">
        <f t="shared" si="60"/>
        <v>9319371</v>
      </c>
      <c r="K495" s="163"/>
    </row>
    <row r="496" spans="1:11" s="143" customFormat="1" ht="17.25" hidden="1" customHeight="1">
      <c r="A496" s="143">
        <f t="shared" si="55"/>
        <v>9</v>
      </c>
      <c r="B496" s="158">
        <v>42265</v>
      </c>
      <c r="C496" s="159" t="s">
        <v>375</v>
      </c>
      <c r="D496" s="158">
        <v>42265</v>
      </c>
      <c r="E496" s="160" t="s">
        <v>376</v>
      </c>
      <c r="F496" s="160"/>
      <c r="G496" s="161" t="s">
        <v>374</v>
      </c>
      <c r="H496" s="162">
        <v>1293926400</v>
      </c>
      <c r="I496" s="162"/>
      <c r="J496" s="163">
        <f t="shared" si="57"/>
        <v>1303245771</v>
      </c>
      <c r="K496" s="163"/>
    </row>
    <row r="497" spans="1:11" s="143" customFormat="1" ht="17.25" hidden="1" customHeight="1">
      <c r="A497" s="143">
        <f t="shared" si="55"/>
        <v>9</v>
      </c>
      <c r="B497" s="158">
        <v>42266</v>
      </c>
      <c r="C497" s="159" t="s">
        <v>372</v>
      </c>
      <c r="D497" s="158">
        <v>42266</v>
      </c>
      <c r="E497" s="160" t="s">
        <v>1108</v>
      </c>
      <c r="F497" s="160"/>
      <c r="G497" s="161" t="s">
        <v>34</v>
      </c>
      <c r="H497" s="162"/>
      <c r="I497" s="162">
        <v>31189180</v>
      </c>
      <c r="J497" s="163">
        <f t="shared" si="57"/>
        <v>1272056591</v>
      </c>
      <c r="K497" s="163"/>
    </row>
    <row r="498" spans="1:11" s="143" customFormat="1" ht="17.25" customHeight="1">
      <c r="A498" s="143">
        <f t="shared" si="55"/>
        <v>9</v>
      </c>
      <c r="B498" s="158">
        <v>42266</v>
      </c>
      <c r="C498" s="159" t="s">
        <v>372</v>
      </c>
      <c r="D498" s="158">
        <v>42266</v>
      </c>
      <c r="E498" s="160" t="s">
        <v>398</v>
      </c>
      <c r="F498" s="160"/>
      <c r="G498" s="161" t="s">
        <v>94</v>
      </c>
      <c r="H498" s="162"/>
      <c r="I498" s="162">
        <v>25000</v>
      </c>
      <c r="J498" s="163">
        <f t="shared" si="57"/>
        <v>1272031591</v>
      </c>
      <c r="K498" s="163"/>
    </row>
    <row r="499" spans="1:11" s="143" customFormat="1" ht="17.25" hidden="1" customHeight="1">
      <c r="A499" s="143">
        <f t="shared" si="55"/>
        <v>9</v>
      </c>
      <c r="B499" s="158">
        <v>42266</v>
      </c>
      <c r="C499" s="159" t="s">
        <v>372</v>
      </c>
      <c r="D499" s="158">
        <v>42266</v>
      </c>
      <c r="E499" s="160" t="s">
        <v>399</v>
      </c>
      <c r="F499" s="160"/>
      <c r="G499" s="161" t="s">
        <v>35</v>
      </c>
      <c r="H499" s="162"/>
      <c r="I499" s="162">
        <v>2500</v>
      </c>
      <c r="J499" s="163">
        <f t="shared" si="57"/>
        <v>1272029091</v>
      </c>
      <c r="K499" s="163"/>
    </row>
    <row r="500" spans="1:11" s="143" customFormat="1" ht="17.25" hidden="1" customHeight="1">
      <c r="A500" s="143">
        <f t="shared" si="55"/>
        <v>9</v>
      </c>
      <c r="B500" s="158">
        <v>42266</v>
      </c>
      <c r="C500" s="159" t="s">
        <v>372</v>
      </c>
      <c r="D500" s="158">
        <v>42266</v>
      </c>
      <c r="E500" s="160" t="s">
        <v>62</v>
      </c>
      <c r="F500" s="160"/>
      <c r="G500" s="161" t="s">
        <v>371</v>
      </c>
      <c r="H500" s="162"/>
      <c r="I500" s="162">
        <v>1250000000</v>
      </c>
      <c r="J500" s="163">
        <f t="shared" si="57"/>
        <v>22029091</v>
      </c>
      <c r="K500" s="163"/>
    </row>
    <row r="501" spans="1:11" s="143" customFormat="1" ht="17.25" hidden="1" customHeight="1">
      <c r="A501" s="143">
        <f t="shared" si="55"/>
        <v>9</v>
      </c>
      <c r="B501" s="158">
        <v>42269</v>
      </c>
      <c r="C501" s="159" t="s">
        <v>372</v>
      </c>
      <c r="D501" s="158">
        <v>42269</v>
      </c>
      <c r="E501" s="160" t="s">
        <v>1109</v>
      </c>
      <c r="F501" s="160"/>
      <c r="G501" s="161" t="s">
        <v>34</v>
      </c>
      <c r="H501" s="162"/>
      <c r="I501" s="162">
        <v>3595000</v>
      </c>
      <c r="J501" s="163">
        <f t="shared" si="57"/>
        <v>18434091</v>
      </c>
      <c r="K501" s="163"/>
    </row>
    <row r="502" spans="1:11" s="143" customFormat="1" ht="17.25" customHeight="1">
      <c r="A502" s="143">
        <f t="shared" si="55"/>
        <v>9</v>
      </c>
      <c r="B502" s="158">
        <v>42269</v>
      </c>
      <c r="C502" s="159" t="s">
        <v>372</v>
      </c>
      <c r="D502" s="158">
        <v>42269</v>
      </c>
      <c r="E502" s="160" t="s">
        <v>398</v>
      </c>
      <c r="F502" s="160"/>
      <c r="G502" s="161" t="s">
        <v>94</v>
      </c>
      <c r="H502" s="162"/>
      <c r="I502" s="162">
        <v>20000</v>
      </c>
      <c r="J502" s="163">
        <f t="shared" ref="J502:J503" si="61">IF(B502&lt;&gt;"",J501+H502-I502,0)</f>
        <v>18414091</v>
      </c>
      <c r="K502" s="163"/>
    </row>
    <row r="503" spans="1:11" s="143" customFormat="1" ht="17.25" hidden="1" customHeight="1">
      <c r="A503" s="143">
        <f t="shared" si="55"/>
        <v>9</v>
      </c>
      <c r="B503" s="158">
        <v>42269</v>
      </c>
      <c r="C503" s="159" t="s">
        <v>372</v>
      </c>
      <c r="D503" s="158">
        <v>42269</v>
      </c>
      <c r="E503" s="160" t="s">
        <v>399</v>
      </c>
      <c r="F503" s="160"/>
      <c r="G503" s="161" t="s">
        <v>35</v>
      </c>
      <c r="H503" s="162"/>
      <c r="I503" s="162">
        <v>2000</v>
      </c>
      <c r="J503" s="163">
        <f t="shared" si="61"/>
        <v>18412091</v>
      </c>
      <c r="K503" s="163"/>
    </row>
    <row r="504" spans="1:11" s="143" customFormat="1" ht="17.25" customHeight="1">
      <c r="A504" s="143">
        <f t="shared" si="55"/>
        <v>9</v>
      </c>
      <c r="B504" s="158">
        <v>42271</v>
      </c>
      <c r="C504" s="159" t="s">
        <v>372</v>
      </c>
      <c r="D504" s="158">
        <v>42271</v>
      </c>
      <c r="E504" s="160" t="s">
        <v>398</v>
      </c>
      <c r="F504" s="160"/>
      <c r="G504" s="161" t="s">
        <v>94</v>
      </c>
      <c r="H504" s="162"/>
      <c r="I504" s="162">
        <v>50000</v>
      </c>
      <c r="J504" s="163">
        <f t="shared" ref="J504:J508" si="62">IF(B504&lt;&gt;"",J503+H504-I504,0)</f>
        <v>18362091</v>
      </c>
      <c r="K504" s="163"/>
    </row>
    <row r="505" spans="1:11" s="143" customFormat="1" ht="17.25" hidden="1" customHeight="1">
      <c r="A505" s="143">
        <f t="shared" si="55"/>
        <v>9</v>
      </c>
      <c r="B505" s="158">
        <v>42271</v>
      </c>
      <c r="C505" s="159" t="s">
        <v>372</v>
      </c>
      <c r="D505" s="158">
        <v>42271</v>
      </c>
      <c r="E505" s="160" t="s">
        <v>399</v>
      </c>
      <c r="F505" s="160"/>
      <c r="G505" s="161" t="s">
        <v>35</v>
      </c>
      <c r="H505" s="162"/>
      <c r="I505" s="162">
        <v>5000</v>
      </c>
      <c r="J505" s="163">
        <f t="shared" si="62"/>
        <v>18357091</v>
      </c>
      <c r="K505" s="163"/>
    </row>
    <row r="506" spans="1:11" s="143" customFormat="1" ht="17.25" customHeight="1">
      <c r="A506" s="143">
        <f t="shared" si="55"/>
        <v>9</v>
      </c>
      <c r="B506" s="158">
        <v>42271</v>
      </c>
      <c r="C506" s="159" t="s">
        <v>372</v>
      </c>
      <c r="D506" s="158">
        <v>42271</v>
      </c>
      <c r="E506" s="160" t="s">
        <v>398</v>
      </c>
      <c r="F506" s="160"/>
      <c r="G506" s="161" t="s">
        <v>94</v>
      </c>
      <c r="H506" s="162"/>
      <c r="I506" s="162">
        <v>50000</v>
      </c>
      <c r="J506" s="163">
        <f t="shared" si="62"/>
        <v>18307091</v>
      </c>
      <c r="K506" s="163"/>
    </row>
    <row r="507" spans="1:11" s="143" customFormat="1" ht="17.25" hidden="1" customHeight="1">
      <c r="A507" s="143">
        <f t="shared" si="55"/>
        <v>9</v>
      </c>
      <c r="B507" s="158">
        <v>42271</v>
      </c>
      <c r="C507" s="159" t="s">
        <v>372</v>
      </c>
      <c r="D507" s="158">
        <v>42271</v>
      </c>
      <c r="E507" s="160" t="s">
        <v>399</v>
      </c>
      <c r="F507" s="160"/>
      <c r="G507" s="161" t="s">
        <v>35</v>
      </c>
      <c r="H507" s="162"/>
      <c r="I507" s="162">
        <v>5000</v>
      </c>
      <c r="J507" s="163">
        <f t="shared" si="62"/>
        <v>18302091</v>
      </c>
      <c r="K507" s="163"/>
    </row>
    <row r="508" spans="1:11" s="143" customFormat="1" ht="17.25" customHeight="1">
      <c r="A508" s="143">
        <f t="shared" si="55"/>
        <v>9</v>
      </c>
      <c r="B508" s="158">
        <v>42271</v>
      </c>
      <c r="C508" s="159" t="s">
        <v>372</v>
      </c>
      <c r="D508" s="158">
        <v>42271</v>
      </c>
      <c r="E508" s="160" t="s">
        <v>398</v>
      </c>
      <c r="F508" s="160"/>
      <c r="G508" s="161" t="s">
        <v>94</v>
      </c>
      <c r="H508" s="162"/>
      <c r="I508" s="162">
        <v>50000</v>
      </c>
      <c r="J508" s="163">
        <f t="shared" si="62"/>
        <v>18252091</v>
      </c>
      <c r="K508" s="163"/>
    </row>
    <row r="509" spans="1:11" s="143" customFormat="1" ht="17.25" hidden="1" customHeight="1">
      <c r="A509" s="143">
        <f t="shared" si="55"/>
        <v>9</v>
      </c>
      <c r="B509" s="158">
        <v>42271</v>
      </c>
      <c r="C509" s="159" t="s">
        <v>372</v>
      </c>
      <c r="D509" s="158">
        <v>42271</v>
      </c>
      <c r="E509" s="160" t="s">
        <v>399</v>
      </c>
      <c r="F509" s="160"/>
      <c r="G509" s="161" t="s">
        <v>35</v>
      </c>
      <c r="H509" s="162"/>
      <c r="I509" s="162">
        <v>5000</v>
      </c>
      <c r="J509" s="163">
        <f t="shared" ref="J509" si="63">IF(B509&lt;&gt;"",J508+H509-I509,0)</f>
        <v>18247091</v>
      </c>
      <c r="K509" s="163"/>
    </row>
    <row r="510" spans="1:11" s="143" customFormat="1" ht="17.25" customHeight="1">
      <c r="A510" s="143">
        <f t="shared" si="55"/>
        <v>9</v>
      </c>
      <c r="B510" s="158">
        <v>42271</v>
      </c>
      <c r="C510" s="159" t="s">
        <v>372</v>
      </c>
      <c r="D510" s="158">
        <v>42271</v>
      </c>
      <c r="E510" s="160" t="s">
        <v>398</v>
      </c>
      <c r="F510" s="160"/>
      <c r="G510" s="161" t="s">
        <v>94</v>
      </c>
      <c r="H510" s="162"/>
      <c r="I510" s="162">
        <v>50000</v>
      </c>
      <c r="J510" s="163">
        <f t="shared" ref="J510:J574" si="64">IF(B510&lt;&gt;"",J509+H510-I510,0)</f>
        <v>18197091</v>
      </c>
      <c r="K510" s="163"/>
    </row>
    <row r="511" spans="1:11" s="143" customFormat="1" ht="17.25" hidden="1" customHeight="1">
      <c r="A511" s="143">
        <f t="shared" si="55"/>
        <v>9</v>
      </c>
      <c r="B511" s="158">
        <v>42271</v>
      </c>
      <c r="C511" s="159" t="s">
        <v>372</v>
      </c>
      <c r="D511" s="158">
        <v>42271</v>
      </c>
      <c r="E511" s="160" t="s">
        <v>399</v>
      </c>
      <c r="F511" s="160"/>
      <c r="G511" s="161" t="s">
        <v>35</v>
      </c>
      <c r="H511" s="162"/>
      <c r="I511" s="162">
        <v>5000</v>
      </c>
      <c r="J511" s="163">
        <f t="shared" si="64"/>
        <v>18192091</v>
      </c>
      <c r="K511" s="163"/>
    </row>
    <row r="512" spans="1:11" s="143" customFormat="1" ht="17.25" hidden="1" customHeight="1">
      <c r="A512" s="143">
        <f t="shared" si="55"/>
        <v>9</v>
      </c>
      <c r="B512" s="158">
        <v>42271</v>
      </c>
      <c r="C512" s="159" t="s">
        <v>375</v>
      </c>
      <c r="D512" s="158">
        <v>42271</v>
      </c>
      <c r="E512" s="160" t="s">
        <v>417</v>
      </c>
      <c r="F512" s="160"/>
      <c r="G512" s="161" t="s">
        <v>418</v>
      </c>
      <c r="H512" s="162">
        <v>25160</v>
      </c>
      <c r="I512" s="162"/>
      <c r="J512" s="163">
        <f t="shared" si="64"/>
        <v>18217251</v>
      </c>
      <c r="K512" s="163"/>
    </row>
    <row r="513" spans="1:11" s="143" customFormat="1" ht="17.25" hidden="1" customHeight="1">
      <c r="A513" s="143">
        <f t="shared" si="55"/>
        <v>10</v>
      </c>
      <c r="B513" s="158">
        <v>42278</v>
      </c>
      <c r="C513" s="159" t="s">
        <v>375</v>
      </c>
      <c r="D513" s="158">
        <v>42278</v>
      </c>
      <c r="E513" s="160" t="s">
        <v>376</v>
      </c>
      <c r="F513" s="160"/>
      <c r="G513" s="161" t="s">
        <v>374</v>
      </c>
      <c r="H513" s="162">
        <v>2011244000</v>
      </c>
      <c r="I513" s="162"/>
      <c r="J513" s="163">
        <f t="shared" si="64"/>
        <v>2029461251</v>
      </c>
      <c r="K513" s="163"/>
    </row>
    <row r="514" spans="1:11" s="143" customFormat="1" ht="17.25" hidden="1" customHeight="1">
      <c r="A514" s="143">
        <f t="shared" si="55"/>
        <v>10</v>
      </c>
      <c r="B514" s="158">
        <v>42278</v>
      </c>
      <c r="C514" s="159" t="s">
        <v>372</v>
      </c>
      <c r="D514" s="158">
        <f>B514</f>
        <v>42278</v>
      </c>
      <c r="E514" s="160" t="s">
        <v>62</v>
      </c>
      <c r="F514" s="160"/>
      <c r="G514" s="161" t="s">
        <v>371</v>
      </c>
      <c r="H514" s="162"/>
      <c r="I514" s="162">
        <v>2000000000</v>
      </c>
      <c r="J514" s="163">
        <f t="shared" si="64"/>
        <v>29461251</v>
      </c>
      <c r="K514" s="163"/>
    </row>
    <row r="515" spans="1:11" s="143" customFormat="1" ht="17.25" hidden="1" customHeight="1">
      <c r="A515" s="143">
        <f t="shared" si="55"/>
        <v>10</v>
      </c>
      <c r="B515" s="158">
        <v>42279</v>
      </c>
      <c r="C515" s="159" t="s">
        <v>375</v>
      </c>
      <c r="D515" s="158">
        <f t="shared" ref="D515:D543" si="65">B515</f>
        <v>42279</v>
      </c>
      <c r="E515" s="160" t="s">
        <v>424</v>
      </c>
      <c r="F515" s="160"/>
      <c r="G515" s="161" t="s">
        <v>36</v>
      </c>
      <c r="H515" s="162">
        <v>1850000000</v>
      </c>
      <c r="I515" s="162"/>
      <c r="J515" s="163">
        <f t="shared" si="64"/>
        <v>1879461251</v>
      </c>
      <c r="K515" s="163"/>
    </row>
    <row r="516" spans="1:11" s="143" customFormat="1" ht="17.25" hidden="1" customHeight="1">
      <c r="A516" s="143">
        <f t="shared" si="55"/>
        <v>10</v>
      </c>
      <c r="B516" s="158">
        <v>42279</v>
      </c>
      <c r="C516" s="159" t="s">
        <v>372</v>
      </c>
      <c r="D516" s="158">
        <f t="shared" si="65"/>
        <v>42279</v>
      </c>
      <c r="E516" s="160" t="s">
        <v>686</v>
      </c>
      <c r="F516" s="160"/>
      <c r="G516" s="161" t="s">
        <v>374</v>
      </c>
      <c r="H516" s="162"/>
      <c r="I516" s="162">
        <v>1832527500</v>
      </c>
      <c r="J516" s="163">
        <f t="shared" si="64"/>
        <v>46933751</v>
      </c>
      <c r="K516" s="163"/>
    </row>
    <row r="517" spans="1:11" s="143" customFormat="1" ht="17.25" hidden="1" customHeight="1">
      <c r="A517" s="143">
        <f t="shared" si="55"/>
        <v>10</v>
      </c>
      <c r="B517" s="158">
        <v>42279</v>
      </c>
      <c r="C517" s="159" t="s">
        <v>372</v>
      </c>
      <c r="D517" s="158">
        <f t="shared" si="65"/>
        <v>42279</v>
      </c>
      <c r="E517" s="160" t="s">
        <v>1198</v>
      </c>
      <c r="F517" s="160"/>
      <c r="G517" s="161" t="s">
        <v>34</v>
      </c>
      <c r="H517" s="162"/>
      <c r="I517" s="162">
        <v>27152620</v>
      </c>
      <c r="J517" s="163">
        <f t="shared" si="64"/>
        <v>19781131</v>
      </c>
      <c r="K517" s="163"/>
    </row>
    <row r="518" spans="1:11" s="143" customFormat="1" ht="17.25" customHeight="1">
      <c r="A518" s="143">
        <f t="shared" si="55"/>
        <v>10</v>
      </c>
      <c r="B518" s="158">
        <v>42279</v>
      </c>
      <c r="C518" s="159" t="s">
        <v>372</v>
      </c>
      <c r="D518" s="158">
        <f t="shared" si="65"/>
        <v>42279</v>
      </c>
      <c r="E518" s="160" t="s">
        <v>1002</v>
      </c>
      <c r="F518" s="160"/>
      <c r="G518" s="161" t="s">
        <v>94</v>
      </c>
      <c r="H518" s="162"/>
      <c r="I518" s="162">
        <v>25000</v>
      </c>
      <c r="J518" s="163">
        <f t="shared" si="64"/>
        <v>19756131</v>
      </c>
      <c r="K518" s="163"/>
    </row>
    <row r="519" spans="1:11" s="143" customFormat="1" ht="17.25" hidden="1" customHeight="1">
      <c r="A519" s="143">
        <f t="shared" si="55"/>
        <v>10</v>
      </c>
      <c r="B519" s="158">
        <v>42279</v>
      </c>
      <c r="C519" s="159" t="s">
        <v>372</v>
      </c>
      <c r="D519" s="158">
        <f t="shared" si="65"/>
        <v>42279</v>
      </c>
      <c r="E519" s="160" t="s">
        <v>1003</v>
      </c>
      <c r="F519" s="160"/>
      <c r="G519" s="161" t="s">
        <v>35</v>
      </c>
      <c r="H519" s="162"/>
      <c r="I519" s="162">
        <v>2500</v>
      </c>
      <c r="J519" s="163">
        <f t="shared" si="64"/>
        <v>19753631</v>
      </c>
      <c r="K519" s="163"/>
    </row>
    <row r="520" spans="1:11" s="143" customFormat="1" ht="17.25" hidden="1" customHeight="1">
      <c r="A520" s="143">
        <f t="shared" si="55"/>
        <v>10</v>
      </c>
      <c r="B520" s="158">
        <v>42279</v>
      </c>
      <c r="C520" s="159" t="s">
        <v>375</v>
      </c>
      <c r="D520" s="158">
        <f t="shared" si="65"/>
        <v>42279</v>
      </c>
      <c r="E520" s="160" t="s">
        <v>376</v>
      </c>
      <c r="F520" s="160"/>
      <c r="G520" s="161" t="s">
        <v>374</v>
      </c>
      <c r="H520" s="162">
        <v>2000186000</v>
      </c>
      <c r="I520" s="162"/>
      <c r="J520" s="163">
        <f t="shared" si="64"/>
        <v>2019939631</v>
      </c>
      <c r="K520" s="163"/>
    </row>
    <row r="521" spans="1:11" s="143" customFormat="1" ht="17.25" hidden="1" customHeight="1">
      <c r="A521" s="143">
        <f t="shared" si="55"/>
        <v>10</v>
      </c>
      <c r="B521" s="158">
        <v>42279</v>
      </c>
      <c r="C521" s="159" t="s">
        <v>372</v>
      </c>
      <c r="D521" s="158">
        <f t="shared" si="65"/>
        <v>42279</v>
      </c>
      <c r="E521" s="160" t="s">
        <v>62</v>
      </c>
      <c r="F521" s="160"/>
      <c r="G521" s="161" t="s">
        <v>371</v>
      </c>
      <c r="H521" s="162"/>
      <c r="I521" s="162">
        <v>2000000000</v>
      </c>
      <c r="J521" s="163">
        <f t="shared" si="64"/>
        <v>19939631</v>
      </c>
      <c r="K521" s="163"/>
    </row>
    <row r="522" spans="1:11" s="143" customFormat="1" ht="17.25" hidden="1" customHeight="1">
      <c r="A522" s="143">
        <f t="shared" si="55"/>
        <v>10</v>
      </c>
      <c r="B522" s="158">
        <v>42279</v>
      </c>
      <c r="C522" s="159" t="s">
        <v>375</v>
      </c>
      <c r="D522" s="158">
        <f t="shared" si="65"/>
        <v>42279</v>
      </c>
      <c r="E522" s="160" t="s">
        <v>71</v>
      </c>
      <c r="F522" s="160"/>
      <c r="G522" s="161" t="s">
        <v>371</v>
      </c>
      <c r="H522" s="162">
        <v>250000000</v>
      </c>
      <c r="I522" s="162"/>
      <c r="J522" s="163">
        <f t="shared" si="64"/>
        <v>269939631</v>
      </c>
      <c r="K522" s="163"/>
    </row>
    <row r="523" spans="1:11" s="143" customFormat="1" ht="17.25" hidden="1" customHeight="1">
      <c r="A523" s="143">
        <f t="shared" si="55"/>
        <v>10</v>
      </c>
      <c r="B523" s="158">
        <v>42279</v>
      </c>
      <c r="C523" s="159" t="s">
        <v>372</v>
      </c>
      <c r="D523" s="158">
        <f t="shared" si="65"/>
        <v>42279</v>
      </c>
      <c r="E523" s="160" t="s">
        <v>1200</v>
      </c>
      <c r="F523" s="160"/>
      <c r="G523" s="161" t="s">
        <v>34</v>
      </c>
      <c r="H523" s="162"/>
      <c r="I523" s="162">
        <v>12255518</v>
      </c>
      <c r="J523" s="163">
        <f t="shared" si="64"/>
        <v>257684113</v>
      </c>
      <c r="K523" s="163"/>
    </row>
    <row r="524" spans="1:11" s="143" customFormat="1" ht="17.25" customHeight="1">
      <c r="A524" s="143">
        <f t="shared" si="55"/>
        <v>10</v>
      </c>
      <c r="B524" s="158">
        <v>42279</v>
      </c>
      <c r="C524" s="159" t="s">
        <v>372</v>
      </c>
      <c r="D524" s="158">
        <f t="shared" si="65"/>
        <v>42279</v>
      </c>
      <c r="E524" s="160" t="s">
        <v>1002</v>
      </c>
      <c r="F524" s="160"/>
      <c r="G524" s="161" t="s">
        <v>94</v>
      </c>
      <c r="H524" s="162"/>
      <c r="I524" s="162">
        <v>20000</v>
      </c>
      <c r="J524" s="163">
        <f t="shared" si="64"/>
        <v>257664113</v>
      </c>
      <c r="K524" s="163"/>
    </row>
    <row r="525" spans="1:11" s="143" customFormat="1" ht="17.25" hidden="1" customHeight="1">
      <c r="A525" s="143">
        <f t="shared" si="55"/>
        <v>10</v>
      </c>
      <c r="B525" s="158">
        <v>42279</v>
      </c>
      <c r="C525" s="159" t="s">
        <v>372</v>
      </c>
      <c r="D525" s="158">
        <f t="shared" si="65"/>
        <v>42279</v>
      </c>
      <c r="E525" s="160" t="s">
        <v>1003</v>
      </c>
      <c r="F525" s="160"/>
      <c r="G525" s="161" t="s">
        <v>35</v>
      </c>
      <c r="H525" s="162"/>
      <c r="I525" s="162">
        <v>2000</v>
      </c>
      <c r="J525" s="163">
        <f t="shared" si="64"/>
        <v>257662113</v>
      </c>
      <c r="K525" s="163"/>
    </row>
    <row r="526" spans="1:11" s="143" customFormat="1" ht="17.25" hidden="1" customHeight="1">
      <c r="A526" s="143">
        <f t="shared" si="55"/>
        <v>10</v>
      </c>
      <c r="B526" s="158">
        <v>42279</v>
      </c>
      <c r="C526" s="159" t="s">
        <v>372</v>
      </c>
      <c r="D526" s="158">
        <f t="shared" si="65"/>
        <v>42279</v>
      </c>
      <c r="E526" s="160" t="s">
        <v>1199</v>
      </c>
      <c r="F526" s="160"/>
      <c r="G526" s="161" t="s">
        <v>34</v>
      </c>
      <c r="H526" s="162"/>
      <c r="I526" s="162">
        <v>34942000</v>
      </c>
      <c r="J526" s="163">
        <f t="shared" si="64"/>
        <v>222720113</v>
      </c>
      <c r="K526" s="163"/>
    </row>
    <row r="527" spans="1:11" s="143" customFormat="1" ht="17.25" customHeight="1">
      <c r="A527" s="143">
        <f t="shared" si="55"/>
        <v>10</v>
      </c>
      <c r="B527" s="158">
        <v>42279</v>
      </c>
      <c r="C527" s="159" t="s">
        <v>372</v>
      </c>
      <c r="D527" s="158">
        <f t="shared" si="65"/>
        <v>42279</v>
      </c>
      <c r="E527" s="160" t="s">
        <v>1002</v>
      </c>
      <c r="F527" s="160"/>
      <c r="G527" s="161" t="s">
        <v>94</v>
      </c>
      <c r="H527" s="162"/>
      <c r="I527" s="162">
        <v>40000</v>
      </c>
      <c r="J527" s="163">
        <f t="shared" si="64"/>
        <v>222680113</v>
      </c>
      <c r="K527" s="163"/>
    </row>
    <row r="528" spans="1:11" s="143" customFormat="1" ht="17.25" hidden="1" customHeight="1">
      <c r="A528" s="143">
        <f t="shared" si="55"/>
        <v>10</v>
      </c>
      <c r="B528" s="158">
        <v>42279</v>
      </c>
      <c r="C528" s="159" t="s">
        <v>372</v>
      </c>
      <c r="D528" s="158">
        <f t="shared" si="65"/>
        <v>42279</v>
      </c>
      <c r="E528" s="160" t="s">
        <v>1003</v>
      </c>
      <c r="F528" s="160"/>
      <c r="G528" s="161" t="s">
        <v>35</v>
      </c>
      <c r="H528" s="162"/>
      <c r="I528" s="162">
        <v>4000</v>
      </c>
      <c r="J528" s="163">
        <f t="shared" si="64"/>
        <v>222676113</v>
      </c>
      <c r="K528" s="163"/>
    </row>
    <row r="529" spans="1:11" s="143" customFormat="1" ht="17.25" hidden="1" customHeight="1">
      <c r="A529" s="143">
        <f t="shared" si="55"/>
        <v>10</v>
      </c>
      <c r="B529" s="158">
        <v>42279</v>
      </c>
      <c r="C529" s="159" t="s">
        <v>372</v>
      </c>
      <c r="D529" s="158">
        <f t="shared" si="65"/>
        <v>42279</v>
      </c>
      <c r="E529" s="160" t="s">
        <v>1201</v>
      </c>
      <c r="F529" s="160"/>
      <c r="G529" s="161" t="s">
        <v>34</v>
      </c>
      <c r="H529" s="162"/>
      <c r="I529" s="162">
        <v>34173672</v>
      </c>
      <c r="J529" s="163">
        <f t="shared" si="64"/>
        <v>188502441</v>
      </c>
      <c r="K529" s="163"/>
    </row>
    <row r="530" spans="1:11" s="143" customFormat="1" ht="17.25" customHeight="1">
      <c r="A530" s="143">
        <f t="shared" si="55"/>
        <v>10</v>
      </c>
      <c r="B530" s="158">
        <v>42279</v>
      </c>
      <c r="C530" s="159" t="s">
        <v>372</v>
      </c>
      <c r="D530" s="158">
        <f t="shared" si="65"/>
        <v>42279</v>
      </c>
      <c r="E530" s="160" t="s">
        <v>1002</v>
      </c>
      <c r="F530" s="160"/>
      <c r="G530" s="161" t="s">
        <v>94</v>
      </c>
      <c r="H530" s="162"/>
      <c r="I530" s="162">
        <v>30000</v>
      </c>
      <c r="J530" s="163">
        <f t="shared" si="64"/>
        <v>188472441</v>
      </c>
      <c r="K530" s="163"/>
    </row>
    <row r="531" spans="1:11" s="143" customFormat="1" ht="17.25" hidden="1" customHeight="1">
      <c r="A531" s="143">
        <f t="shared" si="55"/>
        <v>10</v>
      </c>
      <c r="B531" s="158">
        <v>42279</v>
      </c>
      <c r="C531" s="159" t="s">
        <v>372</v>
      </c>
      <c r="D531" s="158">
        <f t="shared" si="65"/>
        <v>42279</v>
      </c>
      <c r="E531" s="160" t="s">
        <v>1003</v>
      </c>
      <c r="F531" s="160"/>
      <c r="G531" s="161" t="s">
        <v>35</v>
      </c>
      <c r="H531" s="162"/>
      <c r="I531" s="162">
        <v>3000</v>
      </c>
      <c r="J531" s="163">
        <f t="shared" si="64"/>
        <v>188469441</v>
      </c>
      <c r="K531" s="163"/>
    </row>
    <row r="532" spans="1:11" s="143" customFormat="1" ht="17.25" hidden="1" customHeight="1">
      <c r="A532" s="143">
        <f t="shared" si="55"/>
        <v>10</v>
      </c>
      <c r="B532" s="158">
        <v>42279</v>
      </c>
      <c r="C532" s="159" t="s">
        <v>372</v>
      </c>
      <c r="D532" s="158">
        <f t="shared" si="65"/>
        <v>42279</v>
      </c>
      <c r="E532" s="160" t="s">
        <v>720</v>
      </c>
      <c r="F532" s="160"/>
      <c r="G532" s="161" t="s">
        <v>34</v>
      </c>
      <c r="H532" s="162"/>
      <c r="I532" s="162">
        <v>70000000</v>
      </c>
      <c r="J532" s="163">
        <f t="shared" si="64"/>
        <v>118469441</v>
      </c>
      <c r="K532" s="163"/>
    </row>
    <row r="533" spans="1:11" s="143" customFormat="1" ht="17.25" customHeight="1">
      <c r="A533" s="143">
        <f t="shared" si="55"/>
        <v>10</v>
      </c>
      <c r="B533" s="158">
        <v>42279</v>
      </c>
      <c r="C533" s="159" t="s">
        <v>372</v>
      </c>
      <c r="D533" s="158">
        <f t="shared" si="65"/>
        <v>42279</v>
      </c>
      <c r="E533" s="160" t="s">
        <v>1002</v>
      </c>
      <c r="F533" s="160"/>
      <c r="G533" s="161" t="s">
        <v>94</v>
      </c>
      <c r="H533" s="162"/>
      <c r="I533" s="162">
        <v>53900</v>
      </c>
      <c r="J533" s="163">
        <f t="shared" si="64"/>
        <v>118415541</v>
      </c>
      <c r="K533" s="163"/>
    </row>
    <row r="534" spans="1:11" s="143" customFormat="1" ht="17.25" hidden="1" customHeight="1">
      <c r="A534" s="143">
        <f t="shared" si="55"/>
        <v>10</v>
      </c>
      <c r="B534" s="158">
        <v>42279</v>
      </c>
      <c r="C534" s="159" t="s">
        <v>372</v>
      </c>
      <c r="D534" s="158">
        <f t="shared" si="65"/>
        <v>42279</v>
      </c>
      <c r="E534" s="160" t="s">
        <v>1003</v>
      </c>
      <c r="F534" s="160"/>
      <c r="G534" s="161" t="s">
        <v>35</v>
      </c>
      <c r="H534" s="162"/>
      <c r="I534" s="162">
        <v>5390</v>
      </c>
      <c r="J534" s="163">
        <f t="shared" si="64"/>
        <v>118410151</v>
      </c>
      <c r="K534" s="163"/>
    </row>
    <row r="535" spans="1:11" s="143" customFormat="1" ht="17.25" hidden="1" customHeight="1">
      <c r="A535" s="143">
        <f t="shared" si="55"/>
        <v>10</v>
      </c>
      <c r="B535" s="158">
        <v>42279</v>
      </c>
      <c r="C535" s="159" t="s">
        <v>372</v>
      </c>
      <c r="D535" s="158">
        <f t="shared" si="65"/>
        <v>42279</v>
      </c>
      <c r="E535" s="160" t="s">
        <v>1202</v>
      </c>
      <c r="F535" s="160"/>
      <c r="G535" s="161" t="s">
        <v>34</v>
      </c>
      <c r="H535" s="162"/>
      <c r="I535" s="162">
        <v>12000000</v>
      </c>
      <c r="J535" s="163">
        <f t="shared" si="64"/>
        <v>106410151</v>
      </c>
      <c r="K535" s="163"/>
    </row>
    <row r="536" spans="1:11" s="143" customFormat="1" ht="17.25" customHeight="1">
      <c r="A536" s="143">
        <f t="shared" si="55"/>
        <v>10</v>
      </c>
      <c r="B536" s="158">
        <v>42279</v>
      </c>
      <c r="C536" s="159" t="s">
        <v>372</v>
      </c>
      <c r="D536" s="158">
        <f t="shared" si="65"/>
        <v>42279</v>
      </c>
      <c r="E536" s="160" t="s">
        <v>1002</v>
      </c>
      <c r="F536" s="160"/>
      <c r="G536" s="161" t="s">
        <v>94</v>
      </c>
      <c r="H536" s="162"/>
      <c r="I536" s="162">
        <v>40000</v>
      </c>
      <c r="J536" s="163">
        <f t="shared" si="64"/>
        <v>106370151</v>
      </c>
      <c r="K536" s="163"/>
    </row>
    <row r="537" spans="1:11" s="143" customFormat="1" ht="17.25" hidden="1" customHeight="1">
      <c r="A537" s="143">
        <f t="shared" si="55"/>
        <v>10</v>
      </c>
      <c r="B537" s="158">
        <v>42279</v>
      </c>
      <c r="C537" s="159" t="s">
        <v>372</v>
      </c>
      <c r="D537" s="158">
        <f t="shared" si="65"/>
        <v>42279</v>
      </c>
      <c r="E537" s="160" t="s">
        <v>1003</v>
      </c>
      <c r="F537" s="160"/>
      <c r="G537" s="161" t="s">
        <v>35</v>
      </c>
      <c r="H537" s="162"/>
      <c r="I537" s="162">
        <v>4000</v>
      </c>
      <c r="J537" s="163">
        <f t="shared" si="64"/>
        <v>106366151</v>
      </c>
      <c r="K537" s="163"/>
    </row>
    <row r="538" spans="1:11" s="143" customFormat="1" ht="24.75" hidden="1" customHeight="1">
      <c r="A538" s="143">
        <f t="shared" si="55"/>
        <v>10</v>
      </c>
      <c r="B538" s="158">
        <v>42279</v>
      </c>
      <c r="C538" s="159" t="s">
        <v>372</v>
      </c>
      <c r="D538" s="158">
        <f t="shared" si="65"/>
        <v>42279</v>
      </c>
      <c r="E538" s="160" t="s">
        <v>1203</v>
      </c>
      <c r="F538" s="160"/>
      <c r="G538" s="161" t="s">
        <v>34</v>
      </c>
      <c r="H538" s="162"/>
      <c r="I538" s="162">
        <v>50110768</v>
      </c>
      <c r="J538" s="163">
        <f t="shared" si="64"/>
        <v>56255383</v>
      </c>
      <c r="K538" s="163"/>
    </row>
    <row r="539" spans="1:11" s="143" customFormat="1" ht="17.25" customHeight="1">
      <c r="A539" s="143">
        <f t="shared" si="55"/>
        <v>10</v>
      </c>
      <c r="B539" s="158">
        <v>42279</v>
      </c>
      <c r="C539" s="159" t="s">
        <v>372</v>
      </c>
      <c r="D539" s="158">
        <f t="shared" si="65"/>
        <v>42279</v>
      </c>
      <c r="E539" s="160" t="s">
        <v>1002</v>
      </c>
      <c r="F539" s="160"/>
      <c r="G539" s="161" t="s">
        <v>94</v>
      </c>
      <c r="H539" s="162"/>
      <c r="I539" s="162">
        <v>40000</v>
      </c>
      <c r="J539" s="163">
        <f t="shared" si="64"/>
        <v>56215383</v>
      </c>
      <c r="K539" s="163"/>
    </row>
    <row r="540" spans="1:11" s="143" customFormat="1" ht="17.25" hidden="1" customHeight="1">
      <c r="A540" s="143">
        <f t="shared" si="55"/>
        <v>10</v>
      </c>
      <c r="B540" s="158">
        <v>42279</v>
      </c>
      <c r="C540" s="159" t="s">
        <v>372</v>
      </c>
      <c r="D540" s="158">
        <f t="shared" si="65"/>
        <v>42279</v>
      </c>
      <c r="E540" s="160" t="s">
        <v>1003</v>
      </c>
      <c r="F540" s="160"/>
      <c r="G540" s="161" t="s">
        <v>35</v>
      </c>
      <c r="H540" s="162"/>
      <c r="I540" s="162">
        <v>4000</v>
      </c>
      <c r="J540" s="163">
        <f t="shared" si="64"/>
        <v>56211383</v>
      </c>
      <c r="K540" s="163"/>
    </row>
    <row r="541" spans="1:11" s="365" customFormat="1" ht="17.25" hidden="1" customHeight="1">
      <c r="A541" s="365">
        <f t="shared" si="55"/>
        <v>10</v>
      </c>
      <c r="B541" s="366">
        <v>42279</v>
      </c>
      <c r="C541" s="364" t="s">
        <v>372</v>
      </c>
      <c r="D541" s="366">
        <f t="shared" si="65"/>
        <v>42279</v>
      </c>
      <c r="E541" s="354" t="s">
        <v>406</v>
      </c>
      <c r="F541" s="354"/>
      <c r="G541" s="367" t="s">
        <v>38</v>
      </c>
      <c r="H541" s="368"/>
      <c r="I541" s="368">
        <v>50000000</v>
      </c>
      <c r="J541" s="369">
        <f t="shared" si="64"/>
        <v>6211383</v>
      </c>
      <c r="K541" s="369"/>
    </row>
    <row r="542" spans="1:11" s="143" customFormat="1" ht="17.25" customHeight="1">
      <c r="A542" s="143">
        <f t="shared" si="55"/>
        <v>10</v>
      </c>
      <c r="B542" s="158">
        <v>42279</v>
      </c>
      <c r="C542" s="159" t="s">
        <v>372</v>
      </c>
      <c r="D542" s="158">
        <f t="shared" si="65"/>
        <v>42279</v>
      </c>
      <c r="E542" s="160" t="s">
        <v>1002</v>
      </c>
      <c r="F542" s="160"/>
      <c r="G542" s="161" t="s">
        <v>94</v>
      </c>
      <c r="H542" s="162"/>
      <c r="I542" s="162">
        <v>45000</v>
      </c>
      <c r="J542" s="163">
        <f t="shared" si="64"/>
        <v>6166383</v>
      </c>
      <c r="K542" s="163"/>
    </row>
    <row r="543" spans="1:11" s="143" customFormat="1" ht="17.25" hidden="1" customHeight="1">
      <c r="A543" s="143">
        <f t="shared" si="55"/>
        <v>10</v>
      </c>
      <c r="B543" s="158">
        <v>42279</v>
      </c>
      <c r="C543" s="159" t="s">
        <v>372</v>
      </c>
      <c r="D543" s="158">
        <f t="shared" si="65"/>
        <v>42279</v>
      </c>
      <c r="E543" s="160" t="s">
        <v>1003</v>
      </c>
      <c r="F543" s="160"/>
      <c r="G543" s="161" t="s">
        <v>35</v>
      </c>
      <c r="H543" s="162"/>
      <c r="I543" s="162">
        <v>4500</v>
      </c>
      <c r="J543" s="163">
        <f t="shared" si="64"/>
        <v>6161883</v>
      </c>
      <c r="K543" s="163"/>
    </row>
    <row r="544" spans="1:11" s="143" customFormat="1" ht="17.25" hidden="1" customHeight="1">
      <c r="A544" s="143">
        <f t="shared" ref="A544:A569" si="66">IF(B544&lt;&gt;"",MONTH(B544),"")</f>
        <v>10</v>
      </c>
      <c r="B544" s="158">
        <v>42290</v>
      </c>
      <c r="C544" s="159" t="s">
        <v>375</v>
      </c>
      <c r="D544" s="158">
        <f t="shared" ref="D544:D569" si="67">B544</f>
        <v>42290</v>
      </c>
      <c r="E544" s="160" t="s">
        <v>1204</v>
      </c>
      <c r="F544" s="160"/>
      <c r="G544" s="161" t="s">
        <v>371</v>
      </c>
      <c r="H544" s="162">
        <v>16000000</v>
      </c>
      <c r="I544" s="162"/>
      <c r="J544" s="163">
        <f t="shared" ref="J544:J569" si="68">IF(B544&lt;&gt;"",J543+H544-I544,0)</f>
        <v>22161883</v>
      </c>
      <c r="K544" s="163"/>
    </row>
    <row r="545" spans="1:11" s="143" customFormat="1" ht="17.25" hidden="1" customHeight="1">
      <c r="A545" s="143">
        <f t="shared" si="66"/>
        <v>10</v>
      </c>
      <c r="B545" s="158">
        <v>42290</v>
      </c>
      <c r="C545" s="159" t="s">
        <v>372</v>
      </c>
      <c r="D545" s="158">
        <f t="shared" si="67"/>
        <v>42290</v>
      </c>
      <c r="E545" s="160" t="s">
        <v>377</v>
      </c>
      <c r="F545" s="160"/>
      <c r="G545" s="161" t="s">
        <v>378</v>
      </c>
      <c r="H545" s="162"/>
      <c r="I545" s="162">
        <v>2192064</v>
      </c>
      <c r="J545" s="163">
        <f t="shared" si="68"/>
        <v>19969819</v>
      </c>
      <c r="K545" s="163"/>
    </row>
    <row r="546" spans="1:11" s="143" customFormat="1" ht="17.25" hidden="1" customHeight="1">
      <c r="A546" s="143">
        <f t="shared" ref="A546" si="69">IF(B546&lt;&gt;"",MONTH(B546),"")</f>
        <v>10</v>
      </c>
      <c r="B546" s="158">
        <v>42290</v>
      </c>
      <c r="C546" s="159" t="s">
        <v>372</v>
      </c>
      <c r="D546" s="158">
        <f t="shared" ref="D546" si="70">B546</f>
        <v>42290</v>
      </c>
      <c r="E546" s="160" t="s">
        <v>379</v>
      </c>
      <c r="F546" s="160"/>
      <c r="G546" s="161" t="s">
        <v>378</v>
      </c>
      <c r="H546" s="162"/>
      <c r="I546" s="162">
        <v>5160064</v>
      </c>
      <c r="J546" s="163">
        <f t="shared" ref="J546" si="71">IF(B546&lt;&gt;"",J545+H546-I546,0)</f>
        <v>14809755</v>
      </c>
      <c r="K546" s="163"/>
    </row>
    <row r="547" spans="1:11" s="143" customFormat="1" ht="17.25" hidden="1" customHeight="1">
      <c r="A547" s="143">
        <f t="shared" ref="A547" si="72">IF(B547&lt;&gt;"",MONTH(B547),"")</f>
        <v>10</v>
      </c>
      <c r="B547" s="158">
        <v>42290</v>
      </c>
      <c r="C547" s="159" t="s">
        <v>372</v>
      </c>
      <c r="D547" s="158">
        <f t="shared" ref="D547" si="73">B547</f>
        <v>42290</v>
      </c>
      <c r="E547" s="160" t="s">
        <v>381</v>
      </c>
      <c r="F547" s="160"/>
      <c r="G547" s="161" t="s">
        <v>378</v>
      </c>
      <c r="H547" s="162"/>
      <c r="I547" s="162">
        <v>4524352</v>
      </c>
      <c r="J547" s="163">
        <f t="shared" ref="J547" si="74">IF(B547&lt;&gt;"",J546+H547-I547,0)</f>
        <v>10285403</v>
      </c>
      <c r="K547" s="163"/>
    </row>
    <row r="548" spans="1:11" s="143" customFormat="1" ht="17.25" hidden="1" customHeight="1">
      <c r="A548" s="143">
        <f t="shared" si="66"/>
        <v>10</v>
      </c>
      <c r="B548" s="158">
        <v>42290</v>
      </c>
      <c r="C548" s="159" t="s">
        <v>372</v>
      </c>
      <c r="D548" s="158">
        <f t="shared" si="67"/>
        <v>42290</v>
      </c>
      <c r="E548" s="160" t="s">
        <v>417</v>
      </c>
      <c r="F548" s="160"/>
      <c r="G548" s="161" t="s">
        <v>418</v>
      </c>
      <c r="H548" s="162">
        <v>55422</v>
      </c>
      <c r="I548" s="162"/>
      <c r="J548" s="163">
        <f t="shared" si="68"/>
        <v>10340825</v>
      </c>
      <c r="K548" s="163"/>
    </row>
    <row r="549" spans="1:11" s="143" customFormat="1" ht="17.25" hidden="1" customHeight="1">
      <c r="A549" s="143">
        <f t="shared" si="66"/>
        <v>10</v>
      </c>
      <c r="B549" s="158">
        <v>42290</v>
      </c>
      <c r="C549" s="159" t="s">
        <v>375</v>
      </c>
      <c r="D549" s="158">
        <f t="shared" si="67"/>
        <v>42290</v>
      </c>
      <c r="E549" s="160" t="s">
        <v>1205</v>
      </c>
      <c r="F549" s="160"/>
      <c r="G549" s="161" t="s">
        <v>58</v>
      </c>
      <c r="H549" s="162">
        <v>356657489</v>
      </c>
      <c r="I549" s="162"/>
      <c r="J549" s="163">
        <f t="shared" si="68"/>
        <v>366998314</v>
      </c>
      <c r="K549" s="163"/>
    </row>
    <row r="550" spans="1:11" s="143" customFormat="1" ht="17.25" hidden="1" customHeight="1">
      <c r="A550" s="143">
        <f t="shared" si="66"/>
        <v>10</v>
      </c>
      <c r="B550" s="158">
        <v>42290</v>
      </c>
      <c r="C550" s="159" t="s">
        <v>372</v>
      </c>
      <c r="D550" s="158">
        <f t="shared" si="67"/>
        <v>42290</v>
      </c>
      <c r="E550" s="160" t="s">
        <v>380</v>
      </c>
      <c r="F550" s="160"/>
      <c r="G550" s="161" t="s">
        <v>378</v>
      </c>
      <c r="H550" s="162"/>
      <c r="I550" s="162">
        <v>3236425</v>
      </c>
      <c r="J550" s="163">
        <f t="shared" si="68"/>
        <v>363761889</v>
      </c>
      <c r="K550" s="163"/>
    </row>
    <row r="551" spans="1:11" s="143" customFormat="1" ht="17.25" hidden="1" customHeight="1">
      <c r="A551" s="143">
        <f t="shared" si="66"/>
        <v>10</v>
      </c>
      <c r="B551" s="158">
        <v>42291</v>
      </c>
      <c r="C551" s="159" t="s">
        <v>372</v>
      </c>
      <c r="D551" s="158">
        <f t="shared" si="67"/>
        <v>42291</v>
      </c>
      <c r="E551" s="160" t="s">
        <v>62</v>
      </c>
      <c r="F551" s="160"/>
      <c r="G551" s="161" t="s">
        <v>371</v>
      </c>
      <c r="H551" s="162"/>
      <c r="I551" s="162">
        <v>350000000</v>
      </c>
      <c r="J551" s="163">
        <f t="shared" si="68"/>
        <v>13761889</v>
      </c>
      <c r="K551" s="163"/>
    </row>
    <row r="552" spans="1:11" s="143" customFormat="1" ht="17.25" hidden="1" customHeight="1">
      <c r="A552" s="143">
        <f t="shared" si="66"/>
        <v>10</v>
      </c>
      <c r="B552" s="158">
        <v>42291</v>
      </c>
      <c r="C552" s="159" t="s">
        <v>375</v>
      </c>
      <c r="D552" s="158">
        <f t="shared" si="67"/>
        <v>42291</v>
      </c>
      <c r="E552" s="160" t="s">
        <v>376</v>
      </c>
      <c r="F552" s="160"/>
      <c r="G552" s="161" t="s">
        <v>374</v>
      </c>
      <c r="H552" s="162">
        <v>107376000</v>
      </c>
      <c r="I552" s="162"/>
      <c r="J552" s="163">
        <f t="shared" si="68"/>
        <v>121137889</v>
      </c>
      <c r="K552" s="163"/>
    </row>
    <row r="553" spans="1:11" s="143" customFormat="1" ht="17.25" hidden="1" customHeight="1">
      <c r="A553" s="143">
        <f t="shared" si="66"/>
        <v>10</v>
      </c>
      <c r="B553" s="158">
        <v>42291</v>
      </c>
      <c r="C553" s="159" t="s">
        <v>372</v>
      </c>
      <c r="D553" s="158">
        <f t="shared" si="67"/>
        <v>42291</v>
      </c>
      <c r="E553" s="160" t="s">
        <v>1206</v>
      </c>
      <c r="F553" s="160"/>
      <c r="G553" s="161" t="s">
        <v>34</v>
      </c>
      <c r="H553" s="162"/>
      <c r="I553" s="162">
        <v>27686450</v>
      </c>
      <c r="J553" s="163">
        <f t="shared" si="68"/>
        <v>93451439</v>
      </c>
      <c r="K553" s="163"/>
    </row>
    <row r="554" spans="1:11" s="143" customFormat="1" ht="17.25" customHeight="1">
      <c r="A554" s="143">
        <f t="shared" si="66"/>
        <v>10</v>
      </c>
      <c r="B554" s="158">
        <v>42291</v>
      </c>
      <c r="C554" s="159" t="s">
        <v>372</v>
      </c>
      <c r="D554" s="158">
        <f t="shared" si="67"/>
        <v>42291</v>
      </c>
      <c r="E554" s="160" t="s">
        <v>1002</v>
      </c>
      <c r="F554" s="160"/>
      <c r="G554" s="161" t="s">
        <v>94</v>
      </c>
      <c r="H554" s="162"/>
      <c r="I554" s="162">
        <v>25000</v>
      </c>
      <c r="J554" s="163">
        <f t="shared" si="68"/>
        <v>93426439</v>
      </c>
      <c r="K554" s="163"/>
    </row>
    <row r="555" spans="1:11" s="143" customFormat="1" ht="17.25" hidden="1" customHeight="1">
      <c r="A555" s="143">
        <f t="shared" si="66"/>
        <v>10</v>
      </c>
      <c r="B555" s="158">
        <v>42291</v>
      </c>
      <c r="C555" s="159" t="s">
        <v>372</v>
      </c>
      <c r="D555" s="158">
        <f t="shared" si="67"/>
        <v>42291</v>
      </c>
      <c r="E555" s="160" t="s">
        <v>1003</v>
      </c>
      <c r="F555" s="160"/>
      <c r="G555" s="161" t="s">
        <v>35</v>
      </c>
      <c r="H555" s="162"/>
      <c r="I555" s="162">
        <v>2500</v>
      </c>
      <c r="J555" s="163">
        <f t="shared" si="68"/>
        <v>93423939</v>
      </c>
      <c r="K555" s="163"/>
    </row>
    <row r="556" spans="1:11" s="143" customFormat="1" ht="17.25" hidden="1" customHeight="1">
      <c r="A556" s="143">
        <f t="shared" si="66"/>
        <v>10</v>
      </c>
      <c r="B556" s="158">
        <v>42293</v>
      </c>
      <c r="C556" s="159" t="s">
        <v>372</v>
      </c>
      <c r="D556" s="158">
        <f t="shared" si="67"/>
        <v>42293</v>
      </c>
      <c r="E556" s="160" t="s">
        <v>62</v>
      </c>
      <c r="F556" s="160"/>
      <c r="G556" s="161" t="s">
        <v>371</v>
      </c>
      <c r="H556" s="162"/>
      <c r="I556" s="162">
        <v>40000000</v>
      </c>
      <c r="J556" s="163">
        <f t="shared" si="68"/>
        <v>53423939</v>
      </c>
      <c r="K556" s="163"/>
    </row>
    <row r="557" spans="1:11" s="143" customFormat="1" ht="17.25" hidden="1" customHeight="1">
      <c r="A557" s="143">
        <f t="shared" si="66"/>
        <v>10</v>
      </c>
      <c r="B557" s="158">
        <v>42296</v>
      </c>
      <c r="C557" s="159" t="s">
        <v>372</v>
      </c>
      <c r="D557" s="158">
        <f t="shared" si="67"/>
        <v>42296</v>
      </c>
      <c r="E557" s="160" t="s">
        <v>862</v>
      </c>
      <c r="F557" s="160"/>
      <c r="G557" s="161" t="s">
        <v>378</v>
      </c>
      <c r="H557" s="162"/>
      <c r="I557" s="162">
        <v>4585850</v>
      </c>
      <c r="J557" s="163">
        <f t="shared" si="68"/>
        <v>48838089</v>
      </c>
      <c r="K557" s="163"/>
    </row>
    <row r="558" spans="1:11" s="143" customFormat="1" ht="17.25" hidden="1" customHeight="1">
      <c r="A558" s="143">
        <f t="shared" si="66"/>
        <v>10</v>
      </c>
      <c r="B558" s="158">
        <v>42296</v>
      </c>
      <c r="C558" s="159" t="s">
        <v>372</v>
      </c>
      <c r="D558" s="158">
        <f t="shared" si="67"/>
        <v>42296</v>
      </c>
      <c r="E558" s="160" t="s">
        <v>863</v>
      </c>
      <c r="F558" s="160"/>
      <c r="G558" s="161" t="s">
        <v>378</v>
      </c>
      <c r="H558" s="162"/>
      <c r="I558" s="162">
        <v>6673642</v>
      </c>
      <c r="J558" s="163">
        <f t="shared" si="68"/>
        <v>42164447</v>
      </c>
      <c r="K558" s="163"/>
    </row>
    <row r="559" spans="1:11" s="143" customFormat="1" ht="17.25" hidden="1" customHeight="1">
      <c r="A559" s="143">
        <f t="shared" si="66"/>
        <v>10</v>
      </c>
      <c r="B559" s="158">
        <v>42296</v>
      </c>
      <c r="C559" s="159" t="s">
        <v>372</v>
      </c>
      <c r="D559" s="158">
        <f t="shared" si="67"/>
        <v>42296</v>
      </c>
      <c r="E559" s="160" t="s">
        <v>1008</v>
      </c>
      <c r="F559" s="160"/>
      <c r="G559" s="161" t="s">
        <v>378</v>
      </c>
      <c r="H559" s="162"/>
      <c r="I559" s="162">
        <v>5219592</v>
      </c>
      <c r="J559" s="163">
        <f t="shared" si="68"/>
        <v>36944855</v>
      </c>
      <c r="K559" s="163"/>
    </row>
    <row r="560" spans="1:11" s="143" customFormat="1" ht="17.25" hidden="1" customHeight="1">
      <c r="A560" s="143">
        <f t="shared" si="66"/>
        <v>10</v>
      </c>
      <c r="B560" s="158">
        <v>42296</v>
      </c>
      <c r="C560" s="159" t="s">
        <v>372</v>
      </c>
      <c r="D560" s="158">
        <f t="shared" si="67"/>
        <v>42296</v>
      </c>
      <c r="E560" s="160" t="s">
        <v>1009</v>
      </c>
      <c r="F560" s="160"/>
      <c r="G560" s="161" t="s">
        <v>378</v>
      </c>
      <c r="H560" s="162"/>
      <c r="I560" s="162">
        <v>1565900</v>
      </c>
      <c r="J560" s="163">
        <f t="shared" si="68"/>
        <v>35378955</v>
      </c>
      <c r="K560" s="163"/>
    </row>
    <row r="561" spans="1:11" s="143" customFormat="1" ht="17.25" hidden="1" customHeight="1">
      <c r="A561" s="143">
        <f t="shared" si="66"/>
        <v>10</v>
      </c>
      <c r="B561" s="158">
        <v>42296</v>
      </c>
      <c r="C561" s="159" t="s">
        <v>372</v>
      </c>
      <c r="D561" s="158">
        <f t="shared" si="67"/>
        <v>42296</v>
      </c>
      <c r="E561" s="160" t="s">
        <v>1115</v>
      </c>
      <c r="F561" s="160"/>
      <c r="G561" s="161" t="s">
        <v>378</v>
      </c>
      <c r="H561" s="162"/>
      <c r="I561" s="162">
        <v>7232892</v>
      </c>
      <c r="J561" s="163">
        <f t="shared" si="68"/>
        <v>28146063</v>
      </c>
      <c r="K561" s="163"/>
    </row>
    <row r="562" spans="1:11" s="143" customFormat="1" ht="17.25" hidden="1" customHeight="1">
      <c r="A562" s="143">
        <f t="shared" si="66"/>
        <v>10</v>
      </c>
      <c r="B562" s="158">
        <v>42296</v>
      </c>
      <c r="C562" s="159" t="s">
        <v>372</v>
      </c>
      <c r="D562" s="158">
        <f t="shared" si="67"/>
        <v>42296</v>
      </c>
      <c r="E562" s="160" t="s">
        <v>1207</v>
      </c>
      <c r="F562" s="160"/>
      <c r="G562" s="161" t="s">
        <v>378</v>
      </c>
      <c r="H562" s="162"/>
      <c r="I562" s="162">
        <v>9783072</v>
      </c>
      <c r="J562" s="163">
        <f t="shared" si="68"/>
        <v>18362991</v>
      </c>
      <c r="K562" s="163"/>
    </row>
    <row r="563" spans="1:11" s="143" customFormat="1" ht="17.25" hidden="1" customHeight="1">
      <c r="A563" s="143">
        <f t="shared" si="66"/>
        <v>10</v>
      </c>
      <c r="B563" s="158">
        <v>42296</v>
      </c>
      <c r="C563" s="159" t="s">
        <v>372</v>
      </c>
      <c r="D563" s="158">
        <f t="shared" si="67"/>
        <v>42296</v>
      </c>
      <c r="E563" s="160" t="s">
        <v>1208</v>
      </c>
      <c r="F563" s="160"/>
      <c r="G563" s="161" t="s">
        <v>378</v>
      </c>
      <c r="H563" s="162"/>
      <c r="I563" s="162">
        <v>4474000</v>
      </c>
      <c r="J563" s="163">
        <f t="shared" si="68"/>
        <v>13888991</v>
      </c>
      <c r="K563" s="163"/>
    </row>
    <row r="564" spans="1:11" s="143" customFormat="1" ht="17.25" hidden="1" customHeight="1">
      <c r="A564" s="143">
        <f t="shared" si="66"/>
        <v>10</v>
      </c>
      <c r="B564" s="158">
        <v>42296</v>
      </c>
      <c r="C564" s="159" t="s">
        <v>372</v>
      </c>
      <c r="D564" s="158">
        <f t="shared" si="67"/>
        <v>42296</v>
      </c>
      <c r="E564" s="160" t="s">
        <v>1209</v>
      </c>
      <c r="F564" s="160"/>
      <c r="G564" s="161" t="s">
        <v>378</v>
      </c>
      <c r="H564" s="162"/>
      <c r="I564" s="162">
        <v>5468123</v>
      </c>
      <c r="J564" s="163">
        <f t="shared" si="68"/>
        <v>8420868</v>
      </c>
      <c r="K564" s="163"/>
    </row>
    <row r="565" spans="1:11" s="143" customFormat="1" ht="17.25" hidden="1" customHeight="1">
      <c r="A565" s="143">
        <f t="shared" si="66"/>
        <v>10</v>
      </c>
      <c r="B565" s="158">
        <v>42301</v>
      </c>
      <c r="C565" s="159" t="s">
        <v>375</v>
      </c>
      <c r="D565" s="158">
        <f t="shared" si="67"/>
        <v>42301</v>
      </c>
      <c r="E565" s="160" t="s">
        <v>417</v>
      </c>
      <c r="F565" s="160"/>
      <c r="G565" s="161" t="s">
        <v>418</v>
      </c>
      <c r="H565" s="162">
        <v>8066</v>
      </c>
      <c r="I565" s="162"/>
      <c r="J565" s="163">
        <f t="shared" si="68"/>
        <v>8428934</v>
      </c>
      <c r="K565" s="163"/>
    </row>
    <row r="566" spans="1:11" s="143" customFormat="1" ht="17.25" hidden="1" customHeight="1">
      <c r="A566" s="143">
        <f t="shared" si="66"/>
        <v>10</v>
      </c>
      <c r="B566" s="158">
        <v>42303</v>
      </c>
      <c r="C566" s="159" t="s">
        <v>375</v>
      </c>
      <c r="D566" s="158">
        <f t="shared" si="67"/>
        <v>42303</v>
      </c>
      <c r="E566" s="160" t="s">
        <v>376</v>
      </c>
      <c r="F566" s="160"/>
      <c r="G566" s="161" t="s">
        <v>374</v>
      </c>
      <c r="H566" s="162">
        <v>508782000</v>
      </c>
      <c r="I566" s="162"/>
      <c r="J566" s="163">
        <f t="shared" si="68"/>
        <v>517210934</v>
      </c>
      <c r="K566" s="163"/>
    </row>
    <row r="567" spans="1:11" s="143" customFormat="1" ht="17.25" hidden="1" customHeight="1">
      <c r="A567" s="143">
        <f t="shared" si="66"/>
        <v>10</v>
      </c>
      <c r="B567" s="158">
        <v>42303</v>
      </c>
      <c r="C567" s="159" t="s">
        <v>372</v>
      </c>
      <c r="D567" s="158">
        <f t="shared" si="67"/>
        <v>42303</v>
      </c>
      <c r="E567" s="160" t="s">
        <v>1210</v>
      </c>
      <c r="F567" s="160"/>
      <c r="G567" s="161" t="s">
        <v>34</v>
      </c>
      <c r="H567" s="162"/>
      <c r="I567" s="162">
        <v>23229580</v>
      </c>
      <c r="J567" s="163">
        <f t="shared" si="68"/>
        <v>493981354</v>
      </c>
      <c r="K567" s="163"/>
    </row>
    <row r="568" spans="1:11" s="143" customFormat="1" ht="17.25" customHeight="1">
      <c r="A568" s="143">
        <f t="shared" si="66"/>
        <v>10</v>
      </c>
      <c r="B568" s="158">
        <v>42303</v>
      </c>
      <c r="C568" s="159" t="s">
        <v>372</v>
      </c>
      <c r="D568" s="158">
        <f t="shared" si="67"/>
        <v>42303</v>
      </c>
      <c r="E568" s="160" t="s">
        <v>1002</v>
      </c>
      <c r="F568" s="160"/>
      <c r="G568" s="161" t="s">
        <v>94</v>
      </c>
      <c r="H568" s="162"/>
      <c r="I568" s="162">
        <v>25000</v>
      </c>
      <c r="J568" s="163">
        <f t="shared" si="68"/>
        <v>493956354</v>
      </c>
      <c r="K568" s="163"/>
    </row>
    <row r="569" spans="1:11" s="143" customFormat="1" ht="17.25" hidden="1" customHeight="1">
      <c r="A569" s="143">
        <f t="shared" si="66"/>
        <v>10</v>
      </c>
      <c r="B569" s="158">
        <v>42303</v>
      </c>
      <c r="C569" s="159" t="s">
        <v>372</v>
      </c>
      <c r="D569" s="158">
        <f t="shared" si="67"/>
        <v>42303</v>
      </c>
      <c r="E569" s="160" t="s">
        <v>1003</v>
      </c>
      <c r="F569" s="160"/>
      <c r="G569" s="161" t="s">
        <v>35</v>
      </c>
      <c r="H569" s="162"/>
      <c r="I569" s="162">
        <v>2500</v>
      </c>
      <c r="J569" s="163">
        <f t="shared" si="68"/>
        <v>493953854</v>
      </c>
      <c r="K569" s="163"/>
    </row>
    <row r="570" spans="1:11" s="143" customFormat="1" ht="17.25" hidden="1" customHeight="1">
      <c r="A570" s="143">
        <f t="shared" si="55"/>
        <v>10</v>
      </c>
      <c r="B570" s="158">
        <v>42303</v>
      </c>
      <c r="C570" s="159" t="s">
        <v>372</v>
      </c>
      <c r="D570" s="158">
        <f t="shared" ref="D570:D574" si="75">B570</f>
        <v>42303</v>
      </c>
      <c r="E570" s="160" t="s">
        <v>62</v>
      </c>
      <c r="F570" s="160"/>
      <c r="G570" s="161" t="s">
        <v>371</v>
      </c>
      <c r="H570" s="162"/>
      <c r="I570" s="162">
        <v>480000000</v>
      </c>
      <c r="J570" s="163">
        <f t="shared" si="64"/>
        <v>13953854</v>
      </c>
      <c r="K570" s="163"/>
    </row>
    <row r="571" spans="1:11" s="143" customFormat="1" ht="17.25" hidden="1" customHeight="1">
      <c r="A571" s="143">
        <f t="shared" si="55"/>
        <v>10</v>
      </c>
      <c r="B571" s="158">
        <v>42303</v>
      </c>
      <c r="C571" s="159" t="s">
        <v>375</v>
      </c>
      <c r="D571" s="158">
        <f t="shared" si="75"/>
        <v>42303</v>
      </c>
      <c r="E571" s="160" t="s">
        <v>416</v>
      </c>
      <c r="F571" s="160"/>
      <c r="G571" s="161" t="s">
        <v>38</v>
      </c>
      <c r="H571" s="162">
        <v>47083132</v>
      </c>
      <c r="I571" s="162"/>
      <c r="J571" s="163">
        <f t="shared" si="64"/>
        <v>61036986</v>
      </c>
      <c r="K571" s="163"/>
    </row>
    <row r="572" spans="1:11" s="143" customFormat="1" ht="17.25" hidden="1" customHeight="1">
      <c r="A572" s="143">
        <f t="shared" si="55"/>
        <v>10</v>
      </c>
      <c r="B572" s="158">
        <v>42303</v>
      </c>
      <c r="C572" s="159" t="s">
        <v>372</v>
      </c>
      <c r="D572" s="158">
        <f t="shared" si="75"/>
        <v>42303</v>
      </c>
      <c r="E572" s="160" t="s">
        <v>62</v>
      </c>
      <c r="F572" s="160"/>
      <c r="G572" s="161" t="s">
        <v>371</v>
      </c>
      <c r="H572" s="162"/>
      <c r="I572" s="162">
        <v>60000000</v>
      </c>
      <c r="J572" s="163">
        <f t="shared" si="64"/>
        <v>1036986</v>
      </c>
      <c r="K572" s="163"/>
    </row>
    <row r="573" spans="1:11" s="143" customFormat="1" ht="17.25" hidden="1" customHeight="1">
      <c r="A573" s="143">
        <f t="shared" si="55"/>
        <v>11</v>
      </c>
      <c r="B573" s="158">
        <v>42319</v>
      </c>
      <c r="C573" s="159" t="s">
        <v>375</v>
      </c>
      <c r="D573" s="158">
        <f t="shared" si="75"/>
        <v>42319</v>
      </c>
      <c r="E573" s="160" t="s">
        <v>71</v>
      </c>
      <c r="F573" s="160"/>
      <c r="G573" s="161" t="s">
        <v>371</v>
      </c>
      <c r="H573" s="162">
        <v>60000000</v>
      </c>
      <c r="I573" s="162"/>
      <c r="J573" s="163">
        <f t="shared" si="64"/>
        <v>61036986</v>
      </c>
      <c r="K573" s="163"/>
    </row>
    <row r="574" spans="1:11" s="143" customFormat="1" ht="17.25" hidden="1" customHeight="1">
      <c r="A574" s="143">
        <f t="shared" si="55"/>
        <v>11</v>
      </c>
      <c r="B574" s="158">
        <v>42319</v>
      </c>
      <c r="C574" s="159" t="s">
        <v>372</v>
      </c>
      <c r="D574" s="158">
        <f t="shared" si="75"/>
        <v>42319</v>
      </c>
      <c r="E574" s="160" t="s">
        <v>1235</v>
      </c>
      <c r="F574" s="160"/>
      <c r="G574" s="161" t="s">
        <v>34</v>
      </c>
      <c r="H574" s="162"/>
      <c r="I574" s="162">
        <v>60000000</v>
      </c>
      <c r="J574" s="163">
        <f t="shared" si="64"/>
        <v>1036986</v>
      </c>
      <c r="K574" s="163"/>
    </row>
    <row r="575" spans="1:11" s="143" customFormat="1" ht="17.25" customHeight="1">
      <c r="A575" s="143">
        <f t="shared" ref="A575:A576" si="76">IF(B575&lt;&gt;"",MONTH(B575),"")</f>
        <v>11</v>
      </c>
      <c r="B575" s="158">
        <v>42319</v>
      </c>
      <c r="C575" s="159" t="s">
        <v>372</v>
      </c>
      <c r="D575" s="158">
        <f t="shared" ref="D575:D579" si="77">B575</f>
        <v>42319</v>
      </c>
      <c r="E575" s="160" t="s">
        <v>1236</v>
      </c>
      <c r="F575" s="160"/>
      <c r="G575" s="161" t="s">
        <v>94</v>
      </c>
      <c r="H575" s="162"/>
      <c r="I575" s="162">
        <v>40000</v>
      </c>
      <c r="J575" s="163">
        <f t="shared" ref="J575:J576" si="78">IF(B575&lt;&gt;"",J574+H575-I575,0)</f>
        <v>996986</v>
      </c>
      <c r="K575" s="163"/>
    </row>
    <row r="576" spans="1:11" s="143" customFormat="1" ht="17.25" hidden="1" customHeight="1">
      <c r="A576" s="143">
        <f t="shared" si="76"/>
        <v>11</v>
      </c>
      <c r="B576" s="158">
        <v>42319</v>
      </c>
      <c r="C576" s="159" t="s">
        <v>372</v>
      </c>
      <c r="D576" s="158">
        <f t="shared" si="77"/>
        <v>42319</v>
      </c>
      <c r="E576" s="160" t="s">
        <v>1237</v>
      </c>
      <c r="F576" s="160"/>
      <c r="G576" s="161" t="s">
        <v>35</v>
      </c>
      <c r="H576" s="162"/>
      <c r="I576" s="162">
        <v>4000</v>
      </c>
      <c r="J576" s="163">
        <f t="shared" si="78"/>
        <v>992986</v>
      </c>
      <c r="K576" s="163"/>
    </row>
    <row r="577" spans="1:11" s="143" customFormat="1" ht="17.25" hidden="1" customHeight="1">
      <c r="A577" s="143">
        <f t="shared" ref="A577" si="79">IF(B577&lt;&gt;"",MONTH(B577),"")</f>
        <v>11</v>
      </c>
      <c r="B577" s="158">
        <v>42321</v>
      </c>
      <c r="C577" s="158" t="s">
        <v>375</v>
      </c>
      <c r="D577" s="158">
        <f t="shared" si="77"/>
        <v>42321</v>
      </c>
      <c r="E577" s="160" t="s">
        <v>376</v>
      </c>
      <c r="F577" s="160"/>
      <c r="G577" s="161" t="s">
        <v>374</v>
      </c>
      <c r="H577" s="162">
        <v>2061720000</v>
      </c>
      <c r="I577" s="162"/>
      <c r="J577" s="163">
        <f t="shared" ref="J577" si="80">IF(B577&lt;&gt;"",J576+H577-I577,0)</f>
        <v>2062712986</v>
      </c>
      <c r="K577" s="163"/>
    </row>
    <row r="578" spans="1:11" s="143" customFormat="1" ht="17.25" hidden="1" customHeight="1">
      <c r="A578" s="143">
        <f t="shared" ref="A578:A581" si="81">IF(B578&lt;&gt;"",MONTH(B578),"")</f>
        <v>11</v>
      </c>
      <c r="B578" s="158">
        <v>42321</v>
      </c>
      <c r="C578" s="159" t="s">
        <v>372</v>
      </c>
      <c r="D578" s="158">
        <f t="shared" si="77"/>
        <v>42321</v>
      </c>
      <c r="E578" s="160" t="s">
        <v>62</v>
      </c>
      <c r="F578" s="160"/>
      <c r="G578" s="161" t="s">
        <v>371</v>
      </c>
      <c r="H578" s="162"/>
      <c r="I578" s="162">
        <v>1850000000</v>
      </c>
      <c r="J578" s="163">
        <f t="shared" ref="J578:J581" si="82">IF(B578&lt;&gt;"",J577+H578-I578,0)</f>
        <v>212712986</v>
      </c>
      <c r="K578" s="163"/>
    </row>
    <row r="579" spans="1:11" s="143" customFormat="1" ht="17.25" hidden="1" customHeight="1">
      <c r="A579" s="143">
        <f t="shared" si="81"/>
        <v>11</v>
      </c>
      <c r="B579" s="158">
        <v>42321</v>
      </c>
      <c r="C579" s="159" t="s">
        <v>372</v>
      </c>
      <c r="D579" s="158">
        <f t="shared" si="77"/>
        <v>42321</v>
      </c>
      <c r="E579" s="160" t="s">
        <v>1240</v>
      </c>
      <c r="F579" s="160"/>
      <c r="G579" s="161" t="s">
        <v>34</v>
      </c>
      <c r="H579" s="162"/>
      <c r="I579" s="162">
        <v>240000</v>
      </c>
      <c r="J579" s="163">
        <f t="shared" si="82"/>
        <v>212472986</v>
      </c>
      <c r="K579" s="163"/>
    </row>
    <row r="580" spans="1:11" s="143" customFormat="1" ht="17.25" customHeight="1">
      <c r="A580" s="143">
        <f t="shared" si="81"/>
        <v>11</v>
      </c>
      <c r="B580" s="158">
        <v>42321</v>
      </c>
      <c r="C580" s="159" t="s">
        <v>372</v>
      </c>
      <c r="D580" s="158">
        <f t="shared" ref="D580:D582" si="83">B580</f>
        <v>42321</v>
      </c>
      <c r="E580" s="160" t="s">
        <v>1002</v>
      </c>
      <c r="F580" s="160"/>
      <c r="G580" s="161" t="s">
        <v>94</v>
      </c>
      <c r="H580" s="162"/>
      <c r="I580" s="162">
        <v>20000</v>
      </c>
      <c r="J580" s="163">
        <f t="shared" si="82"/>
        <v>212452986</v>
      </c>
      <c r="K580" s="163"/>
    </row>
    <row r="581" spans="1:11" s="143" customFormat="1" ht="17.25" hidden="1" customHeight="1">
      <c r="A581" s="143">
        <f t="shared" si="81"/>
        <v>11</v>
      </c>
      <c r="B581" s="158">
        <v>42321</v>
      </c>
      <c r="C581" s="159" t="s">
        <v>372</v>
      </c>
      <c r="D581" s="158">
        <f t="shared" si="83"/>
        <v>42321</v>
      </c>
      <c r="E581" s="160" t="s">
        <v>1003</v>
      </c>
      <c r="F581" s="160"/>
      <c r="G581" s="161" t="s">
        <v>35</v>
      </c>
      <c r="H581" s="162"/>
      <c r="I581" s="162">
        <v>2000</v>
      </c>
      <c r="J581" s="163">
        <f t="shared" si="82"/>
        <v>212450986</v>
      </c>
      <c r="K581" s="163"/>
    </row>
    <row r="582" spans="1:11" s="143" customFormat="1" ht="17.25" hidden="1" customHeight="1">
      <c r="A582" s="143">
        <f t="shared" ref="A582:A584" si="84">IF(B582&lt;&gt;"",MONTH(B582),"")</f>
        <v>11</v>
      </c>
      <c r="B582" s="158">
        <v>42321</v>
      </c>
      <c r="C582" s="159" t="s">
        <v>372</v>
      </c>
      <c r="D582" s="158">
        <f t="shared" si="83"/>
        <v>42321</v>
      </c>
      <c r="E582" s="160" t="s">
        <v>1238</v>
      </c>
      <c r="F582" s="160"/>
      <c r="G582" s="161" t="s">
        <v>34</v>
      </c>
      <c r="H582" s="162"/>
      <c r="I582" s="162">
        <v>14261518</v>
      </c>
      <c r="J582" s="163">
        <f t="shared" ref="J582:J584" si="85">IF(B582&lt;&gt;"",J581+H582-I582,0)</f>
        <v>198189468</v>
      </c>
      <c r="K582" s="163"/>
    </row>
    <row r="583" spans="1:11" s="143" customFormat="1" ht="17.25" customHeight="1">
      <c r="A583" s="143">
        <f t="shared" si="84"/>
        <v>11</v>
      </c>
      <c r="B583" s="158">
        <v>42321</v>
      </c>
      <c r="C583" s="159" t="s">
        <v>372</v>
      </c>
      <c r="D583" s="158">
        <f t="shared" ref="D583:D585" si="86">B583</f>
        <v>42321</v>
      </c>
      <c r="E583" s="160" t="s">
        <v>1002</v>
      </c>
      <c r="F583" s="160"/>
      <c r="G583" s="161" t="s">
        <v>94</v>
      </c>
      <c r="H583" s="162"/>
      <c r="I583" s="162">
        <v>20000</v>
      </c>
      <c r="J583" s="163">
        <f t="shared" si="85"/>
        <v>198169468</v>
      </c>
      <c r="K583" s="163"/>
    </row>
    <row r="584" spans="1:11" s="143" customFormat="1" ht="17.25" hidden="1" customHeight="1">
      <c r="A584" s="143">
        <f t="shared" si="84"/>
        <v>11</v>
      </c>
      <c r="B584" s="158">
        <v>42321</v>
      </c>
      <c r="C584" s="159" t="s">
        <v>372</v>
      </c>
      <c r="D584" s="158">
        <f t="shared" si="86"/>
        <v>42321</v>
      </c>
      <c r="E584" s="160" t="s">
        <v>1003</v>
      </c>
      <c r="F584" s="160"/>
      <c r="G584" s="161" t="s">
        <v>35</v>
      </c>
      <c r="H584" s="162"/>
      <c r="I584" s="162">
        <v>2000</v>
      </c>
      <c r="J584" s="163">
        <f t="shared" si="85"/>
        <v>198167468</v>
      </c>
      <c r="K584" s="163"/>
    </row>
    <row r="585" spans="1:11" s="143" customFormat="1" ht="17.25" hidden="1" customHeight="1">
      <c r="A585" s="143">
        <f t="shared" ref="A585:A587" si="87">IF(B585&lt;&gt;"",MONTH(B585),"")</f>
        <v>11</v>
      </c>
      <c r="B585" s="158">
        <v>42321</v>
      </c>
      <c r="C585" s="159" t="s">
        <v>372</v>
      </c>
      <c r="D585" s="158">
        <f t="shared" si="86"/>
        <v>42321</v>
      </c>
      <c r="E585" s="160" t="s">
        <v>723</v>
      </c>
      <c r="F585" s="160"/>
      <c r="G585" s="161" t="s">
        <v>34</v>
      </c>
      <c r="H585" s="162"/>
      <c r="I585" s="162">
        <v>76589573</v>
      </c>
      <c r="J585" s="163">
        <f t="shared" ref="J585:J587" si="88">IF(B585&lt;&gt;"",J584+H585-I585,0)</f>
        <v>121577895</v>
      </c>
      <c r="K585" s="163"/>
    </row>
    <row r="586" spans="1:11" s="143" customFormat="1" ht="17.25" customHeight="1">
      <c r="A586" s="143">
        <f t="shared" si="87"/>
        <v>11</v>
      </c>
      <c r="B586" s="158">
        <v>42321</v>
      </c>
      <c r="C586" s="159" t="s">
        <v>372</v>
      </c>
      <c r="D586" s="158">
        <f t="shared" ref="D586:D588" si="89">B586</f>
        <v>42321</v>
      </c>
      <c r="E586" s="160" t="s">
        <v>1002</v>
      </c>
      <c r="F586" s="160"/>
      <c r="G586" s="161" t="s">
        <v>94</v>
      </c>
      <c r="H586" s="162"/>
      <c r="I586" s="162">
        <v>22977</v>
      </c>
      <c r="J586" s="163">
        <f t="shared" si="88"/>
        <v>121554918</v>
      </c>
      <c r="K586" s="163"/>
    </row>
    <row r="587" spans="1:11" s="143" customFormat="1" ht="17.25" hidden="1" customHeight="1">
      <c r="A587" s="143">
        <f t="shared" si="87"/>
        <v>11</v>
      </c>
      <c r="B587" s="158">
        <v>42321</v>
      </c>
      <c r="C587" s="159" t="s">
        <v>372</v>
      </c>
      <c r="D587" s="158">
        <f t="shared" si="89"/>
        <v>42321</v>
      </c>
      <c r="E587" s="160" t="s">
        <v>1003</v>
      </c>
      <c r="F587" s="160"/>
      <c r="G587" s="161" t="s">
        <v>35</v>
      </c>
      <c r="H587" s="162"/>
      <c r="I587" s="162">
        <v>2298</v>
      </c>
      <c r="J587" s="163">
        <f t="shared" si="88"/>
        <v>121552620</v>
      </c>
      <c r="K587" s="163"/>
    </row>
    <row r="588" spans="1:11" s="143" customFormat="1" ht="17.25" hidden="1" customHeight="1">
      <c r="A588" s="143">
        <f t="shared" ref="A588:A593" si="90">IF(B588&lt;&gt;"",MONTH(B588),"")</f>
        <v>11</v>
      </c>
      <c r="B588" s="158">
        <v>42321</v>
      </c>
      <c r="C588" s="159" t="s">
        <v>372</v>
      </c>
      <c r="D588" s="158">
        <f t="shared" si="89"/>
        <v>42321</v>
      </c>
      <c r="E588" s="160" t="s">
        <v>1239</v>
      </c>
      <c r="F588" s="160"/>
      <c r="G588" s="161" t="s">
        <v>34</v>
      </c>
      <c r="H588" s="162"/>
      <c r="I588" s="162">
        <v>45900000</v>
      </c>
      <c r="J588" s="163">
        <f t="shared" ref="J588:J593" si="91">IF(B588&lt;&gt;"",J587+H588-I588,0)</f>
        <v>75652620</v>
      </c>
      <c r="K588" s="163"/>
    </row>
    <row r="589" spans="1:11" s="143" customFormat="1" ht="17.25" customHeight="1">
      <c r="A589" s="143">
        <f t="shared" si="90"/>
        <v>11</v>
      </c>
      <c r="B589" s="158">
        <v>42321</v>
      </c>
      <c r="C589" s="159" t="s">
        <v>372</v>
      </c>
      <c r="D589" s="158">
        <f t="shared" ref="D589:D593" si="92">B589</f>
        <v>42321</v>
      </c>
      <c r="E589" s="160" t="s">
        <v>1002</v>
      </c>
      <c r="F589" s="160"/>
      <c r="G589" s="161" t="s">
        <v>94</v>
      </c>
      <c r="H589" s="162"/>
      <c r="I589" s="162">
        <v>20000</v>
      </c>
      <c r="J589" s="163">
        <f t="shared" si="91"/>
        <v>75632620</v>
      </c>
      <c r="K589" s="163"/>
    </row>
    <row r="590" spans="1:11" s="143" customFormat="1" ht="17.25" hidden="1" customHeight="1">
      <c r="A590" s="143">
        <f t="shared" si="90"/>
        <v>11</v>
      </c>
      <c r="B590" s="158">
        <v>42321</v>
      </c>
      <c r="C590" s="159" t="s">
        <v>372</v>
      </c>
      <c r="D590" s="158">
        <f t="shared" si="92"/>
        <v>42321</v>
      </c>
      <c r="E590" s="160" t="s">
        <v>1003</v>
      </c>
      <c r="F590" s="160"/>
      <c r="G590" s="161" t="s">
        <v>35</v>
      </c>
      <c r="H590" s="162"/>
      <c r="I590" s="162">
        <v>2000</v>
      </c>
      <c r="J590" s="163">
        <f t="shared" si="91"/>
        <v>75630620</v>
      </c>
      <c r="K590" s="163"/>
    </row>
    <row r="591" spans="1:11" s="143" customFormat="1" ht="17.25" hidden="1" customHeight="1">
      <c r="A591" s="143">
        <f t="shared" si="90"/>
        <v>11</v>
      </c>
      <c r="B591" s="158">
        <v>42321</v>
      </c>
      <c r="C591" s="159" t="s">
        <v>372</v>
      </c>
      <c r="D591" s="158">
        <f t="shared" si="92"/>
        <v>42321</v>
      </c>
      <c r="E591" s="160" t="s">
        <v>1240</v>
      </c>
      <c r="F591" s="160"/>
      <c r="G591" s="161" t="s">
        <v>34</v>
      </c>
      <c r="H591" s="162"/>
      <c r="I591" s="162">
        <v>5775000</v>
      </c>
      <c r="J591" s="163">
        <f t="shared" si="91"/>
        <v>69855620</v>
      </c>
      <c r="K591" s="163"/>
    </row>
    <row r="592" spans="1:11" s="143" customFormat="1" ht="17.25" customHeight="1">
      <c r="A592" s="143">
        <f t="shared" si="90"/>
        <v>11</v>
      </c>
      <c r="B592" s="158">
        <v>42321</v>
      </c>
      <c r="C592" s="159" t="s">
        <v>372</v>
      </c>
      <c r="D592" s="158">
        <f t="shared" si="92"/>
        <v>42321</v>
      </c>
      <c r="E592" s="160" t="s">
        <v>1002</v>
      </c>
      <c r="F592" s="160"/>
      <c r="G592" s="161" t="s">
        <v>94</v>
      </c>
      <c r="H592" s="162"/>
      <c r="I592" s="162">
        <v>20000</v>
      </c>
      <c r="J592" s="163">
        <f t="shared" si="91"/>
        <v>69835620</v>
      </c>
      <c r="K592" s="163"/>
    </row>
    <row r="593" spans="1:11" s="143" customFormat="1" ht="17.25" hidden="1" customHeight="1">
      <c r="A593" s="143">
        <f t="shared" si="90"/>
        <v>11</v>
      </c>
      <c r="B593" s="158">
        <v>42321</v>
      </c>
      <c r="C593" s="159" t="s">
        <v>372</v>
      </c>
      <c r="D593" s="158">
        <f t="shared" si="92"/>
        <v>42321</v>
      </c>
      <c r="E593" s="160" t="s">
        <v>1003</v>
      </c>
      <c r="F593" s="160"/>
      <c r="G593" s="161" t="s">
        <v>35</v>
      </c>
      <c r="H593" s="162"/>
      <c r="I593" s="162">
        <v>2000</v>
      </c>
      <c r="J593" s="163">
        <f t="shared" si="91"/>
        <v>69833620</v>
      </c>
      <c r="K593" s="163"/>
    </row>
    <row r="594" spans="1:11" s="143" customFormat="1" ht="17.25" hidden="1" customHeight="1">
      <c r="A594" s="143">
        <f t="shared" ref="A594:A596" si="93">IF(B594&lt;&gt;"",MONTH(B594),"")</f>
        <v>11</v>
      </c>
      <c r="B594" s="158">
        <v>42321</v>
      </c>
      <c r="C594" s="159" t="s">
        <v>372</v>
      </c>
      <c r="D594" s="158">
        <f t="shared" ref="D594:D596" si="94">B594</f>
        <v>42321</v>
      </c>
      <c r="E594" s="160" t="s">
        <v>720</v>
      </c>
      <c r="F594" s="160"/>
      <c r="G594" s="161" t="s">
        <v>34</v>
      </c>
      <c r="H594" s="162"/>
      <c r="I594" s="162">
        <v>40000000</v>
      </c>
      <c r="J594" s="163">
        <f t="shared" ref="J594:J596" si="95">IF(B594&lt;&gt;"",J593+H594-I594,0)</f>
        <v>29833620</v>
      </c>
      <c r="K594" s="163"/>
    </row>
    <row r="595" spans="1:11" s="143" customFormat="1" ht="17.25" customHeight="1">
      <c r="A595" s="143">
        <f t="shared" si="93"/>
        <v>11</v>
      </c>
      <c r="B595" s="158">
        <v>42321</v>
      </c>
      <c r="C595" s="159" t="s">
        <v>372</v>
      </c>
      <c r="D595" s="158">
        <f t="shared" si="94"/>
        <v>42321</v>
      </c>
      <c r="E595" s="160" t="s">
        <v>1002</v>
      </c>
      <c r="F595" s="160"/>
      <c r="G595" s="161" t="s">
        <v>94</v>
      </c>
      <c r="H595" s="162"/>
      <c r="I595" s="162">
        <v>25000</v>
      </c>
      <c r="J595" s="163">
        <f t="shared" si="95"/>
        <v>29808620</v>
      </c>
      <c r="K595" s="163"/>
    </row>
    <row r="596" spans="1:11" s="143" customFormat="1" ht="17.25" hidden="1" customHeight="1">
      <c r="A596" s="143">
        <f t="shared" si="93"/>
        <v>11</v>
      </c>
      <c r="B596" s="158">
        <v>42321</v>
      </c>
      <c r="C596" s="159" t="s">
        <v>372</v>
      </c>
      <c r="D596" s="158">
        <f t="shared" si="94"/>
        <v>42321</v>
      </c>
      <c r="E596" s="160" t="s">
        <v>1003</v>
      </c>
      <c r="F596" s="160"/>
      <c r="G596" s="161" t="s">
        <v>35</v>
      </c>
      <c r="H596" s="162"/>
      <c r="I596" s="162">
        <v>2500</v>
      </c>
      <c r="J596" s="163">
        <f t="shared" si="95"/>
        <v>29806120</v>
      </c>
      <c r="K596" s="163"/>
    </row>
    <row r="597" spans="1:11" s="143" customFormat="1" ht="17.25" hidden="1" customHeight="1">
      <c r="A597" s="143">
        <f t="shared" ref="A597:A600" si="96">IF(B597&lt;&gt;"",MONTH(B597),"")</f>
        <v>11</v>
      </c>
      <c r="B597" s="158">
        <v>42321</v>
      </c>
      <c r="C597" s="159" t="s">
        <v>372</v>
      </c>
      <c r="D597" s="158">
        <f t="shared" ref="D597:D600" si="97">B597</f>
        <v>42321</v>
      </c>
      <c r="E597" s="160" t="s">
        <v>1242</v>
      </c>
      <c r="F597" s="160"/>
      <c r="G597" s="161" t="s">
        <v>34</v>
      </c>
      <c r="H597" s="162"/>
      <c r="I597" s="162">
        <v>23142350</v>
      </c>
      <c r="J597" s="163">
        <f t="shared" ref="J597:J600" si="98">IF(B597&lt;&gt;"",J596+H597-I597,0)</f>
        <v>6663770</v>
      </c>
      <c r="K597" s="163"/>
    </row>
    <row r="598" spans="1:11" s="143" customFormat="1" ht="17.25" customHeight="1">
      <c r="A598" s="143">
        <f t="shared" si="96"/>
        <v>11</v>
      </c>
      <c r="B598" s="158">
        <v>42321</v>
      </c>
      <c r="C598" s="159" t="s">
        <v>372</v>
      </c>
      <c r="D598" s="158">
        <f t="shared" si="97"/>
        <v>42321</v>
      </c>
      <c r="E598" s="160" t="s">
        <v>1002</v>
      </c>
      <c r="F598" s="160"/>
      <c r="G598" s="161" t="s">
        <v>94</v>
      </c>
      <c r="H598" s="162"/>
      <c r="I598" s="162">
        <v>25000</v>
      </c>
      <c r="J598" s="163">
        <f t="shared" si="98"/>
        <v>6638770</v>
      </c>
      <c r="K598" s="163"/>
    </row>
    <row r="599" spans="1:11" s="143" customFormat="1" ht="17.25" hidden="1" customHeight="1">
      <c r="A599" s="143">
        <f t="shared" si="96"/>
        <v>11</v>
      </c>
      <c r="B599" s="158">
        <v>42321</v>
      </c>
      <c r="C599" s="159" t="s">
        <v>372</v>
      </c>
      <c r="D599" s="158">
        <f t="shared" si="97"/>
        <v>42321</v>
      </c>
      <c r="E599" s="160" t="s">
        <v>1003</v>
      </c>
      <c r="F599" s="160"/>
      <c r="G599" s="161" t="s">
        <v>35</v>
      </c>
      <c r="H599" s="162"/>
      <c r="I599" s="162">
        <v>2500</v>
      </c>
      <c r="J599" s="163">
        <f t="shared" si="98"/>
        <v>6636270</v>
      </c>
      <c r="K599" s="163"/>
    </row>
    <row r="600" spans="1:11" s="143" customFormat="1" ht="17.25" hidden="1" customHeight="1">
      <c r="A600" s="143">
        <f t="shared" si="96"/>
        <v>11</v>
      </c>
      <c r="B600" s="158">
        <v>42326</v>
      </c>
      <c r="C600" s="159" t="s">
        <v>372</v>
      </c>
      <c r="D600" s="158">
        <f t="shared" si="97"/>
        <v>42326</v>
      </c>
      <c r="E600" s="160" t="s">
        <v>1207</v>
      </c>
      <c r="F600" s="160"/>
      <c r="G600" s="161" t="s">
        <v>378</v>
      </c>
      <c r="H600" s="162"/>
      <c r="I600" s="162">
        <v>6357724</v>
      </c>
      <c r="J600" s="163">
        <f t="shared" si="98"/>
        <v>278546</v>
      </c>
      <c r="K600" s="163"/>
    </row>
    <row r="601" spans="1:11" s="143" customFormat="1" ht="17.25" hidden="1" customHeight="1">
      <c r="A601" s="143">
        <f t="shared" ref="A601" si="99">IF(B601&lt;&gt;"",MONTH(B601),"")</f>
        <v>11</v>
      </c>
      <c r="B601" s="158">
        <v>42328</v>
      </c>
      <c r="C601" s="159" t="s">
        <v>375</v>
      </c>
      <c r="D601" s="158">
        <f t="shared" ref="D601" si="100">B601</f>
        <v>42328</v>
      </c>
      <c r="E601" s="160" t="s">
        <v>1204</v>
      </c>
      <c r="F601" s="160"/>
      <c r="G601" s="161" t="s">
        <v>371</v>
      </c>
      <c r="H601" s="162">
        <v>45000000</v>
      </c>
      <c r="I601" s="162"/>
      <c r="J601" s="163">
        <f t="shared" ref="J601" si="101">IF(B601&lt;&gt;"",J600+H601-I601,0)</f>
        <v>45278546</v>
      </c>
      <c r="K601" s="163"/>
    </row>
    <row r="602" spans="1:11" s="143" customFormat="1" ht="17.25" hidden="1" customHeight="1">
      <c r="A602" s="143">
        <f t="shared" ref="A602" si="102">IF(B602&lt;&gt;"",MONTH(B602),"")</f>
        <v>11</v>
      </c>
      <c r="B602" s="158">
        <v>42328</v>
      </c>
      <c r="C602" s="159" t="s">
        <v>375</v>
      </c>
      <c r="D602" s="158">
        <f t="shared" ref="D602" si="103">B602</f>
        <v>42328</v>
      </c>
      <c r="E602" s="160" t="s">
        <v>376</v>
      </c>
      <c r="F602" s="160"/>
      <c r="G602" s="161" t="s">
        <v>374</v>
      </c>
      <c r="H602" s="162">
        <v>1370670000</v>
      </c>
      <c r="I602" s="162"/>
      <c r="J602" s="163">
        <f t="shared" ref="J602" si="104">IF(B602&lt;&gt;"",J601+H602-I602,0)</f>
        <v>1415948546</v>
      </c>
      <c r="K602" s="163"/>
    </row>
    <row r="603" spans="1:11" s="143" customFormat="1" ht="17.25" hidden="1" customHeight="1">
      <c r="A603" s="143">
        <f t="shared" ref="A603" si="105">IF(B603&lt;&gt;"",MONTH(B603),"")</f>
        <v>11</v>
      </c>
      <c r="B603" s="158">
        <v>42329</v>
      </c>
      <c r="C603" s="159" t="s">
        <v>372</v>
      </c>
      <c r="D603" s="158">
        <f t="shared" ref="D603" si="106">B603</f>
        <v>42329</v>
      </c>
      <c r="E603" s="160" t="s">
        <v>62</v>
      </c>
      <c r="F603" s="160"/>
      <c r="G603" s="161" t="s">
        <v>371</v>
      </c>
      <c r="H603" s="162"/>
      <c r="I603" s="162">
        <v>1370000000</v>
      </c>
      <c r="J603" s="163">
        <f t="shared" ref="J603" si="107">IF(B603&lt;&gt;"",J602+H603-I603,0)</f>
        <v>45948546</v>
      </c>
      <c r="K603" s="163"/>
    </row>
    <row r="604" spans="1:11" s="143" customFormat="1" ht="17.25" hidden="1" customHeight="1">
      <c r="A604" s="143">
        <f t="shared" ref="A604:A608" si="108">IF(B604&lt;&gt;"",MONTH(B604),"")</f>
        <v>11</v>
      </c>
      <c r="B604" s="158">
        <v>42332</v>
      </c>
      <c r="C604" s="159" t="s">
        <v>375</v>
      </c>
      <c r="D604" s="158">
        <f t="shared" ref="D604:D608" si="109">B604</f>
        <v>42332</v>
      </c>
      <c r="E604" s="160" t="s">
        <v>417</v>
      </c>
      <c r="F604" s="160"/>
      <c r="G604" s="161" t="s">
        <v>418</v>
      </c>
      <c r="H604" s="162">
        <v>14837</v>
      </c>
      <c r="I604" s="162"/>
      <c r="J604" s="163">
        <f t="shared" ref="J604:J608" si="110">IF(B604&lt;&gt;"",J603+H604-I604,0)</f>
        <v>45963383</v>
      </c>
      <c r="K604" s="163"/>
    </row>
    <row r="605" spans="1:11" s="143" customFormat="1" ht="17.25" hidden="1" customHeight="1">
      <c r="A605" s="143">
        <f t="shared" si="108"/>
        <v>11</v>
      </c>
      <c r="B605" s="158">
        <v>42335</v>
      </c>
      <c r="C605" s="159" t="s">
        <v>372</v>
      </c>
      <c r="D605" s="158">
        <f t="shared" si="109"/>
        <v>42335</v>
      </c>
      <c r="E605" s="160" t="s">
        <v>1241</v>
      </c>
      <c r="F605" s="160"/>
      <c r="G605" s="161" t="s">
        <v>34</v>
      </c>
      <c r="H605" s="162"/>
      <c r="I605" s="162">
        <v>21078420</v>
      </c>
      <c r="J605" s="163">
        <f t="shared" si="110"/>
        <v>24884963</v>
      </c>
      <c r="K605" s="163"/>
    </row>
    <row r="606" spans="1:11" s="143" customFormat="1" ht="17.25" customHeight="1">
      <c r="A606" s="143">
        <f t="shared" si="108"/>
        <v>11</v>
      </c>
      <c r="B606" s="158">
        <v>42335</v>
      </c>
      <c r="C606" s="159" t="s">
        <v>372</v>
      </c>
      <c r="D606" s="158">
        <f t="shared" si="109"/>
        <v>42335</v>
      </c>
      <c r="E606" s="160" t="s">
        <v>1002</v>
      </c>
      <c r="F606" s="160"/>
      <c r="G606" s="161" t="s">
        <v>94</v>
      </c>
      <c r="H606" s="162"/>
      <c r="I606" s="162">
        <v>25000</v>
      </c>
      <c r="J606" s="163">
        <f t="shared" si="110"/>
        <v>24859963</v>
      </c>
      <c r="K606" s="163"/>
    </row>
    <row r="607" spans="1:11" s="143" customFormat="1" ht="17.25" hidden="1" customHeight="1">
      <c r="A607" s="143">
        <f t="shared" si="108"/>
        <v>11</v>
      </c>
      <c r="B607" s="158">
        <v>42335</v>
      </c>
      <c r="C607" s="159" t="s">
        <v>372</v>
      </c>
      <c r="D607" s="158">
        <f t="shared" si="109"/>
        <v>42335</v>
      </c>
      <c r="E607" s="160" t="s">
        <v>1003</v>
      </c>
      <c r="F607" s="160"/>
      <c r="G607" s="161" t="s">
        <v>35</v>
      </c>
      <c r="H607" s="162"/>
      <c r="I607" s="162">
        <v>2500</v>
      </c>
      <c r="J607" s="163">
        <f t="shared" si="110"/>
        <v>24857463</v>
      </c>
      <c r="K607" s="163"/>
    </row>
    <row r="608" spans="1:11" s="143" customFormat="1" ht="17.25" hidden="1" customHeight="1">
      <c r="A608" s="143">
        <f t="shared" si="108"/>
        <v>11</v>
      </c>
      <c r="B608" s="158">
        <v>42335</v>
      </c>
      <c r="C608" s="159" t="s">
        <v>375</v>
      </c>
      <c r="D608" s="158">
        <f t="shared" si="109"/>
        <v>42335</v>
      </c>
      <c r="E608" s="160" t="s">
        <v>376</v>
      </c>
      <c r="F608" s="160"/>
      <c r="G608" s="161" t="s">
        <v>374</v>
      </c>
      <c r="H608" s="162">
        <v>395648000</v>
      </c>
      <c r="I608" s="162"/>
      <c r="J608" s="163">
        <f t="shared" si="110"/>
        <v>420505463</v>
      </c>
      <c r="K608" s="163"/>
    </row>
    <row r="609" spans="1:11" s="143" customFormat="1" ht="17.25" hidden="1" customHeight="1">
      <c r="A609" s="143">
        <f t="shared" ref="A609" si="111">IF(B609&lt;&gt;"",MONTH(B609),"")</f>
        <v>11</v>
      </c>
      <c r="B609" s="158">
        <v>42336</v>
      </c>
      <c r="C609" s="159" t="s">
        <v>372</v>
      </c>
      <c r="D609" s="158">
        <f t="shared" ref="D609" si="112">B609</f>
        <v>42336</v>
      </c>
      <c r="E609" s="160" t="s">
        <v>62</v>
      </c>
      <c r="F609" s="160"/>
      <c r="G609" s="161" t="s">
        <v>371</v>
      </c>
      <c r="H609" s="162"/>
      <c r="I609" s="162">
        <v>420000000</v>
      </c>
      <c r="J609" s="163">
        <f t="shared" ref="J609" si="113">IF(B609&lt;&gt;"",J608+H609-I609,0)</f>
        <v>505463</v>
      </c>
      <c r="K609" s="163"/>
    </row>
    <row r="610" spans="1:11" s="143" customFormat="1" ht="17.25" hidden="1" customHeight="1">
      <c r="B610" s="158"/>
      <c r="C610" s="159"/>
      <c r="D610" s="158"/>
      <c r="E610" s="160"/>
      <c r="F610" s="160"/>
      <c r="G610" s="161"/>
      <c r="H610" s="162"/>
      <c r="I610" s="162"/>
      <c r="J610" s="163"/>
      <c r="K610" s="163"/>
    </row>
    <row r="611" spans="1:11" s="143" customFormat="1" ht="17.25" hidden="1" customHeight="1">
      <c r="B611" s="158"/>
      <c r="C611" s="159"/>
      <c r="D611" s="158"/>
      <c r="E611" s="160"/>
      <c r="F611" s="160"/>
      <c r="G611" s="161"/>
      <c r="H611" s="162"/>
      <c r="I611" s="162"/>
      <c r="J611" s="163"/>
      <c r="K611" s="163"/>
    </row>
    <row r="612" spans="1:11" s="143" customFormat="1" ht="17.25" hidden="1" customHeight="1">
      <c r="B612" s="158"/>
      <c r="C612" s="159"/>
      <c r="D612" s="158"/>
      <c r="E612" s="160"/>
      <c r="F612" s="160"/>
      <c r="G612" s="161"/>
      <c r="H612" s="162"/>
      <c r="I612" s="162"/>
      <c r="J612" s="163"/>
      <c r="K612" s="163"/>
    </row>
    <row r="613" spans="1:11" s="143" customFormat="1" ht="17.25" hidden="1" customHeight="1">
      <c r="B613" s="158"/>
      <c r="C613" s="159"/>
      <c r="D613" s="158"/>
      <c r="E613" s="160"/>
      <c r="F613" s="160"/>
      <c r="G613" s="161"/>
      <c r="H613" s="162"/>
      <c r="I613" s="162"/>
      <c r="J613" s="163"/>
      <c r="K613" s="163"/>
    </row>
    <row r="614" spans="1:11" s="143" customFormat="1" ht="17.25" hidden="1" customHeight="1">
      <c r="B614" s="158"/>
      <c r="C614" s="159"/>
      <c r="D614" s="158"/>
      <c r="E614" s="160"/>
      <c r="F614" s="160"/>
      <c r="G614" s="161"/>
      <c r="H614" s="162"/>
      <c r="I614" s="162"/>
      <c r="J614" s="163"/>
      <c r="K614" s="163"/>
    </row>
    <row r="615" spans="1:11" s="143" customFormat="1" ht="17.25" hidden="1" customHeight="1">
      <c r="B615" s="158"/>
      <c r="C615" s="159"/>
      <c r="D615" s="158"/>
      <c r="E615" s="160"/>
      <c r="F615" s="160"/>
      <c r="G615" s="161"/>
      <c r="H615" s="162"/>
      <c r="I615" s="162"/>
      <c r="J615" s="163"/>
      <c r="K615" s="163"/>
    </row>
    <row r="616" spans="1:11" s="143" customFormat="1" ht="17.25" hidden="1" customHeight="1">
      <c r="B616" s="158"/>
      <c r="C616" s="159"/>
      <c r="D616" s="158"/>
      <c r="E616" s="160"/>
      <c r="F616" s="160"/>
      <c r="G616" s="161"/>
      <c r="H616" s="162"/>
      <c r="I616" s="162"/>
      <c r="J616" s="163"/>
      <c r="K616" s="163"/>
    </row>
    <row r="617" spans="1:11" s="143" customFormat="1" ht="17.25" hidden="1" customHeight="1">
      <c r="B617" s="158"/>
      <c r="C617" s="159"/>
      <c r="D617" s="158"/>
      <c r="E617" s="160"/>
      <c r="F617" s="160"/>
      <c r="G617" s="161"/>
      <c r="H617" s="162"/>
      <c r="I617" s="162"/>
      <c r="J617" s="163"/>
      <c r="K617" s="163"/>
    </row>
    <row r="618" spans="1:11" s="143" customFormat="1" ht="17.25" hidden="1" customHeight="1">
      <c r="B618" s="158"/>
      <c r="C618" s="159"/>
      <c r="D618" s="158"/>
      <c r="E618" s="160"/>
      <c r="F618" s="160"/>
      <c r="G618" s="161"/>
      <c r="H618" s="162"/>
      <c r="I618" s="162"/>
      <c r="J618" s="163"/>
      <c r="K618" s="163"/>
    </row>
    <row r="619" spans="1:11" s="143" customFormat="1" ht="17.25" hidden="1" customHeight="1">
      <c r="B619" s="158"/>
      <c r="C619" s="159"/>
      <c r="D619" s="158"/>
      <c r="E619" s="160"/>
      <c r="F619" s="160"/>
      <c r="G619" s="161"/>
      <c r="H619" s="162"/>
      <c r="I619" s="162"/>
      <c r="J619" s="163"/>
      <c r="K619" s="163"/>
    </row>
    <row r="620" spans="1:11" s="143" customFormat="1" ht="17.25" hidden="1" customHeight="1">
      <c r="B620" s="158"/>
      <c r="C620" s="159"/>
      <c r="D620" s="158"/>
      <c r="E620" s="160"/>
      <c r="F620" s="160"/>
      <c r="G620" s="161"/>
      <c r="H620" s="162"/>
      <c r="I620" s="162"/>
      <c r="J620" s="163"/>
      <c r="K620" s="163"/>
    </row>
    <row r="621" spans="1:11" s="143" customFormat="1" ht="17.25" hidden="1" customHeight="1">
      <c r="B621" s="158"/>
      <c r="C621" s="159"/>
      <c r="D621" s="158"/>
      <c r="E621" s="160"/>
      <c r="F621" s="160"/>
      <c r="G621" s="161"/>
      <c r="H621" s="162"/>
      <c r="I621" s="162"/>
      <c r="J621" s="163"/>
      <c r="K621" s="163"/>
    </row>
    <row r="622" spans="1:11" s="143" customFormat="1" ht="17.25" hidden="1" customHeight="1">
      <c r="B622" s="158"/>
      <c r="C622" s="159"/>
      <c r="D622" s="158"/>
      <c r="E622" s="160"/>
      <c r="F622" s="160"/>
      <c r="G622" s="161"/>
      <c r="H622" s="162"/>
      <c r="I622" s="162"/>
      <c r="J622" s="163"/>
      <c r="K622" s="163"/>
    </row>
    <row r="623" spans="1:11" s="143" customFormat="1" ht="17.25" hidden="1" customHeight="1">
      <c r="B623" s="158"/>
      <c r="C623" s="159"/>
      <c r="D623" s="158"/>
      <c r="E623" s="160"/>
      <c r="F623" s="160"/>
      <c r="G623" s="161"/>
      <c r="H623" s="162"/>
      <c r="I623" s="162"/>
      <c r="J623" s="163"/>
      <c r="K623" s="163"/>
    </row>
    <row r="624" spans="1:11" s="143" customFormat="1" ht="17.25" hidden="1" customHeight="1">
      <c r="B624" s="158"/>
      <c r="C624" s="159"/>
      <c r="D624" s="158"/>
      <c r="E624" s="160"/>
      <c r="F624" s="160"/>
      <c r="G624" s="161"/>
      <c r="H624" s="162"/>
      <c r="I624" s="162"/>
      <c r="J624" s="163"/>
      <c r="K624" s="163"/>
    </row>
    <row r="625" spans="2:11" s="143" customFormat="1" ht="17.25" hidden="1" customHeight="1">
      <c r="B625" s="158"/>
      <c r="C625" s="159"/>
      <c r="D625" s="158"/>
      <c r="E625" s="160"/>
      <c r="F625" s="160"/>
      <c r="G625" s="161"/>
      <c r="H625" s="162"/>
      <c r="I625" s="162"/>
      <c r="J625" s="163"/>
      <c r="K625" s="163"/>
    </row>
    <row r="626" spans="2:11" s="143" customFormat="1" ht="17.25" hidden="1" customHeight="1">
      <c r="B626" s="158"/>
      <c r="C626" s="159"/>
      <c r="D626" s="158"/>
      <c r="E626" s="160"/>
      <c r="F626" s="160"/>
      <c r="G626" s="161"/>
      <c r="H626" s="162"/>
      <c r="I626" s="162"/>
      <c r="J626" s="163"/>
      <c r="K626" s="163"/>
    </row>
    <row r="627" spans="2:11" s="143" customFormat="1" ht="17.25" hidden="1" customHeight="1">
      <c r="B627" s="158"/>
      <c r="C627" s="159"/>
      <c r="D627" s="158"/>
      <c r="E627" s="160"/>
      <c r="F627" s="160"/>
      <c r="G627" s="161"/>
      <c r="H627" s="162"/>
      <c r="I627" s="162"/>
      <c r="J627" s="163"/>
      <c r="K627" s="163"/>
    </row>
    <row r="628" spans="2:11" s="143" customFormat="1" ht="17.25" hidden="1" customHeight="1">
      <c r="B628" s="158"/>
      <c r="C628" s="159"/>
      <c r="D628" s="158"/>
      <c r="E628" s="160"/>
      <c r="F628" s="160"/>
      <c r="G628" s="161"/>
      <c r="H628" s="162"/>
      <c r="I628" s="162"/>
      <c r="J628" s="163"/>
      <c r="K628" s="163"/>
    </row>
    <row r="629" spans="2:11" s="143" customFormat="1" ht="17.25" hidden="1" customHeight="1">
      <c r="B629" s="158"/>
      <c r="C629" s="159"/>
      <c r="D629" s="158"/>
      <c r="E629" s="160"/>
      <c r="F629" s="160"/>
      <c r="G629" s="161"/>
      <c r="H629" s="162"/>
      <c r="I629" s="162"/>
      <c r="J629" s="163"/>
      <c r="K629" s="163"/>
    </row>
    <row r="630" spans="2:11" s="143" customFormat="1" ht="17.25" hidden="1" customHeight="1">
      <c r="B630" s="158"/>
      <c r="C630" s="159"/>
      <c r="D630" s="158"/>
      <c r="E630" s="160"/>
      <c r="F630" s="160"/>
      <c r="G630" s="161"/>
      <c r="H630" s="162"/>
      <c r="I630" s="162"/>
      <c r="J630" s="163"/>
      <c r="K630" s="163"/>
    </row>
    <row r="631" spans="2:11" s="143" customFormat="1" ht="17.25" hidden="1" customHeight="1">
      <c r="B631" s="158"/>
      <c r="C631" s="159"/>
      <c r="D631" s="158"/>
      <c r="E631" s="160"/>
      <c r="F631" s="160"/>
      <c r="G631" s="161"/>
      <c r="H631" s="162"/>
      <c r="I631" s="162"/>
      <c r="J631" s="163"/>
      <c r="K631" s="163"/>
    </row>
    <row r="632" spans="2:11" s="143" customFormat="1" ht="17.25" hidden="1" customHeight="1">
      <c r="B632" s="158"/>
      <c r="C632" s="159"/>
      <c r="D632" s="158"/>
      <c r="E632" s="160"/>
      <c r="F632" s="160"/>
      <c r="G632" s="161"/>
      <c r="H632" s="162"/>
      <c r="I632" s="162"/>
      <c r="J632" s="163"/>
      <c r="K632" s="163"/>
    </row>
    <row r="633" spans="2:11" s="143" customFormat="1" ht="17.25" hidden="1" customHeight="1">
      <c r="B633" s="158"/>
      <c r="C633" s="159"/>
      <c r="D633" s="158"/>
      <c r="E633" s="160"/>
      <c r="F633" s="160"/>
      <c r="G633" s="161"/>
      <c r="H633" s="162"/>
      <c r="I633" s="162"/>
      <c r="J633" s="163"/>
      <c r="K633" s="163"/>
    </row>
    <row r="634" spans="2:11" s="143" customFormat="1" ht="17.25" hidden="1" customHeight="1">
      <c r="B634" s="158"/>
      <c r="C634" s="159"/>
      <c r="D634" s="158"/>
      <c r="E634" s="160"/>
      <c r="F634" s="160"/>
      <c r="G634" s="161"/>
      <c r="H634" s="162"/>
      <c r="I634" s="162"/>
      <c r="J634" s="163"/>
      <c r="K634" s="163"/>
    </row>
    <row r="635" spans="2:11" s="143" customFormat="1" ht="17.25" hidden="1" customHeight="1">
      <c r="B635" s="158"/>
      <c r="C635" s="159"/>
      <c r="D635" s="158"/>
      <c r="E635" s="160"/>
      <c r="F635" s="160"/>
      <c r="G635" s="161"/>
      <c r="H635" s="162"/>
      <c r="I635" s="162"/>
      <c r="J635" s="163"/>
      <c r="K635" s="163"/>
    </row>
    <row r="636" spans="2:11" s="143" customFormat="1" ht="17.25" hidden="1" customHeight="1">
      <c r="B636" s="158"/>
      <c r="C636" s="159"/>
      <c r="D636" s="158"/>
      <c r="E636" s="160"/>
      <c r="F636" s="160"/>
      <c r="G636" s="161"/>
      <c r="H636" s="162"/>
      <c r="I636" s="162"/>
      <c r="J636" s="163"/>
      <c r="K636" s="163"/>
    </row>
    <row r="637" spans="2:11" s="143" customFormat="1" ht="17.25" hidden="1" customHeight="1">
      <c r="B637" s="158"/>
      <c r="C637" s="159"/>
      <c r="D637" s="158"/>
      <c r="E637" s="160"/>
      <c r="F637" s="160"/>
      <c r="G637" s="161"/>
      <c r="H637" s="162"/>
      <c r="I637" s="162"/>
      <c r="J637" s="163"/>
      <c r="K637" s="163"/>
    </row>
    <row r="638" spans="2:11" s="143" customFormat="1" ht="17.25" hidden="1" customHeight="1">
      <c r="B638" s="158"/>
      <c r="C638" s="159"/>
      <c r="D638" s="158"/>
      <c r="E638" s="160"/>
      <c r="F638" s="160"/>
      <c r="G638" s="161"/>
      <c r="H638" s="162"/>
      <c r="I638" s="162"/>
      <c r="J638" s="163"/>
      <c r="K638" s="163"/>
    </row>
    <row r="639" spans="2:11" s="143" customFormat="1" ht="17.25" hidden="1" customHeight="1">
      <c r="B639" s="158"/>
      <c r="C639" s="159"/>
      <c r="D639" s="158"/>
      <c r="E639" s="160"/>
      <c r="F639" s="160"/>
      <c r="G639" s="161"/>
      <c r="H639" s="162"/>
      <c r="I639" s="162"/>
      <c r="J639" s="163"/>
      <c r="K639" s="163"/>
    </row>
    <row r="640" spans="2:11" s="143" customFormat="1" ht="17.25" hidden="1" customHeight="1">
      <c r="B640" s="158"/>
      <c r="C640" s="159"/>
      <c r="D640" s="158"/>
      <c r="E640" s="160"/>
      <c r="F640" s="160"/>
      <c r="G640" s="161"/>
      <c r="H640" s="162"/>
      <c r="I640" s="162"/>
      <c r="J640" s="163"/>
      <c r="K640" s="163"/>
    </row>
    <row r="641" spans="2:11" s="143" customFormat="1" ht="17.25" hidden="1" customHeight="1">
      <c r="B641" s="158"/>
      <c r="C641" s="159"/>
      <c r="D641" s="158"/>
      <c r="E641" s="160"/>
      <c r="F641" s="160"/>
      <c r="G641" s="161"/>
      <c r="H641" s="162"/>
      <c r="I641" s="162"/>
      <c r="J641" s="163"/>
      <c r="K641" s="163"/>
    </row>
    <row r="642" spans="2:11" s="143" customFormat="1" ht="17.25" hidden="1" customHeight="1">
      <c r="B642" s="158"/>
      <c r="C642" s="159"/>
      <c r="D642" s="158"/>
      <c r="E642" s="160"/>
      <c r="F642" s="160"/>
      <c r="G642" s="161"/>
      <c r="H642" s="162"/>
      <c r="I642" s="162"/>
      <c r="J642" s="163"/>
      <c r="K642" s="163"/>
    </row>
    <row r="643" spans="2:11" s="143" customFormat="1" ht="17.25" hidden="1" customHeight="1">
      <c r="B643" s="158"/>
      <c r="C643" s="159"/>
      <c r="D643" s="158"/>
      <c r="E643" s="160"/>
      <c r="F643" s="160"/>
      <c r="G643" s="161"/>
      <c r="H643" s="162"/>
      <c r="I643" s="162"/>
      <c r="J643" s="163"/>
      <c r="K643" s="163"/>
    </row>
    <row r="644" spans="2:11" s="143" customFormat="1" ht="17.25" hidden="1" customHeight="1">
      <c r="B644" s="158"/>
      <c r="C644" s="159"/>
      <c r="D644" s="158"/>
      <c r="E644" s="160"/>
      <c r="F644" s="160"/>
      <c r="G644" s="161"/>
      <c r="H644" s="162"/>
      <c r="I644" s="162"/>
      <c r="J644" s="163"/>
      <c r="K644" s="163"/>
    </row>
    <row r="645" spans="2:11" s="143" customFormat="1" ht="17.25" hidden="1" customHeight="1">
      <c r="B645" s="158"/>
      <c r="C645" s="159"/>
      <c r="D645" s="158"/>
      <c r="E645" s="160"/>
      <c r="F645" s="160"/>
      <c r="G645" s="161"/>
      <c r="H645" s="162"/>
      <c r="I645" s="162"/>
      <c r="J645" s="163"/>
      <c r="K645" s="163"/>
    </row>
    <row r="646" spans="2:11" s="143" customFormat="1" ht="17.25" hidden="1" customHeight="1">
      <c r="B646" s="158"/>
      <c r="C646" s="159"/>
      <c r="D646" s="158"/>
      <c r="E646" s="160"/>
      <c r="F646" s="160"/>
      <c r="G646" s="161"/>
      <c r="H646" s="162"/>
      <c r="I646" s="162"/>
      <c r="J646" s="163"/>
      <c r="K646" s="163"/>
    </row>
    <row r="647" spans="2:11" s="143" customFormat="1" ht="17.25" hidden="1" customHeight="1">
      <c r="B647" s="158"/>
      <c r="C647" s="159"/>
      <c r="D647" s="158"/>
      <c r="E647" s="160"/>
      <c r="F647" s="160"/>
      <c r="G647" s="161"/>
      <c r="H647" s="162"/>
      <c r="I647" s="162"/>
      <c r="J647" s="163"/>
      <c r="K647" s="163"/>
    </row>
    <row r="648" spans="2:11" s="143" customFormat="1" ht="17.25" hidden="1" customHeight="1">
      <c r="B648" s="158"/>
      <c r="C648" s="159"/>
      <c r="D648" s="158"/>
      <c r="E648" s="160"/>
      <c r="F648" s="160"/>
      <c r="G648" s="161"/>
      <c r="H648" s="162"/>
      <c r="I648" s="162"/>
      <c r="J648" s="163"/>
      <c r="K648" s="163"/>
    </row>
    <row r="649" spans="2:11" s="143" customFormat="1" ht="17.25" hidden="1" customHeight="1">
      <c r="B649" s="158"/>
      <c r="C649" s="159"/>
      <c r="D649" s="158"/>
      <c r="E649" s="160"/>
      <c r="F649" s="160"/>
      <c r="G649" s="161"/>
      <c r="H649" s="162"/>
      <c r="I649" s="162"/>
      <c r="J649" s="163"/>
      <c r="K649" s="163"/>
    </row>
    <row r="650" spans="2:11" s="143" customFormat="1" ht="17.25" hidden="1" customHeight="1">
      <c r="B650" s="158"/>
      <c r="C650" s="159"/>
      <c r="D650" s="158"/>
      <c r="E650" s="160"/>
      <c r="F650" s="160"/>
      <c r="G650" s="161"/>
      <c r="H650" s="162"/>
      <c r="I650" s="162"/>
      <c r="J650" s="163"/>
      <c r="K650" s="163"/>
    </row>
    <row r="651" spans="2:11" s="143" customFormat="1" ht="17.25" hidden="1" customHeight="1">
      <c r="B651" s="158"/>
      <c r="C651" s="159"/>
      <c r="D651" s="158"/>
      <c r="E651" s="160"/>
      <c r="F651" s="160"/>
      <c r="G651" s="161"/>
      <c r="H651" s="162"/>
      <c r="I651" s="162"/>
      <c r="J651" s="163"/>
      <c r="K651" s="163"/>
    </row>
    <row r="652" spans="2:11" s="143" customFormat="1" ht="17.25" hidden="1" customHeight="1">
      <c r="B652" s="158"/>
      <c r="C652" s="159"/>
      <c r="D652" s="158"/>
      <c r="E652" s="160"/>
      <c r="F652" s="160"/>
      <c r="G652" s="161"/>
      <c r="H652" s="162"/>
      <c r="I652" s="162"/>
      <c r="J652" s="163"/>
      <c r="K652" s="163"/>
    </row>
    <row r="653" spans="2:11" s="143" customFormat="1" ht="17.25" hidden="1" customHeight="1">
      <c r="B653" s="158"/>
      <c r="C653" s="159"/>
      <c r="D653" s="158"/>
      <c r="E653" s="160"/>
      <c r="F653" s="160"/>
      <c r="G653" s="161"/>
      <c r="H653" s="162"/>
      <c r="I653" s="162"/>
      <c r="J653" s="163"/>
      <c r="K653" s="163"/>
    </row>
    <row r="654" spans="2:11" s="143" customFormat="1" ht="17.25" hidden="1" customHeight="1">
      <c r="B654" s="158"/>
      <c r="C654" s="159"/>
      <c r="D654" s="158"/>
      <c r="E654" s="160"/>
      <c r="F654" s="160"/>
      <c r="G654" s="161"/>
      <c r="H654" s="162"/>
      <c r="I654" s="162"/>
      <c r="J654" s="163"/>
      <c r="K654" s="163"/>
    </row>
    <row r="655" spans="2:11" s="143" customFormat="1" ht="17.25" hidden="1" customHeight="1">
      <c r="B655" s="158"/>
      <c r="C655" s="159"/>
      <c r="D655" s="158"/>
      <c r="E655" s="160"/>
      <c r="F655" s="160"/>
      <c r="G655" s="161"/>
      <c r="H655" s="162"/>
      <c r="I655" s="162"/>
      <c r="J655" s="163"/>
      <c r="K655" s="163"/>
    </row>
    <row r="656" spans="2:11" s="143" customFormat="1" ht="17.25" hidden="1" customHeight="1">
      <c r="B656" s="158"/>
      <c r="C656" s="159"/>
      <c r="D656" s="158"/>
      <c r="E656" s="160"/>
      <c r="F656" s="160"/>
      <c r="G656" s="161"/>
      <c r="H656" s="162"/>
      <c r="I656" s="162"/>
      <c r="J656" s="163"/>
      <c r="K656" s="163"/>
    </row>
    <row r="657" spans="2:11" s="143" customFormat="1" ht="17.25" hidden="1" customHeight="1">
      <c r="B657" s="158"/>
      <c r="C657" s="159"/>
      <c r="D657" s="158"/>
      <c r="E657" s="160"/>
      <c r="F657" s="160"/>
      <c r="G657" s="161"/>
      <c r="H657" s="162"/>
      <c r="I657" s="162"/>
      <c r="J657" s="163"/>
      <c r="K657" s="163"/>
    </row>
    <row r="658" spans="2:11" s="143" customFormat="1" ht="17.25" hidden="1" customHeight="1">
      <c r="B658" s="158"/>
      <c r="C658" s="159"/>
      <c r="D658" s="158"/>
      <c r="E658" s="160"/>
      <c r="F658" s="160"/>
      <c r="G658" s="161"/>
      <c r="H658" s="162"/>
      <c r="I658" s="162"/>
      <c r="J658" s="163"/>
      <c r="K658" s="163"/>
    </row>
    <row r="659" spans="2:11" s="143" customFormat="1" ht="17.25" hidden="1" customHeight="1">
      <c r="B659" s="158"/>
      <c r="C659" s="159"/>
      <c r="D659" s="158"/>
      <c r="E659" s="160"/>
      <c r="F659" s="160"/>
      <c r="G659" s="161"/>
      <c r="H659" s="162"/>
      <c r="I659" s="162"/>
      <c r="J659" s="163"/>
      <c r="K659" s="163"/>
    </row>
    <row r="660" spans="2:11" s="143" customFormat="1" ht="17.25" hidden="1" customHeight="1">
      <c r="B660" s="158"/>
      <c r="C660" s="159"/>
      <c r="D660" s="158"/>
      <c r="E660" s="160"/>
      <c r="F660" s="160"/>
      <c r="G660" s="161"/>
      <c r="H660" s="162"/>
      <c r="I660" s="162"/>
      <c r="J660" s="163"/>
      <c r="K660" s="163"/>
    </row>
    <row r="661" spans="2:11" s="143" customFormat="1" ht="17.25" hidden="1" customHeight="1">
      <c r="B661" s="158"/>
      <c r="C661" s="159"/>
      <c r="D661" s="158"/>
      <c r="E661" s="160"/>
      <c r="F661" s="160"/>
      <c r="G661" s="161"/>
      <c r="H661" s="162"/>
      <c r="I661" s="162"/>
      <c r="J661" s="163"/>
      <c r="K661" s="163"/>
    </row>
    <row r="662" spans="2:11" s="143" customFormat="1" ht="17.25" hidden="1" customHeight="1">
      <c r="B662" s="158"/>
      <c r="C662" s="159"/>
      <c r="D662" s="158"/>
      <c r="E662" s="160"/>
      <c r="F662" s="160"/>
      <c r="G662" s="161"/>
      <c r="H662" s="162"/>
      <c r="I662" s="162"/>
      <c r="J662" s="163"/>
      <c r="K662" s="163"/>
    </row>
    <row r="663" spans="2:11" s="143" customFormat="1" ht="17.25" hidden="1" customHeight="1">
      <c r="B663" s="158"/>
      <c r="C663" s="159"/>
      <c r="D663" s="158"/>
      <c r="E663" s="160"/>
      <c r="F663" s="160"/>
      <c r="G663" s="161"/>
      <c r="H663" s="162"/>
      <c r="I663" s="162"/>
      <c r="J663" s="163"/>
      <c r="K663" s="163"/>
    </row>
    <row r="664" spans="2:11" s="143" customFormat="1" ht="17.25" hidden="1" customHeight="1">
      <c r="B664" s="158"/>
      <c r="C664" s="159"/>
      <c r="D664" s="158"/>
      <c r="E664" s="160"/>
      <c r="F664" s="160"/>
      <c r="G664" s="161"/>
      <c r="H664" s="162"/>
      <c r="I664" s="162"/>
      <c r="J664" s="163"/>
      <c r="K664" s="163"/>
    </row>
    <row r="665" spans="2:11" s="143" customFormat="1" ht="17.25" hidden="1" customHeight="1">
      <c r="B665" s="158"/>
      <c r="C665" s="159"/>
      <c r="D665" s="158"/>
      <c r="E665" s="160"/>
      <c r="F665" s="160"/>
      <c r="G665" s="161"/>
      <c r="H665" s="162"/>
      <c r="I665" s="162"/>
      <c r="J665" s="163"/>
      <c r="K665" s="163"/>
    </row>
    <row r="666" spans="2:11" s="143" customFormat="1" ht="17.25" hidden="1" customHeight="1">
      <c r="B666" s="158"/>
      <c r="C666" s="159"/>
      <c r="D666" s="158"/>
      <c r="E666" s="160"/>
      <c r="F666" s="160"/>
      <c r="G666" s="161"/>
      <c r="H666" s="162"/>
      <c r="I666" s="162"/>
      <c r="J666" s="163"/>
      <c r="K666" s="163"/>
    </row>
    <row r="667" spans="2:11" s="143" customFormat="1" ht="17.25" hidden="1" customHeight="1">
      <c r="B667" s="158"/>
      <c r="C667" s="159"/>
      <c r="D667" s="158"/>
      <c r="E667" s="160"/>
      <c r="F667" s="160"/>
      <c r="G667" s="161"/>
      <c r="H667" s="162"/>
      <c r="I667" s="162"/>
      <c r="J667" s="163"/>
      <c r="K667" s="163"/>
    </row>
    <row r="668" spans="2:11" s="143" customFormat="1" ht="17.25" hidden="1" customHeight="1">
      <c r="B668" s="158"/>
      <c r="C668" s="159"/>
      <c r="D668" s="158"/>
      <c r="E668" s="160"/>
      <c r="F668" s="160"/>
      <c r="G668" s="161"/>
      <c r="H668" s="162"/>
      <c r="I668" s="162"/>
      <c r="J668" s="163"/>
      <c r="K668" s="163"/>
    </row>
    <row r="669" spans="2:11" s="143" customFormat="1" ht="17.25" hidden="1" customHeight="1">
      <c r="B669" s="158"/>
      <c r="C669" s="159"/>
      <c r="D669" s="158"/>
      <c r="E669" s="160"/>
      <c r="F669" s="160"/>
      <c r="G669" s="161"/>
      <c r="H669" s="162"/>
      <c r="I669" s="162"/>
      <c r="J669" s="163"/>
      <c r="K669" s="163"/>
    </row>
    <row r="670" spans="2:11" s="143" customFormat="1" ht="17.25" hidden="1" customHeight="1">
      <c r="B670" s="158"/>
      <c r="C670" s="159"/>
      <c r="D670" s="158"/>
      <c r="E670" s="160"/>
      <c r="F670" s="160"/>
      <c r="G670" s="161"/>
      <c r="H670" s="162"/>
      <c r="I670" s="162"/>
      <c r="J670" s="163"/>
      <c r="K670" s="163"/>
    </row>
    <row r="671" spans="2:11" s="143" customFormat="1" ht="17.25" hidden="1" customHeight="1">
      <c r="B671" s="158"/>
      <c r="C671" s="159"/>
      <c r="D671" s="158"/>
      <c r="E671" s="160"/>
      <c r="F671" s="160"/>
      <c r="G671" s="161"/>
      <c r="H671" s="162"/>
      <c r="I671" s="162"/>
      <c r="J671" s="163"/>
      <c r="K671" s="163"/>
    </row>
    <row r="672" spans="2:11" s="143" customFormat="1" ht="17.25" hidden="1" customHeight="1">
      <c r="B672" s="158"/>
      <c r="C672" s="159"/>
      <c r="D672" s="158"/>
      <c r="E672" s="160"/>
      <c r="F672" s="160"/>
      <c r="G672" s="161"/>
      <c r="H672" s="162"/>
      <c r="I672" s="162"/>
      <c r="J672" s="163"/>
      <c r="K672" s="163"/>
    </row>
    <row r="673" spans="1:12" s="143" customFormat="1" ht="17.25" hidden="1" customHeight="1">
      <c r="B673" s="158"/>
      <c r="C673" s="159"/>
      <c r="D673" s="158"/>
      <c r="E673" s="160"/>
      <c r="F673" s="160"/>
      <c r="G673" s="161"/>
      <c r="H673" s="162"/>
      <c r="I673" s="162"/>
      <c r="J673" s="163"/>
      <c r="K673" s="163"/>
    </row>
    <row r="674" spans="1:12" s="143" customFormat="1" ht="17.25" hidden="1" customHeight="1">
      <c r="B674" s="158"/>
      <c r="C674" s="159"/>
      <c r="D674" s="158"/>
      <c r="E674" s="160"/>
      <c r="F674" s="160"/>
      <c r="G674" s="161"/>
      <c r="H674" s="162"/>
      <c r="I674" s="162"/>
      <c r="J674" s="163"/>
      <c r="K674" s="163"/>
    </row>
    <row r="675" spans="1:12" s="143" customFormat="1" ht="17.25" hidden="1" customHeight="1">
      <c r="B675" s="158"/>
      <c r="C675" s="159"/>
      <c r="D675" s="158"/>
      <c r="E675" s="160"/>
      <c r="F675" s="160"/>
      <c r="G675" s="161"/>
      <c r="H675" s="162"/>
      <c r="I675" s="162"/>
      <c r="J675" s="163"/>
      <c r="K675" s="163"/>
    </row>
    <row r="676" spans="1:12" s="143" customFormat="1" ht="17.25" hidden="1" customHeight="1">
      <c r="B676" s="158"/>
      <c r="C676" s="159"/>
      <c r="D676" s="158"/>
      <c r="E676" s="160"/>
      <c r="F676" s="160"/>
      <c r="G676" s="161"/>
      <c r="H676" s="162"/>
      <c r="I676" s="162"/>
      <c r="J676" s="163"/>
      <c r="K676" s="163"/>
    </row>
    <row r="677" spans="1:12" s="143" customFormat="1" ht="17.25" hidden="1" customHeight="1">
      <c r="B677" s="158"/>
      <c r="C677" s="159"/>
      <c r="D677" s="158"/>
      <c r="E677" s="160"/>
      <c r="F677" s="160"/>
      <c r="G677" s="161"/>
      <c r="H677" s="162"/>
      <c r="I677" s="162"/>
      <c r="J677" s="163"/>
      <c r="K677" s="163"/>
    </row>
    <row r="678" spans="1:12" s="143" customFormat="1" ht="17.25" hidden="1" customHeight="1">
      <c r="B678" s="158"/>
      <c r="C678" s="159"/>
      <c r="D678" s="158"/>
      <c r="E678" s="160"/>
      <c r="F678" s="160"/>
      <c r="G678" s="161"/>
      <c r="H678" s="162"/>
      <c r="I678" s="162"/>
      <c r="J678" s="163"/>
      <c r="K678" s="163"/>
    </row>
    <row r="679" spans="1:12" s="143" customFormat="1" ht="17.25" hidden="1" customHeight="1">
      <c r="B679" s="158"/>
      <c r="C679" s="159"/>
      <c r="D679" s="158"/>
      <c r="E679" s="160"/>
      <c r="F679" s="160"/>
      <c r="G679" s="161"/>
      <c r="H679" s="162"/>
      <c r="I679" s="162"/>
      <c r="J679" s="163"/>
      <c r="K679" s="163"/>
    </row>
    <row r="680" spans="1:12" s="143" customFormat="1" ht="17.25" hidden="1" customHeight="1">
      <c r="A680" s="143" t="str">
        <f t="shared" si="55"/>
        <v/>
      </c>
      <c r="B680" s="158"/>
      <c r="C680" s="159"/>
      <c r="D680" s="158"/>
      <c r="E680" s="160"/>
      <c r="F680" s="160"/>
      <c r="G680" s="161"/>
      <c r="H680" s="162"/>
      <c r="I680" s="162"/>
      <c r="J680" s="163">
        <f>IF(B680&lt;&gt;"",J512+H680-I680,0)</f>
        <v>0</v>
      </c>
      <c r="K680" s="163"/>
    </row>
    <row r="681" spans="1:12" s="143" customFormat="1" ht="17.25" hidden="1" customHeight="1">
      <c r="A681" s="143" t="str">
        <f t="shared" si="55"/>
        <v/>
      </c>
      <c r="B681" s="158"/>
      <c r="C681" s="159"/>
      <c r="D681" s="158"/>
      <c r="E681" s="160"/>
      <c r="F681" s="160"/>
      <c r="G681" s="161"/>
      <c r="H681" s="162"/>
      <c r="I681" s="162"/>
      <c r="J681" s="163">
        <f t="shared" si="57"/>
        <v>0</v>
      </c>
      <c r="K681" s="163"/>
    </row>
    <row r="682" spans="1:12" s="143" customFormat="1" ht="17.25" hidden="1" customHeight="1">
      <c r="A682" s="143" t="str">
        <f t="shared" si="55"/>
        <v/>
      </c>
      <c r="B682" s="158"/>
      <c r="C682" s="159"/>
      <c r="D682" s="158"/>
      <c r="E682" s="160"/>
      <c r="F682" s="160"/>
      <c r="G682" s="161"/>
      <c r="H682" s="162"/>
      <c r="I682" s="162"/>
      <c r="J682" s="163">
        <f t="shared" si="57"/>
        <v>0</v>
      </c>
      <c r="K682" s="163"/>
    </row>
    <row r="683" spans="1:12" s="143" customFormat="1" ht="17.25" hidden="1" customHeight="1">
      <c r="A683" s="143" t="str">
        <f t="shared" si="55"/>
        <v/>
      </c>
      <c r="B683" s="158"/>
      <c r="C683" s="159"/>
      <c r="D683" s="158"/>
      <c r="E683" s="160"/>
      <c r="F683" s="160"/>
      <c r="G683" s="161"/>
      <c r="H683" s="162"/>
      <c r="I683" s="162"/>
      <c r="J683" s="163">
        <f t="shared" si="57"/>
        <v>0</v>
      </c>
      <c r="K683" s="163"/>
    </row>
    <row r="684" spans="1:12" s="143" customFormat="1" ht="17.25" hidden="1" customHeight="1">
      <c r="A684" s="143" t="str">
        <f t="shared" si="55"/>
        <v/>
      </c>
      <c r="B684" s="158"/>
      <c r="C684" s="159"/>
      <c r="D684" s="158"/>
      <c r="E684" s="160"/>
      <c r="F684" s="160"/>
      <c r="G684" s="161"/>
      <c r="H684" s="162"/>
      <c r="I684" s="162"/>
      <c r="J684" s="163">
        <f t="shared" si="57"/>
        <v>0</v>
      </c>
      <c r="K684" s="163"/>
    </row>
    <row r="685" spans="1:12" s="143" customFormat="1" ht="17.25" hidden="1" customHeight="1">
      <c r="A685" s="143" t="str">
        <f t="shared" si="55"/>
        <v/>
      </c>
      <c r="B685" s="158"/>
      <c r="C685" s="159"/>
      <c r="D685" s="158"/>
      <c r="E685" s="160"/>
      <c r="F685" s="160"/>
      <c r="G685" s="161"/>
      <c r="H685" s="162"/>
      <c r="I685" s="162"/>
      <c r="J685" s="163">
        <f t="shared" si="57"/>
        <v>0</v>
      </c>
      <c r="K685" s="163"/>
    </row>
    <row r="686" spans="1:12" s="126" customFormat="1" ht="17.25" hidden="1" customHeight="1">
      <c r="A686" s="143" t="str">
        <f t="shared" si="55"/>
        <v/>
      </c>
      <c r="B686" s="164"/>
      <c r="C686" s="165"/>
      <c r="D686" s="164"/>
      <c r="E686" s="166"/>
      <c r="F686" s="166"/>
      <c r="G686" s="165"/>
      <c r="H686" s="167"/>
      <c r="I686" s="167"/>
      <c r="J686" s="168"/>
      <c r="K686" s="163"/>
    </row>
    <row r="687" spans="1:12" s="143" customFormat="1" ht="17.25" hidden="1" customHeight="1">
      <c r="A687" s="143" t="str">
        <f t="shared" si="55"/>
        <v/>
      </c>
      <c r="B687" s="169"/>
      <c r="C687" s="170"/>
      <c r="D687" s="169"/>
      <c r="E687" s="154" t="s">
        <v>29</v>
      </c>
      <c r="F687" s="154"/>
      <c r="G687" s="171"/>
      <c r="H687" s="172">
        <f>SUM(H12:H686)</f>
        <v>55670283915</v>
      </c>
      <c r="I687" s="172">
        <f>SUM(I12:I686)</f>
        <v>55674219292</v>
      </c>
      <c r="J687" s="172">
        <f>J11+H687-I687</f>
        <v>505463</v>
      </c>
      <c r="K687" s="171"/>
    </row>
    <row r="688" spans="1:12" s="143" customFormat="1" ht="17.25" hidden="1" customHeight="1">
      <c r="A688" s="143" t="str">
        <f t="shared" si="55"/>
        <v/>
      </c>
      <c r="B688" s="169"/>
      <c r="C688" s="170"/>
      <c r="D688" s="169"/>
      <c r="E688" s="154" t="s">
        <v>435</v>
      </c>
      <c r="F688" s="154"/>
      <c r="G688" s="171"/>
      <c r="H688" s="154"/>
      <c r="I688" s="154"/>
      <c r="J688" s="172">
        <f>J687</f>
        <v>505463</v>
      </c>
      <c r="K688" s="171"/>
      <c r="L688" s="156"/>
    </row>
    <row r="689" spans="2:12" s="126" customFormat="1" ht="22.5" hidden="1" customHeight="1">
      <c r="B689" s="173" t="s">
        <v>436</v>
      </c>
      <c r="C689" s="174"/>
      <c r="D689" s="129"/>
      <c r="E689" s="130"/>
      <c r="F689" s="130"/>
      <c r="H689" s="175"/>
      <c r="I689" s="175"/>
    </row>
    <row r="690" spans="2:12" s="126" customFormat="1" ht="15" hidden="1">
      <c r="B690" s="176" t="s">
        <v>437</v>
      </c>
      <c r="C690" s="133"/>
      <c r="D690" s="129"/>
      <c r="E690" s="130"/>
      <c r="F690" s="130"/>
    </row>
    <row r="691" spans="2:12" s="126" customFormat="1" ht="15" hidden="1">
      <c r="B691" s="177"/>
      <c r="C691" s="128"/>
      <c r="D691" s="178"/>
      <c r="E691" s="130"/>
      <c r="F691" s="130"/>
      <c r="I691" s="427" t="s">
        <v>438</v>
      </c>
      <c r="J691" s="427"/>
      <c r="K691" s="427"/>
    </row>
    <row r="692" spans="2:12" s="126" customFormat="1" ht="17.25" hidden="1" customHeight="1">
      <c r="B692" s="428" t="s">
        <v>33</v>
      </c>
      <c r="C692" s="428"/>
      <c r="D692" s="179"/>
      <c r="E692" s="130"/>
      <c r="F692" s="130"/>
      <c r="G692" s="139" t="s">
        <v>13</v>
      </c>
      <c r="H692" s="131"/>
      <c r="I692" s="128"/>
      <c r="J692" s="180" t="s">
        <v>14</v>
      </c>
      <c r="K692" s="180"/>
      <c r="L692" s="181"/>
    </row>
    <row r="693" spans="2:12" s="126" customFormat="1" ht="15" hidden="1">
      <c r="B693" s="429" t="s">
        <v>15</v>
      </c>
      <c r="C693" s="429"/>
      <c r="D693" s="182"/>
      <c r="E693" s="130"/>
      <c r="F693" s="130"/>
      <c r="G693" s="137" t="s">
        <v>15</v>
      </c>
      <c r="H693" s="133"/>
      <c r="I693" s="429" t="s">
        <v>16</v>
      </c>
      <c r="J693" s="429"/>
      <c r="K693" s="429"/>
      <c r="L693" s="130"/>
    </row>
  </sheetData>
  <autoFilter ref="A10:N693">
    <filterColumn colId="0"/>
    <filterColumn colId="6">
      <filters>
        <filter val="642"/>
      </filters>
    </filterColumn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1:K691"/>
    <mergeCell ref="B692:C692"/>
    <mergeCell ref="B693:C693"/>
    <mergeCell ref="I693:K693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>
    <tabColor indexed="10"/>
  </sheetPr>
  <dimension ref="A1:N314"/>
  <sheetViews>
    <sheetView topLeftCell="A8" workbookViewId="0">
      <pane ySplit="4" topLeftCell="A187" activePane="bottomLeft" state="frozen"/>
      <selection activeCell="A8" sqref="A8"/>
      <selection pane="bottomLeft" activeCell="F216" sqref="F216:F236"/>
    </sheetView>
  </sheetViews>
  <sheetFormatPr defaultRowHeight="15.75"/>
  <cols>
    <col min="1" max="1" width="4.140625" style="236" customWidth="1"/>
    <col min="2" max="2" width="10.5703125" style="236" customWidth="1"/>
    <col min="3" max="3" width="6.140625" style="237" customWidth="1"/>
    <col min="4" max="4" width="9.85546875" style="236" customWidth="1"/>
    <col min="5" max="5" width="30.7109375" style="236" customWidth="1"/>
    <col min="6" max="6" width="14.28515625" style="236" customWidth="1"/>
    <col min="7" max="7" width="6.42578125" style="236" customWidth="1"/>
    <col min="8" max="8" width="7.7109375" style="238" customWidth="1"/>
    <col min="9" max="9" width="12.140625" style="239" customWidth="1"/>
    <col min="10" max="10" width="13.28515625" style="239" customWidth="1"/>
    <col min="11" max="11" width="13.5703125" style="239" customWidth="1"/>
    <col min="12" max="12" width="7" style="236" customWidth="1"/>
    <col min="13" max="13" width="11.7109375" style="236" customWidth="1"/>
    <col min="14" max="14" width="12" style="236" bestFit="1" customWidth="1"/>
    <col min="15" max="16384" width="9.140625" style="236"/>
  </cols>
  <sheetData>
    <row r="1" spans="1:14" s="187" customFormat="1" ht="16.5" customHeight="1">
      <c r="B1" s="188" t="s">
        <v>354</v>
      </c>
      <c r="C1" s="136"/>
      <c r="H1" s="189"/>
      <c r="I1" s="190"/>
      <c r="J1" s="442" t="s">
        <v>355</v>
      </c>
      <c r="K1" s="442"/>
      <c r="L1" s="442"/>
      <c r="M1" s="139"/>
      <c r="N1" s="139"/>
    </row>
    <row r="2" spans="1:14" s="187" customFormat="1" ht="16.5" customHeight="1">
      <c r="B2" s="443" t="s">
        <v>356</v>
      </c>
      <c r="C2" s="444"/>
      <c r="D2" s="443"/>
      <c r="E2" s="443"/>
      <c r="F2" s="140"/>
      <c r="H2" s="189"/>
      <c r="I2" s="190"/>
      <c r="J2" s="445" t="s">
        <v>357</v>
      </c>
      <c r="K2" s="445"/>
      <c r="L2" s="445"/>
      <c r="M2" s="137"/>
      <c r="N2" s="137"/>
    </row>
    <row r="3" spans="1:14" s="187" customFormat="1" ht="16.5" customHeight="1">
      <c r="B3" s="443"/>
      <c r="C3" s="444"/>
      <c r="D3" s="443"/>
      <c r="E3" s="443"/>
      <c r="F3" s="140"/>
      <c r="H3" s="189"/>
      <c r="I3" s="190"/>
      <c r="J3" s="445" t="s">
        <v>358</v>
      </c>
      <c r="K3" s="445"/>
      <c r="L3" s="445"/>
    </row>
    <row r="4" spans="1:14" s="187" customFormat="1" ht="19.5" customHeight="1">
      <c r="B4" s="446" t="s">
        <v>359</v>
      </c>
      <c r="C4" s="446"/>
      <c r="D4" s="446"/>
      <c r="E4" s="446"/>
      <c r="F4" s="446"/>
      <c r="G4" s="446"/>
      <c r="H4" s="446"/>
      <c r="I4" s="446"/>
      <c r="J4" s="446"/>
      <c r="K4" s="446"/>
      <c r="L4" s="446"/>
    </row>
    <row r="5" spans="1:14" s="187" customFormat="1" ht="15">
      <c r="B5" s="447" t="s">
        <v>360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</row>
    <row r="6" spans="1:14" s="187" customFormat="1" ht="15">
      <c r="B6" s="447" t="s">
        <v>439</v>
      </c>
      <c r="C6" s="447"/>
      <c r="D6" s="447"/>
      <c r="E6" s="447"/>
      <c r="F6" s="447"/>
      <c r="G6" s="447"/>
      <c r="H6" s="447"/>
      <c r="I6" s="447"/>
      <c r="J6" s="447"/>
      <c r="K6" s="447"/>
      <c r="L6" s="447"/>
    </row>
    <row r="7" spans="1:14" s="187" customFormat="1" ht="4.5" customHeight="1">
      <c r="B7" s="138"/>
      <c r="C7" s="138"/>
      <c r="D7" s="138"/>
      <c r="E7" s="138"/>
      <c r="F7" s="138"/>
      <c r="G7" s="138"/>
      <c r="H7" s="191"/>
      <c r="I7" s="192"/>
      <c r="J7" s="192"/>
      <c r="K7" s="192"/>
      <c r="L7" s="138"/>
    </row>
    <row r="8" spans="1:14" s="195" customFormat="1" ht="20.25" customHeight="1">
      <c r="A8" s="435" t="s">
        <v>178</v>
      </c>
      <c r="B8" s="448" t="s">
        <v>362</v>
      </c>
      <c r="C8" s="450" t="s">
        <v>363</v>
      </c>
      <c r="D8" s="451"/>
      <c r="E8" s="452" t="s">
        <v>3</v>
      </c>
      <c r="F8" s="194"/>
      <c r="G8" s="452" t="s">
        <v>22</v>
      </c>
      <c r="H8" s="456" t="s">
        <v>440</v>
      </c>
      <c r="I8" s="454" t="s">
        <v>128</v>
      </c>
      <c r="J8" s="455"/>
      <c r="K8" s="451"/>
      <c r="L8" s="452" t="s">
        <v>4</v>
      </c>
    </row>
    <row r="9" spans="1:14" s="195" customFormat="1" ht="30.75" customHeight="1">
      <c r="A9" s="436"/>
      <c r="B9" s="449"/>
      <c r="C9" s="193" t="s">
        <v>364</v>
      </c>
      <c r="D9" s="194" t="s">
        <v>365</v>
      </c>
      <c r="E9" s="453"/>
      <c r="F9" s="196"/>
      <c r="G9" s="453"/>
      <c r="H9" s="457"/>
      <c r="I9" s="197" t="s">
        <v>366</v>
      </c>
      <c r="J9" s="197" t="s">
        <v>367</v>
      </c>
      <c r="K9" s="197" t="s">
        <v>368</v>
      </c>
      <c r="L9" s="453"/>
    </row>
    <row r="10" spans="1:14" s="200" customFormat="1" ht="12">
      <c r="A10" s="146"/>
      <c r="B10" s="198" t="s">
        <v>7</v>
      </c>
      <c r="C10" s="198" t="s">
        <v>8</v>
      </c>
      <c r="D10" s="198" t="s">
        <v>9</v>
      </c>
      <c r="E10" s="198" t="s">
        <v>10</v>
      </c>
      <c r="F10" s="198"/>
      <c r="G10" s="198" t="s">
        <v>11</v>
      </c>
      <c r="H10" s="199"/>
      <c r="I10" s="198">
        <v>1</v>
      </c>
      <c r="J10" s="198">
        <v>2</v>
      </c>
      <c r="K10" s="198">
        <v>3</v>
      </c>
      <c r="L10" s="198" t="s">
        <v>27</v>
      </c>
    </row>
    <row r="11" spans="1:14" s="195" customFormat="1" ht="17.25" hidden="1" customHeight="1">
      <c r="A11" s="150"/>
      <c r="B11" s="201"/>
      <c r="C11" s="202"/>
      <c r="D11" s="201"/>
      <c r="E11" s="201" t="s">
        <v>369</v>
      </c>
      <c r="F11" s="201"/>
      <c r="G11" s="201"/>
      <c r="H11" s="203"/>
      <c r="I11" s="204"/>
      <c r="J11" s="204"/>
      <c r="K11" s="204">
        <v>9354.2699999990873</v>
      </c>
      <c r="L11" s="201"/>
      <c r="M11" s="205">
        <f>K11+'Q4-USD'!K11</f>
        <v>11298.81999999925</v>
      </c>
    </row>
    <row r="12" spans="1:14" s="143" customFormat="1" ht="17.25" hidden="1" customHeight="1">
      <c r="A12" s="143">
        <f t="shared" ref="A12:A75" si="0">IF(B12&lt;&gt;"",MONTH(B12),"")</f>
        <v>1</v>
      </c>
      <c r="B12" s="158">
        <v>42009</v>
      </c>
      <c r="C12" s="159" t="s">
        <v>375</v>
      </c>
      <c r="D12" s="158">
        <f t="shared" ref="D12:D43" si="1">IF(B12="","",B12)</f>
        <v>42009</v>
      </c>
      <c r="E12" s="160" t="s">
        <v>441</v>
      </c>
      <c r="F12" s="163">
        <f t="shared" ref="F12:F43" si="2">(I12+J12)*H12</f>
        <v>40565000</v>
      </c>
      <c r="G12" s="159" t="s">
        <v>374</v>
      </c>
      <c r="H12" s="206">
        <v>21350</v>
      </c>
      <c r="I12" s="207">
        <v>1900</v>
      </c>
      <c r="J12" s="208"/>
      <c r="K12" s="209">
        <f>IF(B12&lt;&gt;"",K11+I12-J12,0)</f>
        <v>11254.269999999087</v>
      </c>
      <c r="L12" s="163"/>
    </row>
    <row r="13" spans="1:14" s="143" customFormat="1" ht="17.25" hidden="1" customHeight="1">
      <c r="A13" s="143">
        <f t="shared" si="0"/>
        <v>1</v>
      </c>
      <c r="B13" s="158">
        <v>42009</v>
      </c>
      <c r="C13" s="159" t="s">
        <v>372</v>
      </c>
      <c r="D13" s="158">
        <f t="shared" si="1"/>
        <v>42009</v>
      </c>
      <c r="E13" s="160" t="s">
        <v>373</v>
      </c>
      <c r="F13" s="163">
        <f t="shared" si="2"/>
        <v>867105000</v>
      </c>
      <c r="G13" s="159" t="s">
        <v>36</v>
      </c>
      <c r="H13" s="206">
        <v>21410</v>
      </c>
      <c r="I13" s="207">
        <v>40500</v>
      </c>
      <c r="J13" s="208"/>
      <c r="K13" s="209">
        <f t="shared" ref="K13:K76" si="3">IF(B13&lt;&gt;"",K12+I13-J13,0)</f>
        <v>51754.269999999087</v>
      </c>
      <c r="L13" s="163"/>
    </row>
    <row r="14" spans="1:14" s="143" customFormat="1" ht="17.25" hidden="1" customHeight="1">
      <c r="A14" s="143">
        <f t="shared" si="0"/>
        <v>1</v>
      </c>
      <c r="B14" s="158">
        <v>42009</v>
      </c>
      <c r="C14" s="159" t="s">
        <v>372</v>
      </c>
      <c r="D14" s="158">
        <f t="shared" si="1"/>
        <v>42009</v>
      </c>
      <c r="E14" s="160" t="s">
        <v>442</v>
      </c>
      <c r="F14" s="163">
        <f t="shared" si="2"/>
        <v>1099525000</v>
      </c>
      <c r="G14" s="161" t="s">
        <v>443</v>
      </c>
      <c r="H14" s="206">
        <v>21350</v>
      </c>
      <c r="I14" s="207"/>
      <c r="J14" s="208">
        <v>51500</v>
      </c>
      <c r="K14" s="209">
        <f t="shared" si="3"/>
        <v>254.2699999990873</v>
      </c>
      <c r="L14" s="163"/>
    </row>
    <row r="15" spans="1:14" s="143" customFormat="1" ht="17.25" hidden="1" customHeight="1">
      <c r="A15" s="143">
        <f t="shared" si="0"/>
        <v>1</v>
      </c>
      <c r="B15" s="158">
        <v>42009</v>
      </c>
      <c r="C15" s="159" t="s">
        <v>372</v>
      </c>
      <c r="D15" s="158">
        <f t="shared" si="1"/>
        <v>42009</v>
      </c>
      <c r="E15" s="160" t="s">
        <v>444</v>
      </c>
      <c r="F15" s="163">
        <f t="shared" si="2"/>
        <v>4124819.9999999381</v>
      </c>
      <c r="G15" s="161" t="s">
        <v>378</v>
      </c>
      <c r="H15" s="206">
        <v>21350</v>
      </c>
      <c r="I15" s="207"/>
      <c r="J15" s="208">
        <v>193.19999999999709</v>
      </c>
      <c r="K15" s="209">
        <f t="shared" si="3"/>
        <v>61.069999999090214</v>
      </c>
      <c r="L15" s="163"/>
    </row>
    <row r="16" spans="1:14" s="143" customFormat="1" ht="17.25" hidden="1" customHeight="1">
      <c r="A16" s="143">
        <f t="shared" si="0"/>
        <v>1</v>
      </c>
      <c r="B16" s="158">
        <v>42010</v>
      </c>
      <c r="C16" s="159" t="s">
        <v>375</v>
      </c>
      <c r="D16" s="158">
        <f t="shared" si="1"/>
        <v>42010</v>
      </c>
      <c r="E16" s="160" t="s">
        <v>445</v>
      </c>
      <c r="F16" s="163">
        <f t="shared" si="2"/>
        <v>1046150000</v>
      </c>
      <c r="G16" s="161" t="s">
        <v>443</v>
      </c>
      <c r="H16" s="206">
        <v>21350</v>
      </c>
      <c r="I16" s="207">
        <v>49000</v>
      </c>
      <c r="J16" s="208"/>
      <c r="K16" s="209">
        <f t="shared" si="3"/>
        <v>49061.06999999909</v>
      </c>
      <c r="L16" s="163"/>
    </row>
    <row r="17" spans="1:12" s="143" customFormat="1" ht="17.25" hidden="1" customHeight="1">
      <c r="A17" s="143">
        <f t="shared" si="0"/>
        <v>1</v>
      </c>
      <c r="B17" s="158">
        <v>42010</v>
      </c>
      <c r="C17" s="159" t="s">
        <v>375</v>
      </c>
      <c r="D17" s="158">
        <f t="shared" si="1"/>
        <v>42010</v>
      </c>
      <c r="E17" s="160" t="s">
        <v>376</v>
      </c>
      <c r="F17" s="163">
        <f t="shared" si="2"/>
        <v>1048600000</v>
      </c>
      <c r="G17" s="161" t="s">
        <v>36</v>
      </c>
      <c r="H17" s="206">
        <v>21400</v>
      </c>
      <c r="I17" s="207"/>
      <c r="J17" s="208">
        <v>49000</v>
      </c>
      <c r="K17" s="209">
        <f t="shared" si="3"/>
        <v>61.069999999090214</v>
      </c>
      <c r="L17" s="163"/>
    </row>
    <row r="18" spans="1:12" s="143" customFormat="1" ht="17.25" hidden="1" customHeight="1">
      <c r="A18" s="143">
        <f t="shared" si="0"/>
        <v>1</v>
      </c>
      <c r="B18" s="158">
        <v>42020</v>
      </c>
      <c r="C18" s="159" t="s">
        <v>375</v>
      </c>
      <c r="D18" s="158">
        <f t="shared" si="1"/>
        <v>42020</v>
      </c>
      <c r="E18" s="160" t="s">
        <v>446</v>
      </c>
      <c r="F18" s="163">
        <f t="shared" si="2"/>
        <v>3907404412.7999997</v>
      </c>
      <c r="G18" s="159" t="s">
        <v>447</v>
      </c>
      <c r="H18" s="206">
        <v>21315</v>
      </c>
      <c r="I18" s="207">
        <v>183317.12</v>
      </c>
      <c r="J18" s="208"/>
      <c r="K18" s="209">
        <f t="shared" si="3"/>
        <v>183378.18999999907</v>
      </c>
      <c r="L18" s="163"/>
    </row>
    <row r="19" spans="1:12" s="143" customFormat="1" ht="17.25" hidden="1" customHeight="1">
      <c r="A19" s="143">
        <f t="shared" si="0"/>
        <v>1</v>
      </c>
      <c r="B19" s="158">
        <v>42020</v>
      </c>
      <c r="C19" s="159" t="s">
        <v>372</v>
      </c>
      <c r="D19" s="158">
        <f t="shared" si="1"/>
        <v>42020</v>
      </c>
      <c r="E19" s="160" t="s">
        <v>376</v>
      </c>
      <c r="F19" s="163">
        <f t="shared" si="2"/>
        <v>1067000000</v>
      </c>
      <c r="G19" s="161" t="s">
        <v>36</v>
      </c>
      <c r="H19" s="206">
        <v>21340</v>
      </c>
      <c r="I19" s="207"/>
      <c r="J19" s="208">
        <v>50000</v>
      </c>
      <c r="K19" s="209">
        <f t="shared" si="3"/>
        <v>133378.18999999907</v>
      </c>
      <c r="L19" s="163"/>
    </row>
    <row r="20" spans="1:12" s="143" customFormat="1" ht="17.25" hidden="1" customHeight="1">
      <c r="A20" s="143">
        <f t="shared" si="0"/>
        <v>1</v>
      </c>
      <c r="B20" s="158">
        <v>42023</v>
      </c>
      <c r="C20" s="159" t="s">
        <v>375</v>
      </c>
      <c r="D20" s="158">
        <f t="shared" si="1"/>
        <v>42023</v>
      </c>
      <c r="E20" s="160" t="s">
        <v>448</v>
      </c>
      <c r="F20" s="163">
        <f t="shared" si="2"/>
        <v>2088870000</v>
      </c>
      <c r="G20" s="161" t="s">
        <v>443</v>
      </c>
      <c r="H20" s="206">
        <v>21315</v>
      </c>
      <c r="I20" s="207">
        <v>98000</v>
      </c>
      <c r="J20" s="208"/>
      <c r="K20" s="209">
        <f t="shared" si="3"/>
        <v>231378.18999999907</v>
      </c>
      <c r="L20" s="163"/>
    </row>
    <row r="21" spans="1:12" s="143" customFormat="1" ht="17.25" hidden="1" customHeight="1">
      <c r="A21" s="143">
        <f t="shared" si="0"/>
        <v>1</v>
      </c>
      <c r="B21" s="158">
        <v>42023</v>
      </c>
      <c r="C21" s="159" t="s">
        <v>372</v>
      </c>
      <c r="D21" s="158">
        <f t="shared" si="1"/>
        <v>42023</v>
      </c>
      <c r="E21" s="160" t="s">
        <v>449</v>
      </c>
      <c r="F21" s="163">
        <f t="shared" si="2"/>
        <v>1278900000</v>
      </c>
      <c r="G21" s="161" t="s">
        <v>443</v>
      </c>
      <c r="H21" s="206">
        <v>21315</v>
      </c>
      <c r="I21" s="207"/>
      <c r="J21" s="208">
        <v>60000</v>
      </c>
      <c r="K21" s="209">
        <f t="shared" si="3"/>
        <v>171378.18999999907</v>
      </c>
      <c r="L21" s="163"/>
    </row>
    <row r="22" spans="1:12" s="143" customFormat="1" ht="17.25" hidden="1" customHeight="1">
      <c r="A22" s="143">
        <f t="shared" si="0"/>
        <v>1</v>
      </c>
      <c r="B22" s="158">
        <v>42023</v>
      </c>
      <c r="C22" s="159" t="s">
        <v>372</v>
      </c>
      <c r="D22" s="158">
        <f t="shared" si="1"/>
        <v>42023</v>
      </c>
      <c r="E22" s="160" t="s">
        <v>450</v>
      </c>
      <c r="F22" s="163">
        <f t="shared" si="2"/>
        <v>5456640</v>
      </c>
      <c r="G22" s="161" t="s">
        <v>378</v>
      </c>
      <c r="H22" s="206">
        <v>21315</v>
      </c>
      <c r="I22" s="207"/>
      <c r="J22" s="208">
        <v>256</v>
      </c>
      <c r="K22" s="209">
        <f t="shared" si="3"/>
        <v>171122.18999999907</v>
      </c>
      <c r="L22" s="163"/>
    </row>
    <row r="23" spans="1:12" s="143" customFormat="1" ht="17.25" hidden="1" customHeight="1">
      <c r="A23" s="143">
        <f t="shared" si="0"/>
        <v>1</v>
      </c>
      <c r="B23" s="158">
        <v>42023</v>
      </c>
      <c r="C23" s="159" t="s">
        <v>372</v>
      </c>
      <c r="D23" s="158">
        <f t="shared" si="1"/>
        <v>42023</v>
      </c>
      <c r="E23" s="160" t="s">
        <v>451</v>
      </c>
      <c r="F23" s="163">
        <f t="shared" si="2"/>
        <v>809970000</v>
      </c>
      <c r="G23" s="161" t="s">
        <v>443</v>
      </c>
      <c r="H23" s="206">
        <v>21315</v>
      </c>
      <c r="I23" s="207"/>
      <c r="J23" s="208">
        <v>38000</v>
      </c>
      <c r="K23" s="209">
        <f t="shared" si="3"/>
        <v>133122.18999999907</v>
      </c>
      <c r="L23" s="163"/>
    </row>
    <row r="24" spans="1:12" s="143" customFormat="1" ht="17.25" hidden="1" customHeight="1">
      <c r="A24" s="143">
        <f t="shared" si="0"/>
        <v>1</v>
      </c>
      <c r="B24" s="158">
        <v>42023</v>
      </c>
      <c r="C24" s="159" t="s">
        <v>372</v>
      </c>
      <c r="D24" s="158">
        <f t="shared" si="1"/>
        <v>42023</v>
      </c>
      <c r="E24" s="160" t="s">
        <v>452</v>
      </c>
      <c r="F24" s="163">
        <f t="shared" si="2"/>
        <v>3456014.0999999996</v>
      </c>
      <c r="G24" s="161" t="s">
        <v>378</v>
      </c>
      <c r="H24" s="206">
        <v>21315</v>
      </c>
      <c r="I24" s="207"/>
      <c r="J24" s="208">
        <v>162.13999999999999</v>
      </c>
      <c r="K24" s="209">
        <f t="shared" si="3"/>
        <v>132960.04999999906</v>
      </c>
      <c r="L24" s="163"/>
    </row>
    <row r="25" spans="1:12" s="143" customFormat="1" ht="17.25" hidden="1" customHeight="1">
      <c r="A25" s="143">
        <f t="shared" si="0"/>
        <v>1</v>
      </c>
      <c r="B25" s="158">
        <v>42023</v>
      </c>
      <c r="C25" s="159" t="s">
        <v>372</v>
      </c>
      <c r="D25" s="158">
        <f t="shared" si="1"/>
        <v>42023</v>
      </c>
      <c r="E25" s="160" t="s">
        <v>453</v>
      </c>
      <c r="F25" s="163">
        <f t="shared" si="2"/>
        <v>4096742.9999999995</v>
      </c>
      <c r="G25" s="159" t="s">
        <v>378</v>
      </c>
      <c r="H25" s="206">
        <v>21315</v>
      </c>
      <c r="I25" s="207"/>
      <c r="J25" s="208">
        <v>192.2</v>
      </c>
      <c r="K25" s="209">
        <f t="shared" si="3"/>
        <v>132767.84999999905</v>
      </c>
      <c r="L25" s="163"/>
    </row>
    <row r="26" spans="1:12" s="143" customFormat="1" ht="17.25" hidden="1" customHeight="1">
      <c r="A26" s="143">
        <f t="shared" si="0"/>
        <v>1</v>
      </c>
      <c r="B26" s="158">
        <v>42023</v>
      </c>
      <c r="C26" s="159" t="s">
        <v>372</v>
      </c>
      <c r="D26" s="158">
        <f t="shared" si="1"/>
        <v>42023</v>
      </c>
      <c r="E26" s="160" t="s">
        <v>454</v>
      </c>
      <c r="F26" s="163">
        <f t="shared" si="2"/>
        <v>4481691.8999999994</v>
      </c>
      <c r="G26" s="159" t="s">
        <v>378</v>
      </c>
      <c r="H26" s="206">
        <v>21315</v>
      </c>
      <c r="I26" s="207"/>
      <c r="J26" s="208">
        <v>210.26</v>
      </c>
      <c r="K26" s="209">
        <f t="shared" si="3"/>
        <v>132557.58999999904</v>
      </c>
      <c r="L26" s="163"/>
    </row>
    <row r="27" spans="1:12" s="143" customFormat="1" ht="17.25" hidden="1" customHeight="1">
      <c r="A27" s="143">
        <f t="shared" si="0"/>
        <v>1</v>
      </c>
      <c r="B27" s="158">
        <v>42023</v>
      </c>
      <c r="C27" s="159" t="s">
        <v>372</v>
      </c>
      <c r="D27" s="158">
        <f t="shared" si="1"/>
        <v>42023</v>
      </c>
      <c r="E27" s="160" t="s">
        <v>455</v>
      </c>
      <c r="F27" s="163">
        <f t="shared" si="2"/>
        <v>7929180</v>
      </c>
      <c r="G27" s="159" t="s">
        <v>378</v>
      </c>
      <c r="H27" s="206">
        <v>21315</v>
      </c>
      <c r="I27" s="207"/>
      <c r="J27" s="207">
        <v>372</v>
      </c>
      <c r="K27" s="209">
        <f t="shared" si="3"/>
        <v>132185.58999999904</v>
      </c>
      <c r="L27" s="163"/>
    </row>
    <row r="28" spans="1:12" s="143" customFormat="1" ht="17.25" hidden="1" customHeight="1">
      <c r="A28" s="143">
        <f t="shared" si="0"/>
        <v>1</v>
      </c>
      <c r="B28" s="158">
        <v>42023</v>
      </c>
      <c r="C28" s="159" t="s">
        <v>372</v>
      </c>
      <c r="D28" s="158">
        <f t="shared" si="1"/>
        <v>42023</v>
      </c>
      <c r="E28" s="160" t="s">
        <v>427</v>
      </c>
      <c r="F28" s="163">
        <f t="shared" si="2"/>
        <v>6079038</v>
      </c>
      <c r="G28" s="161" t="s">
        <v>378</v>
      </c>
      <c r="H28" s="206">
        <v>21315</v>
      </c>
      <c r="I28" s="207"/>
      <c r="J28" s="208">
        <v>285.2</v>
      </c>
      <c r="K28" s="209">
        <f t="shared" si="3"/>
        <v>131900.38999999902</v>
      </c>
      <c r="L28" s="163"/>
    </row>
    <row r="29" spans="1:12" s="143" customFormat="1" ht="17.25" hidden="1" customHeight="1">
      <c r="A29" s="143">
        <f t="shared" si="0"/>
        <v>1</v>
      </c>
      <c r="B29" s="158">
        <v>42023</v>
      </c>
      <c r="C29" s="159" t="s">
        <v>372</v>
      </c>
      <c r="D29" s="158">
        <f t="shared" si="1"/>
        <v>42023</v>
      </c>
      <c r="E29" s="160" t="s">
        <v>426</v>
      </c>
      <c r="F29" s="163">
        <f t="shared" si="2"/>
        <v>8149363.9499999993</v>
      </c>
      <c r="G29" s="159" t="s">
        <v>378</v>
      </c>
      <c r="H29" s="206">
        <v>21315</v>
      </c>
      <c r="I29" s="207"/>
      <c r="J29" s="208">
        <v>382.33</v>
      </c>
      <c r="K29" s="209">
        <f t="shared" si="3"/>
        <v>131518.05999999904</v>
      </c>
      <c r="L29" s="163"/>
    </row>
    <row r="30" spans="1:12" s="143" customFormat="1" ht="17.25" hidden="1" customHeight="1">
      <c r="A30" s="143">
        <f t="shared" si="0"/>
        <v>1</v>
      </c>
      <c r="B30" s="158">
        <v>42024</v>
      </c>
      <c r="C30" s="159" t="s">
        <v>372</v>
      </c>
      <c r="D30" s="158">
        <f t="shared" si="1"/>
        <v>42024</v>
      </c>
      <c r="E30" s="160" t="s">
        <v>376</v>
      </c>
      <c r="F30" s="163">
        <f t="shared" si="2"/>
        <v>1281000000</v>
      </c>
      <c r="G30" s="159" t="s">
        <v>36</v>
      </c>
      <c r="H30" s="206">
        <v>21350</v>
      </c>
      <c r="I30" s="207"/>
      <c r="J30" s="208">
        <v>60000</v>
      </c>
      <c r="K30" s="209">
        <f t="shared" si="3"/>
        <v>71518.059999999037</v>
      </c>
      <c r="L30" s="163"/>
    </row>
    <row r="31" spans="1:12" s="143" customFormat="1" ht="17.25" hidden="1" customHeight="1">
      <c r="A31" s="143">
        <f t="shared" si="0"/>
        <v>1</v>
      </c>
      <c r="B31" s="158">
        <v>42026</v>
      </c>
      <c r="C31" s="159" t="s">
        <v>375</v>
      </c>
      <c r="D31" s="158">
        <f t="shared" si="1"/>
        <v>42026</v>
      </c>
      <c r="E31" s="160" t="s">
        <v>441</v>
      </c>
      <c r="F31" s="163">
        <f t="shared" si="2"/>
        <v>213150000</v>
      </c>
      <c r="G31" s="159" t="s">
        <v>374</v>
      </c>
      <c r="H31" s="206">
        <v>21315</v>
      </c>
      <c r="I31" s="207"/>
      <c r="J31" s="208">
        <v>10000</v>
      </c>
      <c r="K31" s="209">
        <f t="shared" si="3"/>
        <v>61518.059999999037</v>
      </c>
      <c r="L31" s="163"/>
    </row>
    <row r="32" spans="1:12" s="143" customFormat="1" ht="17.25" hidden="1" customHeight="1">
      <c r="A32" s="143">
        <f t="shared" si="0"/>
        <v>1</v>
      </c>
      <c r="B32" s="158">
        <v>42028</v>
      </c>
      <c r="C32" s="159" t="s">
        <v>375</v>
      </c>
      <c r="D32" s="158">
        <f t="shared" si="1"/>
        <v>42028</v>
      </c>
      <c r="E32" s="160" t="s">
        <v>417</v>
      </c>
      <c r="F32" s="163">
        <f t="shared" si="2"/>
        <v>53926.95</v>
      </c>
      <c r="G32" s="159" t="s">
        <v>418</v>
      </c>
      <c r="H32" s="206">
        <v>21315</v>
      </c>
      <c r="I32" s="207">
        <v>2.5299999999999998</v>
      </c>
      <c r="J32" s="208"/>
      <c r="K32" s="209">
        <f t="shared" si="3"/>
        <v>61520.589999999036</v>
      </c>
      <c r="L32" s="163"/>
    </row>
    <row r="33" spans="1:14" s="143" customFormat="1" ht="17.25" hidden="1" customHeight="1">
      <c r="A33" s="143">
        <f t="shared" si="0"/>
        <v>1</v>
      </c>
      <c r="B33" s="158">
        <v>42032</v>
      </c>
      <c r="C33" s="159" t="s">
        <v>372</v>
      </c>
      <c r="D33" s="158">
        <f t="shared" si="1"/>
        <v>42032</v>
      </c>
      <c r="E33" s="160" t="s">
        <v>376</v>
      </c>
      <c r="F33" s="163">
        <f t="shared" si="2"/>
        <v>1313025000</v>
      </c>
      <c r="G33" s="161" t="s">
        <v>36</v>
      </c>
      <c r="H33" s="206">
        <v>21350</v>
      </c>
      <c r="I33" s="207"/>
      <c r="J33" s="208">
        <v>61500</v>
      </c>
      <c r="K33" s="209">
        <f t="shared" si="3"/>
        <v>20.589999999036081</v>
      </c>
      <c r="L33" s="163"/>
      <c r="N33" s="157">
        <f>ROUND(M33*H33,0)</f>
        <v>0</v>
      </c>
    </row>
    <row r="34" spans="1:14" s="143" customFormat="1" ht="17.25" hidden="1" customHeight="1">
      <c r="A34" s="143">
        <f t="shared" si="0"/>
        <v>2</v>
      </c>
      <c r="B34" s="158">
        <v>42038</v>
      </c>
      <c r="C34" s="159" t="s">
        <v>375</v>
      </c>
      <c r="D34" s="158">
        <f t="shared" si="1"/>
        <v>42038</v>
      </c>
      <c r="E34" s="160" t="s">
        <v>456</v>
      </c>
      <c r="F34" s="163">
        <f t="shared" si="2"/>
        <v>2285319501</v>
      </c>
      <c r="G34" s="159" t="s">
        <v>447</v>
      </c>
      <c r="H34" s="206">
        <v>21345</v>
      </c>
      <c r="I34" s="207">
        <v>107065.8</v>
      </c>
      <c r="J34" s="208"/>
      <c r="K34" s="209">
        <f t="shared" si="3"/>
        <v>107086.38999999904</v>
      </c>
      <c r="L34" s="163"/>
    </row>
    <row r="35" spans="1:14" s="143" customFormat="1" ht="17.25" hidden="1" customHeight="1">
      <c r="A35" s="143">
        <f t="shared" si="0"/>
        <v>2</v>
      </c>
      <c r="B35" s="158">
        <v>42039</v>
      </c>
      <c r="C35" s="159" t="s">
        <v>375</v>
      </c>
      <c r="D35" s="158">
        <f t="shared" si="1"/>
        <v>42039</v>
      </c>
      <c r="E35" s="160" t="s">
        <v>441</v>
      </c>
      <c r="F35" s="163">
        <f t="shared" si="2"/>
        <v>21345000</v>
      </c>
      <c r="G35" s="159" t="s">
        <v>374</v>
      </c>
      <c r="H35" s="206">
        <v>21345</v>
      </c>
      <c r="I35" s="207">
        <v>1000</v>
      </c>
      <c r="J35" s="207"/>
      <c r="K35" s="209">
        <f t="shared" si="3"/>
        <v>108086.38999999904</v>
      </c>
      <c r="L35" s="163"/>
    </row>
    <row r="36" spans="1:14" s="143" customFormat="1" ht="17.25" hidden="1" customHeight="1">
      <c r="A36" s="143">
        <f t="shared" si="0"/>
        <v>2</v>
      </c>
      <c r="B36" s="158">
        <v>42039</v>
      </c>
      <c r="C36" s="159" t="s">
        <v>375</v>
      </c>
      <c r="D36" s="158">
        <f t="shared" si="1"/>
        <v>42039</v>
      </c>
      <c r="E36" s="160" t="s">
        <v>376</v>
      </c>
      <c r="F36" s="163">
        <f t="shared" si="2"/>
        <v>2305260000</v>
      </c>
      <c r="G36" s="159" t="s">
        <v>36</v>
      </c>
      <c r="H36" s="206">
        <v>21345</v>
      </c>
      <c r="I36" s="207"/>
      <c r="J36" s="208">
        <v>108000</v>
      </c>
      <c r="K36" s="209">
        <f t="shared" si="3"/>
        <v>86.389999999038992</v>
      </c>
      <c r="L36" s="163"/>
    </row>
    <row r="37" spans="1:14" s="143" customFormat="1" ht="17.25" hidden="1" customHeight="1">
      <c r="A37" s="143">
        <f t="shared" si="0"/>
        <v>2</v>
      </c>
      <c r="B37" s="158">
        <v>42049</v>
      </c>
      <c r="C37" s="159" t="s">
        <v>375</v>
      </c>
      <c r="D37" s="158">
        <f t="shared" si="1"/>
        <v>42049</v>
      </c>
      <c r="E37" s="160" t="s">
        <v>446</v>
      </c>
      <c r="F37" s="163">
        <f t="shared" si="2"/>
        <v>4313000796.4499998</v>
      </c>
      <c r="G37" s="161" t="s">
        <v>447</v>
      </c>
      <c r="H37" s="206">
        <v>21345</v>
      </c>
      <c r="I37" s="207">
        <v>202061.41</v>
      </c>
      <c r="J37" s="208"/>
      <c r="K37" s="209">
        <f t="shared" si="3"/>
        <v>202147.79999999906</v>
      </c>
      <c r="L37" s="163"/>
    </row>
    <row r="38" spans="1:14" s="143" customFormat="1" ht="17.25" hidden="1" customHeight="1">
      <c r="A38" s="143">
        <f t="shared" si="0"/>
        <v>2</v>
      </c>
      <c r="B38" s="158">
        <v>42049</v>
      </c>
      <c r="C38" s="159" t="s">
        <v>375</v>
      </c>
      <c r="D38" s="158">
        <f t="shared" si="1"/>
        <v>42049</v>
      </c>
      <c r="E38" s="160" t="s">
        <v>376</v>
      </c>
      <c r="F38" s="163">
        <f t="shared" si="2"/>
        <v>2133000000</v>
      </c>
      <c r="G38" s="159" t="s">
        <v>36</v>
      </c>
      <c r="H38" s="206">
        <v>21330</v>
      </c>
      <c r="I38" s="207"/>
      <c r="J38" s="208">
        <v>100000</v>
      </c>
      <c r="K38" s="209">
        <f t="shared" si="3"/>
        <v>102147.79999999906</v>
      </c>
      <c r="L38" s="163"/>
    </row>
    <row r="39" spans="1:14" s="143" customFormat="1" ht="17.25" hidden="1" customHeight="1">
      <c r="A39" s="143">
        <f t="shared" si="0"/>
        <v>2</v>
      </c>
      <c r="B39" s="158">
        <v>42049</v>
      </c>
      <c r="C39" s="159" t="s">
        <v>372</v>
      </c>
      <c r="D39" s="158">
        <f t="shared" si="1"/>
        <v>42049</v>
      </c>
      <c r="E39" s="160" t="s">
        <v>377</v>
      </c>
      <c r="F39" s="163">
        <f t="shared" si="2"/>
        <v>2364812.5500000003</v>
      </c>
      <c r="G39" s="159" t="s">
        <v>378</v>
      </c>
      <c r="H39" s="206">
        <v>21345</v>
      </c>
      <c r="I39" s="207"/>
      <c r="J39" s="208">
        <v>110.79</v>
      </c>
      <c r="K39" s="209">
        <f t="shared" si="3"/>
        <v>102037.00999999906</v>
      </c>
      <c r="L39" s="163"/>
    </row>
    <row r="40" spans="1:14" s="143" customFormat="1" ht="17.25" hidden="1" customHeight="1">
      <c r="A40" s="143">
        <f t="shared" si="0"/>
        <v>2</v>
      </c>
      <c r="B40" s="158">
        <v>42049</v>
      </c>
      <c r="C40" s="159" t="s">
        <v>372</v>
      </c>
      <c r="D40" s="158">
        <f t="shared" si="1"/>
        <v>42049</v>
      </c>
      <c r="E40" s="160" t="s">
        <v>379</v>
      </c>
      <c r="F40" s="163">
        <f t="shared" si="2"/>
        <v>5608185.2999999998</v>
      </c>
      <c r="G40" s="159" t="s">
        <v>378</v>
      </c>
      <c r="H40" s="206">
        <v>21345</v>
      </c>
      <c r="I40" s="207"/>
      <c r="J40" s="208">
        <v>262.74</v>
      </c>
      <c r="K40" s="209">
        <f t="shared" si="3"/>
        <v>101774.26999999906</v>
      </c>
      <c r="L40" s="163"/>
    </row>
    <row r="41" spans="1:14" s="143" customFormat="1" ht="17.25" hidden="1" customHeight="1">
      <c r="A41" s="143">
        <f t="shared" si="0"/>
        <v>2</v>
      </c>
      <c r="B41" s="158">
        <v>42049</v>
      </c>
      <c r="C41" s="159" t="s">
        <v>372</v>
      </c>
      <c r="D41" s="158">
        <f t="shared" si="1"/>
        <v>42049</v>
      </c>
      <c r="E41" s="160" t="s">
        <v>380</v>
      </c>
      <c r="F41" s="163">
        <f t="shared" si="2"/>
        <v>3486278.85</v>
      </c>
      <c r="G41" s="159" t="s">
        <v>378</v>
      </c>
      <c r="H41" s="206">
        <v>21345</v>
      </c>
      <c r="I41" s="207"/>
      <c r="J41" s="208">
        <v>163.33000000000001</v>
      </c>
      <c r="K41" s="209">
        <f t="shared" si="3"/>
        <v>101610.93999999906</v>
      </c>
      <c r="L41" s="163"/>
    </row>
    <row r="42" spans="1:14" s="143" customFormat="1" ht="17.25" hidden="1" customHeight="1">
      <c r="A42" s="143">
        <f t="shared" si="0"/>
        <v>2</v>
      </c>
      <c r="B42" s="158">
        <v>42049</v>
      </c>
      <c r="C42" s="159" t="s">
        <v>372</v>
      </c>
      <c r="D42" s="158">
        <f t="shared" si="1"/>
        <v>42049</v>
      </c>
      <c r="E42" s="160" t="s">
        <v>381</v>
      </c>
      <c r="F42" s="163">
        <f t="shared" si="2"/>
        <v>4880747.7</v>
      </c>
      <c r="G42" s="159" t="s">
        <v>378</v>
      </c>
      <c r="H42" s="206">
        <v>21345</v>
      </c>
      <c r="I42" s="207"/>
      <c r="J42" s="208">
        <v>228.66</v>
      </c>
      <c r="K42" s="209">
        <f t="shared" si="3"/>
        <v>101382.27999999905</v>
      </c>
      <c r="L42" s="163"/>
    </row>
    <row r="43" spans="1:14" s="143" customFormat="1" ht="17.25" hidden="1" customHeight="1">
      <c r="A43" s="143">
        <f t="shared" si="0"/>
        <v>2</v>
      </c>
      <c r="B43" s="158">
        <v>42059</v>
      </c>
      <c r="C43" s="159" t="s">
        <v>375</v>
      </c>
      <c r="D43" s="158">
        <f t="shared" si="1"/>
        <v>42059</v>
      </c>
      <c r="E43" s="160" t="s">
        <v>457</v>
      </c>
      <c r="F43" s="163">
        <f t="shared" si="2"/>
        <v>80100</v>
      </c>
      <c r="G43" s="159" t="s">
        <v>418</v>
      </c>
      <c r="H43" s="206">
        <v>21360</v>
      </c>
      <c r="I43" s="207">
        <v>3.75</v>
      </c>
      <c r="J43" s="208"/>
      <c r="K43" s="209">
        <f t="shared" si="3"/>
        <v>101386.02999999905</v>
      </c>
      <c r="L43" s="163"/>
    </row>
    <row r="44" spans="1:14" s="143" customFormat="1" ht="17.25" hidden="1" customHeight="1">
      <c r="A44" s="143">
        <f t="shared" si="0"/>
        <v>2</v>
      </c>
      <c r="B44" s="158">
        <v>42059</v>
      </c>
      <c r="C44" s="159" t="s">
        <v>372</v>
      </c>
      <c r="D44" s="158">
        <f t="shared" ref="D44:D75" si="4">IF(B44="","",B44)</f>
        <v>42059</v>
      </c>
      <c r="E44" s="160" t="s">
        <v>441</v>
      </c>
      <c r="F44" s="163">
        <f t="shared" ref="F44:F75" si="5">(I44+J44)*H44</f>
        <v>1185480000</v>
      </c>
      <c r="G44" s="159" t="s">
        <v>374</v>
      </c>
      <c r="H44" s="206">
        <v>21360</v>
      </c>
      <c r="I44" s="207"/>
      <c r="J44" s="208">
        <v>55500</v>
      </c>
      <c r="K44" s="209">
        <f t="shared" si="3"/>
        <v>45886.029999999053</v>
      </c>
      <c r="L44" s="163"/>
    </row>
    <row r="45" spans="1:14" s="143" customFormat="1" ht="17.25" hidden="1" customHeight="1">
      <c r="A45" s="143">
        <f t="shared" si="0"/>
        <v>2</v>
      </c>
      <c r="B45" s="158">
        <v>42059</v>
      </c>
      <c r="C45" s="159" t="s">
        <v>372</v>
      </c>
      <c r="D45" s="158">
        <f t="shared" si="4"/>
        <v>42059</v>
      </c>
      <c r="E45" s="160" t="s">
        <v>453</v>
      </c>
      <c r="F45" s="163">
        <f t="shared" si="5"/>
        <v>4105391.9999999995</v>
      </c>
      <c r="G45" s="159" t="s">
        <v>378</v>
      </c>
      <c r="H45" s="206">
        <v>21360</v>
      </c>
      <c r="I45" s="207"/>
      <c r="J45" s="208">
        <v>192.2</v>
      </c>
      <c r="K45" s="209">
        <f t="shared" si="3"/>
        <v>45693.829999999056</v>
      </c>
      <c r="L45" s="163"/>
    </row>
    <row r="46" spans="1:14" s="143" customFormat="1" ht="17.25" hidden="1" customHeight="1">
      <c r="A46" s="143">
        <f t="shared" si="0"/>
        <v>2</v>
      </c>
      <c r="B46" s="158">
        <v>42059</v>
      </c>
      <c r="C46" s="159" t="s">
        <v>372</v>
      </c>
      <c r="D46" s="158">
        <f t="shared" si="4"/>
        <v>42059</v>
      </c>
      <c r="E46" s="160" t="s">
        <v>454</v>
      </c>
      <c r="F46" s="163">
        <f t="shared" si="5"/>
        <v>4491153.5999999996</v>
      </c>
      <c r="G46" s="159" t="s">
        <v>378</v>
      </c>
      <c r="H46" s="206">
        <v>21360</v>
      </c>
      <c r="I46" s="207"/>
      <c r="J46" s="208">
        <v>210.26</v>
      </c>
      <c r="K46" s="209">
        <f t="shared" si="3"/>
        <v>45483.569999999054</v>
      </c>
      <c r="L46" s="163"/>
    </row>
    <row r="47" spans="1:14" s="143" customFormat="1" ht="17.25" hidden="1" customHeight="1">
      <c r="A47" s="143">
        <f t="shared" si="0"/>
        <v>2</v>
      </c>
      <c r="B47" s="158">
        <v>42059</v>
      </c>
      <c r="C47" s="159" t="s">
        <v>372</v>
      </c>
      <c r="D47" s="158">
        <f t="shared" si="4"/>
        <v>42059</v>
      </c>
      <c r="E47" s="160" t="s">
        <v>455</v>
      </c>
      <c r="F47" s="163">
        <f t="shared" si="5"/>
        <v>7945920</v>
      </c>
      <c r="G47" s="159" t="s">
        <v>378</v>
      </c>
      <c r="H47" s="206">
        <v>21360</v>
      </c>
      <c r="I47" s="207"/>
      <c r="J47" s="208">
        <v>372</v>
      </c>
      <c r="K47" s="209">
        <f t="shared" si="3"/>
        <v>45111.569999999054</v>
      </c>
      <c r="L47" s="163"/>
    </row>
    <row r="48" spans="1:14" s="143" customFormat="1" ht="17.25" hidden="1" customHeight="1">
      <c r="A48" s="143">
        <f t="shared" si="0"/>
        <v>2</v>
      </c>
      <c r="B48" s="158">
        <v>42059</v>
      </c>
      <c r="C48" s="159" t="s">
        <v>372</v>
      </c>
      <c r="D48" s="158">
        <f t="shared" si="4"/>
        <v>42059</v>
      </c>
      <c r="E48" s="160" t="s">
        <v>426</v>
      </c>
      <c r="F48" s="163">
        <f t="shared" si="5"/>
        <v>8166568.7999999998</v>
      </c>
      <c r="G48" s="159" t="s">
        <v>378</v>
      </c>
      <c r="H48" s="206">
        <v>21360</v>
      </c>
      <c r="I48" s="207"/>
      <c r="J48" s="208">
        <v>382.33</v>
      </c>
      <c r="K48" s="209">
        <f t="shared" si="3"/>
        <v>44729.239999999052</v>
      </c>
      <c r="L48" s="163"/>
    </row>
    <row r="49" spans="1:13" s="143" customFormat="1" ht="17.25" hidden="1" customHeight="1">
      <c r="A49" s="143">
        <f t="shared" si="0"/>
        <v>2</v>
      </c>
      <c r="B49" s="158">
        <v>42059</v>
      </c>
      <c r="C49" s="159" t="s">
        <v>372</v>
      </c>
      <c r="D49" s="158">
        <f t="shared" si="4"/>
        <v>42059</v>
      </c>
      <c r="E49" s="160" t="s">
        <v>427</v>
      </c>
      <c r="F49" s="163">
        <f t="shared" si="5"/>
        <v>6091872</v>
      </c>
      <c r="G49" s="159" t="s">
        <v>378</v>
      </c>
      <c r="H49" s="206">
        <v>21360</v>
      </c>
      <c r="I49" s="207"/>
      <c r="J49" s="208">
        <v>285.2</v>
      </c>
      <c r="K49" s="209">
        <f t="shared" si="3"/>
        <v>44444.039999999055</v>
      </c>
      <c r="L49" s="163"/>
    </row>
    <row r="50" spans="1:13" s="143" customFormat="1" ht="17.25" hidden="1" customHeight="1">
      <c r="A50" s="143">
        <f t="shared" si="0"/>
        <v>2</v>
      </c>
      <c r="B50" s="158">
        <v>42059</v>
      </c>
      <c r="C50" s="159" t="s">
        <v>372</v>
      </c>
      <c r="D50" s="158">
        <f t="shared" si="4"/>
        <v>42059</v>
      </c>
      <c r="E50" s="160" t="s">
        <v>428</v>
      </c>
      <c r="F50" s="163">
        <f t="shared" si="5"/>
        <v>11164231.199999999</v>
      </c>
      <c r="G50" s="159" t="s">
        <v>378</v>
      </c>
      <c r="H50" s="206">
        <v>21360</v>
      </c>
      <c r="I50" s="207"/>
      <c r="J50" s="208">
        <v>522.66999999999996</v>
      </c>
      <c r="K50" s="209">
        <f t="shared" si="3"/>
        <v>43921.369999999057</v>
      </c>
      <c r="L50" s="163"/>
    </row>
    <row r="51" spans="1:13" s="143" customFormat="1" ht="17.25" hidden="1" customHeight="1">
      <c r="A51" s="143">
        <f t="shared" si="0"/>
        <v>2</v>
      </c>
      <c r="B51" s="158">
        <v>42059</v>
      </c>
      <c r="C51" s="159" t="s">
        <v>372</v>
      </c>
      <c r="D51" s="158">
        <f t="shared" si="4"/>
        <v>42059</v>
      </c>
      <c r="E51" s="160" t="s">
        <v>429</v>
      </c>
      <c r="F51" s="163">
        <f t="shared" si="5"/>
        <v>2943408.0000000005</v>
      </c>
      <c r="G51" s="159" t="s">
        <v>378</v>
      </c>
      <c r="H51" s="206">
        <v>21360</v>
      </c>
      <c r="I51" s="207"/>
      <c r="J51" s="208">
        <v>137.80000000000001</v>
      </c>
      <c r="K51" s="209">
        <f t="shared" si="3"/>
        <v>43783.569999999054</v>
      </c>
      <c r="L51" s="163"/>
    </row>
    <row r="52" spans="1:13" s="143" customFormat="1" ht="17.25" hidden="1" customHeight="1">
      <c r="A52" s="143">
        <f t="shared" si="0"/>
        <v>2</v>
      </c>
      <c r="B52" s="158">
        <v>42059</v>
      </c>
      <c r="C52" s="159" t="s">
        <v>372</v>
      </c>
      <c r="D52" s="158">
        <f t="shared" si="4"/>
        <v>42059</v>
      </c>
      <c r="E52" s="160" t="s">
        <v>430</v>
      </c>
      <c r="F52" s="163">
        <f t="shared" si="5"/>
        <v>6070512</v>
      </c>
      <c r="G52" s="159" t="s">
        <v>378</v>
      </c>
      <c r="H52" s="206">
        <v>21360</v>
      </c>
      <c r="I52" s="207"/>
      <c r="J52" s="208">
        <v>284.2</v>
      </c>
      <c r="K52" s="209">
        <f t="shared" si="3"/>
        <v>43499.369999999057</v>
      </c>
      <c r="L52" s="163"/>
    </row>
    <row r="53" spans="1:13" s="143" customFormat="1" ht="17.25" hidden="1" customHeight="1">
      <c r="A53" s="143">
        <f t="shared" si="0"/>
        <v>2</v>
      </c>
      <c r="B53" s="158">
        <v>42059</v>
      </c>
      <c r="C53" s="159" t="s">
        <v>372</v>
      </c>
      <c r="D53" s="158">
        <f t="shared" si="4"/>
        <v>42059</v>
      </c>
      <c r="E53" s="160" t="s">
        <v>431</v>
      </c>
      <c r="F53" s="163">
        <f t="shared" si="5"/>
        <v>6000664.7999999998</v>
      </c>
      <c r="G53" s="159" t="s">
        <v>378</v>
      </c>
      <c r="H53" s="206">
        <v>21360</v>
      </c>
      <c r="I53" s="207"/>
      <c r="J53" s="208">
        <v>280.93</v>
      </c>
      <c r="K53" s="209">
        <f t="shared" si="3"/>
        <v>43218.439999999056</v>
      </c>
      <c r="L53" s="163"/>
    </row>
    <row r="54" spans="1:13" s="143" customFormat="1" ht="17.25" hidden="1" customHeight="1">
      <c r="A54" s="143">
        <f t="shared" si="0"/>
        <v>2</v>
      </c>
      <c r="B54" s="158">
        <v>42061</v>
      </c>
      <c r="C54" s="159" t="s">
        <v>375</v>
      </c>
      <c r="D54" s="158">
        <f t="shared" si="4"/>
        <v>42061</v>
      </c>
      <c r="E54" s="160" t="s">
        <v>376</v>
      </c>
      <c r="F54" s="163">
        <f t="shared" si="5"/>
        <v>918480000</v>
      </c>
      <c r="G54" s="159" t="s">
        <v>36</v>
      </c>
      <c r="H54" s="206">
        <v>21360</v>
      </c>
      <c r="I54" s="207"/>
      <c r="J54" s="208">
        <v>43000</v>
      </c>
      <c r="K54" s="209">
        <f t="shared" si="3"/>
        <v>218.43999999905645</v>
      </c>
      <c r="L54" s="163"/>
    </row>
    <row r="55" spans="1:13" s="143" customFormat="1" ht="17.25" hidden="1" customHeight="1">
      <c r="A55" s="143">
        <f t="shared" si="0"/>
        <v>2</v>
      </c>
      <c r="B55" s="158">
        <v>42062</v>
      </c>
      <c r="C55" s="159" t="s">
        <v>375</v>
      </c>
      <c r="D55" s="158">
        <f t="shared" si="4"/>
        <v>42062</v>
      </c>
      <c r="E55" s="160" t="s">
        <v>456</v>
      </c>
      <c r="F55" s="163">
        <f t="shared" si="5"/>
        <v>1494061556.4000001</v>
      </c>
      <c r="G55" s="159" t="s">
        <v>447</v>
      </c>
      <c r="H55" s="206">
        <v>21330</v>
      </c>
      <c r="I55" s="207">
        <v>70045.08</v>
      </c>
      <c r="J55" s="208"/>
      <c r="K55" s="209">
        <f t="shared" si="3"/>
        <v>70263.519999999058</v>
      </c>
      <c r="L55" s="163"/>
    </row>
    <row r="56" spans="1:13" s="143" customFormat="1" ht="17.25" hidden="1" customHeight="1">
      <c r="A56" s="143">
        <f t="shared" si="0"/>
        <v>2</v>
      </c>
      <c r="B56" s="158">
        <v>42062</v>
      </c>
      <c r="C56" s="159" t="s">
        <v>375</v>
      </c>
      <c r="D56" s="158">
        <f t="shared" si="4"/>
        <v>42062</v>
      </c>
      <c r="E56" s="160" t="s">
        <v>456</v>
      </c>
      <c r="F56" s="163">
        <f t="shared" si="5"/>
        <v>663124104</v>
      </c>
      <c r="G56" s="159" t="s">
        <v>447</v>
      </c>
      <c r="H56" s="206">
        <v>21330</v>
      </c>
      <c r="I56" s="207">
        <v>31088.799999999999</v>
      </c>
      <c r="J56" s="208"/>
      <c r="K56" s="209">
        <f t="shared" si="3"/>
        <v>101352.31999999906</v>
      </c>
      <c r="L56" s="163"/>
    </row>
    <row r="57" spans="1:13" s="143" customFormat="1" ht="17.25" hidden="1" customHeight="1">
      <c r="A57" s="143">
        <f t="shared" si="0"/>
        <v>2</v>
      </c>
      <c r="B57" s="158">
        <v>42063</v>
      </c>
      <c r="C57" s="159" t="s">
        <v>372</v>
      </c>
      <c r="D57" s="158">
        <f t="shared" si="4"/>
        <v>42063</v>
      </c>
      <c r="E57" s="160" t="s">
        <v>458</v>
      </c>
      <c r="F57" s="163">
        <f t="shared" si="5"/>
        <v>991845000</v>
      </c>
      <c r="G57" s="161" t="s">
        <v>443</v>
      </c>
      <c r="H57" s="206">
        <v>21330</v>
      </c>
      <c r="I57" s="207"/>
      <c r="J57" s="208">
        <v>46500</v>
      </c>
      <c r="K57" s="209">
        <f t="shared" si="3"/>
        <v>54852.319999999061</v>
      </c>
      <c r="L57" s="163"/>
    </row>
    <row r="58" spans="1:13" s="143" customFormat="1" ht="17.25" hidden="1" customHeight="1">
      <c r="A58" s="143">
        <f t="shared" si="0"/>
        <v>2</v>
      </c>
      <c r="B58" s="158">
        <v>42063</v>
      </c>
      <c r="C58" s="159" t="s">
        <v>372</v>
      </c>
      <c r="D58" s="158">
        <f t="shared" si="4"/>
        <v>42063</v>
      </c>
      <c r="E58" s="160" t="s">
        <v>459</v>
      </c>
      <c r="F58" s="163">
        <f t="shared" si="5"/>
        <v>1322460</v>
      </c>
      <c r="G58" s="159" t="s">
        <v>378</v>
      </c>
      <c r="H58" s="206">
        <v>21330</v>
      </c>
      <c r="I58" s="207"/>
      <c r="J58" s="208">
        <v>62</v>
      </c>
      <c r="K58" s="209">
        <f t="shared" si="3"/>
        <v>54790.319999999061</v>
      </c>
      <c r="L58" s="163"/>
    </row>
    <row r="59" spans="1:13" s="143" customFormat="1" ht="17.25" hidden="1" customHeight="1">
      <c r="A59" s="143">
        <f t="shared" si="0"/>
        <v>2</v>
      </c>
      <c r="B59" s="158">
        <v>42063</v>
      </c>
      <c r="C59" s="159" t="s">
        <v>372</v>
      </c>
      <c r="D59" s="158">
        <f t="shared" si="4"/>
        <v>42063</v>
      </c>
      <c r="E59" s="160" t="s">
        <v>460</v>
      </c>
      <c r="F59" s="163">
        <f t="shared" si="5"/>
        <v>1085057100</v>
      </c>
      <c r="G59" s="161" t="s">
        <v>443</v>
      </c>
      <c r="H59" s="206">
        <v>21330</v>
      </c>
      <c r="I59" s="207"/>
      <c r="J59" s="208">
        <v>50870</v>
      </c>
      <c r="K59" s="209">
        <f t="shared" si="3"/>
        <v>3920.3199999990611</v>
      </c>
      <c r="L59" s="163"/>
    </row>
    <row r="60" spans="1:13" s="143" customFormat="1" ht="17.25" hidden="1" customHeight="1">
      <c r="A60" s="143">
        <f t="shared" si="0"/>
        <v>2</v>
      </c>
      <c r="B60" s="158">
        <v>42063</v>
      </c>
      <c r="C60" s="159" t="s">
        <v>372</v>
      </c>
      <c r="D60" s="158">
        <f t="shared" si="4"/>
        <v>42063</v>
      </c>
      <c r="E60" s="160" t="s">
        <v>461</v>
      </c>
      <c r="F60" s="163">
        <f t="shared" si="5"/>
        <v>1446813.9</v>
      </c>
      <c r="G60" s="159" t="s">
        <v>378</v>
      </c>
      <c r="H60" s="206">
        <v>21330</v>
      </c>
      <c r="I60" s="207"/>
      <c r="J60" s="208">
        <v>67.83</v>
      </c>
      <c r="K60" s="209">
        <f t="shared" si="3"/>
        <v>3852.4899999990612</v>
      </c>
      <c r="L60" s="163"/>
      <c r="M60" s="157"/>
    </row>
    <row r="61" spans="1:13" s="143" customFormat="1" ht="17.25" hidden="1" customHeight="1">
      <c r="A61" s="143">
        <f t="shared" si="0"/>
        <v>3</v>
      </c>
      <c r="B61" s="158">
        <v>42065</v>
      </c>
      <c r="C61" s="159" t="s">
        <v>372</v>
      </c>
      <c r="D61" s="158">
        <f t="shared" si="4"/>
        <v>42065</v>
      </c>
      <c r="E61" s="160" t="s">
        <v>462</v>
      </c>
      <c r="F61" s="163">
        <f t="shared" si="5"/>
        <v>2077355000</v>
      </c>
      <c r="G61" s="161" t="s">
        <v>443</v>
      </c>
      <c r="H61" s="206">
        <v>21350</v>
      </c>
      <c r="I61" s="207">
        <v>97300</v>
      </c>
      <c r="J61" s="208"/>
      <c r="K61" s="209">
        <f t="shared" si="3"/>
        <v>101152.48999999906</v>
      </c>
      <c r="L61" s="163"/>
    </row>
    <row r="62" spans="1:13" s="143" customFormat="1" ht="17.25" hidden="1" customHeight="1">
      <c r="A62" s="143">
        <f t="shared" si="0"/>
        <v>3</v>
      </c>
      <c r="B62" s="158">
        <v>42065</v>
      </c>
      <c r="C62" s="159" t="s">
        <v>372</v>
      </c>
      <c r="D62" s="158">
        <f t="shared" si="4"/>
        <v>42065</v>
      </c>
      <c r="E62" s="160" t="s">
        <v>376</v>
      </c>
      <c r="F62" s="163">
        <f t="shared" si="5"/>
        <v>2077355000</v>
      </c>
      <c r="G62" s="161" t="s">
        <v>36</v>
      </c>
      <c r="H62" s="206">
        <v>21350</v>
      </c>
      <c r="I62" s="207"/>
      <c r="J62" s="208">
        <v>97300</v>
      </c>
      <c r="K62" s="209">
        <f t="shared" si="3"/>
        <v>3852.4899999990594</v>
      </c>
      <c r="L62" s="163"/>
    </row>
    <row r="63" spans="1:13" s="143" customFormat="1" ht="17.25" hidden="1" customHeight="1">
      <c r="A63" s="143">
        <f t="shared" si="0"/>
        <v>3</v>
      </c>
      <c r="B63" s="158">
        <v>42066</v>
      </c>
      <c r="C63" s="159" t="s">
        <v>375</v>
      </c>
      <c r="D63" s="158">
        <f t="shared" si="4"/>
        <v>42066</v>
      </c>
      <c r="E63" s="160" t="s">
        <v>456</v>
      </c>
      <c r="F63" s="163">
        <f t="shared" si="5"/>
        <v>899727555.60000002</v>
      </c>
      <c r="G63" s="161" t="s">
        <v>447</v>
      </c>
      <c r="H63" s="206">
        <v>21330</v>
      </c>
      <c r="I63" s="207">
        <v>42181.32</v>
      </c>
      <c r="J63" s="208"/>
      <c r="K63" s="209">
        <f t="shared" si="3"/>
        <v>46033.809999999059</v>
      </c>
      <c r="L63" s="163"/>
    </row>
    <row r="64" spans="1:13" s="143" customFormat="1" ht="17.25" hidden="1" customHeight="1">
      <c r="A64" s="143">
        <f t="shared" si="0"/>
        <v>3</v>
      </c>
      <c r="B64" s="158">
        <v>42067</v>
      </c>
      <c r="C64" s="159" t="s">
        <v>375</v>
      </c>
      <c r="D64" s="158">
        <f t="shared" si="4"/>
        <v>42067</v>
      </c>
      <c r="E64" s="160" t="s">
        <v>456</v>
      </c>
      <c r="F64" s="163">
        <f t="shared" si="5"/>
        <v>1010141874.0000001</v>
      </c>
      <c r="G64" s="161" t="s">
        <v>447</v>
      </c>
      <c r="H64" s="206">
        <v>21330</v>
      </c>
      <c r="I64" s="207">
        <v>47357.8</v>
      </c>
      <c r="J64" s="208"/>
      <c r="K64" s="209">
        <f t="shared" si="3"/>
        <v>93391.609999999055</v>
      </c>
      <c r="L64" s="163"/>
    </row>
    <row r="65" spans="1:12" s="143" customFormat="1" ht="17.25" hidden="1" customHeight="1">
      <c r="A65" s="143">
        <f t="shared" si="0"/>
        <v>3</v>
      </c>
      <c r="B65" s="158">
        <v>42067</v>
      </c>
      <c r="C65" s="159" t="s">
        <v>375</v>
      </c>
      <c r="D65" s="158">
        <f t="shared" si="4"/>
        <v>42067</v>
      </c>
      <c r="E65" s="160" t="s">
        <v>456</v>
      </c>
      <c r="F65" s="163">
        <f t="shared" si="5"/>
        <v>462710623.5</v>
      </c>
      <c r="G65" s="161" t="s">
        <v>447</v>
      </c>
      <c r="H65" s="206">
        <v>21330</v>
      </c>
      <c r="I65" s="207">
        <v>21692.95</v>
      </c>
      <c r="J65" s="208"/>
      <c r="K65" s="209">
        <f t="shared" si="3"/>
        <v>115084.55999999905</v>
      </c>
      <c r="L65" s="163"/>
    </row>
    <row r="66" spans="1:12" s="143" customFormat="1" ht="18" hidden="1" customHeight="1">
      <c r="A66" s="143">
        <f t="shared" si="0"/>
        <v>3</v>
      </c>
      <c r="B66" s="158">
        <v>42069</v>
      </c>
      <c r="C66" s="159" t="s">
        <v>372</v>
      </c>
      <c r="D66" s="158">
        <f t="shared" si="4"/>
        <v>42069</v>
      </c>
      <c r="E66" s="160" t="s">
        <v>377</v>
      </c>
      <c r="F66" s="163">
        <f t="shared" si="5"/>
        <v>2084794.2</v>
      </c>
      <c r="G66" s="161" t="s">
        <v>378</v>
      </c>
      <c r="H66" s="206">
        <v>21330</v>
      </c>
      <c r="I66" s="207"/>
      <c r="J66" s="208">
        <v>97.74</v>
      </c>
      <c r="K66" s="209">
        <f t="shared" si="3"/>
        <v>114986.81999999905</v>
      </c>
      <c r="L66" s="163"/>
    </row>
    <row r="67" spans="1:12" s="143" customFormat="1" ht="18" hidden="1" customHeight="1">
      <c r="A67" s="143">
        <f t="shared" si="0"/>
        <v>3</v>
      </c>
      <c r="B67" s="158">
        <v>42069</v>
      </c>
      <c r="C67" s="159" t="s">
        <v>372</v>
      </c>
      <c r="D67" s="158">
        <f t="shared" si="4"/>
        <v>42069</v>
      </c>
      <c r="E67" s="160" t="s">
        <v>379</v>
      </c>
      <c r="F67" s="163">
        <f t="shared" si="5"/>
        <v>4944507.3</v>
      </c>
      <c r="G67" s="161" t="s">
        <v>378</v>
      </c>
      <c r="H67" s="206">
        <v>21330</v>
      </c>
      <c r="I67" s="207"/>
      <c r="J67" s="208">
        <v>231.81</v>
      </c>
      <c r="K67" s="209">
        <f t="shared" si="3"/>
        <v>114755.00999999905</v>
      </c>
      <c r="L67" s="163"/>
    </row>
    <row r="68" spans="1:12" s="143" customFormat="1" ht="18" hidden="1" customHeight="1">
      <c r="A68" s="143">
        <f t="shared" si="0"/>
        <v>3</v>
      </c>
      <c r="B68" s="158">
        <v>42069</v>
      </c>
      <c r="C68" s="159" t="s">
        <v>372</v>
      </c>
      <c r="D68" s="158">
        <f t="shared" si="4"/>
        <v>42069</v>
      </c>
      <c r="E68" s="160" t="s">
        <v>380</v>
      </c>
      <c r="F68" s="163">
        <f t="shared" si="5"/>
        <v>3073866.3000000003</v>
      </c>
      <c r="G68" s="161" t="s">
        <v>378</v>
      </c>
      <c r="H68" s="206">
        <v>21330</v>
      </c>
      <c r="I68" s="207"/>
      <c r="J68" s="208">
        <v>144.11000000000001</v>
      </c>
      <c r="K68" s="209">
        <f t="shared" si="3"/>
        <v>114610.89999999905</v>
      </c>
      <c r="L68" s="163"/>
    </row>
    <row r="69" spans="1:12" s="143" customFormat="1" ht="18" hidden="1" customHeight="1">
      <c r="A69" s="143">
        <f t="shared" si="0"/>
        <v>3</v>
      </c>
      <c r="B69" s="158">
        <v>42069</v>
      </c>
      <c r="C69" s="159" t="s">
        <v>372</v>
      </c>
      <c r="D69" s="158">
        <f t="shared" si="4"/>
        <v>42069</v>
      </c>
      <c r="E69" s="160" t="s">
        <v>381</v>
      </c>
      <c r="F69" s="163">
        <f t="shared" si="5"/>
        <v>4303114.2</v>
      </c>
      <c r="G69" s="161" t="s">
        <v>378</v>
      </c>
      <c r="H69" s="206">
        <v>21330</v>
      </c>
      <c r="I69" s="207"/>
      <c r="J69" s="208">
        <v>201.74</v>
      </c>
      <c r="K69" s="209">
        <f t="shared" si="3"/>
        <v>114409.15999999904</v>
      </c>
      <c r="L69" s="163"/>
    </row>
    <row r="70" spans="1:12" s="143" customFormat="1" ht="18" hidden="1" customHeight="1">
      <c r="A70" s="143">
        <f t="shared" si="0"/>
        <v>3</v>
      </c>
      <c r="B70" s="158">
        <v>42072</v>
      </c>
      <c r="C70" s="159" t="s">
        <v>372</v>
      </c>
      <c r="D70" s="158">
        <f t="shared" si="4"/>
        <v>42072</v>
      </c>
      <c r="E70" s="160" t="s">
        <v>463</v>
      </c>
      <c r="F70" s="163">
        <f t="shared" si="5"/>
        <v>1921500000</v>
      </c>
      <c r="G70" s="161" t="s">
        <v>443</v>
      </c>
      <c r="H70" s="206">
        <v>21350</v>
      </c>
      <c r="I70" s="207"/>
      <c r="J70" s="208">
        <v>90000</v>
      </c>
      <c r="K70" s="209">
        <f t="shared" si="3"/>
        <v>24409.159999999043</v>
      </c>
      <c r="L70" s="163"/>
    </row>
    <row r="71" spans="1:12" s="143" customFormat="1" ht="18" hidden="1" customHeight="1">
      <c r="A71" s="143">
        <f t="shared" si="0"/>
        <v>3</v>
      </c>
      <c r="B71" s="158">
        <v>42072</v>
      </c>
      <c r="C71" s="159" t="s">
        <v>372</v>
      </c>
      <c r="D71" s="158">
        <f t="shared" si="4"/>
        <v>42072</v>
      </c>
      <c r="E71" s="160" t="s">
        <v>464</v>
      </c>
      <c r="F71" s="163">
        <f t="shared" si="5"/>
        <v>4867800</v>
      </c>
      <c r="G71" s="161">
        <v>635</v>
      </c>
      <c r="H71" s="206">
        <v>21350</v>
      </c>
      <c r="I71" s="207"/>
      <c r="J71" s="208">
        <v>228</v>
      </c>
      <c r="K71" s="209">
        <f t="shared" si="3"/>
        <v>24181.159999999043</v>
      </c>
      <c r="L71" s="163"/>
    </row>
    <row r="72" spans="1:12" s="143" customFormat="1" ht="18" hidden="1" customHeight="1">
      <c r="A72" s="143">
        <f t="shared" si="0"/>
        <v>3</v>
      </c>
      <c r="B72" s="158">
        <v>42072</v>
      </c>
      <c r="C72" s="159" t="s">
        <v>372</v>
      </c>
      <c r="D72" s="158">
        <f t="shared" si="4"/>
        <v>42072</v>
      </c>
      <c r="E72" s="160" t="s">
        <v>376</v>
      </c>
      <c r="F72" s="163">
        <f t="shared" si="5"/>
        <v>514535000</v>
      </c>
      <c r="G72" s="161" t="s">
        <v>36</v>
      </c>
      <c r="H72" s="206">
        <v>21350</v>
      </c>
      <c r="I72" s="207"/>
      <c r="J72" s="208">
        <v>24100</v>
      </c>
      <c r="K72" s="209">
        <f t="shared" si="3"/>
        <v>81.159999999043066</v>
      </c>
      <c r="L72" s="163"/>
    </row>
    <row r="73" spans="1:12" s="143" customFormat="1" ht="18" hidden="1" customHeight="1">
      <c r="A73" s="143">
        <f t="shared" si="0"/>
        <v>3</v>
      </c>
      <c r="B73" s="158">
        <v>42072</v>
      </c>
      <c r="C73" s="159" t="s">
        <v>372</v>
      </c>
      <c r="D73" s="158">
        <f t="shared" si="4"/>
        <v>42072</v>
      </c>
      <c r="E73" s="160" t="s">
        <v>465</v>
      </c>
      <c r="F73" s="163">
        <f t="shared" si="5"/>
        <v>1921500000</v>
      </c>
      <c r="G73" s="161" t="s">
        <v>443</v>
      </c>
      <c r="H73" s="206">
        <v>21350</v>
      </c>
      <c r="I73" s="207">
        <v>90000</v>
      </c>
      <c r="J73" s="208"/>
      <c r="K73" s="209">
        <f t="shared" si="3"/>
        <v>90081.159999999043</v>
      </c>
      <c r="L73" s="163"/>
    </row>
    <row r="74" spans="1:12" s="143" customFormat="1" ht="18" hidden="1" customHeight="1">
      <c r="A74" s="143">
        <f t="shared" si="0"/>
        <v>3</v>
      </c>
      <c r="B74" s="158">
        <v>42073</v>
      </c>
      <c r="C74" s="159" t="s">
        <v>372</v>
      </c>
      <c r="D74" s="158">
        <f t="shared" si="4"/>
        <v>42073</v>
      </c>
      <c r="E74" s="160" t="s">
        <v>376</v>
      </c>
      <c r="F74" s="163">
        <f t="shared" si="5"/>
        <v>1921500000</v>
      </c>
      <c r="G74" s="161" t="s">
        <v>36</v>
      </c>
      <c r="H74" s="206">
        <v>21350</v>
      </c>
      <c r="I74" s="207"/>
      <c r="J74" s="208">
        <v>90000</v>
      </c>
      <c r="K74" s="209">
        <f t="shared" si="3"/>
        <v>81.159999999043066</v>
      </c>
      <c r="L74" s="163"/>
    </row>
    <row r="75" spans="1:12" s="143" customFormat="1" ht="18" customHeight="1">
      <c r="A75" s="143">
        <f t="shared" si="0"/>
        <v>3</v>
      </c>
      <c r="B75" s="158">
        <v>42075</v>
      </c>
      <c r="C75" s="159" t="s">
        <v>372</v>
      </c>
      <c r="D75" s="158">
        <f t="shared" si="4"/>
        <v>42075</v>
      </c>
      <c r="E75" s="160" t="s">
        <v>466</v>
      </c>
      <c r="F75" s="163">
        <f t="shared" si="5"/>
        <v>320100</v>
      </c>
      <c r="G75" s="161" t="s">
        <v>94</v>
      </c>
      <c r="H75" s="206">
        <v>21340</v>
      </c>
      <c r="I75" s="207"/>
      <c r="J75" s="208">
        <v>15</v>
      </c>
      <c r="K75" s="209">
        <f t="shared" si="3"/>
        <v>66.159999999043066</v>
      </c>
      <c r="L75" s="163"/>
    </row>
    <row r="76" spans="1:12" s="143" customFormat="1" ht="18" hidden="1" customHeight="1">
      <c r="A76" s="143">
        <f t="shared" ref="A76:A139" si="6">IF(B76&lt;&gt;"",MONTH(B76),"")</f>
        <v>3</v>
      </c>
      <c r="B76" s="158">
        <v>42075</v>
      </c>
      <c r="C76" s="159" t="s">
        <v>372</v>
      </c>
      <c r="D76" s="158">
        <f t="shared" ref="D76:D111" si="7">IF(B76="","",B76)</f>
        <v>42075</v>
      </c>
      <c r="E76" s="160" t="s">
        <v>467</v>
      </c>
      <c r="F76" s="163">
        <f t="shared" ref="F76:F99" si="8">(I76+J76)*H76</f>
        <v>32010</v>
      </c>
      <c r="G76" s="161" t="s">
        <v>35</v>
      </c>
      <c r="H76" s="206">
        <v>21340</v>
      </c>
      <c r="I76" s="207"/>
      <c r="J76" s="208">
        <v>1.5</v>
      </c>
      <c r="K76" s="209">
        <f t="shared" si="3"/>
        <v>64.659999999043066</v>
      </c>
      <c r="L76" s="163"/>
    </row>
    <row r="77" spans="1:12" s="143" customFormat="1" ht="17.25" hidden="1" customHeight="1">
      <c r="A77" s="143">
        <f t="shared" si="6"/>
        <v>3</v>
      </c>
      <c r="B77" s="158">
        <v>42081</v>
      </c>
      <c r="C77" s="159" t="s">
        <v>375</v>
      </c>
      <c r="D77" s="158">
        <f t="shared" si="7"/>
        <v>42081</v>
      </c>
      <c r="E77" s="160" t="s">
        <v>456</v>
      </c>
      <c r="F77" s="163">
        <f t="shared" si="8"/>
        <v>16262387.999999998</v>
      </c>
      <c r="G77" s="161" t="s">
        <v>447</v>
      </c>
      <c r="H77" s="206">
        <v>21460</v>
      </c>
      <c r="I77" s="207">
        <v>757.8</v>
      </c>
      <c r="J77" s="208"/>
      <c r="K77" s="209">
        <f t="shared" ref="K77:K140" si="9">IF(B77&lt;&gt;"",K76+I77-J77,0)</f>
        <v>822.45999999904302</v>
      </c>
      <c r="L77" s="163"/>
    </row>
    <row r="78" spans="1:12" s="143" customFormat="1" ht="17.25" hidden="1" customHeight="1">
      <c r="A78" s="143">
        <f t="shared" si="6"/>
        <v>3</v>
      </c>
      <c r="B78" s="158">
        <v>42081</v>
      </c>
      <c r="C78" s="159" t="s">
        <v>372</v>
      </c>
      <c r="D78" s="158">
        <f t="shared" si="7"/>
        <v>42081</v>
      </c>
      <c r="E78" s="160" t="s">
        <v>468</v>
      </c>
      <c r="F78" s="163">
        <f t="shared" si="8"/>
        <v>16263890.199999999</v>
      </c>
      <c r="G78" s="161" t="s">
        <v>378</v>
      </c>
      <c r="H78" s="206">
        <v>21460</v>
      </c>
      <c r="I78" s="207"/>
      <c r="J78" s="208">
        <v>757.87</v>
      </c>
      <c r="K78" s="209">
        <f t="shared" si="9"/>
        <v>64.589999999043016</v>
      </c>
      <c r="L78" s="163"/>
    </row>
    <row r="79" spans="1:12" s="143" customFormat="1" ht="17.25" hidden="1" customHeight="1">
      <c r="A79" s="143">
        <f t="shared" si="6"/>
        <v>3</v>
      </c>
      <c r="B79" s="158">
        <v>42083</v>
      </c>
      <c r="C79" s="159" t="s">
        <v>375</v>
      </c>
      <c r="D79" s="158">
        <f t="shared" si="7"/>
        <v>42083</v>
      </c>
      <c r="E79" s="160" t="s">
        <v>469</v>
      </c>
      <c r="F79" s="163">
        <f t="shared" si="8"/>
        <v>1288157502.4000001</v>
      </c>
      <c r="G79" s="161" t="s">
        <v>447</v>
      </c>
      <c r="H79" s="206">
        <v>21520</v>
      </c>
      <c r="I79" s="207">
        <v>59858.62</v>
      </c>
      <c r="J79" s="208"/>
      <c r="K79" s="209">
        <f t="shared" si="9"/>
        <v>59923.209999999046</v>
      </c>
      <c r="L79" s="163"/>
    </row>
    <row r="80" spans="1:12" s="143" customFormat="1" ht="17.25" hidden="1" customHeight="1">
      <c r="A80" s="143">
        <f t="shared" si="6"/>
        <v>3</v>
      </c>
      <c r="B80" s="158">
        <v>42083</v>
      </c>
      <c r="C80" s="159" t="s">
        <v>372</v>
      </c>
      <c r="D80" s="158">
        <f t="shared" si="7"/>
        <v>42083</v>
      </c>
      <c r="E80" s="160" t="s">
        <v>376</v>
      </c>
      <c r="F80" s="163">
        <f t="shared" si="8"/>
        <v>1285700000</v>
      </c>
      <c r="G80" s="161" t="s">
        <v>36</v>
      </c>
      <c r="H80" s="206">
        <v>21500</v>
      </c>
      <c r="I80" s="207"/>
      <c r="J80" s="208">
        <v>59800</v>
      </c>
      <c r="K80" s="209">
        <f t="shared" si="9"/>
        <v>123.20999999904598</v>
      </c>
      <c r="L80" s="163"/>
    </row>
    <row r="81" spans="1:12" s="143" customFormat="1" ht="17.25" hidden="1" customHeight="1">
      <c r="A81" s="143">
        <f t="shared" si="6"/>
        <v>3</v>
      </c>
      <c r="B81" s="158">
        <v>42087</v>
      </c>
      <c r="C81" s="159" t="s">
        <v>375</v>
      </c>
      <c r="D81" s="158">
        <f t="shared" si="7"/>
        <v>42087</v>
      </c>
      <c r="E81" s="160" t="s">
        <v>417</v>
      </c>
      <c r="F81" s="163">
        <f t="shared" si="8"/>
        <v>51815</v>
      </c>
      <c r="G81" s="161">
        <v>515</v>
      </c>
      <c r="H81" s="206">
        <v>21500</v>
      </c>
      <c r="I81" s="207">
        <v>2.41</v>
      </c>
      <c r="J81" s="208"/>
      <c r="K81" s="209">
        <f t="shared" si="9"/>
        <v>125.61999999904597</v>
      </c>
      <c r="L81" s="163"/>
    </row>
    <row r="82" spans="1:12" s="143" customFormat="1" ht="17.25" hidden="1" customHeight="1">
      <c r="A82" s="143">
        <f t="shared" si="6"/>
        <v>3</v>
      </c>
      <c r="B82" s="158">
        <v>42088</v>
      </c>
      <c r="C82" s="159" t="s">
        <v>375</v>
      </c>
      <c r="D82" s="158">
        <f t="shared" si="7"/>
        <v>42088</v>
      </c>
      <c r="E82" s="160" t="s">
        <v>456</v>
      </c>
      <c r="F82" s="163">
        <f t="shared" si="8"/>
        <v>449764950</v>
      </c>
      <c r="G82" s="161" t="s">
        <v>447</v>
      </c>
      <c r="H82" s="206">
        <v>21500</v>
      </c>
      <c r="I82" s="207">
        <v>20919.3</v>
      </c>
      <c r="J82" s="208"/>
      <c r="K82" s="209">
        <f t="shared" si="9"/>
        <v>21044.919999999045</v>
      </c>
      <c r="L82" s="163"/>
    </row>
    <row r="83" spans="1:12" s="143" customFormat="1" ht="17.25" hidden="1" customHeight="1">
      <c r="A83" s="143">
        <f t="shared" si="6"/>
        <v>3</v>
      </c>
      <c r="B83" s="158">
        <v>42090</v>
      </c>
      <c r="C83" s="159" t="s">
        <v>372</v>
      </c>
      <c r="D83" s="158">
        <f t="shared" si="7"/>
        <v>42090</v>
      </c>
      <c r="E83" s="160" t="s">
        <v>376</v>
      </c>
      <c r="F83" s="163">
        <f t="shared" si="8"/>
        <v>452130000</v>
      </c>
      <c r="G83" s="161" t="s">
        <v>36</v>
      </c>
      <c r="H83" s="206">
        <v>21530</v>
      </c>
      <c r="I83" s="207"/>
      <c r="J83" s="208">
        <v>21000</v>
      </c>
      <c r="K83" s="209">
        <f t="shared" si="9"/>
        <v>44.919999999045103</v>
      </c>
      <c r="L83" s="163"/>
    </row>
    <row r="84" spans="1:12" s="355" customFormat="1" ht="17.25" hidden="1" customHeight="1">
      <c r="A84" s="143">
        <f t="shared" si="6"/>
        <v>3</v>
      </c>
      <c r="B84" s="356">
        <v>42090</v>
      </c>
      <c r="C84" s="357" t="s">
        <v>372</v>
      </c>
      <c r="D84" s="356">
        <f t="shared" si="7"/>
        <v>42090</v>
      </c>
      <c r="E84" s="358" t="s">
        <v>631</v>
      </c>
      <c r="F84" s="359">
        <f t="shared" si="8"/>
        <v>65655625</v>
      </c>
      <c r="G84" s="360" t="s">
        <v>447</v>
      </c>
      <c r="H84" s="361">
        <v>21500</v>
      </c>
      <c r="I84" s="362">
        <v>3053.75</v>
      </c>
      <c r="J84" s="363"/>
      <c r="K84" s="209">
        <f t="shared" si="9"/>
        <v>3098.6699999990451</v>
      </c>
      <c r="L84" s="359"/>
    </row>
    <row r="85" spans="1:12" s="143" customFormat="1" ht="17.25" hidden="1" customHeight="1">
      <c r="A85" s="143">
        <f t="shared" si="6"/>
        <v>3</v>
      </c>
      <c r="B85" s="158">
        <v>42093</v>
      </c>
      <c r="C85" s="159" t="s">
        <v>375</v>
      </c>
      <c r="D85" s="158">
        <f t="shared" si="7"/>
        <v>42093</v>
      </c>
      <c r="E85" s="160" t="s">
        <v>456</v>
      </c>
      <c r="F85" s="163">
        <f t="shared" si="8"/>
        <v>1061778723.2</v>
      </c>
      <c r="G85" s="161" t="s">
        <v>447</v>
      </c>
      <c r="H85" s="206">
        <v>21520</v>
      </c>
      <c r="I85" s="207">
        <v>49339.16</v>
      </c>
      <c r="J85" s="208"/>
      <c r="K85" s="209">
        <f t="shared" si="9"/>
        <v>52437.829999999049</v>
      </c>
      <c r="L85" s="163"/>
    </row>
    <row r="86" spans="1:12" s="143" customFormat="1" ht="17.25" hidden="1" customHeight="1">
      <c r="A86" s="143">
        <f t="shared" si="6"/>
        <v>4</v>
      </c>
      <c r="B86" s="158">
        <v>42096</v>
      </c>
      <c r="C86" s="159" t="s">
        <v>372</v>
      </c>
      <c r="D86" s="158">
        <f t="shared" si="7"/>
        <v>42096</v>
      </c>
      <c r="E86" s="160" t="s">
        <v>586</v>
      </c>
      <c r="F86" s="163">
        <f t="shared" si="8"/>
        <v>1121120000</v>
      </c>
      <c r="G86" s="161" t="s">
        <v>443</v>
      </c>
      <c r="H86" s="206">
        <v>21560</v>
      </c>
      <c r="I86" s="207"/>
      <c r="J86" s="208">
        <v>52000</v>
      </c>
      <c r="K86" s="209">
        <f t="shared" si="9"/>
        <v>437.8299999990486</v>
      </c>
      <c r="L86" s="163"/>
    </row>
    <row r="87" spans="1:12" s="143" customFormat="1" ht="17.25" hidden="1" customHeight="1">
      <c r="A87" s="143">
        <f t="shared" si="6"/>
        <v>4</v>
      </c>
      <c r="B87" s="158">
        <v>42097</v>
      </c>
      <c r="C87" s="159" t="s">
        <v>375</v>
      </c>
      <c r="D87" s="158">
        <f t="shared" si="7"/>
        <v>42097</v>
      </c>
      <c r="E87" s="160" t="s">
        <v>446</v>
      </c>
      <c r="F87" s="163">
        <f t="shared" si="8"/>
        <v>935700766</v>
      </c>
      <c r="G87" s="161" t="s">
        <v>447</v>
      </c>
      <c r="H87" s="206">
        <v>21560</v>
      </c>
      <c r="I87" s="207">
        <v>43399.85</v>
      </c>
      <c r="J87" s="208"/>
      <c r="K87" s="209">
        <f t="shared" si="9"/>
        <v>43837.679999999047</v>
      </c>
      <c r="L87" s="163"/>
    </row>
    <row r="88" spans="1:12" s="143" customFormat="1" ht="17.25" hidden="1" customHeight="1">
      <c r="A88" s="143">
        <f t="shared" si="6"/>
        <v>4</v>
      </c>
      <c r="B88" s="158">
        <v>42097</v>
      </c>
      <c r="C88" s="159" t="s">
        <v>372</v>
      </c>
      <c r="D88" s="158">
        <f t="shared" si="7"/>
        <v>42097</v>
      </c>
      <c r="E88" s="160" t="s">
        <v>587</v>
      </c>
      <c r="F88" s="163">
        <f t="shared" si="8"/>
        <v>873180000</v>
      </c>
      <c r="G88" s="161" t="s">
        <v>443</v>
      </c>
      <c r="H88" s="206">
        <v>21560</v>
      </c>
      <c r="I88" s="207"/>
      <c r="J88" s="208">
        <v>40500</v>
      </c>
      <c r="K88" s="209">
        <f t="shared" si="9"/>
        <v>3337.6799999990471</v>
      </c>
      <c r="L88" s="163"/>
    </row>
    <row r="89" spans="1:12" s="143" customFormat="1" ht="17.25" hidden="1" customHeight="1">
      <c r="A89" s="143">
        <f t="shared" si="6"/>
        <v>4</v>
      </c>
      <c r="B89" s="158">
        <v>42097</v>
      </c>
      <c r="C89" s="159" t="s">
        <v>372</v>
      </c>
      <c r="D89" s="158">
        <f t="shared" si="7"/>
        <v>42097</v>
      </c>
      <c r="E89" s="160" t="s">
        <v>588</v>
      </c>
      <c r="F89" s="163">
        <f t="shared" si="8"/>
        <v>4105024</v>
      </c>
      <c r="G89" s="161" t="s">
        <v>378</v>
      </c>
      <c r="H89" s="206">
        <v>21560</v>
      </c>
      <c r="I89" s="207"/>
      <c r="J89" s="208">
        <v>190.4</v>
      </c>
      <c r="K89" s="209">
        <f t="shared" si="9"/>
        <v>3147.279999999047</v>
      </c>
      <c r="L89" s="163"/>
    </row>
    <row r="90" spans="1:12" s="143" customFormat="1" ht="17.25" hidden="1" customHeight="1">
      <c r="A90" s="143">
        <f t="shared" si="6"/>
        <v>4</v>
      </c>
      <c r="B90" s="158">
        <v>42097</v>
      </c>
      <c r="C90" s="159" t="s">
        <v>375</v>
      </c>
      <c r="D90" s="158">
        <f t="shared" si="7"/>
        <v>42097</v>
      </c>
      <c r="E90" s="160" t="s">
        <v>589</v>
      </c>
      <c r="F90" s="163">
        <f t="shared" si="8"/>
        <v>1929620000</v>
      </c>
      <c r="G90" s="161" t="s">
        <v>443</v>
      </c>
      <c r="H90" s="206">
        <v>21560</v>
      </c>
      <c r="I90" s="207">
        <v>89500</v>
      </c>
      <c r="J90" s="208"/>
      <c r="K90" s="209">
        <f t="shared" si="9"/>
        <v>92647.279999999053</v>
      </c>
      <c r="L90" s="163"/>
    </row>
    <row r="91" spans="1:12" s="143" customFormat="1" ht="17.25" hidden="1" customHeight="1">
      <c r="A91" s="143">
        <f t="shared" si="6"/>
        <v>4</v>
      </c>
      <c r="B91" s="158">
        <v>42097</v>
      </c>
      <c r="C91" s="159" t="s">
        <v>372</v>
      </c>
      <c r="D91" s="158">
        <f t="shared" si="7"/>
        <v>42097</v>
      </c>
      <c r="E91" s="160" t="s">
        <v>376</v>
      </c>
      <c r="F91" s="163">
        <f t="shared" si="8"/>
        <v>1987200000</v>
      </c>
      <c r="G91" s="161" t="s">
        <v>36</v>
      </c>
      <c r="H91" s="206">
        <v>21600</v>
      </c>
      <c r="I91" s="207"/>
      <c r="J91" s="208">
        <v>92000</v>
      </c>
      <c r="K91" s="209">
        <f t="shared" si="9"/>
        <v>647.27999999905296</v>
      </c>
      <c r="L91" s="163"/>
    </row>
    <row r="92" spans="1:12" s="143" customFormat="1" ht="17.25" hidden="1" customHeight="1">
      <c r="A92" s="143">
        <f t="shared" si="6"/>
        <v>4</v>
      </c>
      <c r="B92" s="158">
        <v>42101</v>
      </c>
      <c r="C92" s="159" t="s">
        <v>372</v>
      </c>
      <c r="D92" s="158">
        <f t="shared" si="7"/>
        <v>42101</v>
      </c>
      <c r="E92" s="160" t="s">
        <v>590</v>
      </c>
      <c r="F92" s="163">
        <f t="shared" si="8"/>
        <v>5544504</v>
      </c>
      <c r="G92" s="161" t="s">
        <v>378</v>
      </c>
      <c r="H92" s="206">
        <v>21600</v>
      </c>
      <c r="I92" s="207"/>
      <c r="J92" s="208">
        <v>256.69</v>
      </c>
      <c r="K92" s="209">
        <f t="shared" si="9"/>
        <v>390.58999999905296</v>
      </c>
      <c r="L92" s="163"/>
    </row>
    <row r="93" spans="1:12" s="143" customFormat="1" ht="17.25" hidden="1" customHeight="1">
      <c r="A93" s="143">
        <f t="shared" si="6"/>
        <v>4</v>
      </c>
      <c r="B93" s="158">
        <v>42101</v>
      </c>
      <c r="C93" s="159" t="s">
        <v>372</v>
      </c>
      <c r="D93" s="158">
        <f t="shared" si="7"/>
        <v>42101</v>
      </c>
      <c r="E93" s="160" t="s">
        <v>591</v>
      </c>
      <c r="F93" s="163">
        <f t="shared" si="8"/>
        <v>4825224</v>
      </c>
      <c r="G93" s="161" t="s">
        <v>378</v>
      </c>
      <c r="H93" s="206">
        <v>21600</v>
      </c>
      <c r="I93" s="207"/>
      <c r="J93" s="208">
        <v>223.39</v>
      </c>
      <c r="K93" s="209">
        <f t="shared" si="9"/>
        <v>167.19999999905298</v>
      </c>
      <c r="L93" s="163"/>
    </row>
    <row r="94" spans="1:12" s="143" customFormat="1" ht="17.25" hidden="1" customHeight="1">
      <c r="A94" s="143">
        <f t="shared" si="6"/>
        <v>4</v>
      </c>
      <c r="B94" s="158">
        <v>42101</v>
      </c>
      <c r="C94" s="159" t="s">
        <v>372</v>
      </c>
      <c r="D94" s="158">
        <f t="shared" si="7"/>
        <v>42101</v>
      </c>
      <c r="E94" s="160" t="s">
        <v>592</v>
      </c>
      <c r="F94" s="163">
        <f t="shared" si="8"/>
        <v>3446928.0000000005</v>
      </c>
      <c r="G94" s="161" t="s">
        <v>378</v>
      </c>
      <c r="H94" s="206">
        <v>21600</v>
      </c>
      <c r="I94" s="207"/>
      <c r="J94" s="208">
        <v>159.58000000000001</v>
      </c>
      <c r="K94" s="209">
        <f t="shared" si="9"/>
        <v>7.6199999990529648</v>
      </c>
      <c r="L94" s="163"/>
    </row>
    <row r="95" spans="1:12" s="143" customFormat="1" ht="17.25" hidden="1" customHeight="1">
      <c r="A95" s="143">
        <f t="shared" si="6"/>
        <v>4</v>
      </c>
      <c r="B95" s="158">
        <v>42118</v>
      </c>
      <c r="C95" s="159" t="s">
        <v>375</v>
      </c>
      <c r="D95" s="158">
        <f t="shared" si="7"/>
        <v>42118</v>
      </c>
      <c r="E95" s="160" t="s">
        <v>417</v>
      </c>
      <c r="F95" s="163">
        <f t="shared" si="8"/>
        <v>12744</v>
      </c>
      <c r="G95" s="161" t="s">
        <v>418</v>
      </c>
      <c r="H95" s="206">
        <v>21600</v>
      </c>
      <c r="I95" s="207">
        <v>0.59</v>
      </c>
      <c r="J95" s="208"/>
      <c r="K95" s="209">
        <f t="shared" si="9"/>
        <v>8.2099999990529646</v>
      </c>
      <c r="L95" s="163"/>
    </row>
    <row r="96" spans="1:12" s="143" customFormat="1" ht="17.25" customHeight="1">
      <c r="A96" s="143">
        <f t="shared" si="6"/>
        <v>5</v>
      </c>
      <c r="B96" s="158">
        <v>42145</v>
      </c>
      <c r="C96" s="159" t="s">
        <v>372</v>
      </c>
      <c r="D96" s="158">
        <f t="shared" si="7"/>
        <v>42145</v>
      </c>
      <c r="E96" s="160" t="s">
        <v>703</v>
      </c>
      <c r="F96" s="163">
        <f t="shared" si="8"/>
        <v>108950</v>
      </c>
      <c r="G96" s="161" t="s">
        <v>94</v>
      </c>
      <c r="H96" s="206">
        <v>21790</v>
      </c>
      <c r="I96" s="207"/>
      <c r="J96" s="208">
        <v>5</v>
      </c>
      <c r="K96" s="209">
        <f t="shared" si="9"/>
        <v>3.2099999990529646</v>
      </c>
      <c r="L96" s="163"/>
    </row>
    <row r="97" spans="1:13" s="143" customFormat="1" ht="17.25" hidden="1" customHeight="1">
      <c r="A97" s="143">
        <f t="shared" si="6"/>
        <v>5</v>
      </c>
      <c r="B97" s="158">
        <v>42145</v>
      </c>
      <c r="C97" s="159" t="s">
        <v>372</v>
      </c>
      <c r="D97" s="158">
        <f t="shared" si="7"/>
        <v>42145</v>
      </c>
      <c r="E97" s="160" t="s">
        <v>704</v>
      </c>
      <c r="F97" s="163">
        <f t="shared" ref="F97" si="10">(I97+J97)*H97</f>
        <v>10895</v>
      </c>
      <c r="G97" s="161" t="s">
        <v>35</v>
      </c>
      <c r="H97" s="206">
        <v>21790</v>
      </c>
      <c r="I97" s="207"/>
      <c r="J97" s="208">
        <v>0.5</v>
      </c>
      <c r="K97" s="209">
        <f t="shared" si="9"/>
        <v>2.7099999990529646</v>
      </c>
      <c r="L97" s="163"/>
    </row>
    <row r="98" spans="1:13" s="143" customFormat="1" ht="17.25" hidden="1" customHeight="1">
      <c r="A98" s="143">
        <f t="shared" si="6"/>
        <v>5</v>
      </c>
      <c r="B98" s="158">
        <v>42145</v>
      </c>
      <c r="C98" s="159" t="s">
        <v>372</v>
      </c>
      <c r="D98" s="158">
        <f t="shared" si="7"/>
        <v>42145</v>
      </c>
      <c r="E98" s="160" t="s">
        <v>686</v>
      </c>
      <c r="F98" s="163">
        <f t="shared" si="8"/>
        <v>386125500</v>
      </c>
      <c r="G98" s="161" t="s">
        <v>36</v>
      </c>
      <c r="H98" s="206">
        <v>21815</v>
      </c>
      <c r="I98" s="207">
        <v>17700</v>
      </c>
      <c r="J98" s="208"/>
      <c r="K98" s="209">
        <f t="shared" si="9"/>
        <v>17702.709999999053</v>
      </c>
      <c r="L98" s="163"/>
    </row>
    <row r="99" spans="1:13" s="143" customFormat="1" ht="17.25" hidden="1" customHeight="1">
      <c r="A99" s="143">
        <f t="shared" si="6"/>
        <v>5</v>
      </c>
      <c r="B99" s="158">
        <v>42145</v>
      </c>
      <c r="C99" s="159" t="s">
        <v>375</v>
      </c>
      <c r="D99" s="158">
        <f t="shared" si="7"/>
        <v>42145</v>
      </c>
      <c r="E99" s="160" t="s">
        <v>631</v>
      </c>
      <c r="F99" s="163">
        <f t="shared" si="8"/>
        <v>1121475700.8</v>
      </c>
      <c r="G99" s="161" t="s">
        <v>447</v>
      </c>
      <c r="H99" s="206">
        <v>21840</v>
      </c>
      <c r="I99" s="207">
        <v>51349.62</v>
      </c>
      <c r="J99" s="208"/>
      <c r="K99" s="209">
        <f t="shared" si="9"/>
        <v>69052.329999999056</v>
      </c>
      <c r="L99" s="163"/>
    </row>
    <row r="100" spans="1:13" s="143" customFormat="1" ht="17.25" hidden="1" customHeight="1">
      <c r="A100" s="143">
        <f t="shared" si="6"/>
        <v>5</v>
      </c>
      <c r="B100" s="158">
        <v>42145</v>
      </c>
      <c r="C100" s="159" t="s">
        <v>372</v>
      </c>
      <c r="D100" s="158">
        <f t="shared" si="7"/>
        <v>42145</v>
      </c>
      <c r="E100" s="160" t="s">
        <v>705</v>
      </c>
      <c r="F100" s="163">
        <f t="shared" ref="F100:F103" si="11">(I100+J100)*H100</f>
        <v>1506960000</v>
      </c>
      <c r="G100" s="161" t="s">
        <v>443</v>
      </c>
      <c r="H100" s="206">
        <v>21840</v>
      </c>
      <c r="I100" s="207"/>
      <c r="J100" s="208">
        <v>69000</v>
      </c>
      <c r="K100" s="209">
        <f t="shared" si="9"/>
        <v>52.329999999055872</v>
      </c>
      <c r="L100" s="163"/>
    </row>
    <row r="101" spans="1:13" s="143" customFormat="1" ht="17.25" hidden="1" customHeight="1">
      <c r="A101" s="143">
        <f t="shared" si="6"/>
        <v>5</v>
      </c>
      <c r="B101" s="158">
        <v>42145</v>
      </c>
      <c r="C101" s="159" t="s">
        <v>375</v>
      </c>
      <c r="D101" s="158">
        <f t="shared" si="7"/>
        <v>42145</v>
      </c>
      <c r="E101" s="160" t="s">
        <v>706</v>
      </c>
      <c r="F101" s="163">
        <f t="shared" ref="F101" si="12">(I101+J101)*H101</f>
        <v>1343160000</v>
      </c>
      <c r="G101" s="161" t="s">
        <v>443</v>
      </c>
      <c r="H101" s="206">
        <v>21840</v>
      </c>
      <c r="I101" s="207">
        <v>61500</v>
      </c>
      <c r="J101" s="208"/>
      <c r="K101" s="209">
        <f t="shared" si="9"/>
        <v>61552.329999999056</v>
      </c>
      <c r="L101" s="163"/>
    </row>
    <row r="102" spans="1:13" s="143" customFormat="1" ht="17.25" hidden="1" customHeight="1">
      <c r="A102" s="143">
        <f t="shared" si="6"/>
        <v>5</v>
      </c>
      <c r="B102" s="158">
        <v>42145</v>
      </c>
      <c r="C102" s="159" t="s">
        <v>372</v>
      </c>
      <c r="D102" s="158">
        <f t="shared" ref="D102" si="13">IF(B102="","",B102)</f>
        <v>42145</v>
      </c>
      <c r="E102" s="160" t="s">
        <v>376</v>
      </c>
      <c r="F102" s="163">
        <f t="shared" ref="F102" si="14">(I102+J102)*H102</f>
        <v>1343160000</v>
      </c>
      <c r="G102" s="161" t="s">
        <v>36</v>
      </c>
      <c r="H102" s="206">
        <v>21840</v>
      </c>
      <c r="I102" s="207"/>
      <c r="J102" s="208">
        <v>61500</v>
      </c>
      <c r="K102" s="209">
        <f t="shared" si="9"/>
        <v>52.329999999055872</v>
      </c>
      <c r="L102" s="163"/>
    </row>
    <row r="103" spans="1:13" s="143" customFormat="1" ht="17.25" hidden="1" customHeight="1">
      <c r="A103" s="143">
        <f t="shared" si="6"/>
        <v>5</v>
      </c>
      <c r="B103" s="158">
        <v>42153</v>
      </c>
      <c r="C103" s="159" t="s">
        <v>375</v>
      </c>
      <c r="D103" s="158">
        <f t="shared" si="7"/>
        <v>42153</v>
      </c>
      <c r="E103" s="160" t="s">
        <v>707</v>
      </c>
      <c r="F103" s="163">
        <f t="shared" si="11"/>
        <v>2205668005.1999998</v>
      </c>
      <c r="G103" s="161" t="s">
        <v>447</v>
      </c>
      <c r="H103" s="206">
        <v>21780</v>
      </c>
      <c r="I103" s="207">
        <v>101270.34</v>
      </c>
      <c r="J103" s="208"/>
      <c r="K103" s="209">
        <f t="shared" si="9"/>
        <v>101322.66999999905</v>
      </c>
      <c r="L103" s="163"/>
    </row>
    <row r="104" spans="1:13" s="143" customFormat="1" ht="17.25" hidden="1" customHeight="1">
      <c r="A104" s="143">
        <f t="shared" si="6"/>
        <v>5</v>
      </c>
      <c r="B104" s="158">
        <v>42153</v>
      </c>
      <c r="C104" s="159" t="s">
        <v>372</v>
      </c>
      <c r="D104" s="158">
        <f t="shared" ref="D104" si="15">IF(B104="","",B104)</f>
        <v>42153</v>
      </c>
      <c r="E104" s="160" t="s">
        <v>708</v>
      </c>
      <c r="F104" s="163">
        <f t="shared" ref="F104" si="16">(I104+J104)*H104</f>
        <v>1524600000</v>
      </c>
      <c r="G104" s="161" t="s">
        <v>443</v>
      </c>
      <c r="H104" s="206">
        <v>21780</v>
      </c>
      <c r="I104" s="207"/>
      <c r="J104" s="208">
        <v>70000</v>
      </c>
      <c r="K104" s="209">
        <f t="shared" si="9"/>
        <v>31322.669999999052</v>
      </c>
      <c r="L104" s="163"/>
    </row>
    <row r="105" spans="1:13" s="143" customFormat="1" ht="17.25" hidden="1" customHeight="1">
      <c r="A105" s="143">
        <f t="shared" si="6"/>
        <v>5</v>
      </c>
      <c r="B105" s="158">
        <v>42153</v>
      </c>
      <c r="C105" s="159" t="s">
        <v>372</v>
      </c>
      <c r="D105" s="158">
        <f t="shared" ref="D105" si="17">IF(B105="","",B105)</f>
        <v>42153</v>
      </c>
      <c r="E105" s="160" t="s">
        <v>428</v>
      </c>
      <c r="F105" s="163">
        <f t="shared" ref="F105" si="18">(I105+J105)*H105</f>
        <v>2236152.6</v>
      </c>
      <c r="G105" s="161" t="s">
        <v>378</v>
      </c>
      <c r="H105" s="206">
        <v>21780</v>
      </c>
      <c r="I105" s="207"/>
      <c r="J105" s="208">
        <v>102.67</v>
      </c>
      <c r="K105" s="209">
        <f t="shared" si="9"/>
        <v>31219.999999999054</v>
      </c>
      <c r="L105" s="163"/>
    </row>
    <row r="106" spans="1:13" s="143" customFormat="1" ht="17.25" hidden="1" customHeight="1">
      <c r="A106" s="143">
        <f t="shared" si="6"/>
        <v>5</v>
      </c>
      <c r="B106" s="158">
        <v>42153</v>
      </c>
      <c r="C106" s="159" t="s">
        <v>372</v>
      </c>
      <c r="D106" s="158">
        <f t="shared" ref="D106" si="19">IF(B106="","",B106)</f>
        <v>42153</v>
      </c>
      <c r="E106" s="160" t="s">
        <v>709</v>
      </c>
      <c r="F106" s="163">
        <f t="shared" ref="F106" si="20">(I106+J106)*H106</f>
        <v>424710000</v>
      </c>
      <c r="G106" s="161" t="s">
        <v>443</v>
      </c>
      <c r="H106" s="206">
        <v>21780</v>
      </c>
      <c r="I106" s="207"/>
      <c r="J106" s="208">
        <v>19500</v>
      </c>
      <c r="K106" s="209">
        <f t="shared" si="9"/>
        <v>11719.999999999054</v>
      </c>
      <c r="L106" s="163"/>
    </row>
    <row r="107" spans="1:13" s="143" customFormat="1" ht="17.25" hidden="1" customHeight="1">
      <c r="A107" s="143">
        <f t="shared" si="6"/>
        <v>5</v>
      </c>
      <c r="B107" s="158">
        <v>42153</v>
      </c>
      <c r="C107" s="159" t="s">
        <v>372</v>
      </c>
      <c r="D107" s="158">
        <f t="shared" ref="D107" si="21">IF(B107="","",B107)</f>
        <v>42153</v>
      </c>
      <c r="E107" s="160" t="s">
        <v>429</v>
      </c>
      <c r="F107" s="163">
        <f t="shared" ref="F107" si="22">(I107+J107)*H107</f>
        <v>622908</v>
      </c>
      <c r="G107" s="161" t="s">
        <v>378</v>
      </c>
      <c r="H107" s="206">
        <v>21780</v>
      </c>
      <c r="I107" s="207"/>
      <c r="J107" s="208">
        <v>28.6</v>
      </c>
      <c r="K107" s="209">
        <f t="shared" si="9"/>
        <v>11691.399999999054</v>
      </c>
      <c r="L107" s="163"/>
    </row>
    <row r="108" spans="1:13" s="143" customFormat="1" ht="17.25" hidden="1" customHeight="1">
      <c r="A108" s="143">
        <f t="shared" si="6"/>
        <v>5</v>
      </c>
      <c r="B108" s="158">
        <v>42153</v>
      </c>
      <c r="C108" s="159" t="s">
        <v>372</v>
      </c>
      <c r="D108" s="158">
        <f t="shared" ref="D108:D110" si="23">IF(B108="","",B108)</f>
        <v>42153</v>
      </c>
      <c r="E108" s="160" t="s">
        <v>376</v>
      </c>
      <c r="F108" s="163">
        <f t="shared" ref="F108:F123" si="24">(I108+J108)*H108</f>
        <v>218100000</v>
      </c>
      <c r="G108" s="161" t="s">
        <v>36</v>
      </c>
      <c r="H108" s="206">
        <v>21810</v>
      </c>
      <c r="I108" s="207"/>
      <c r="J108" s="208">
        <v>10000</v>
      </c>
      <c r="K108" s="209">
        <f t="shared" si="9"/>
        <v>1691.3999999990538</v>
      </c>
      <c r="L108" s="163"/>
    </row>
    <row r="109" spans="1:13" s="143" customFormat="1" ht="17.25" customHeight="1">
      <c r="A109" s="143">
        <f t="shared" si="6"/>
        <v>5</v>
      </c>
      <c r="B109" s="158">
        <v>42153</v>
      </c>
      <c r="C109" s="159" t="s">
        <v>372</v>
      </c>
      <c r="D109" s="158">
        <f t="shared" si="23"/>
        <v>42153</v>
      </c>
      <c r="E109" s="160" t="s">
        <v>703</v>
      </c>
      <c r="F109" s="163">
        <f t="shared" si="24"/>
        <v>326850</v>
      </c>
      <c r="G109" s="161" t="s">
        <v>94</v>
      </c>
      <c r="H109" s="206">
        <v>21790</v>
      </c>
      <c r="I109" s="207"/>
      <c r="J109" s="208">
        <v>15</v>
      </c>
      <c r="K109" s="209">
        <f t="shared" si="9"/>
        <v>1676.3999999990538</v>
      </c>
      <c r="L109" s="163"/>
    </row>
    <row r="110" spans="1:13" s="143" customFormat="1" ht="17.25" hidden="1" customHeight="1">
      <c r="A110" s="143">
        <f t="shared" si="6"/>
        <v>5</v>
      </c>
      <c r="B110" s="158">
        <v>42153</v>
      </c>
      <c r="C110" s="159" t="s">
        <v>372</v>
      </c>
      <c r="D110" s="158">
        <f t="shared" si="23"/>
        <v>42153</v>
      </c>
      <c r="E110" s="160" t="s">
        <v>704</v>
      </c>
      <c r="F110" s="163">
        <f t="shared" si="24"/>
        <v>32685</v>
      </c>
      <c r="G110" s="161" t="s">
        <v>35</v>
      </c>
      <c r="H110" s="206">
        <v>21790</v>
      </c>
      <c r="I110" s="207"/>
      <c r="J110" s="208">
        <v>1.5</v>
      </c>
      <c r="K110" s="209">
        <f t="shared" si="9"/>
        <v>1674.8999999990538</v>
      </c>
      <c r="L110" s="163"/>
      <c r="M110" s="271">
        <f>K110+'Q4-USD'!K33</f>
        <v>1766.4399999992097</v>
      </c>
    </row>
    <row r="111" spans="1:13" s="143" customFormat="1" ht="17.25" hidden="1" customHeight="1">
      <c r="A111" s="143">
        <f t="shared" si="6"/>
        <v>6</v>
      </c>
      <c r="B111" s="158">
        <v>42156</v>
      </c>
      <c r="C111" s="159" t="s">
        <v>375</v>
      </c>
      <c r="D111" s="158">
        <f t="shared" si="7"/>
        <v>42156</v>
      </c>
      <c r="E111" s="160" t="s">
        <v>823</v>
      </c>
      <c r="F111" s="163">
        <f t="shared" si="24"/>
        <v>1952442500</v>
      </c>
      <c r="G111" s="161" t="s">
        <v>443</v>
      </c>
      <c r="H111" s="206">
        <v>21815</v>
      </c>
      <c r="I111" s="207">
        <v>89500</v>
      </c>
      <c r="J111" s="208"/>
      <c r="K111" s="209">
        <f t="shared" si="9"/>
        <v>91174.899999999048</v>
      </c>
      <c r="L111" s="163"/>
    </row>
    <row r="112" spans="1:13" s="143" customFormat="1" ht="17.25" hidden="1" customHeight="1">
      <c r="A112" s="143">
        <f t="shared" si="6"/>
        <v>6</v>
      </c>
      <c r="B112" s="158">
        <v>42156</v>
      </c>
      <c r="C112" s="159" t="s">
        <v>372</v>
      </c>
      <c r="D112" s="158">
        <f t="shared" ref="D112:D138" si="25">IF(B112="","",B112)</f>
        <v>42156</v>
      </c>
      <c r="E112" s="160" t="s">
        <v>376</v>
      </c>
      <c r="F112" s="163">
        <f t="shared" si="24"/>
        <v>1952442500</v>
      </c>
      <c r="G112" s="161" t="s">
        <v>36</v>
      </c>
      <c r="H112" s="206">
        <v>21815</v>
      </c>
      <c r="I112" s="207"/>
      <c r="J112" s="208">
        <v>89500</v>
      </c>
      <c r="K112" s="209">
        <f t="shared" si="9"/>
        <v>1674.8999999990483</v>
      </c>
      <c r="L112" s="163"/>
    </row>
    <row r="113" spans="1:12" s="143" customFormat="1" ht="17.25" hidden="1" customHeight="1">
      <c r="A113" s="143">
        <f t="shared" si="6"/>
        <v>6</v>
      </c>
      <c r="B113" s="158">
        <v>42156</v>
      </c>
      <c r="C113" s="159" t="s">
        <v>375</v>
      </c>
      <c r="D113" s="158">
        <f t="shared" si="25"/>
        <v>42156</v>
      </c>
      <c r="E113" s="160" t="s">
        <v>631</v>
      </c>
      <c r="F113" s="163">
        <f t="shared" si="24"/>
        <v>54962878.099999994</v>
      </c>
      <c r="G113" s="161" t="s">
        <v>447</v>
      </c>
      <c r="H113" s="206">
        <v>21790</v>
      </c>
      <c r="I113" s="207">
        <v>2522.39</v>
      </c>
      <c r="J113" s="208"/>
      <c r="K113" s="209">
        <f t="shared" si="9"/>
        <v>4197.2899999990477</v>
      </c>
      <c r="L113" s="163"/>
    </row>
    <row r="114" spans="1:12" s="143" customFormat="1" ht="17.25" hidden="1" customHeight="1">
      <c r="A114" s="143">
        <f t="shared" si="6"/>
        <v>6</v>
      </c>
      <c r="B114" s="158">
        <v>42158</v>
      </c>
      <c r="C114" s="159" t="s">
        <v>372</v>
      </c>
      <c r="D114" s="158">
        <f t="shared" si="25"/>
        <v>42158</v>
      </c>
      <c r="E114" s="160" t="s">
        <v>824</v>
      </c>
      <c r="F114" s="163">
        <f t="shared" si="24"/>
        <v>91300100</v>
      </c>
      <c r="G114" s="161" t="s">
        <v>374</v>
      </c>
      <c r="H114" s="206">
        <v>21790</v>
      </c>
      <c r="I114" s="207"/>
      <c r="J114" s="208">
        <v>4190</v>
      </c>
      <c r="K114" s="209">
        <f t="shared" si="9"/>
        <v>7.2899999990477227</v>
      </c>
      <c r="L114" s="163"/>
    </row>
    <row r="115" spans="1:12" s="143" customFormat="1" ht="17.25" hidden="1" customHeight="1">
      <c r="A115" s="143">
        <f t="shared" si="6"/>
        <v>6</v>
      </c>
      <c r="B115" s="158">
        <v>42159</v>
      </c>
      <c r="C115" s="159" t="s">
        <v>375</v>
      </c>
      <c r="D115" s="158">
        <f t="shared" si="25"/>
        <v>42159</v>
      </c>
      <c r="E115" s="354" t="s">
        <v>825</v>
      </c>
      <c r="F115" s="163">
        <f t="shared" si="24"/>
        <v>338681534.19999999</v>
      </c>
      <c r="G115" s="161" t="s">
        <v>447</v>
      </c>
      <c r="H115" s="206">
        <v>21790</v>
      </c>
      <c r="I115" s="207">
        <v>15542.98</v>
      </c>
      <c r="J115" s="208"/>
      <c r="K115" s="209">
        <f t="shared" si="9"/>
        <v>15550.269999999047</v>
      </c>
      <c r="L115" s="163"/>
    </row>
    <row r="116" spans="1:12" s="143" customFormat="1" ht="17.25" hidden="1" customHeight="1">
      <c r="A116" s="143">
        <f t="shared" si="6"/>
        <v>6</v>
      </c>
      <c r="B116" s="158">
        <v>42161</v>
      </c>
      <c r="C116" s="159" t="s">
        <v>372</v>
      </c>
      <c r="D116" s="158">
        <f t="shared" si="25"/>
        <v>42161</v>
      </c>
      <c r="E116" s="160" t="s">
        <v>377</v>
      </c>
      <c r="F116" s="163">
        <f t="shared" si="24"/>
        <v>2357895.9</v>
      </c>
      <c r="G116" s="161" t="s">
        <v>378</v>
      </c>
      <c r="H116" s="206">
        <v>21790</v>
      </c>
      <c r="I116" s="207"/>
      <c r="J116" s="208">
        <v>108.21</v>
      </c>
      <c r="K116" s="209">
        <f t="shared" si="9"/>
        <v>15442.059999999048</v>
      </c>
      <c r="L116" s="163"/>
    </row>
    <row r="117" spans="1:12" s="143" customFormat="1" ht="17.25" hidden="1" customHeight="1">
      <c r="A117" s="143">
        <f t="shared" si="6"/>
        <v>6</v>
      </c>
      <c r="B117" s="158">
        <v>42161</v>
      </c>
      <c r="C117" s="159" t="s">
        <v>372</v>
      </c>
      <c r="D117" s="158">
        <f t="shared" ref="D117" si="26">IF(B117="","",B117)</f>
        <v>42161</v>
      </c>
      <c r="E117" s="160" t="s">
        <v>379</v>
      </c>
      <c r="F117" s="163">
        <f t="shared" ref="F117" si="27">(I117+J117)*H117</f>
        <v>5592185.5999999996</v>
      </c>
      <c r="G117" s="161" t="s">
        <v>378</v>
      </c>
      <c r="H117" s="206">
        <v>21790</v>
      </c>
      <c r="I117" s="207"/>
      <c r="J117" s="208">
        <v>256.64</v>
      </c>
      <c r="K117" s="209">
        <f t="shared" si="9"/>
        <v>15185.419999999049</v>
      </c>
      <c r="L117" s="163"/>
    </row>
    <row r="118" spans="1:12" s="143" customFormat="1" ht="17.25" hidden="1" customHeight="1">
      <c r="A118" s="143">
        <f t="shared" si="6"/>
        <v>6</v>
      </c>
      <c r="B118" s="158">
        <v>42161</v>
      </c>
      <c r="C118" s="159" t="s">
        <v>372</v>
      </c>
      <c r="D118" s="158">
        <f t="shared" ref="D118" si="28">IF(B118="","",B118)</f>
        <v>42161</v>
      </c>
      <c r="E118" s="160" t="s">
        <v>380</v>
      </c>
      <c r="F118" s="163">
        <f t="shared" ref="F118" si="29">(I118+J118)*H118</f>
        <v>3476594.5000000005</v>
      </c>
      <c r="G118" s="161" t="s">
        <v>378</v>
      </c>
      <c r="H118" s="206">
        <v>21790</v>
      </c>
      <c r="I118" s="207"/>
      <c r="J118" s="208">
        <v>159.55000000000001</v>
      </c>
      <c r="K118" s="209">
        <f t="shared" si="9"/>
        <v>15025.869999999049</v>
      </c>
      <c r="L118" s="163"/>
    </row>
    <row r="119" spans="1:12" s="143" customFormat="1" ht="17.25" hidden="1" customHeight="1">
      <c r="A119" s="143">
        <f t="shared" si="6"/>
        <v>6</v>
      </c>
      <c r="B119" s="158">
        <v>42161</v>
      </c>
      <c r="C119" s="159" t="s">
        <v>372</v>
      </c>
      <c r="D119" s="158">
        <f t="shared" ref="D119" si="30">IF(B119="","",B119)</f>
        <v>42161</v>
      </c>
      <c r="E119" s="160" t="s">
        <v>381</v>
      </c>
      <c r="F119" s="163">
        <f t="shared" ref="F119" si="31">(I119+J119)*H119</f>
        <v>4866796.5</v>
      </c>
      <c r="G119" s="161" t="s">
        <v>378</v>
      </c>
      <c r="H119" s="206">
        <v>21790</v>
      </c>
      <c r="I119" s="207"/>
      <c r="J119" s="208">
        <v>223.35</v>
      </c>
      <c r="K119" s="209">
        <f t="shared" si="9"/>
        <v>14802.519999999049</v>
      </c>
      <c r="L119" s="163"/>
    </row>
    <row r="120" spans="1:12" s="143" customFormat="1" ht="17.25" hidden="1" customHeight="1">
      <c r="A120" s="143">
        <f t="shared" si="6"/>
        <v>6</v>
      </c>
      <c r="B120" s="158">
        <v>42170</v>
      </c>
      <c r="C120" s="159" t="s">
        <v>375</v>
      </c>
      <c r="D120" s="158">
        <f t="shared" ref="D120" si="32">IF(B120="","",B120)</f>
        <v>42170</v>
      </c>
      <c r="E120" s="160" t="s">
        <v>824</v>
      </c>
      <c r="F120" s="163">
        <f t="shared" ref="F120" si="33">(I120+J120)*H120</f>
        <v>52320000</v>
      </c>
      <c r="G120" s="161" t="s">
        <v>374</v>
      </c>
      <c r="H120" s="206">
        <v>21800</v>
      </c>
      <c r="I120" s="207">
        <v>2400</v>
      </c>
      <c r="J120" s="208"/>
      <c r="K120" s="209">
        <f t="shared" si="9"/>
        <v>17202.519999999051</v>
      </c>
      <c r="L120" s="163"/>
    </row>
    <row r="121" spans="1:12" s="143" customFormat="1" ht="17.25" hidden="1" customHeight="1">
      <c r="A121" s="143">
        <f t="shared" si="6"/>
        <v>6</v>
      </c>
      <c r="B121" s="158">
        <v>42170</v>
      </c>
      <c r="C121" s="159" t="s">
        <v>372</v>
      </c>
      <c r="D121" s="158">
        <f t="shared" ref="D121" si="34">IF(B121="","",B121)</f>
        <v>42170</v>
      </c>
      <c r="E121" s="160" t="s">
        <v>376</v>
      </c>
      <c r="F121" s="163">
        <f t="shared" si="24"/>
        <v>374960000</v>
      </c>
      <c r="G121" s="161" t="s">
        <v>36</v>
      </c>
      <c r="H121" s="206">
        <v>21800</v>
      </c>
      <c r="I121" s="207"/>
      <c r="J121" s="208">
        <v>17200</v>
      </c>
      <c r="K121" s="209">
        <f t="shared" si="9"/>
        <v>2.5199999990509241</v>
      </c>
      <c r="L121" s="163"/>
    </row>
    <row r="122" spans="1:12" s="143" customFormat="1" ht="17.25" hidden="1" customHeight="1">
      <c r="A122" s="143">
        <f t="shared" si="6"/>
        <v>6</v>
      </c>
      <c r="B122" s="158">
        <v>42177</v>
      </c>
      <c r="C122" s="159" t="s">
        <v>375</v>
      </c>
      <c r="D122" s="158">
        <f t="shared" si="25"/>
        <v>42177</v>
      </c>
      <c r="E122" s="160" t="s">
        <v>826</v>
      </c>
      <c r="F122" s="163">
        <f t="shared" si="24"/>
        <v>2147660467.6999998</v>
      </c>
      <c r="G122" s="161" t="s">
        <v>447</v>
      </c>
      <c r="H122" s="206">
        <v>21835</v>
      </c>
      <c r="I122" s="207">
        <v>98358.62</v>
      </c>
      <c r="J122" s="208"/>
      <c r="K122" s="209">
        <f t="shared" si="9"/>
        <v>98361.139999999054</v>
      </c>
      <c r="L122" s="163"/>
    </row>
    <row r="123" spans="1:12" s="143" customFormat="1" ht="17.25" hidden="1" customHeight="1">
      <c r="A123" s="143">
        <f t="shared" si="6"/>
        <v>6</v>
      </c>
      <c r="B123" s="158">
        <v>42177</v>
      </c>
      <c r="C123" s="159" t="s">
        <v>372</v>
      </c>
      <c r="D123" s="158">
        <f t="shared" si="25"/>
        <v>42177</v>
      </c>
      <c r="E123" s="160" t="s">
        <v>430</v>
      </c>
      <c r="F123" s="163">
        <f t="shared" si="24"/>
        <v>3928989.9</v>
      </c>
      <c r="G123" s="161" t="s">
        <v>378</v>
      </c>
      <c r="H123" s="206">
        <v>21835</v>
      </c>
      <c r="I123" s="207"/>
      <c r="J123" s="208">
        <v>179.94</v>
      </c>
      <c r="K123" s="209">
        <f t="shared" si="9"/>
        <v>98181.199999999051</v>
      </c>
      <c r="L123" s="163"/>
    </row>
    <row r="124" spans="1:12" s="143" customFormat="1" ht="17.25" hidden="1" customHeight="1">
      <c r="A124" s="143">
        <f t="shared" si="6"/>
        <v>6</v>
      </c>
      <c r="B124" s="158">
        <v>42177</v>
      </c>
      <c r="C124" s="159" t="s">
        <v>372</v>
      </c>
      <c r="D124" s="158">
        <f t="shared" ref="D124" si="35">IF(B124="","",B124)</f>
        <v>42177</v>
      </c>
      <c r="E124" s="160" t="s">
        <v>431</v>
      </c>
      <c r="F124" s="163">
        <f t="shared" ref="F124" si="36">(I124+J124)*H124</f>
        <v>4425736.1500000004</v>
      </c>
      <c r="G124" s="161" t="s">
        <v>378</v>
      </c>
      <c r="H124" s="206">
        <v>21835</v>
      </c>
      <c r="I124" s="207"/>
      <c r="J124" s="208">
        <v>202.69</v>
      </c>
      <c r="K124" s="209">
        <f t="shared" si="9"/>
        <v>97978.509999999049</v>
      </c>
      <c r="L124" s="163"/>
    </row>
    <row r="125" spans="1:12" s="143" customFormat="1" ht="17.25" hidden="1" customHeight="1">
      <c r="A125" s="143">
        <f t="shared" si="6"/>
        <v>6</v>
      </c>
      <c r="B125" s="158">
        <v>42177</v>
      </c>
      <c r="C125" s="159" t="s">
        <v>372</v>
      </c>
      <c r="D125" s="158">
        <f t="shared" ref="D125" si="37">IF(B125="","",B125)</f>
        <v>42177</v>
      </c>
      <c r="E125" s="160" t="s">
        <v>468</v>
      </c>
      <c r="F125" s="163">
        <f t="shared" ref="F125" si="38">(I125+J125)*H125</f>
        <v>8851690.6500000004</v>
      </c>
      <c r="G125" s="161" t="s">
        <v>378</v>
      </c>
      <c r="H125" s="206">
        <v>21835</v>
      </c>
      <c r="I125" s="207"/>
      <c r="J125" s="208">
        <v>405.39</v>
      </c>
      <c r="K125" s="209">
        <f t="shared" si="9"/>
        <v>97573.119999999049</v>
      </c>
      <c r="L125" s="163"/>
    </row>
    <row r="126" spans="1:12" s="143" customFormat="1" ht="17.25" hidden="1" customHeight="1">
      <c r="A126" s="143">
        <f t="shared" si="6"/>
        <v>6</v>
      </c>
      <c r="B126" s="158">
        <v>42177</v>
      </c>
      <c r="C126" s="159" t="s">
        <v>372</v>
      </c>
      <c r="D126" s="158">
        <f t="shared" ref="D126" si="39">IF(B126="","",B126)</f>
        <v>42177</v>
      </c>
      <c r="E126" s="160" t="s">
        <v>716</v>
      </c>
      <c r="F126" s="163">
        <f t="shared" ref="F126" si="40">(I126+J126)*H126</f>
        <v>7322585.6000000006</v>
      </c>
      <c r="G126" s="161" t="s">
        <v>378</v>
      </c>
      <c r="H126" s="206">
        <v>21835</v>
      </c>
      <c r="I126" s="207"/>
      <c r="J126" s="208">
        <v>335.36</v>
      </c>
      <c r="K126" s="209">
        <f t="shared" si="9"/>
        <v>97237.759999999049</v>
      </c>
      <c r="L126" s="163"/>
    </row>
    <row r="127" spans="1:12" s="143" customFormat="1" ht="17.25" hidden="1" customHeight="1">
      <c r="A127" s="143">
        <f t="shared" si="6"/>
        <v>6</v>
      </c>
      <c r="B127" s="158">
        <v>42177</v>
      </c>
      <c r="C127" s="159" t="s">
        <v>372</v>
      </c>
      <c r="D127" s="158">
        <f t="shared" ref="D127" si="41">IF(B127="","",B127)</f>
        <v>42177</v>
      </c>
      <c r="E127" s="160" t="s">
        <v>827</v>
      </c>
      <c r="F127" s="163">
        <f t="shared" ref="F127" si="42">(I127+J127)*H127</f>
        <v>6773435.3499999996</v>
      </c>
      <c r="G127" s="161" t="s">
        <v>378</v>
      </c>
      <c r="H127" s="206">
        <v>21835</v>
      </c>
      <c r="I127" s="207"/>
      <c r="J127" s="208">
        <v>310.20999999999998</v>
      </c>
      <c r="K127" s="209">
        <f t="shared" si="9"/>
        <v>96927.549999999042</v>
      </c>
      <c r="L127" s="163"/>
    </row>
    <row r="128" spans="1:12" s="143" customFormat="1" ht="17.25" hidden="1" customHeight="1">
      <c r="A128" s="143">
        <f t="shared" si="6"/>
        <v>6</v>
      </c>
      <c r="B128" s="158">
        <v>42177</v>
      </c>
      <c r="C128" s="159" t="s">
        <v>372</v>
      </c>
      <c r="D128" s="158">
        <f t="shared" ref="D128" si="43">IF(B128="","",B128)</f>
        <v>42177</v>
      </c>
      <c r="E128" s="160" t="s">
        <v>718</v>
      </c>
      <c r="F128" s="163">
        <f t="shared" ref="F128" si="44">(I128+J128)*H128</f>
        <v>6735879.1500000004</v>
      </c>
      <c r="G128" s="161" t="s">
        <v>378</v>
      </c>
      <c r="H128" s="206">
        <v>21835</v>
      </c>
      <c r="I128" s="207"/>
      <c r="J128" s="208">
        <v>308.49</v>
      </c>
      <c r="K128" s="209">
        <f t="shared" si="9"/>
        <v>96619.059999999037</v>
      </c>
      <c r="L128" s="163"/>
    </row>
    <row r="129" spans="1:12" s="143" customFormat="1" ht="17.25" hidden="1" customHeight="1">
      <c r="A129" s="143">
        <f t="shared" si="6"/>
        <v>6</v>
      </c>
      <c r="B129" s="158">
        <v>42178</v>
      </c>
      <c r="C129" s="159" t="s">
        <v>372</v>
      </c>
      <c r="D129" s="158">
        <f t="shared" ref="D129" si="45">IF(B129="","",B129)</f>
        <v>42178</v>
      </c>
      <c r="E129" s="160" t="s">
        <v>824</v>
      </c>
      <c r="F129" s="163">
        <f t="shared" ref="F129" si="46">(I129+J129)*H129</f>
        <v>952006000</v>
      </c>
      <c r="G129" s="161" t="s">
        <v>374</v>
      </c>
      <c r="H129" s="206">
        <v>21835</v>
      </c>
      <c r="I129" s="207"/>
      <c r="J129" s="208">
        <v>43600</v>
      </c>
      <c r="K129" s="209">
        <f t="shared" si="9"/>
        <v>53019.059999999037</v>
      </c>
      <c r="L129" s="163"/>
    </row>
    <row r="130" spans="1:12" s="143" customFormat="1" ht="17.25" hidden="1" customHeight="1">
      <c r="A130" s="143">
        <f t="shared" si="6"/>
        <v>6</v>
      </c>
      <c r="B130" s="158">
        <v>42179</v>
      </c>
      <c r="C130" s="159" t="s">
        <v>372</v>
      </c>
      <c r="D130" s="158">
        <f t="shared" ref="D130" si="47">IF(B130="","",B130)</f>
        <v>42179</v>
      </c>
      <c r="E130" s="160" t="s">
        <v>417</v>
      </c>
      <c r="F130" s="163">
        <f t="shared" ref="F130" si="48">(I130+J130)*H130</f>
        <v>23145.100000000002</v>
      </c>
      <c r="G130" s="161" t="s">
        <v>418</v>
      </c>
      <c r="H130" s="206">
        <v>21835</v>
      </c>
      <c r="I130" s="207">
        <v>1.06</v>
      </c>
      <c r="J130" s="208"/>
      <c r="K130" s="209">
        <f t="shared" si="9"/>
        <v>53020.119999999035</v>
      </c>
      <c r="L130" s="163"/>
    </row>
    <row r="131" spans="1:12" s="143" customFormat="1" ht="17.25" hidden="1" customHeight="1">
      <c r="A131" s="143">
        <f t="shared" si="6"/>
        <v>6</v>
      </c>
      <c r="B131" s="158">
        <v>42180</v>
      </c>
      <c r="C131" s="159" t="s">
        <v>375</v>
      </c>
      <c r="D131" s="158">
        <f t="shared" ref="D131" si="49">IF(B131="","",B131)</f>
        <v>42180</v>
      </c>
      <c r="E131" s="160" t="s">
        <v>824</v>
      </c>
      <c r="F131" s="163">
        <f t="shared" ref="F131:F138" si="50">(I131+J131)*H131</f>
        <v>395213500</v>
      </c>
      <c r="G131" s="161" t="s">
        <v>374</v>
      </c>
      <c r="H131" s="206">
        <v>21835</v>
      </c>
      <c r="I131" s="207">
        <v>18100</v>
      </c>
      <c r="J131" s="208"/>
      <c r="K131" s="209">
        <f t="shared" si="9"/>
        <v>71120.119999999035</v>
      </c>
      <c r="L131" s="163"/>
    </row>
    <row r="132" spans="1:12" s="143" customFormat="1" ht="17.25" hidden="1" customHeight="1">
      <c r="A132" s="143">
        <f t="shared" si="6"/>
        <v>6</v>
      </c>
      <c r="B132" s="158">
        <v>42180</v>
      </c>
      <c r="C132" s="159" t="s">
        <v>372</v>
      </c>
      <c r="D132" s="158">
        <f t="shared" ref="D132:D133" si="51">IF(B132="","",B132)</f>
        <v>42180</v>
      </c>
      <c r="E132" s="160" t="s">
        <v>828</v>
      </c>
      <c r="F132" s="163">
        <f t="shared" si="50"/>
        <v>949822500</v>
      </c>
      <c r="G132" s="161" t="s">
        <v>443</v>
      </c>
      <c r="H132" s="206">
        <v>21835</v>
      </c>
      <c r="I132" s="207"/>
      <c r="J132" s="208">
        <v>43500</v>
      </c>
      <c r="K132" s="209">
        <f t="shared" si="9"/>
        <v>27620.119999999035</v>
      </c>
      <c r="L132" s="163"/>
    </row>
    <row r="133" spans="1:12" s="143" customFormat="1" ht="17.25" hidden="1" customHeight="1">
      <c r="A133" s="143">
        <f t="shared" si="6"/>
        <v>6</v>
      </c>
      <c r="B133" s="158">
        <v>42180</v>
      </c>
      <c r="C133" s="159" t="s">
        <v>372</v>
      </c>
      <c r="D133" s="158">
        <f t="shared" si="51"/>
        <v>42180</v>
      </c>
      <c r="E133" s="160" t="s">
        <v>829</v>
      </c>
      <c r="F133" s="163">
        <f t="shared" si="50"/>
        <v>886501</v>
      </c>
      <c r="G133" s="161" t="s">
        <v>378</v>
      </c>
      <c r="H133" s="206">
        <v>21835</v>
      </c>
      <c r="I133" s="207"/>
      <c r="J133" s="208">
        <v>40.6</v>
      </c>
      <c r="K133" s="209">
        <f t="shared" si="9"/>
        <v>27579.519999999036</v>
      </c>
      <c r="L133" s="163"/>
    </row>
    <row r="134" spans="1:12" s="143" customFormat="1" ht="17.25" hidden="1" customHeight="1">
      <c r="A134" s="143">
        <f t="shared" si="6"/>
        <v>6</v>
      </c>
      <c r="B134" s="158">
        <v>42180</v>
      </c>
      <c r="C134" s="159" t="s">
        <v>372</v>
      </c>
      <c r="D134" s="158">
        <f t="shared" si="25"/>
        <v>42180</v>
      </c>
      <c r="E134" s="160" t="s">
        <v>830</v>
      </c>
      <c r="F134" s="163">
        <f t="shared" si="50"/>
        <v>600462500</v>
      </c>
      <c r="G134" s="161" t="s">
        <v>443</v>
      </c>
      <c r="H134" s="206">
        <v>21835</v>
      </c>
      <c r="I134" s="207"/>
      <c r="J134" s="208">
        <v>27500</v>
      </c>
      <c r="K134" s="209">
        <f t="shared" si="9"/>
        <v>79.519999999036372</v>
      </c>
      <c r="L134" s="163"/>
    </row>
    <row r="135" spans="1:12" s="143" customFormat="1" ht="17.25" hidden="1" customHeight="1">
      <c r="A135" s="143">
        <f t="shared" si="6"/>
        <v>6</v>
      </c>
      <c r="B135" s="158">
        <v>42180</v>
      </c>
      <c r="C135" s="159" t="s">
        <v>375</v>
      </c>
      <c r="D135" s="158">
        <f t="shared" ref="D135" si="52">IF(B135="","",B135)</f>
        <v>42180</v>
      </c>
      <c r="E135" s="160" t="s">
        <v>831</v>
      </c>
      <c r="F135" s="163">
        <f t="shared" si="50"/>
        <v>1526840000</v>
      </c>
      <c r="G135" s="161" t="s">
        <v>443</v>
      </c>
      <c r="H135" s="206">
        <v>21812</v>
      </c>
      <c r="I135" s="207">
        <v>70000</v>
      </c>
      <c r="J135" s="208"/>
      <c r="K135" s="209">
        <f t="shared" si="9"/>
        <v>70079.519999999029</v>
      </c>
      <c r="L135" s="163"/>
    </row>
    <row r="136" spans="1:12" s="143" customFormat="1" ht="17.25" hidden="1" customHeight="1">
      <c r="A136" s="143">
        <f t="shared" si="6"/>
        <v>6</v>
      </c>
      <c r="B136" s="158">
        <v>42180</v>
      </c>
      <c r="C136" s="159" t="s">
        <v>372</v>
      </c>
      <c r="D136" s="158">
        <f t="shared" ref="D136" si="53">IF(B136="","",B136)</f>
        <v>42180</v>
      </c>
      <c r="E136" s="160" t="s">
        <v>376</v>
      </c>
      <c r="F136" s="163">
        <f t="shared" ref="F136" si="54">(I136+J136)*H136</f>
        <v>1526840000</v>
      </c>
      <c r="G136" s="161" t="s">
        <v>36</v>
      </c>
      <c r="H136" s="206">
        <v>21812</v>
      </c>
      <c r="I136" s="207"/>
      <c r="J136" s="208">
        <v>70000</v>
      </c>
      <c r="K136" s="209">
        <f t="shared" si="9"/>
        <v>79.519999999029096</v>
      </c>
      <c r="L136" s="163"/>
    </row>
    <row r="137" spans="1:12" s="143" customFormat="1" ht="17.25" hidden="1" customHeight="1">
      <c r="A137" s="143">
        <f t="shared" si="6"/>
        <v>6</v>
      </c>
      <c r="B137" s="158">
        <v>42181</v>
      </c>
      <c r="C137" s="159" t="s">
        <v>375</v>
      </c>
      <c r="D137" s="158">
        <f t="shared" si="25"/>
        <v>42181</v>
      </c>
      <c r="E137" s="354" t="s">
        <v>1017</v>
      </c>
      <c r="F137" s="163">
        <f t="shared" si="50"/>
        <v>69958170.5</v>
      </c>
      <c r="G137" s="161" t="s">
        <v>447</v>
      </c>
      <c r="H137" s="206">
        <v>21785</v>
      </c>
      <c r="I137" s="207">
        <v>3211.3</v>
      </c>
      <c r="J137" s="208"/>
      <c r="K137" s="209">
        <f t="shared" si="9"/>
        <v>3290.8199999990293</v>
      </c>
      <c r="L137" s="163"/>
    </row>
    <row r="138" spans="1:12" s="143" customFormat="1" ht="17.25" hidden="1" customHeight="1">
      <c r="A138" s="143">
        <f t="shared" si="6"/>
        <v>6</v>
      </c>
      <c r="B138" s="158">
        <v>42182</v>
      </c>
      <c r="C138" s="159" t="s">
        <v>375</v>
      </c>
      <c r="D138" s="158">
        <f t="shared" si="25"/>
        <v>42182</v>
      </c>
      <c r="E138" s="160" t="s">
        <v>686</v>
      </c>
      <c r="F138" s="163">
        <f t="shared" si="50"/>
        <v>399397500</v>
      </c>
      <c r="G138" s="161" t="s">
        <v>36</v>
      </c>
      <c r="H138" s="206">
        <v>21825</v>
      </c>
      <c r="I138" s="207">
        <v>18300</v>
      </c>
      <c r="J138" s="208"/>
      <c r="K138" s="209">
        <f t="shared" si="9"/>
        <v>21590.819999999028</v>
      </c>
      <c r="L138" s="163"/>
    </row>
    <row r="139" spans="1:12" s="143" customFormat="1" ht="17.25" hidden="1" customHeight="1">
      <c r="A139" s="143">
        <f t="shared" si="6"/>
        <v>6</v>
      </c>
      <c r="B139" s="158">
        <v>42182</v>
      </c>
      <c r="C139" s="159" t="s">
        <v>372</v>
      </c>
      <c r="D139" s="158">
        <f t="shared" ref="D139:D140" si="55">IF(B139="","",B139)</f>
        <v>42182</v>
      </c>
      <c r="E139" s="160" t="s">
        <v>832</v>
      </c>
      <c r="F139" s="163">
        <f t="shared" ref="F139:F140" si="56">(I139+J139)*H139</f>
        <v>469237500</v>
      </c>
      <c r="G139" s="161" t="s">
        <v>443</v>
      </c>
      <c r="H139" s="206">
        <v>21825</v>
      </c>
      <c r="I139" s="207"/>
      <c r="J139" s="208">
        <v>21500</v>
      </c>
      <c r="K139" s="209">
        <f t="shared" si="9"/>
        <v>90.819999999028369</v>
      </c>
      <c r="L139" s="163"/>
    </row>
    <row r="140" spans="1:12" s="143" customFormat="1" ht="17.25" hidden="1" customHeight="1">
      <c r="A140" s="143">
        <f t="shared" ref="A140:A202" si="57">IF(B140&lt;&gt;"",MONTH(B140),"")</f>
        <v>6</v>
      </c>
      <c r="B140" s="158">
        <v>42182</v>
      </c>
      <c r="C140" s="159" t="s">
        <v>372</v>
      </c>
      <c r="D140" s="158">
        <f t="shared" si="55"/>
        <v>42182</v>
      </c>
      <c r="E140" s="160" t="s">
        <v>833</v>
      </c>
      <c r="F140" s="163">
        <f t="shared" si="56"/>
        <v>1123114.5</v>
      </c>
      <c r="G140" s="161" t="s">
        <v>378</v>
      </c>
      <c r="H140" s="206">
        <v>21825</v>
      </c>
      <c r="I140" s="207"/>
      <c r="J140" s="208">
        <v>51.46</v>
      </c>
      <c r="K140" s="209">
        <f t="shared" si="9"/>
        <v>39.359999999028368</v>
      </c>
      <c r="L140" s="163"/>
    </row>
    <row r="141" spans="1:12" s="143" customFormat="1" ht="17.25" hidden="1" customHeight="1">
      <c r="A141" s="143">
        <f t="shared" si="57"/>
        <v>6</v>
      </c>
      <c r="B141" s="158">
        <v>42184</v>
      </c>
      <c r="C141" s="159" t="s">
        <v>375</v>
      </c>
      <c r="D141" s="158">
        <f t="shared" ref="D141:D142" si="58">IF(B141="","",B141)</f>
        <v>42184</v>
      </c>
      <c r="E141" s="160" t="s">
        <v>834</v>
      </c>
      <c r="F141" s="163">
        <f t="shared" ref="F141:F206" si="59">(I141+J141)*H141</f>
        <v>458325000</v>
      </c>
      <c r="G141" s="161" t="s">
        <v>443</v>
      </c>
      <c r="H141" s="206">
        <v>21825</v>
      </c>
      <c r="I141" s="207">
        <v>21000</v>
      </c>
      <c r="J141" s="208"/>
      <c r="K141" s="209">
        <f t="shared" ref="K141:K301" si="60">IF(B141&lt;&gt;"",K140+I141-J141,0)</f>
        <v>21039.359999999029</v>
      </c>
      <c r="L141" s="163"/>
    </row>
    <row r="142" spans="1:12" s="143" customFormat="1" ht="17.25" hidden="1" customHeight="1">
      <c r="A142" s="143">
        <f t="shared" si="57"/>
        <v>6</v>
      </c>
      <c r="B142" s="158">
        <v>42184</v>
      </c>
      <c r="C142" s="159" t="s">
        <v>372</v>
      </c>
      <c r="D142" s="158">
        <f t="shared" si="58"/>
        <v>42184</v>
      </c>
      <c r="E142" s="160" t="s">
        <v>376</v>
      </c>
      <c r="F142" s="163">
        <f t="shared" si="59"/>
        <v>458073000</v>
      </c>
      <c r="G142" s="161" t="s">
        <v>36</v>
      </c>
      <c r="H142" s="206">
        <v>21813</v>
      </c>
      <c r="I142" s="207"/>
      <c r="J142" s="208">
        <v>21000</v>
      </c>
      <c r="K142" s="209">
        <f t="shared" si="60"/>
        <v>39.359999999029242</v>
      </c>
      <c r="L142" s="163"/>
    </row>
    <row r="143" spans="1:12" s="143" customFormat="1" ht="17.25" hidden="1" customHeight="1">
      <c r="A143" s="143">
        <f t="shared" si="57"/>
        <v>6</v>
      </c>
      <c r="B143" s="158">
        <v>42185</v>
      </c>
      <c r="C143" s="159" t="s">
        <v>375</v>
      </c>
      <c r="D143" s="158">
        <f t="shared" ref="D143:D301" si="61">IF(B143="","",B143)</f>
        <v>42185</v>
      </c>
      <c r="E143" s="160" t="s">
        <v>826</v>
      </c>
      <c r="F143" s="163">
        <f t="shared" si="59"/>
        <v>105922373.45</v>
      </c>
      <c r="G143" s="161" t="s">
        <v>447</v>
      </c>
      <c r="H143" s="206">
        <v>21785</v>
      </c>
      <c r="I143" s="207">
        <v>4862.17</v>
      </c>
      <c r="J143" s="208"/>
      <c r="K143" s="209">
        <f t="shared" si="60"/>
        <v>4901.5299999990293</v>
      </c>
      <c r="L143" s="163"/>
    </row>
    <row r="144" spans="1:12" s="143" customFormat="1" ht="17.25" hidden="1" customHeight="1">
      <c r="A144" s="143">
        <f t="shared" si="57"/>
        <v>7</v>
      </c>
      <c r="B144" s="158">
        <v>42191</v>
      </c>
      <c r="C144" s="159" t="s">
        <v>372</v>
      </c>
      <c r="D144" s="158">
        <f t="shared" si="61"/>
        <v>42191</v>
      </c>
      <c r="E144" s="160" t="s">
        <v>377</v>
      </c>
      <c r="F144" s="163">
        <f t="shared" si="59"/>
        <v>2280801.6</v>
      </c>
      <c r="G144" s="161" t="s">
        <v>378</v>
      </c>
      <c r="H144" s="206">
        <v>21780</v>
      </c>
      <c r="I144" s="207"/>
      <c r="J144" s="208">
        <v>104.72</v>
      </c>
      <c r="K144" s="209">
        <f t="shared" si="60"/>
        <v>4796.8099999990291</v>
      </c>
      <c r="L144" s="163"/>
    </row>
    <row r="145" spans="1:12" s="143" customFormat="1" ht="17.25" hidden="1" customHeight="1">
      <c r="A145" s="143">
        <f t="shared" si="57"/>
        <v>7</v>
      </c>
      <c r="B145" s="158">
        <v>42191</v>
      </c>
      <c r="C145" s="159" t="s">
        <v>372</v>
      </c>
      <c r="D145" s="158">
        <f t="shared" si="61"/>
        <v>42191</v>
      </c>
      <c r="E145" s="160" t="s">
        <v>379</v>
      </c>
      <c r="F145" s="163">
        <f t="shared" si="59"/>
        <v>5409280.8000000007</v>
      </c>
      <c r="G145" s="161" t="s">
        <v>378</v>
      </c>
      <c r="H145" s="206">
        <v>21780</v>
      </c>
      <c r="I145" s="207"/>
      <c r="J145" s="208">
        <v>248.36</v>
      </c>
      <c r="K145" s="209">
        <f t="shared" si="60"/>
        <v>4548.4499999990294</v>
      </c>
      <c r="L145" s="163"/>
    </row>
    <row r="146" spans="1:12" s="143" customFormat="1" ht="17.25" hidden="1" customHeight="1">
      <c r="A146" s="143">
        <f t="shared" si="57"/>
        <v>7</v>
      </c>
      <c r="B146" s="158">
        <v>42191</v>
      </c>
      <c r="C146" s="159" t="s">
        <v>372</v>
      </c>
      <c r="D146" s="158">
        <f t="shared" ref="D146:D151" si="62">IF(B146="","",B146)</f>
        <v>42191</v>
      </c>
      <c r="E146" s="160" t="s">
        <v>380</v>
      </c>
      <c r="F146" s="163">
        <f t="shared" ref="F146:F147" si="63">(I146+J146)*H146</f>
        <v>3362832</v>
      </c>
      <c r="G146" s="161" t="s">
        <v>378</v>
      </c>
      <c r="H146" s="206">
        <v>21780</v>
      </c>
      <c r="I146" s="207"/>
      <c r="J146" s="208">
        <v>154.4</v>
      </c>
      <c r="K146" s="209">
        <f t="shared" ref="K146:K147" si="64">IF(B146&lt;&gt;"",K145+I146-J146,0)</f>
        <v>4394.0499999990298</v>
      </c>
      <c r="L146" s="163"/>
    </row>
    <row r="147" spans="1:12" s="143" customFormat="1" ht="17.25" hidden="1" customHeight="1">
      <c r="A147" s="143">
        <f t="shared" si="57"/>
        <v>7</v>
      </c>
      <c r="B147" s="158">
        <v>42191</v>
      </c>
      <c r="C147" s="159" t="s">
        <v>372</v>
      </c>
      <c r="D147" s="158">
        <f t="shared" si="62"/>
        <v>42191</v>
      </c>
      <c r="E147" s="160" t="s">
        <v>381</v>
      </c>
      <c r="F147" s="163">
        <f t="shared" si="63"/>
        <v>4707747</v>
      </c>
      <c r="G147" s="161" t="s">
        <v>378</v>
      </c>
      <c r="H147" s="206">
        <v>21780</v>
      </c>
      <c r="I147" s="207"/>
      <c r="J147" s="208">
        <v>216.15</v>
      </c>
      <c r="K147" s="209">
        <f t="shared" si="64"/>
        <v>4177.8999999990301</v>
      </c>
      <c r="L147" s="163"/>
    </row>
    <row r="148" spans="1:12" s="143" customFormat="1" ht="17.25" hidden="1" customHeight="1">
      <c r="A148" s="143">
        <f t="shared" si="57"/>
        <v>7</v>
      </c>
      <c r="B148" s="158">
        <v>42193</v>
      </c>
      <c r="C148" s="159" t="s">
        <v>375</v>
      </c>
      <c r="D148" s="158">
        <f t="shared" si="62"/>
        <v>42193</v>
      </c>
      <c r="E148" s="160" t="s">
        <v>931</v>
      </c>
      <c r="F148" s="163">
        <f t="shared" si="59"/>
        <v>719872342.19999993</v>
      </c>
      <c r="G148" s="161" t="s">
        <v>447</v>
      </c>
      <c r="H148" s="206">
        <v>21780</v>
      </c>
      <c r="I148" s="207">
        <v>33051.99</v>
      </c>
      <c r="J148" s="208"/>
      <c r="K148" s="209">
        <f t="shared" si="60"/>
        <v>37229.889999999024</v>
      </c>
      <c r="L148" s="163"/>
    </row>
    <row r="149" spans="1:12" s="143" customFormat="1" ht="17.25" hidden="1" customHeight="1">
      <c r="A149" s="143">
        <f t="shared" si="57"/>
        <v>7</v>
      </c>
      <c r="B149" s="158">
        <v>42193</v>
      </c>
      <c r="C149" s="159" t="s">
        <v>372</v>
      </c>
      <c r="D149" s="158">
        <f t="shared" si="62"/>
        <v>42193</v>
      </c>
      <c r="E149" s="160" t="s">
        <v>376</v>
      </c>
      <c r="F149" s="163">
        <f t="shared" si="59"/>
        <v>811332000</v>
      </c>
      <c r="G149" s="161" t="s">
        <v>36</v>
      </c>
      <c r="H149" s="206">
        <v>21810</v>
      </c>
      <c r="I149" s="207"/>
      <c r="J149" s="208">
        <v>37200</v>
      </c>
      <c r="K149" s="209">
        <f t="shared" si="60"/>
        <v>29.88999999902444</v>
      </c>
      <c r="L149" s="163"/>
    </row>
    <row r="150" spans="1:12" s="143" customFormat="1" ht="17.25" hidden="1" customHeight="1">
      <c r="A150" s="143">
        <f t="shared" si="57"/>
        <v>7</v>
      </c>
      <c r="B150" s="158">
        <v>42205</v>
      </c>
      <c r="C150" s="159" t="s">
        <v>375</v>
      </c>
      <c r="D150" s="158">
        <f t="shared" si="62"/>
        <v>42205</v>
      </c>
      <c r="E150" s="160" t="s">
        <v>686</v>
      </c>
      <c r="F150" s="163">
        <f t="shared" si="59"/>
        <v>2138850000</v>
      </c>
      <c r="G150" s="161" t="s">
        <v>36</v>
      </c>
      <c r="H150" s="206">
        <v>21825</v>
      </c>
      <c r="I150" s="207">
        <v>98000</v>
      </c>
      <c r="J150" s="208"/>
      <c r="K150" s="209">
        <f t="shared" si="60"/>
        <v>98029.889999999024</v>
      </c>
      <c r="L150" s="163"/>
    </row>
    <row r="151" spans="1:12" s="143" customFormat="1" ht="17.25" hidden="1" customHeight="1">
      <c r="A151" s="143">
        <f t="shared" si="57"/>
        <v>7</v>
      </c>
      <c r="B151" s="158">
        <v>42205</v>
      </c>
      <c r="C151" s="159" t="s">
        <v>372</v>
      </c>
      <c r="D151" s="158">
        <f t="shared" si="62"/>
        <v>42205</v>
      </c>
      <c r="E151" s="160" t="s">
        <v>932</v>
      </c>
      <c r="F151" s="163">
        <f t="shared" si="59"/>
        <v>2138850000</v>
      </c>
      <c r="G151" s="161" t="s">
        <v>443</v>
      </c>
      <c r="H151" s="206">
        <v>21825</v>
      </c>
      <c r="I151" s="207"/>
      <c r="J151" s="208">
        <v>98000</v>
      </c>
      <c r="K151" s="209">
        <f t="shared" si="60"/>
        <v>29.88999999902444</v>
      </c>
      <c r="L151" s="163"/>
    </row>
    <row r="152" spans="1:12" s="143" customFormat="1" ht="17.25" hidden="1" customHeight="1">
      <c r="A152" s="143">
        <f t="shared" si="57"/>
        <v>7</v>
      </c>
      <c r="B152" s="158">
        <v>42205</v>
      </c>
      <c r="C152" s="159" t="s">
        <v>375</v>
      </c>
      <c r="D152" s="158">
        <v>42205</v>
      </c>
      <c r="E152" s="160" t="s">
        <v>933</v>
      </c>
      <c r="F152" s="163">
        <f t="shared" si="59"/>
        <v>2117025000</v>
      </c>
      <c r="G152" s="161" t="s">
        <v>443</v>
      </c>
      <c r="H152" s="206">
        <v>21825</v>
      </c>
      <c r="I152" s="207">
        <v>97000</v>
      </c>
      <c r="J152" s="208"/>
      <c r="K152" s="209">
        <f t="shared" si="60"/>
        <v>97029.889999999024</v>
      </c>
      <c r="L152" s="163"/>
    </row>
    <row r="153" spans="1:12" s="143" customFormat="1" ht="17.25" hidden="1" customHeight="1">
      <c r="A153" s="143">
        <f t="shared" si="57"/>
        <v>7</v>
      </c>
      <c r="B153" s="158">
        <v>42205</v>
      </c>
      <c r="C153" s="159" t="s">
        <v>372</v>
      </c>
      <c r="D153" s="158">
        <f t="shared" ref="D153:D155" si="65">IF(B153="","",B153)</f>
        <v>42205</v>
      </c>
      <c r="E153" s="160" t="s">
        <v>376</v>
      </c>
      <c r="F153" s="163">
        <f t="shared" ref="F153" si="66">(I153+J153)*H153</f>
        <v>2117025000</v>
      </c>
      <c r="G153" s="161" t="s">
        <v>36</v>
      </c>
      <c r="H153" s="206">
        <v>21825</v>
      </c>
      <c r="I153" s="207"/>
      <c r="J153" s="208">
        <v>97000</v>
      </c>
      <c r="K153" s="209">
        <f t="shared" si="60"/>
        <v>29.88999999902444</v>
      </c>
      <c r="L153" s="163"/>
    </row>
    <row r="154" spans="1:12" s="143" customFormat="1" ht="17.25" customHeight="1">
      <c r="A154" s="143">
        <f t="shared" si="57"/>
        <v>7</v>
      </c>
      <c r="B154" s="158">
        <v>42208</v>
      </c>
      <c r="C154" s="159" t="s">
        <v>372</v>
      </c>
      <c r="D154" s="158">
        <f t="shared" si="65"/>
        <v>42208</v>
      </c>
      <c r="E154" s="160" t="s">
        <v>466</v>
      </c>
      <c r="F154" s="163">
        <f t="shared" si="59"/>
        <v>360112.5</v>
      </c>
      <c r="G154" s="161" t="s">
        <v>94</v>
      </c>
      <c r="H154" s="206">
        <v>21825</v>
      </c>
      <c r="I154" s="207"/>
      <c r="J154" s="208">
        <v>16.5</v>
      </c>
      <c r="K154" s="209">
        <f t="shared" si="60"/>
        <v>13.38999999902444</v>
      </c>
      <c r="L154" s="163"/>
    </row>
    <row r="155" spans="1:12" s="143" customFormat="1" ht="17.25" hidden="1" customHeight="1">
      <c r="A155" s="143">
        <f t="shared" si="57"/>
        <v>7</v>
      </c>
      <c r="B155" s="158">
        <v>42212</v>
      </c>
      <c r="C155" s="159" t="s">
        <v>375</v>
      </c>
      <c r="D155" s="158">
        <f t="shared" si="65"/>
        <v>42212</v>
      </c>
      <c r="E155" s="160" t="s">
        <v>631</v>
      </c>
      <c r="F155" s="163">
        <f t="shared" si="59"/>
        <v>1392807053.9000001</v>
      </c>
      <c r="G155" s="161" t="s">
        <v>447</v>
      </c>
      <c r="H155" s="206">
        <v>21845</v>
      </c>
      <c r="I155" s="207">
        <v>63758.62</v>
      </c>
      <c r="J155" s="208"/>
      <c r="K155" s="209">
        <f t="shared" si="60"/>
        <v>63772.009999999027</v>
      </c>
      <c r="L155" s="163"/>
    </row>
    <row r="156" spans="1:12" s="143" customFormat="1" ht="17.25" customHeight="1">
      <c r="A156" s="143">
        <f t="shared" si="57"/>
        <v>7</v>
      </c>
      <c r="B156" s="158">
        <v>42212</v>
      </c>
      <c r="C156" s="159" t="s">
        <v>372</v>
      </c>
      <c r="D156" s="158">
        <f t="shared" ref="D156" si="67">IF(B156="","",B156)</f>
        <v>42212</v>
      </c>
      <c r="E156" s="160" t="s">
        <v>466</v>
      </c>
      <c r="F156" s="163">
        <f t="shared" si="59"/>
        <v>360442.5</v>
      </c>
      <c r="G156" s="161" t="s">
        <v>94</v>
      </c>
      <c r="H156" s="206">
        <v>21845</v>
      </c>
      <c r="I156" s="207"/>
      <c r="J156" s="208">
        <v>16.5</v>
      </c>
      <c r="K156" s="209">
        <f t="shared" si="60"/>
        <v>63755.509999999027</v>
      </c>
      <c r="L156" s="163"/>
    </row>
    <row r="157" spans="1:12" s="143" customFormat="1" ht="17.25" hidden="1" customHeight="1">
      <c r="A157" s="143">
        <f t="shared" si="57"/>
        <v>7</v>
      </c>
      <c r="B157" s="158">
        <v>42212</v>
      </c>
      <c r="C157" s="159" t="s">
        <v>372</v>
      </c>
      <c r="D157" s="158">
        <f t="shared" ref="D157:D168" si="68">IF(B157="","",B157)</f>
        <v>42212</v>
      </c>
      <c r="E157" s="160" t="s">
        <v>376</v>
      </c>
      <c r="F157" s="163">
        <f t="shared" si="59"/>
        <v>1391526500</v>
      </c>
      <c r="G157" s="161" t="s">
        <v>36</v>
      </c>
      <c r="H157" s="206">
        <v>21845</v>
      </c>
      <c r="I157" s="207"/>
      <c r="J157" s="208">
        <v>63700</v>
      </c>
      <c r="K157" s="209">
        <f t="shared" si="60"/>
        <v>55.509999999027059</v>
      </c>
      <c r="L157" s="163"/>
    </row>
    <row r="158" spans="1:12" s="143" customFormat="1" ht="17.25" hidden="1" customHeight="1">
      <c r="A158" s="143">
        <f t="shared" si="57"/>
        <v>8</v>
      </c>
      <c r="B158" s="158">
        <v>42220</v>
      </c>
      <c r="C158" s="159" t="s">
        <v>375</v>
      </c>
      <c r="D158" s="158">
        <f t="shared" si="68"/>
        <v>42220</v>
      </c>
      <c r="E158" s="160" t="s">
        <v>631</v>
      </c>
      <c r="F158" s="163">
        <f t="shared" si="59"/>
        <v>69841851.099999994</v>
      </c>
      <c r="G158" s="161" t="s">
        <v>447</v>
      </c>
      <c r="H158" s="206">
        <v>21805</v>
      </c>
      <c r="I158" s="207">
        <v>3203.02</v>
      </c>
      <c r="J158" s="208"/>
      <c r="K158" s="209">
        <f t="shared" si="60"/>
        <v>3258.529999999027</v>
      </c>
      <c r="L158" s="163"/>
    </row>
    <row r="159" spans="1:12" s="143" customFormat="1" ht="17.25" hidden="1" customHeight="1">
      <c r="A159" s="143">
        <f t="shared" si="57"/>
        <v>8</v>
      </c>
      <c r="B159" s="158">
        <v>42222</v>
      </c>
      <c r="C159" s="159" t="s">
        <v>372</v>
      </c>
      <c r="D159" s="158">
        <f t="shared" si="68"/>
        <v>42222</v>
      </c>
      <c r="E159" s="160" t="s">
        <v>377</v>
      </c>
      <c r="F159" s="163">
        <f t="shared" si="59"/>
        <v>2358978</v>
      </c>
      <c r="G159" s="161" t="s">
        <v>378</v>
      </c>
      <c r="H159" s="206">
        <v>21800</v>
      </c>
      <c r="I159" s="207"/>
      <c r="J159" s="208">
        <v>108.21</v>
      </c>
      <c r="K159" s="209">
        <f t="shared" si="60"/>
        <v>3150.319999999027</v>
      </c>
      <c r="L159" s="163"/>
    </row>
    <row r="160" spans="1:12" s="143" customFormat="1" ht="17.25" hidden="1" customHeight="1">
      <c r="A160" s="143">
        <f t="shared" si="57"/>
        <v>8</v>
      </c>
      <c r="B160" s="158">
        <v>42222</v>
      </c>
      <c r="C160" s="159" t="s">
        <v>372</v>
      </c>
      <c r="D160" s="158">
        <f t="shared" ref="D160:D162" si="69">IF(B160="","",B160)</f>
        <v>42222</v>
      </c>
      <c r="E160" s="160" t="s">
        <v>379</v>
      </c>
      <c r="F160" s="163">
        <f t="shared" ref="F160:F162" si="70">(I160+J160)*H160</f>
        <v>5594752</v>
      </c>
      <c r="G160" s="161" t="s">
        <v>378</v>
      </c>
      <c r="H160" s="206">
        <v>21800</v>
      </c>
      <c r="I160" s="207"/>
      <c r="J160" s="208">
        <v>256.64</v>
      </c>
      <c r="K160" s="209">
        <f t="shared" ref="K160:K162" si="71">IF(B160&lt;&gt;"",K159+I160-J160,0)</f>
        <v>2893.6799999990271</v>
      </c>
      <c r="L160" s="163"/>
    </row>
    <row r="161" spans="1:12" s="143" customFormat="1" ht="17.25" hidden="1" customHeight="1">
      <c r="A161" s="143">
        <f t="shared" si="57"/>
        <v>8</v>
      </c>
      <c r="B161" s="158">
        <v>42222</v>
      </c>
      <c r="C161" s="159" t="s">
        <v>372</v>
      </c>
      <c r="D161" s="158">
        <f t="shared" si="69"/>
        <v>42222</v>
      </c>
      <c r="E161" s="160" t="s">
        <v>380</v>
      </c>
      <c r="F161" s="163">
        <f t="shared" si="70"/>
        <v>3478190.0000000005</v>
      </c>
      <c r="G161" s="161" t="s">
        <v>378</v>
      </c>
      <c r="H161" s="206">
        <v>21800</v>
      </c>
      <c r="I161" s="207"/>
      <c r="J161" s="208">
        <v>159.55000000000001</v>
      </c>
      <c r="K161" s="209">
        <f t="shared" si="71"/>
        <v>2734.1299999990269</v>
      </c>
      <c r="L161" s="163"/>
    </row>
    <row r="162" spans="1:12" s="143" customFormat="1" ht="17.25" hidden="1" customHeight="1">
      <c r="A162" s="143">
        <f t="shared" si="57"/>
        <v>8</v>
      </c>
      <c r="B162" s="158">
        <v>42222</v>
      </c>
      <c r="C162" s="159" t="s">
        <v>372</v>
      </c>
      <c r="D162" s="158">
        <f t="shared" si="69"/>
        <v>42222</v>
      </c>
      <c r="E162" s="160" t="s">
        <v>381</v>
      </c>
      <c r="F162" s="163">
        <f t="shared" si="70"/>
        <v>4869030</v>
      </c>
      <c r="G162" s="161" t="s">
        <v>378</v>
      </c>
      <c r="H162" s="206">
        <v>21800</v>
      </c>
      <c r="I162" s="207"/>
      <c r="J162" s="208">
        <v>223.35</v>
      </c>
      <c r="K162" s="209">
        <f t="shared" si="71"/>
        <v>2510.779999999027</v>
      </c>
      <c r="L162" s="163"/>
    </row>
    <row r="163" spans="1:12" s="355" customFormat="1" ht="17.25" hidden="1" customHeight="1">
      <c r="A163" s="355">
        <f t="shared" si="57"/>
        <v>8</v>
      </c>
      <c r="B163" s="356">
        <v>42227</v>
      </c>
      <c r="C163" s="357" t="s">
        <v>375</v>
      </c>
      <c r="D163" s="356">
        <f t="shared" si="68"/>
        <v>42227</v>
      </c>
      <c r="E163" s="358" t="s">
        <v>1223</v>
      </c>
      <c r="F163" s="359">
        <f t="shared" si="59"/>
        <v>490509557.99999994</v>
      </c>
      <c r="G163" s="360" t="s">
        <v>447</v>
      </c>
      <c r="H163" s="361">
        <v>21780</v>
      </c>
      <c r="I163" s="362">
        <v>22521.1</v>
      </c>
      <c r="J163" s="363"/>
      <c r="K163" s="407">
        <f t="shared" si="60"/>
        <v>25031.879999999026</v>
      </c>
      <c r="L163" s="359"/>
    </row>
    <row r="164" spans="1:12" s="143" customFormat="1" ht="17.25" hidden="1" customHeight="1">
      <c r="A164" s="143">
        <f t="shared" si="57"/>
        <v>8</v>
      </c>
      <c r="B164" s="158">
        <v>42227</v>
      </c>
      <c r="C164" s="159" t="s">
        <v>372</v>
      </c>
      <c r="D164" s="158">
        <f t="shared" si="68"/>
        <v>42227</v>
      </c>
      <c r="E164" s="160" t="s">
        <v>376</v>
      </c>
      <c r="F164" s="163">
        <f t="shared" si="59"/>
        <v>545750000</v>
      </c>
      <c r="G164" s="161" t="s">
        <v>36</v>
      </c>
      <c r="H164" s="206">
        <v>21830</v>
      </c>
      <c r="I164" s="207"/>
      <c r="J164" s="208">
        <v>25000</v>
      </c>
      <c r="K164" s="209">
        <f t="shared" si="60"/>
        <v>31.87999999902604</v>
      </c>
      <c r="L164" s="163"/>
    </row>
    <row r="165" spans="1:12" s="143" customFormat="1" ht="17.25" hidden="1" customHeight="1">
      <c r="A165" s="143">
        <f t="shared" si="57"/>
        <v>8</v>
      </c>
      <c r="B165" s="158">
        <v>42233</v>
      </c>
      <c r="C165" s="159" t="s">
        <v>375</v>
      </c>
      <c r="D165" s="158">
        <f t="shared" si="68"/>
        <v>42233</v>
      </c>
      <c r="E165" s="160" t="s">
        <v>826</v>
      </c>
      <c r="F165" s="163">
        <f t="shared" si="59"/>
        <v>2173201953.4400001</v>
      </c>
      <c r="G165" s="161" t="s">
        <v>447</v>
      </c>
      <c r="H165" s="206">
        <v>22106</v>
      </c>
      <c r="I165" s="207">
        <v>98308.24</v>
      </c>
      <c r="J165" s="208"/>
      <c r="K165" s="209">
        <f t="shared" si="60"/>
        <v>98340.119999999035</v>
      </c>
      <c r="L165" s="163"/>
    </row>
    <row r="166" spans="1:12" s="143" customFormat="1" ht="17.25" hidden="1" customHeight="1">
      <c r="A166" s="143">
        <f t="shared" si="57"/>
        <v>8</v>
      </c>
      <c r="B166" s="158">
        <v>42233</v>
      </c>
      <c r="C166" s="159" t="s">
        <v>372</v>
      </c>
      <c r="D166" s="158">
        <f t="shared" si="68"/>
        <v>42233</v>
      </c>
      <c r="E166" s="160" t="s">
        <v>824</v>
      </c>
      <c r="F166" s="163">
        <f t="shared" si="59"/>
        <v>1215830000</v>
      </c>
      <c r="G166" s="161" t="s">
        <v>374</v>
      </c>
      <c r="H166" s="206">
        <v>22106</v>
      </c>
      <c r="I166" s="207"/>
      <c r="J166" s="208">
        <v>55000</v>
      </c>
      <c r="K166" s="209">
        <f t="shared" si="60"/>
        <v>43340.119999999035</v>
      </c>
      <c r="L166" s="163"/>
    </row>
    <row r="167" spans="1:12" s="143" customFormat="1" ht="17.25" hidden="1" customHeight="1">
      <c r="A167" s="143">
        <f t="shared" si="57"/>
        <v>8</v>
      </c>
      <c r="B167" s="158">
        <v>42233</v>
      </c>
      <c r="C167" s="159" t="s">
        <v>372</v>
      </c>
      <c r="D167" s="158">
        <f t="shared" si="68"/>
        <v>42233</v>
      </c>
      <c r="E167" s="160" t="s">
        <v>376</v>
      </c>
      <c r="F167" s="163">
        <f t="shared" si="59"/>
        <v>956626900</v>
      </c>
      <c r="G167" s="161" t="s">
        <v>36</v>
      </c>
      <c r="H167" s="206">
        <v>22093</v>
      </c>
      <c r="I167" s="207"/>
      <c r="J167" s="208">
        <v>43300</v>
      </c>
      <c r="K167" s="209">
        <f t="shared" si="60"/>
        <v>40.119999999034917</v>
      </c>
      <c r="L167" s="163"/>
    </row>
    <row r="168" spans="1:12" s="143" customFormat="1" ht="17.25" customHeight="1">
      <c r="A168" s="143">
        <f t="shared" si="57"/>
        <v>8</v>
      </c>
      <c r="B168" s="158">
        <v>42241</v>
      </c>
      <c r="C168" s="159" t="s">
        <v>372</v>
      </c>
      <c r="D168" s="158">
        <f t="shared" si="68"/>
        <v>42241</v>
      </c>
      <c r="E168" s="160" t="s">
        <v>398</v>
      </c>
      <c r="F168" s="163">
        <f t="shared" si="59"/>
        <v>337500</v>
      </c>
      <c r="G168" s="161" t="s">
        <v>94</v>
      </c>
      <c r="H168" s="206">
        <v>22500</v>
      </c>
      <c r="I168" s="207"/>
      <c r="J168" s="208">
        <v>15</v>
      </c>
      <c r="K168" s="209">
        <f t="shared" si="60"/>
        <v>25.119999999034917</v>
      </c>
      <c r="L168" s="163"/>
    </row>
    <row r="169" spans="1:12" s="143" customFormat="1" ht="17.25" hidden="1" customHeight="1">
      <c r="A169" s="143">
        <f t="shared" si="57"/>
        <v>8</v>
      </c>
      <c r="B169" s="158">
        <v>42241</v>
      </c>
      <c r="C169" s="159" t="s">
        <v>372</v>
      </c>
      <c r="D169" s="158">
        <f t="shared" ref="D169:D170" si="72">IF(B169="","",B169)</f>
        <v>42241</v>
      </c>
      <c r="E169" s="160" t="s">
        <v>398</v>
      </c>
      <c r="F169" s="163">
        <f t="shared" si="59"/>
        <v>33750</v>
      </c>
      <c r="G169" s="161" t="s">
        <v>35</v>
      </c>
      <c r="H169" s="206">
        <v>22500</v>
      </c>
      <c r="I169" s="207"/>
      <c r="J169" s="208">
        <v>1.5</v>
      </c>
      <c r="K169" s="209">
        <f t="shared" si="60"/>
        <v>23.619999999034917</v>
      </c>
      <c r="L169" s="163"/>
    </row>
    <row r="170" spans="1:12" s="143" customFormat="1" ht="17.25" hidden="1" customHeight="1">
      <c r="A170" s="143">
        <f t="shared" si="57"/>
        <v>8</v>
      </c>
      <c r="B170" s="158">
        <v>42242</v>
      </c>
      <c r="C170" s="159" t="s">
        <v>375</v>
      </c>
      <c r="D170" s="158">
        <f t="shared" si="72"/>
        <v>42242</v>
      </c>
      <c r="E170" s="160" t="s">
        <v>826</v>
      </c>
      <c r="F170" s="163">
        <f t="shared" ref="F170" si="73">(I170+J170)*H170</f>
        <v>105219970.8</v>
      </c>
      <c r="G170" s="161" t="s">
        <v>447</v>
      </c>
      <c r="H170" s="206">
        <v>22520</v>
      </c>
      <c r="I170" s="207">
        <v>4672.29</v>
      </c>
      <c r="J170" s="208"/>
      <c r="K170" s="209">
        <f t="shared" si="60"/>
        <v>4695.9099999990349</v>
      </c>
      <c r="L170" s="163"/>
    </row>
    <row r="171" spans="1:12" s="143" customFormat="1" ht="17.25" hidden="1" customHeight="1">
      <c r="A171" s="143">
        <f t="shared" si="57"/>
        <v>8</v>
      </c>
      <c r="B171" s="158">
        <v>42243</v>
      </c>
      <c r="C171" s="159" t="s">
        <v>375</v>
      </c>
      <c r="D171" s="158">
        <f t="shared" ref="D171:D173" si="74">IF(B171="","",B171)</f>
        <v>42243</v>
      </c>
      <c r="E171" s="160" t="s">
        <v>631</v>
      </c>
      <c r="F171" s="163">
        <f t="shared" ref="F171" si="75">(I171+J171)*H171</f>
        <v>516348336.19999999</v>
      </c>
      <c r="G171" s="161" t="s">
        <v>447</v>
      </c>
      <c r="H171" s="206">
        <v>22510</v>
      </c>
      <c r="I171" s="207">
        <v>22938.62</v>
      </c>
      <c r="J171" s="208"/>
      <c r="K171" s="209">
        <f t="shared" ref="K171" si="76">IF(B171&lt;&gt;"",K170+I171-J171,0)</f>
        <v>27634.529999999035</v>
      </c>
      <c r="L171" s="163"/>
    </row>
    <row r="172" spans="1:12" s="143" customFormat="1" ht="17.25" hidden="1" customHeight="1">
      <c r="A172" s="143">
        <f t="shared" si="57"/>
        <v>8</v>
      </c>
      <c r="B172" s="158">
        <v>42245</v>
      </c>
      <c r="C172" s="159" t="s">
        <v>375</v>
      </c>
      <c r="D172" s="158">
        <f t="shared" si="74"/>
        <v>42245</v>
      </c>
      <c r="E172" s="160" t="s">
        <v>686</v>
      </c>
      <c r="F172" s="163">
        <f t="shared" si="59"/>
        <v>1566507500</v>
      </c>
      <c r="G172" s="161" t="s">
        <v>36</v>
      </c>
      <c r="H172" s="206">
        <v>22475</v>
      </c>
      <c r="I172" s="207">
        <v>69700</v>
      </c>
      <c r="J172" s="208"/>
      <c r="K172" s="209">
        <f t="shared" si="60"/>
        <v>97334.529999999038</v>
      </c>
      <c r="L172" s="163"/>
    </row>
    <row r="173" spans="1:12" s="143" customFormat="1" ht="17.25" hidden="1" customHeight="1">
      <c r="A173" s="143">
        <f t="shared" si="57"/>
        <v>8</v>
      </c>
      <c r="B173" s="158">
        <v>42245</v>
      </c>
      <c r="C173" s="159" t="s">
        <v>372</v>
      </c>
      <c r="D173" s="158">
        <f t="shared" si="74"/>
        <v>42245</v>
      </c>
      <c r="E173" s="160" t="s">
        <v>1018</v>
      </c>
      <c r="F173" s="163">
        <f t="shared" si="59"/>
        <v>2186817500</v>
      </c>
      <c r="G173" s="161" t="s">
        <v>443</v>
      </c>
      <c r="H173" s="206">
        <v>22475</v>
      </c>
      <c r="I173" s="207"/>
      <c r="J173" s="208">
        <v>97300</v>
      </c>
      <c r="K173" s="209">
        <f t="shared" si="60"/>
        <v>34.529999999038409</v>
      </c>
      <c r="L173" s="163"/>
    </row>
    <row r="174" spans="1:12" s="143" customFormat="1" ht="17.25" hidden="1" customHeight="1">
      <c r="A174" s="143">
        <f t="shared" si="57"/>
        <v>8</v>
      </c>
      <c r="B174" s="158">
        <v>42247</v>
      </c>
      <c r="C174" s="159" t="s">
        <v>375</v>
      </c>
      <c r="D174" s="158">
        <f t="shared" ref="D174" si="77">IF(B174="","",B174)</f>
        <v>42247</v>
      </c>
      <c r="E174" s="160" t="s">
        <v>1019</v>
      </c>
      <c r="F174" s="163">
        <f t="shared" ref="F174" si="78">(I174+J174)*H174</f>
        <v>1842950000</v>
      </c>
      <c r="G174" s="161" t="s">
        <v>443</v>
      </c>
      <c r="H174" s="206">
        <v>22475</v>
      </c>
      <c r="I174" s="207">
        <v>82000</v>
      </c>
      <c r="J174" s="208"/>
      <c r="K174" s="209">
        <f t="shared" ref="K174" si="79">IF(B174&lt;&gt;"",K173+I174-J174,0)</f>
        <v>82034.529999999038</v>
      </c>
      <c r="L174" s="163"/>
    </row>
    <row r="175" spans="1:12" s="143" customFormat="1" ht="17.25" hidden="1" customHeight="1">
      <c r="A175" s="143">
        <f t="shared" si="57"/>
        <v>8</v>
      </c>
      <c r="B175" s="158">
        <v>42247</v>
      </c>
      <c r="C175" s="159" t="s">
        <v>372</v>
      </c>
      <c r="D175" s="158">
        <f t="shared" ref="D175:D176" si="80">IF(B175="","",B175)</f>
        <v>42247</v>
      </c>
      <c r="E175" s="160" t="s">
        <v>376</v>
      </c>
      <c r="F175" s="163">
        <f t="shared" si="59"/>
        <v>1842540000</v>
      </c>
      <c r="G175" s="161" t="s">
        <v>36</v>
      </c>
      <c r="H175" s="206">
        <v>22470</v>
      </c>
      <c r="I175" s="207"/>
      <c r="J175" s="208">
        <v>82000</v>
      </c>
      <c r="K175" s="209">
        <f t="shared" si="60"/>
        <v>34.529999999038409</v>
      </c>
      <c r="L175" s="163"/>
    </row>
    <row r="176" spans="1:12" s="143" customFormat="1" ht="17.25" hidden="1" customHeight="1">
      <c r="A176" s="143">
        <f t="shared" si="57"/>
        <v>9</v>
      </c>
      <c r="B176" s="158">
        <v>42248</v>
      </c>
      <c r="C176" s="159" t="s">
        <v>375</v>
      </c>
      <c r="D176" s="158">
        <f t="shared" si="80"/>
        <v>42248</v>
      </c>
      <c r="E176" s="160" t="s">
        <v>686</v>
      </c>
      <c r="F176" s="163">
        <f t="shared" si="59"/>
        <v>899520000</v>
      </c>
      <c r="G176" s="161" t="s">
        <v>36</v>
      </c>
      <c r="H176" s="206">
        <v>22488</v>
      </c>
      <c r="I176" s="207">
        <v>40000</v>
      </c>
      <c r="J176" s="208"/>
      <c r="K176" s="209">
        <f t="shared" si="60"/>
        <v>40034.529999999038</v>
      </c>
      <c r="L176" s="163"/>
    </row>
    <row r="177" spans="1:12" s="143" customFormat="1" ht="17.25" hidden="1" customHeight="1">
      <c r="A177" s="143">
        <f t="shared" si="57"/>
        <v>9</v>
      </c>
      <c r="B177" s="158">
        <v>42248</v>
      </c>
      <c r="C177" s="159" t="s">
        <v>372</v>
      </c>
      <c r="D177" s="158">
        <v>42248</v>
      </c>
      <c r="E177" s="160" t="s">
        <v>1110</v>
      </c>
      <c r="F177" s="163">
        <f t="shared" si="59"/>
        <v>899520000</v>
      </c>
      <c r="G177" s="161" t="s">
        <v>443</v>
      </c>
      <c r="H177" s="206">
        <v>22488</v>
      </c>
      <c r="I177" s="207"/>
      <c r="J177" s="208">
        <v>40000</v>
      </c>
      <c r="K177" s="209">
        <f t="shared" si="60"/>
        <v>34.529999999038409</v>
      </c>
      <c r="L177" s="163"/>
    </row>
    <row r="178" spans="1:12" s="143" customFormat="1" ht="17.25" hidden="1" customHeight="1">
      <c r="A178" s="143">
        <f t="shared" si="57"/>
        <v>9</v>
      </c>
      <c r="B178" s="158">
        <v>42248</v>
      </c>
      <c r="C178" s="159" t="s">
        <v>375</v>
      </c>
      <c r="D178" s="158">
        <v>42248</v>
      </c>
      <c r="E178" s="160" t="s">
        <v>1111</v>
      </c>
      <c r="F178" s="163">
        <f t="shared" si="59"/>
        <v>899520000</v>
      </c>
      <c r="G178" s="161" t="s">
        <v>443</v>
      </c>
      <c r="H178" s="206">
        <v>22488</v>
      </c>
      <c r="I178" s="207">
        <v>40000</v>
      </c>
      <c r="J178" s="208"/>
      <c r="K178" s="209">
        <f t="shared" si="60"/>
        <v>40034.529999999038</v>
      </c>
      <c r="L178" s="163"/>
    </row>
    <row r="179" spans="1:12" s="143" customFormat="1" ht="17.25" hidden="1" customHeight="1">
      <c r="A179" s="143">
        <f t="shared" si="57"/>
        <v>9</v>
      </c>
      <c r="B179" s="158">
        <v>42248</v>
      </c>
      <c r="C179" s="159" t="s">
        <v>372</v>
      </c>
      <c r="D179" s="158">
        <v>42248</v>
      </c>
      <c r="E179" s="160" t="s">
        <v>376</v>
      </c>
      <c r="F179" s="163">
        <f t="shared" si="59"/>
        <v>899520000</v>
      </c>
      <c r="G179" s="161" t="s">
        <v>36</v>
      </c>
      <c r="H179" s="206">
        <v>22488</v>
      </c>
      <c r="I179" s="207"/>
      <c r="J179" s="208">
        <v>40000</v>
      </c>
      <c r="K179" s="209">
        <f t="shared" si="60"/>
        <v>34.529999999038409</v>
      </c>
      <c r="L179" s="163"/>
    </row>
    <row r="180" spans="1:12" s="143" customFormat="1" ht="17.25" hidden="1" customHeight="1">
      <c r="A180" s="143">
        <f t="shared" si="57"/>
        <v>9</v>
      </c>
      <c r="B180" s="158">
        <v>42251</v>
      </c>
      <c r="C180" s="159" t="s">
        <v>375</v>
      </c>
      <c r="D180" s="158">
        <v>42251</v>
      </c>
      <c r="E180" s="160" t="s">
        <v>686</v>
      </c>
      <c r="F180" s="163">
        <f t="shared" si="59"/>
        <v>1124250000</v>
      </c>
      <c r="G180" s="161" t="s">
        <v>36</v>
      </c>
      <c r="H180" s="206">
        <v>22485</v>
      </c>
      <c r="I180" s="207">
        <v>50000</v>
      </c>
      <c r="J180" s="208"/>
      <c r="K180" s="209">
        <f t="shared" si="60"/>
        <v>50034.529999999038</v>
      </c>
      <c r="L180" s="163"/>
    </row>
    <row r="181" spans="1:12" s="143" customFormat="1" ht="17.25" hidden="1" customHeight="1">
      <c r="A181" s="143">
        <f t="shared" si="57"/>
        <v>9</v>
      </c>
      <c r="B181" s="158">
        <v>42251</v>
      </c>
      <c r="C181" s="159" t="s">
        <v>372</v>
      </c>
      <c r="D181" s="158">
        <v>42251</v>
      </c>
      <c r="E181" s="160" t="s">
        <v>1112</v>
      </c>
      <c r="F181" s="163">
        <f t="shared" si="59"/>
        <v>1124250000</v>
      </c>
      <c r="G181" s="161" t="s">
        <v>443</v>
      </c>
      <c r="H181" s="206">
        <v>22485</v>
      </c>
      <c r="I181" s="207"/>
      <c r="J181" s="208">
        <v>50000</v>
      </c>
      <c r="K181" s="209">
        <f t="shared" si="60"/>
        <v>34.529999999038409</v>
      </c>
      <c r="L181" s="163"/>
    </row>
    <row r="182" spans="1:12" s="143" customFormat="1" ht="17.25" hidden="1" customHeight="1">
      <c r="A182" s="143">
        <f t="shared" si="57"/>
        <v>9</v>
      </c>
      <c r="B182" s="158">
        <v>42251</v>
      </c>
      <c r="C182" s="159" t="s">
        <v>375</v>
      </c>
      <c r="D182" s="158">
        <v>42251</v>
      </c>
      <c r="E182" s="160" t="s">
        <v>1113</v>
      </c>
      <c r="F182" s="163">
        <f t="shared" si="59"/>
        <v>1124250000</v>
      </c>
      <c r="G182" s="161" t="s">
        <v>443</v>
      </c>
      <c r="H182" s="206">
        <v>22485</v>
      </c>
      <c r="I182" s="207">
        <v>50000</v>
      </c>
      <c r="J182" s="208"/>
      <c r="K182" s="209">
        <f t="shared" si="60"/>
        <v>50034.529999999038</v>
      </c>
      <c r="L182" s="163"/>
    </row>
    <row r="183" spans="1:12" s="143" customFormat="1" ht="17.25" hidden="1" customHeight="1">
      <c r="A183" s="143">
        <f t="shared" si="57"/>
        <v>9</v>
      </c>
      <c r="B183" s="158">
        <v>42251</v>
      </c>
      <c r="C183" s="159" t="s">
        <v>372</v>
      </c>
      <c r="D183" s="158">
        <v>42251</v>
      </c>
      <c r="E183" s="160" t="s">
        <v>376</v>
      </c>
      <c r="F183" s="163">
        <f t="shared" si="59"/>
        <v>1124250000</v>
      </c>
      <c r="G183" s="161" t="s">
        <v>36</v>
      </c>
      <c r="H183" s="206">
        <v>22485</v>
      </c>
      <c r="I183" s="207"/>
      <c r="J183" s="208">
        <v>50000</v>
      </c>
      <c r="K183" s="209">
        <f t="shared" si="60"/>
        <v>34.529999999038409</v>
      </c>
      <c r="L183" s="163"/>
    </row>
    <row r="184" spans="1:12" s="143" customFormat="1" ht="17.25" hidden="1" customHeight="1">
      <c r="A184" s="143">
        <f t="shared" si="57"/>
        <v>9</v>
      </c>
      <c r="B184" s="158">
        <v>42254</v>
      </c>
      <c r="C184" s="159" t="s">
        <v>375</v>
      </c>
      <c r="D184" s="158">
        <v>42254</v>
      </c>
      <c r="E184" s="160" t="s">
        <v>631</v>
      </c>
      <c r="F184" s="163">
        <f t="shared" si="59"/>
        <v>24986625.5</v>
      </c>
      <c r="G184" s="161" t="s">
        <v>447</v>
      </c>
      <c r="H184" s="206">
        <v>22450</v>
      </c>
      <c r="I184" s="207">
        <v>1112.99</v>
      </c>
      <c r="J184" s="208"/>
      <c r="K184" s="209">
        <f t="shared" si="60"/>
        <v>1147.5199999990384</v>
      </c>
      <c r="L184" s="163"/>
    </row>
    <row r="185" spans="1:12" s="143" customFormat="1" ht="17.25" customHeight="1">
      <c r="A185" s="143">
        <f t="shared" si="57"/>
        <v>9</v>
      </c>
      <c r="B185" s="158">
        <v>42255</v>
      </c>
      <c r="C185" s="159" t="s">
        <v>372</v>
      </c>
      <c r="D185" s="158">
        <v>42255</v>
      </c>
      <c r="E185" s="160" t="s">
        <v>1114</v>
      </c>
      <c r="F185" s="163">
        <f t="shared" si="59"/>
        <v>45020</v>
      </c>
      <c r="G185" s="161" t="s">
        <v>94</v>
      </c>
      <c r="H185" s="206">
        <v>22510</v>
      </c>
      <c r="I185" s="207"/>
      <c r="J185" s="208">
        <v>2</v>
      </c>
      <c r="K185" s="209">
        <f t="shared" si="60"/>
        <v>1145.5199999990384</v>
      </c>
      <c r="L185" s="163"/>
    </row>
    <row r="186" spans="1:12" s="143" customFormat="1" ht="17.25" customHeight="1">
      <c r="A186" s="143">
        <f t="shared" si="57"/>
        <v>9</v>
      </c>
      <c r="B186" s="158">
        <v>42262</v>
      </c>
      <c r="C186" s="159" t="s">
        <v>372</v>
      </c>
      <c r="D186" s="158">
        <v>42262</v>
      </c>
      <c r="E186" s="160" t="s">
        <v>466</v>
      </c>
      <c r="F186" s="163">
        <f t="shared" si="59"/>
        <v>337050</v>
      </c>
      <c r="G186" s="161" t="s">
        <v>94</v>
      </c>
      <c r="H186" s="206">
        <v>22470</v>
      </c>
      <c r="I186" s="207"/>
      <c r="J186" s="208">
        <v>15</v>
      </c>
      <c r="K186" s="209">
        <f t="shared" si="60"/>
        <v>1130.5199999990384</v>
      </c>
      <c r="L186" s="163"/>
    </row>
    <row r="187" spans="1:12" s="143" customFormat="1" ht="17.25" hidden="1" customHeight="1">
      <c r="A187" s="143">
        <f t="shared" si="57"/>
        <v>9</v>
      </c>
      <c r="B187" s="158">
        <v>42262</v>
      </c>
      <c r="C187" s="159" t="s">
        <v>372</v>
      </c>
      <c r="D187" s="158">
        <v>42262</v>
      </c>
      <c r="E187" s="160" t="s">
        <v>467</v>
      </c>
      <c r="F187" s="163">
        <f t="shared" si="59"/>
        <v>33705</v>
      </c>
      <c r="G187" s="161" t="s">
        <v>35</v>
      </c>
      <c r="H187" s="206">
        <v>22470</v>
      </c>
      <c r="I187" s="207"/>
      <c r="J187" s="208">
        <v>1.5</v>
      </c>
      <c r="K187" s="209">
        <f t="shared" si="60"/>
        <v>1129.0199999990384</v>
      </c>
      <c r="L187" s="163"/>
    </row>
    <row r="188" spans="1:12" s="143" customFormat="1" ht="17.25" hidden="1" customHeight="1">
      <c r="A188" s="143">
        <f t="shared" si="57"/>
        <v>9</v>
      </c>
      <c r="B188" s="158">
        <v>42265</v>
      </c>
      <c r="C188" s="159" t="s">
        <v>372</v>
      </c>
      <c r="D188" s="158">
        <v>42265</v>
      </c>
      <c r="E188" s="160" t="s">
        <v>1115</v>
      </c>
      <c r="F188" s="163">
        <f t="shared" si="59"/>
        <v>14550075</v>
      </c>
      <c r="G188" s="161" t="s">
        <v>378</v>
      </c>
      <c r="H188" s="206">
        <v>22500</v>
      </c>
      <c r="I188" s="207"/>
      <c r="J188" s="208">
        <v>646.66999999999996</v>
      </c>
      <c r="K188" s="209">
        <f t="shared" si="60"/>
        <v>482.34999999903846</v>
      </c>
      <c r="L188" s="163"/>
    </row>
    <row r="189" spans="1:12" s="143" customFormat="1" ht="17.25" hidden="1" customHeight="1">
      <c r="A189" s="143">
        <f t="shared" si="57"/>
        <v>9</v>
      </c>
      <c r="B189" s="158">
        <v>42265</v>
      </c>
      <c r="C189" s="159" t="s">
        <v>375</v>
      </c>
      <c r="D189" s="158">
        <v>42265</v>
      </c>
      <c r="E189" s="160" t="s">
        <v>631</v>
      </c>
      <c r="F189" s="163">
        <f t="shared" si="59"/>
        <v>1297318950</v>
      </c>
      <c r="G189" s="161" t="s">
        <v>447</v>
      </c>
      <c r="H189" s="206">
        <v>22500</v>
      </c>
      <c r="I189" s="207">
        <v>57658.62</v>
      </c>
      <c r="J189" s="208"/>
      <c r="K189" s="209">
        <f t="shared" si="60"/>
        <v>58140.969999999041</v>
      </c>
      <c r="L189" s="163"/>
    </row>
    <row r="190" spans="1:12" s="143" customFormat="1" ht="17.25" customHeight="1">
      <c r="A190" s="143">
        <f t="shared" si="57"/>
        <v>9</v>
      </c>
      <c r="B190" s="158">
        <v>42265</v>
      </c>
      <c r="C190" s="159" t="s">
        <v>372</v>
      </c>
      <c r="D190" s="158">
        <v>42265</v>
      </c>
      <c r="E190" s="160" t="s">
        <v>1139</v>
      </c>
      <c r="F190" s="163">
        <f t="shared" si="59"/>
        <v>10860960</v>
      </c>
      <c r="G190" s="161" t="s">
        <v>94</v>
      </c>
      <c r="H190" s="206">
        <v>22440</v>
      </c>
      <c r="I190" s="207"/>
      <c r="J190" s="208">
        <v>484</v>
      </c>
      <c r="K190" s="209">
        <f t="shared" si="60"/>
        <v>57656.969999999041</v>
      </c>
      <c r="L190" s="163"/>
    </row>
    <row r="191" spans="1:12" s="143" customFormat="1" ht="17.25" customHeight="1">
      <c r="A191" s="143">
        <f t="shared" si="57"/>
        <v>9</v>
      </c>
      <c r="B191" s="158">
        <v>42265</v>
      </c>
      <c r="C191" s="159" t="s">
        <v>372</v>
      </c>
      <c r="D191" s="158">
        <v>42265</v>
      </c>
      <c r="E191" s="160" t="s">
        <v>398</v>
      </c>
      <c r="F191" s="163">
        <f t="shared" ref="F191" si="81">(I191+J191)*H191</f>
        <v>224400</v>
      </c>
      <c r="G191" s="161" t="s">
        <v>94</v>
      </c>
      <c r="H191" s="206">
        <v>22440</v>
      </c>
      <c r="I191" s="207"/>
      <c r="J191" s="208">
        <v>10</v>
      </c>
      <c r="K191" s="209">
        <f t="shared" si="60"/>
        <v>57646.969999999041</v>
      </c>
      <c r="L191" s="163"/>
    </row>
    <row r="192" spans="1:12" s="143" customFormat="1" ht="17.25" hidden="1" customHeight="1">
      <c r="A192" s="143">
        <f t="shared" si="57"/>
        <v>9</v>
      </c>
      <c r="B192" s="158">
        <v>42265</v>
      </c>
      <c r="C192" s="159" t="s">
        <v>372</v>
      </c>
      <c r="D192" s="158">
        <v>42265</v>
      </c>
      <c r="E192" s="160" t="s">
        <v>399</v>
      </c>
      <c r="F192" s="163">
        <f t="shared" ref="F192" si="82">(I192+J192)*H192</f>
        <v>22440</v>
      </c>
      <c r="G192" s="161" t="s">
        <v>35</v>
      </c>
      <c r="H192" s="206">
        <v>22440</v>
      </c>
      <c r="I192" s="207"/>
      <c r="J192" s="208">
        <v>1</v>
      </c>
      <c r="K192" s="209">
        <f t="shared" si="60"/>
        <v>57645.969999999041</v>
      </c>
      <c r="L192" s="163"/>
    </row>
    <row r="193" spans="1:12" s="143" customFormat="1" ht="17.25" hidden="1" customHeight="1">
      <c r="A193" s="143">
        <f t="shared" si="57"/>
        <v>9</v>
      </c>
      <c r="B193" s="158">
        <v>42265</v>
      </c>
      <c r="C193" s="159" t="s">
        <v>372</v>
      </c>
      <c r="D193" s="158">
        <v>42265</v>
      </c>
      <c r="E193" s="160" t="s">
        <v>376</v>
      </c>
      <c r="F193" s="163">
        <f t="shared" si="59"/>
        <v>1293926400</v>
      </c>
      <c r="G193" s="161" t="s">
        <v>36</v>
      </c>
      <c r="H193" s="206">
        <v>22464</v>
      </c>
      <c r="I193" s="207"/>
      <c r="J193" s="208">
        <v>57600</v>
      </c>
      <c r="K193" s="209">
        <f t="shared" si="60"/>
        <v>45.969999999040738</v>
      </c>
      <c r="L193" s="163"/>
    </row>
    <row r="194" spans="1:12" s="143" customFormat="1" ht="17.25" hidden="1" customHeight="1">
      <c r="A194" s="143">
        <f t="shared" si="57"/>
        <v>9</v>
      </c>
      <c r="B194" s="158">
        <v>42277</v>
      </c>
      <c r="C194" s="159" t="s">
        <v>375</v>
      </c>
      <c r="D194" s="158">
        <v>42277</v>
      </c>
      <c r="E194" s="160" t="s">
        <v>631</v>
      </c>
      <c r="F194" s="163">
        <f t="shared" si="59"/>
        <v>65303907</v>
      </c>
      <c r="G194" s="161" t="s">
        <v>447</v>
      </c>
      <c r="H194" s="206">
        <v>22450</v>
      </c>
      <c r="I194" s="207">
        <v>2908.86</v>
      </c>
      <c r="J194" s="208"/>
      <c r="K194" s="209">
        <f t="shared" si="60"/>
        <v>2954.8299999990409</v>
      </c>
      <c r="L194" s="163"/>
    </row>
    <row r="195" spans="1:12" s="143" customFormat="1" ht="17.25" hidden="1" customHeight="1">
      <c r="A195" s="143">
        <f t="shared" si="57"/>
        <v>9</v>
      </c>
      <c r="B195" s="158">
        <v>42277</v>
      </c>
      <c r="C195" s="159" t="s">
        <v>372</v>
      </c>
      <c r="D195" s="158">
        <v>42277</v>
      </c>
      <c r="E195" s="160" t="s">
        <v>824</v>
      </c>
      <c r="F195" s="163">
        <f t="shared" si="59"/>
        <v>2283165000</v>
      </c>
      <c r="G195" s="161" t="s">
        <v>374</v>
      </c>
      <c r="H195" s="206">
        <v>22450</v>
      </c>
      <c r="I195" s="207">
        <v>101700</v>
      </c>
      <c r="J195" s="208"/>
      <c r="K195" s="209">
        <f t="shared" si="60"/>
        <v>104654.82999999904</v>
      </c>
      <c r="L195" s="163"/>
    </row>
    <row r="196" spans="1:12" s="143" customFormat="1" ht="17.25" hidden="1" customHeight="1">
      <c r="A196" s="143">
        <f t="shared" si="57"/>
        <v>9</v>
      </c>
      <c r="B196" s="158">
        <v>42277</v>
      </c>
      <c r="C196" s="159" t="s">
        <v>372</v>
      </c>
      <c r="D196" s="158">
        <v>42277</v>
      </c>
      <c r="E196" s="160" t="s">
        <v>1116</v>
      </c>
      <c r="F196" s="163">
        <f t="shared" si="59"/>
        <v>2009275000</v>
      </c>
      <c r="G196" s="161" t="s">
        <v>443</v>
      </c>
      <c r="H196" s="206">
        <v>22450</v>
      </c>
      <c r="I196" s="207"/>
      <c r="J196" s="208">
        <v>89500</v>
      </c>
      <c r="K196" s="209">
        <f t="shared" si="60"/>
        <v>15154.829999999041</v>
      </c>
      <c r="L196" s="163"/>
    </row>
    <row r="197" spans="1:12" s="143" customFormat="1" ht="17.25" hidden="1" customHeight="1">
      <c r="A197" s="143">
        <f t="shared" si="57"/>
        <v>9</v>
      </c>
      <c r="B197" s="158">
        <v>42277</v>
      </c>
      <c r="C197" s="159" t="s">
        <v>372</v>
      </c>
      <c r="D197" s="158">
        <v>42277</v>
      </c>
      <c r="E197" s="160" t="s">
        <v>1117</v>
      </c>
      <c r="F197" s="163">
        <f t="shared" ref="F197" si="83">(I197+J197)*H197</f>
        <v>2678958.5</v>
      </c>
      <c r="G197" s="161" t="s">
        <v>443</v>
      </c>
      <c r="H197" s="206">
        <v>22450</v>
      </c>
      <c r="I197" s="207"/>
      <c r="J197" s="208">
        <v>119.33</v>
      </c>
      <c r="K197" s="209">
        <f t="shared" ref="K197" si="84">IF(B197&lt;&gt;"",K196+I197-J197,0)</f>
        <v>15035.499999999041</v>
      </c>
      <c r="L197" s="163"/>
    </row>
    <row r="198" spans="1:12" s="143" customFormat="1" ht="17.25" hidden="1" customHeight="1">
      <c r="A198" s="143">
        <f t="shared" si="57"/>
        <v>10</v>
      </c>
      <c r="B198" s="158">
        <v>42278</v>
      </c>
      <c r="C198" s="159" t="s">
        <v>372</v>
      </c>
      <c r="D198" s="158">
        <f>B198</f>
        <v>42278</v>
      </c>
      <c r="E198" s="160" t="s">
        <v>1191</v>
      </c>
      <c r="F198" s="163">
        <f t="shared" si="59"/>
        <v>337080000</v>
      </c>
      <c r="G198" s="161" t="s">
        <v>443</v>
      </c>
      <c r="H198" s="206">
        <v>22472</v>
      </c>
      <c r="I198" s="207"/>
      <c r="J198" s="208">
        <v>15000</v>
      </c>
      <c r="K198" s="209">
        <f t="shared" si="60"/>
        <v>35.499999999041393</v>
      </c>
      <c r="L198" s="163"/>
    </row>
    <row r="199" spans="1:12" s="143" customFormat="1" ht="17.25" hidden="1" customHeight="1">
      <c r="A199" s="143">
        <f t="shared" si="57"/>
        <v>10</v>
      </c>
      <c r="B199" s="158">
        <v>42278</v>
      </c>
      <c r="C199" s="159" t="s">
        <v>375</v>
      </c>
      <c r="D199" s="158">
        <f t="shared" ref="D199:D213" si="85">B199</f>
        <v>42278</v>
      </c>
      <c r="E199" s="160" t="s">
        <v>1192</v>
      </c>
      <c r="F199" s="163">
        <f t="shared" si="59"/>
        <v>2011244000</v>
      </c>
      <c r="G199" s="161" t="s">
        <v>443</v>
      </c>
      <c r="H199" s="206">
        <v>22472</v>
      </c>
      <c r="I199" s="207">
        <v>89500</v>
      </c>
      <c r="J199" s="208"/>
      <c r="K199" s="209">
        <f t="shared" si="60"/>
        <v>89535.49999999904</v>
      </c>
      <c r="L199" s="163"/>
    </row>
    <row r="200" spans="1:12" s="143" customFormat="1" ht="17.25" hidden="1" customHeight="1">
      <c r="A200" s="143">
        <f t="shared" si="57"/>
        <v>10</v>
      </c>
      <c r="B200" s="158">
        <v>42278</v>
      </c>
      <c r="C200" s="159" t="s">
        <v>372</v>
      </c>
      <c r="D200" s="158">
        <f t="shared" si="85"/>
        <v>42278</v>
      </c>
      <c r="E200" s="160" t="s">
        <v>376</v>
      </c>
      <c r="F200" s="163">
        <f t="shared" si="59"/>
        <v>2011244000</v>
      </c>
      <c r="G200" s="161" t="s">
        <v>36</v>
      </c>
      <c r="H200" s="206">
        <v>22472</v>
      </c>
      <c r="I200" s="207"/>
      <c r="J200" s="208">
        <v>89500</v>
      </c>
      <c r="K200" s="209">
        <f t="shared" si="60"/>
        <v>35.499999999039574</v>
      </c>
      <c r="L200" s="163"/>
    </row>
    <row r="201" spans="1:12" s="143" customFormat="1" ht="17.25" hidden="1" customHeight="1">
      <c r="A201" s="143">
        <f t="shared" si="57"/>
        <v>10</v>
      </c>
      <c r="B201" s="158">
        <v>42279</v>
      </c>
      <c r="C201" s="159" t="s">
        <v>375</v>
      </c>
      <c r="D201" s="158">
        <f t="shared" si="85"/>
        <v>42279</v>
      </c>
      <c r="E201" s="160" t="s">
        <v>686</v>
      </c>
      <c r="F201" s="163">
        <f t="shared" si="59"/>
        <v>1832527500</v>
      </c>
      <c r="G201" s="161" t="s">
        <v>36</v>
      </c>
      <c r="H201" s="206">
        <v>22485</v>
      </c>
      <c r="I201" s="207">
        <v>81500</v>
      </c>
      <c r="J201" s="208"/>
      <c r="K201" s="209">
        <f t="shared" si="60"/>
        <v>81535.49999999904</v>
      </c>
      <c r="L201" s="163"/>
    </row>
    <row r="202" spans="1:12" s="143" customFormat="1" ht="17.25" hidden="1" customHeight="1">
      <c r="A202" s="143">
        <f t="shared" si="57"/>
        <v>10</v>
      </c>
      <c r="B202" s="158">
        <v>42279</v>
      </c>
      <c r="C202" s="159" t="s">
        <v>372</v>
      </c>
      <c r="D202" s="158">
        <f t="shared" si="85"/>
        <v>42279</v>
      </c>
      <c r="E202" s="160" t="s">
        <v>1194</v>
      </c>
      <c r="F202" s="163">
        <f t="shared" si="59"/>
        <v>315037335</v>
      </c>
      <c r="G202" s="161" t="s">
        <v>443</v>
      </c>
      <c r="H202" s="206">
        <v>22485</v>
      </c>
      <c r="I202" s="207"/>
      <c r="J202" s="208">
        <v>14011</v>
      </c>
      <c r="K202" s="209">
        <f t="shared" si="60"/>
        <v>67524.49999999904</v>
      </c>
      <c r="L202" s="163"/>
    </row>
    <row r="203" spans="1:12" s="143" customFormat="1" ht="17.25" hidden="1" customHeight="1">
      <c r="A203" s="143">
        <f t="shared" ref="A203:A204" si="86">IF(B203&lt;&gt;"",MONTH(B203),"")</f>
        <v>10</v>
      </c>
      <c r="B203" s="158">
        <v>42279</v>
      </c>
      <c r="C203" s="159" t="s">
        <v>372</v>
      </c>
      <c r="D203" s="158">
        <f t="shared" ref="D203:D204" si="87">B203</f>
        <v>42279</v>
      </c>
      <c r="E203" s="160" t="s">
        <v>1193</v>
      </c>
      <c r="F203" s="163">
        <f t="shared" ref="F203:F204" si="88">(I203+J203)*H203</f>
        <v>402728835</v>
      </c>
      <c r="G203" s="161" t="s">
        <v>443</v>
      </c>
      <c r="H203" s="206">
        <v>22485</v>
      </c>
      <c r="I203" s="207"/>
      <c r="J203" s="208">
        <v>17911</v>
      </c>
      <c r="K203" s="209">
        <f t="shared" ref="K203:K204" si="89">IF(B203&lt;&gt;"",K202+I203-J203,0)</f>
        <v>49613.49999999904</v>
      </c>
      <c r="L203" s="163"/>
    </row>
    <row r="204" spans="1:12" s="143" customFormat="1" ht="17.25" hidden="1" customHeight="1">
      <c r="A204" s="143">
        <f t="shared" si="86"/>
        <v>10</v>
      </c>
      <c r="B204" s="158">
        <v>42279</v>
      </c>
      <c r="C204" s="159" t="s">
        <v>372</v>
      </c>
      <c r="D204" s="158">
        <f t="shared" si="87"/>
        <v>42279</v>
      </c>
      <c r="E204" s="160" t="s">
        <v>1195</v>
      </c>
      <c r="F204" s="163">
        <f t="shared" si="88"/>
        <v>464495130</v>
      </c>
      <c r="G204" s="161" t="s">
        <v>443</v>
      </c>
      <c r="H204" s="206">
        <v>22485</v>
      </c>
      <c r="I204" s="207"/>
      <c r="J204" s="208">
        <v>20658</v>
      </c>
      <c r="K204" s="209">
        <f t="shared" si="89"/>
        <v>28955.49999999904</v>
      </c>
      <c r="L204" s="163"/>
    </row>
    <row r="205" spans="1:12" s="143" customFormat="1" ht="17.25" hidden="1" customHeight="1">
      <c r="A205" s="143">
        <f t="shared" ref="A205:A267" si="90">IF(B205&lt;&gt;"",MONTH(B205),"")</f>
        <v>10</v>
      </c>
      <c r="B205" s="158">
        <v>42279</v>
      </c>
      <c r="C205" s="159" t="s">
        <v>372</v>
      </c>
      <c r="D205" s="158">
        <f t="shared" si="85"/>
        <v>42279</v>
      </c>
      <c r="E205" s="160" t="s">
        <v>1224</v>
      </c>
      <c r="F205" s="163">
        <f t="shared" si="59"/>
        <v>650266200</v>
      </c>
      <c r="G205" s="161" t="s">
        <v>443</v>
      </c>
      <c r="H205" s="206">
        <v>22485</v>
      </c>
      <c r="I205" s="207"/>
      <c r="J205" s="208">
        <v>28920</v>
      </c>
      <c r="K205" s="209">
        <f t="shared" si="60"/>
        <v>35.499999999039574</v>
      </c>
      <c r="L205" s="163"/>
    </row>
    <row r="206" spans="1:12" s="143" customFormat="1" ht="17.25" hidden="1" customHeight="1">
      <c r="A206" s="143">
        <f t="shared" si="90"/>
        <v>10</v>
      </c>
      <c r="B206" s="158">
        <v>42279</v>
      </c>
      <c r="C206" s="159" t="s">
        <v>375</v>
      </c>
      <c r="D206" s="158">
        <f t="shared" si="85"/>
        <v>42279</v>
      </c>
      <c r="E206" s="160" t="s">
        <v>1196</v>
      </c>
      <c r="F206" s="163">
        <f t="shared" si="59"/>
        <v>2001165000</v>
      </c>
      <c r="G206" s="161" t="s">
        <v>443</v>
      </c>
      <c r="H206" s="206">
        <v>22485</v>
      </c>
      <c r="I206" s="207">
        <v>89000</v>
      </c>
      <c r="J206" s="208"/>
      <c r="K206" s="209">
        <f t="shared" si="60"/>
        <v>89035.49999999904</v>
      </c>
      <c r="L206" s="163"/>
    </row>
    <row r="207" spans="1:12" s="143" customFormat="1" ht="17.25" hidden="1" customHeight="1">
      <c r="A207" s="143">
        <f t="shared" si="90"/>
        <v>10</v>
      </c>
      <c r="B207" s="158">
        <v>42279</v>
      </c>
      <c r="C207" s="159" t="s">
        <v>372</v>
      </c>
      <c r="D207" s="158">
        <f t="shared" si="85"/>
        <v>42279</v>
      </c>
      <c r="E207" s="160" t="s">
        <v>376</v>
      </c>
      <c r="F207" s="163">
        <f>(I207+J207)*H207</f>
        <v>2001165000</v>
      </c>
      <c r="G207" s="161" t="s">
        <v>36</v>
      </c>
      <c r="H207" s="206">
        <v>22485</v>
      </c>
      <c r="I207" s="207"/>
      <c r="J207" s="207">
        <v>89000</v>
      </c>
      <c r="K207" s="209">
        <f>IF(B207&lt;&gt;"",K206+I207-J207,0)</f>
        <v>35.499999999039574</v>
      </c>
      <c r="L207" s="163"/>
    </row>
    <row r="208" spans="1:12" s="143" customFormat="1" ht="17.25" customHeight="1">
      <c r="A208" s="143">
        <f t="shared" si="90"/>
        <v>10</v>
      </c>
      <c r="B208" s="158">
        <v>42298</v>
      </c>
      <c r="C208" s="159" t="s">
        <v>372</v>
      </c>
      <c r="D208" s="158">
        <f t="shared" si="85"/>
        <v>42298</v>
      </c>
      <c r="E208" s="160" t="s">
        <v>1197</v>
      </c>
      <c r="F208" s="163">
        <f t="shared" ref="F208:F270" si="91">(I208+J208)*H208</f>
        <v>367620</v>
      </c>
      <c r="G208" s="161" t="s">
        <v>94</v>
      </c>
      <c r="H208" s="206">
        <v>22280</v>
      </c>
      <c r="I208" s="207"/>
      <c r="J208" s="208">
        <v>16.5</v>
      </c>
      <c r="K208" s="209">
        <f t="shared" si="60"/>
        <v>18.999999999039574</v>
      </c>
      <c r="L208" s="163"/>
    </row>
    <row r="209" spans="1:12" s="143" customFormat="1" ht="17.25" hidden="1" customHeight="1">
      <c r="A209" s="143">
        <f t="shared" si="90"/>
        <v>10</v>
      </c>
      <c r="B209" s="158">
        <v>42300</v>
      </c>
      <c r="C209" s="159" t="s">
        <v>375</v>
      </c>
      <c r="D209" s="158">
        <f t="shared" si="85"/>
        <v>42300</v>
      </c>
      <c r="E209" s="160" t="s">
        <v>631</v>
      </c>
      <c r="F209" s="163">
        <f t="shared" si="91"/>
        <v>510661570.79999995</v>
      </c>
      <c r="G209" s="161" t="s">
        <v>447</v>
      </c>
      <c r="H209" s="206">
        <v>22340</v>
      </c>
      <c r="I209" s="207">
        <v>22858.62</v>
      </c>
      <c r="J209" s="208"/>
      <c r="K209" s="209">
        <f t="shared" si="60"/>
        <v>22877.619999999039</v>
      </c>
      <c r="L209" s="163"/>
    </row>
    <row r="210" spans="1:12" s="143" customFormat="1" ht="17.25" hidden="1" customHeight="1">
      <c r="A210" s="143">
        <f t="shared" si="90"/>
        <v>10</v>
      </c>
      <c r="B210" s="158">
        <v>42303</v>
      </c>
      <c r="C210" s="159" t="s">
        <v>372</v>
      </c>
      <c r="D210" s="158">
        <f t="shared" si="85"/>
        <v>42303</v>
      </c>
      <c r="E210" s="160" t="s">
        <v>376</v>
      </c>
      <c r="F210" s="163">
        <f t="shared" si="91"/>
        <v>519840000</v>
      </c>
      <c r="G210" s="161" t="s">
        <v>374</v>
      </c>
      <c r="H210" s="206">
        <v>22800</v>
      </c>
      <c r="I210" s="207"/>
      <c r="J210" s="208">
        <v>22800</v>
      </c>
      <c r="K210" s="209">
        <f t="shared" si="60"/>
        <v>77.619999999038555</v>
      </c>
      <c r="L210" s="163"/>
    </row>
    <row r="211" spans="1:12" s="143" customFormat="1" ht="17.25" hidden="1" customHeight="1">
      <c r="A211" s="143">
        <f t="shared" si="90"/>
        <v>11</v>
      </c>
      <c r="B211" s="158">
        <v>42313</v>
      </c>
      <c r="C211" s="159" t="s">
        <v>375</v>
      </c>
      <c r="D211" s="158">
        <f t="shared" si="85"/>
        <v>42313</v>
      </c>
      <c r="E211" s="160" t="s">
        <v>631</v>
      </c>
      <c r="F211" s="163">
        <f t="shared" si="91"/>
        <v>27162377.000000004</v>
      </c>
      <c r="G211" s="161" t="s">
        <v>447</v>
      </c>
      <c r="H211" s="206">
        <v>22900</v>
      </c>
      <c r="I211" s="207">
        <v>1186.1300000000001</v>
      </c>
      <c r="J211" s="208"/>
      <c r="K211" s="209">
        <f t="shared" si="60"/>
        <v>1263.7499999990387</v>
      </c>
      <c r="L211" s="163"/>
    </row>
    <row r="212" spans="1:12" s="143" customFormat="1" ht="17.25" hidden="1" customHeight="1">
      <c r="A212" s="143">
        <f t="shared" si="90"/>
        <v>11</v>
      </c>
      <c r="B212" s="158">
        <v>42314</v>
      </c>
      <c r="C212" s="159" t="s">
        <v>372</v>
      </c>
      <c r="D212" s="158">
        <f t="shared" si="85"/>
        <v>42314</v>
      </c>
      <c r="E212" s="160" t="s">
        <v>377</v>
      </c>
      <c r="F212" s="163">
        <f t="shared" si="91"/>
        <v>1234768</v>
      </c>
      <c r="G212" s="161" t="s">
        <v>378</v>
      </c>
      <c r="H212" s="206">
        <v>22900</v>
      </c>
      <c r="I212" s="207"/>
      <c r="J212" s="208">
        <v>53.92</v>
      </c>
      <c r="K212" s="209">
        <f t="shared" si="60"/>
        <v>1209.8299999990386</v>
      </c>
      <c r="L212" s="163"/>
    </row>
    <row r="213" spans="1:12" s="143" customFormat="1" ht="17.25" hidden="1" customHeight="1">
      <c r="A213" s="143">
        <f t="shared" si="90"/>
        <v>11</v>
      </c>
      <c r="B213" s="158">
        <v>42314</v>
      </c>
      <c r="C213" s="159" t="s">
        <v>372</v>
      </c>
      <c r="D213" s="158">
        <f t="shared" si="85"/>
        <v>42314</v>
      </c>
      <c r="E213" s="160" t="s">
        <v>379</v>
      </c>
      <c r="F213" s="163">
        <f t="shared" si="91"/>
        <v>2956619.0000000005</v>
      </c>
      <c r="G213" s="161" t="s">
        <v>378</v>
      </c>
      <c r="H213" s="206">
        <v>22900</v>
      </c>
      <c r="I213" s="207"/>
      <c r="J213" s="208">
        <v>129.11000000000001</v>
      </c>
      <c r="K213" s="209">
        <f t="shared" si="60"/>
        <v>1080.7199999990385</v>
      </c>
      <c r="L213" s="163"/>
    </row>
    <row r="214" spans="1:12" s="143" customFormat="1" ht="17.25" hidden="1" customHeight="1">
      <c r="A214" s="143">
        <f t="shared" si="90"/>
        <v>11</v>
      </c>
      <c r="B214" s="158">
        <v>42314</v>
      </c>
      <c r="C214" s="159" t="s">
        <v>372</v>
      </c>
      <c r="D214" s="158">
        <f t="shared" ref="D214" si="92">B214</f>
        <v>42314</v>
      </c>
      <c r="E214" s="160" t="s">
        <v>380</v>
      </c>
      <c r="F214" s="163">
        <f t="shared" ref="F214" si="93">(I214+J214)*H214</f>
        <v>1820550</v>
      </c>
      <c r="G214" s="161" t="s">
        <v>378</v>
      </c>
      <c r="H214" s="206">
        <v>22900</v>
      </c>
      <c r="I214" s="207"/>
      <c r="J214" s="208">
        <v>79.5</v>
      </c>
      <c r="K214" s="209">
        <f t="shared" si="60"/>
        <v>1001.2199999990385</v>
      </c>
      <c r="L214" s="163"/>
    </row>
    <row r="215" spans="1:12" s="143" customFormat="1" ht="17.25" hidden="1" customHeight="1">
      <c r="A215" s="143">
        <f t="shared" si="90"/>
        <v>11</v>
      </c>
      <c r="B215" s="158">
        <v>42314</v>
      </c>
      <c r="C215" s="159" t="s">
        <v>372</v>
      </c>
      <c r="D215" s="158">
        <f t="shared" ref="D215:D216" si="94">B215</f>
        <v>42314</v>
      </c>
      <c r="E215" s="160" t="s">
        <v>381</v>
      </c>
      <c r="F215" s="163">
        <f t="shared" ref="F215" si="95">(I215+J215)*H215</f>
        <v>2548541</v>
      </c>
      <c r="G215" s="161" t="s">
        <v>378</v>
      </c>
      <c r="H215" s="206">
        <v>22900</v>
      </c>
      <c r="I215" s="207"/>
      <c r="J215" s="208">
        <v>111.29</v>
      </c>
      <c r="K215" s="209">
        <f t="shared" si="60"/>
        <v>889.9299999990385</v>
      </c>
      <c r="L215" s="163"/>
    </row>
    <row r="216" spans="1:12" s="143" customFormat="1" ht="17.25" customHeight="1">
      <c r="A216" s="143">
        <f t="shared" si="90"/>
        <v>11</v>
      </c>
      <c r="B216" s="158">
        <v>42324</v>
      </c>
      <c r="C216" s="159" t="s">
        <v>372</v>
      </c>
      <c r="D216" s="158">
        <f t="shared" si="94"/>
        <v>42324</v>
      </c>
      <c r="E216" s="160" t="s">
        <v>466</v>
      </c>
      <c r="F216" s="163">
        <f t="shared" si="91"/>
        <v>336450</v>
      </c>
      <c r="G216" s="161" t="s">
        <v>94</v>
      </c>
      <c r="H216" s="206">
        <v>22430</v>
      </c>
      <c r="I216" s="207"/>
      <c r="J216" s="208">
        <v>15</v>
      </c>
      <c r="K216" s="209">
        <f t="shared" si="60"/>
        <v>874.9299999990385</v>
      </c>
      <c r="L216" s="163"/>
    </row>
    <row r="217" spans="1:12" s="143" customFormat="1" ht="17.25" hidden="1" customHeight="1">
      <c r="A217" s="143">
        <f t="shared" ref="A217" si="96">IF(B217&lt;&gt;"",MONTH(B217),"")</f>
        <v>11</v>
      </c>
      <c r="B217" s="158">
        <v>42324</v>
      </c>
      <c r="C217" s="159" t="s">
        <v>372</v>
      </c>
      <c r="D217" s="158">
        <f t="shared" ref="D217:D218" si="97">B217</f>
        <v>42324</v>
      </c>
      <c r="E217" s="160" t="s">
        <v>467</v>
      </c>
      <c r="F217" s="163">
        <f t="shared" ref="F217" si="98">(I217+J217)*H217</f>
        <v>33645</v>
      </c>
      <c r="G217" s="161" t="s">
        <v>35</v>
      </c>
      <c r="H217" s="206">
        <v>22430</v>
      </c>
      <c r="I217" s="207"/>
      <c r="J217" s="208">
        <v>1.5</v>
      </c>
      <c r="K217" s="209">
        <f t="shared" ref="K217" si="99">IF(B217&lt;&gt;"",K216+I217-J217,0)</f>
        <v>873.4299999990385</v>
      </c>
      <c r="L217" s="163"/>
    </row>
    <row r="218" spans="1:12" s="143" customFormat="1" ht="17.25" hidden="1" customHeight="1">
      <c r="A218" s="143">
        <f t="shared" si="90"/>
        <v>11</v>
      </c>
      <c r="B218" s="158">
        <v>42326</v>
      </c>
      <c r="C218" s="159" t="s">
        <v>372</v>
      </c>
      <c r="D218" s="158">
        <f t="shared" si="97"/>
        <v>42326</v>
      </c>
      <c r="E218" s="160" t="s">
        <v>1009</v>
      </c>
      <c r="F218" s="163">
        <f t="shared" si="91"/>
        <v>1622361.9</v>
      </c>
      <c r="G218" s="161" t="s">
        <v>378</v>
      </c>
      <c r="H218" s="206">
        <v>22430</v>
      </c>
      <c r="I218" s="207"/>
      <c r="J218" s="208">
        <v>72.33</v>
      </c>
      <c r="K218" s="209">
        <f t="shared" si="60"/>
        <v>801.09999999903846</v>
      </c>
      <c r="L218" s="163"/>
    </row>
    <row r="219" spans="1:12" s="143" customFormat="1" ht="17.25" hidden="1" customHeight="1">
      <c r="A219" s="143">
        <f t="shared" ref="A219" si="100">IF(B219&lt;&gt;"",MONTH(B219),"")</f>
        <v>11</v>
      </c>
      <c r="B219" s="158">
        <v>42326</v>
      </c>
      <c r="C219" s="159" t="s">
        <v>372</v>
      </c>
      <c r="D219" s="158">
        <f t="shared" ref="D219" si="101">B219</f>
        <v>42326</v>
      </c>
      <c r="E219" s="160" t="s">
        <v>1008</v>
      </c>
      <c r="F219" s="163">
        <f t="shared" ref="F219" si="102">(I219+J219)*H219</f>
        <v>5408097.3000000007</v>
      </c>
      <c r="G219" s="161" t="s">
        <v>378</v>
      </c>
      <c r="H219" s="206">
        <v>22430</v>
      </c>
      <c r="I219" s="207"/>
      <c r="J219" s="208">
        <v>241.11</v>
      </c>
      <c r="K219" s="209">
        <f t="shared" ref="K219" si="103">IF(B219&lt;&gt;"",K218+I219-J219,0)</f>
        <v>559.98999999903845</v>
      </c>
      <c r="L219" s="163"/>
    </row>
    <row r="220" spans="1:12" s="143" customFormat="1" ht="17.25" hidden="1" customHeight="1">
      <c r="A220" s="143">
        <f t="shared" ref="A220" si="104">IF(B220&lt;&gt;"",MONTH(B220),"")</f>
        <v>11</v>
      </c>
      <c r="B220" s="158">
        <v>42326</v>
      </c>
      <c r="C220" s="159" t="s">
        <v>372</v>
      </c>
      <c r="D220" s="158">
        <f t="shared" ref="D220" si="105">B220</f>
        <v>42326</v>
      </c>
      <c r="E220" s="160" t="s">
        <v>1208</v>
      </c>
      <c r="F220" s="163">
        <f t="shared" ref="F220" si="106">(I220+J220)*H220</f>
        <v>3090405.4</v>
      </c>
      <c r="G220" s="161" t="s">
        <v>378</v>
      </c>
      <c r="H220" s="206">
        <v>22430</v>
      </c>
      <c r="I220" s="207"/>
      <c r="J220" s="208">
        <v>137.78</v>
      </c>
      <c r="K220" s="209">
        <f t="shared" ref="K220" si="107">IF(B220&lt;&gt;"",K219+I220-J220,0)</f>
        <v>422.20999999903847</v>
      </c>
      <c r="L220" s="163"/>
    </row>
    <row r="221" spans="1:12" s="143" customFormat="1" ht="17.25" hidden="1" customHeight="1">
      <c r="A221" s="143">
        <f t="shared" ref="A221" si="108">IF(B221&lt;&gt;"",MONTH(B221),"")</f>
        <v>11</v>
      </c>
      <c r="B221" s="158">
        <v>42326</v>
      </c>
      <c r="C221" s="159" t="s">
        <v>372</v>
      </c>
      <c r="D221" s="158">
        <f t="shared" ref="D221" si="109">B221</f>
        <v>42326</v>
      </c>
      <c r="E221" s="160" t="s">
        <v>862</v>
      </c>
      <c r="F221" s="163">
        <f t="shared" ref="F221" si="110">(I221+J221)*H221</f>
        <v>4751346.9000000004</v>
      </c>
      <c r="G221" s="161" t="s">
        <v>378</v>
      </c>
      <c r="H221" s="206">
        <v>22430</v>
      </c>
      <c r="I221" s="207"/>
      <c r="J221" s="208">
        <v>211.83</v>
      </c>
      <c r="K221" s="209">
        <f t="shared" ref="K221" si="111">IF(B221&lt;&gt;"",K220+I221-J221,0)</f>
        <v>210.37999999903846</v>
      </c>
      <c r="L221" s="163"/>
    </row>
    <row r="222" spans="1:12" s="143" customFormat="1" ht="17.25" hidden="1" customHeight="1">
      <c r="A222" s="143">
        <f t="shared" ref="A222" si="112">IF(B222&lt;&gt;"",MONTH(B222),"")</f>
        <v>11</v>
      </c>
      <c r="B222" s="158">
        <v>42326</v>
      </c>
      <c r="C222" s="159" t="s">
        <v>372</v>
      </c>
      <c r="D222" s="158">
        <f t="shared" ref="D222:D224" si="113">B222</f>
        <v>42326</v>
      </c>
      <c r="E222" s="160" t="s">
        <v>1209</v>
      </c>
      <c r="F222" s="163">
        <f t="shared" ref="F222" si="114">(I222+J222)*H222</f>
        <v>3862894.6</v>
      </c>
      <c r="G222" s="161" t="s">
        <v>378</v>
      </c>
      <c r="H222" s="206">
        <v>22430</v>
      </c>
      <c r="I222" s="207"/>
      <c r="J222" s="208">
        <v>172.22</v>
      </c>
      <c r="K222" s="209">
        <f t="shared" ref="K222" si="115">IF(B222&lt;&gt;"",K221+I222-J222,0)</f>
        <v>38.159999999038462</v>
      </c>
      <c r="L222" s="163"/>
    </row>
    <row r="223" spans="1:12" s="365" customFormat="1" ht="17.25" hidden="1" customHeight="1">
      <c r="A223" s="365">
        <f t="shared" si="90"/>
        <v>11</v>
      </c>
      <c r="B223" s="366">
        <v>42328</v>
      </c>
      <c r="C223" s="364" t="s">
        <v>375</v>
      </c>
      <c r="D223" s="366">
        <f t="shared" si="113"/>
        <v>42328</v>
      </c>
      <c r="E223" s="354" t="s">
        <v>825</v>
      </c>
      <c r="F223" s="369">
        <f t="shared" si="91"/>
        <v>1421718064.8</v>
      </c>
      <c r="G223" s="367" t="s">
        <v>447</v>
      </c>
      <c r="H223" s="408">
        <v>22440</v>
      </c>
      <c r="I223" s="409">
        <v>63356.42</v>
      </c>
      <c r="J223" s="410"/>
      <c r="K223" s="411">
        <f t="shared" si="60"/>
        <v>63394.579999999034</v>
      </c>
      <c r="L223" s="369"/>
    </row>
    <row r="224" spans="1:12" s="143" customFormat="1" ht="17.25" hidden="1" customHeight="1">
      <c r="A224" s="143">
        <f t="shared" si="90"/>
        <v>11</v>
      </c>
      <c r="B224" s="158">
        <v>42328</v>
      </c>
      <c r="C224" s="159" t="s">
        <v>372</v>
      </c>
      <c r="D224" s="158">
        <f t="shared" si="113"/>
        <v>42328</v>
      </c>
      <c r="E224" s="160" t="s">
        <v>1225</v>
      </c>
      <c r="F224" s="163">
        <f t="shared" si="91"/>
        <v>1380060000</v>
      </c>
      <c r="G224" s="161" t="s">
        <v>443</v>
      </c>
      <c r="H224" s="206">
        <v>22440</v>
      </c>
      <c r="I224" s="207"/>
      <c r="J224" s="208">
        <v>61500</v>
      </c>
      <c r="K224" s="209">
        <f t="shared" si="60"/>
        <v>1894.579999999034</v>
      </c>
      <c r="L224" s="163"/>
    </row>
    <row r="225" spans="1:12" s="143" customFormat="1" ht="17.25" hidden="1" customHeight="1">
      <c r="A225" s="143">
        <f t="shared" ref="A225" si="116">IF(B225&lt;&gt;"",MONTH(B225),"")</f>
        <v>11</v>
      </c>
      <c r="B225" s="158">
        <v>42328</v>
      </c>
      <c r="C225" s="159" t="s">
        <v>372</v>
      </c>
      <c r="D225" s="158">
        <f t="shared" ref="D225" si="117">B225</f>
        <v>42328</v>
      </c>
      <c r="E225" s="160" t="s">
        <v>1226</v>
      </c>
      <c r="F225" s="163">
        <f t="shared" ref="F225" si="118">(I225+J225)*H225</f>
        <v>306754.8</v>
      </c>
      <c r="G225" s="161" t="s">
        <v>378</v>
      </c>
      <c r="H225" s="206">
        <v>22440</v>
      </c>
      <c r="I225" s="207"/>
      <c r="J225" s="208">
        <v>13.67</v>
      </c>
      <c r="K225" s="209">
        <f t="shared" ref="K225" si="119">IF(B225&lt;&gt;"",K224+I225-J225,0)</f>
        <v>1880.909999999034</v>
      </c>
      <c r="L225" s="163"/>
    </row>
    <row r="226" spans="1:12" s="143" customFormat="1" ht="17.25" hidden="1" customHeight="1">
      <c r="A226" s="143">
        <f t="shared" ref="A226" si="120">IF(B226&lt;&gt;"",MONTH(B226),"")</f>
        <v>11</v>
      </c>
      <c r="B226" s="158">
        <v>42328</v>
      </c>
      <c r="C226" s="159" t="s">
        <v>372</v>
      </c>
      <c r="D226" s="158">
        <f t="shared" ref="D226" si="121">B226</f>
        <v>42328</v>
      </c>
      <c r="E226" s="160" t="s">
        <v>1227</v>
      </c>
      <c r="F226" s="163">
        <f t="shared" ref="F226" si="122">(I226+J226)*H226</f>
        <v>6920047.2000000002</v>
      </c>
      <c r="G226" s="161" t="s">
        <v>378</v>
      </c>
      <c r="H226" s="206">
        <v>22440</v>
      </c>
      <c r="I226" s="207"/>
      <c r="J226" s="208">
        <v>308.38</v>
      </c>
      <c r="K226" s="209">
        <f t="shared" ref="K226" si="123">IF(B226&lt;&gt;"",K225+I226-J226,0)</f>
        <v>1572.5299999990339</v>
      </c>
      <c r="L226" s="163"/>
    </row>
    <row r="227" spans="1:12" s="143" customFormat="1" ht="17.25" hidden="1" customHeight="1">
      <c r="A227" s="143">
        <f t="shared" ref="A227" si="124">IF(B227&lt;&gt;"",MONTH(B227),"")</f>
        <v>11</v>
      </c>
      <c r="B227" s="158">
        <v>42328</v>
      </c>
      <c r="C227" s="159" t="s">
        <v>372</v>
      </c>
      <c r="D227" s="158">
        <f t="shared" ref="D227" si="125">B227</f>
        <v>42328</v>
      </c>
      <c r="E227" s="160" t="s">
        <v>1228</v>
      </c>
      <c r="F227" s="163">
        <f t="shared" ref="F227" si="126">(I227+J227)*H227</f>
        <v>7499896.8000000007</v>
      </c>
      <c r="G227" s="161" t="s">
        <v>378</v>
      </c>
      <c r="H227" s="206">
        <v>22440</v>
      </c>
      <c r="I227" s="207"/>
      <c r="J227" s="208">
        <v>334.22</v>
      </c>
      <c r="K227" s="209">
        <f t="shared" ref="K227" si="127">IF(B227&lt;&gt;"",K226+I227-J227,0)</f>
        <v>1238.3099999990338</v>
      </c>
      <c r="L227" s="163"/>
    </row>
    <row r="228" spans="1:12" s="143" customFormat="1" ht="17.25" hidden="1" customHeight="1">
      <c r="A228" s="143">
        <f t="shared" ref="A228" si="128">IF(B228&lt;&gt;"",MONTH(B228),"")</f>
        <v>11</v>
      </c>
      <c r="B228" s="158">
        <v>42328</v>
      </c>
      <c r="C228" s="159" t="s">
        <v>372</v>
      </c>
      <c r="D228" s="158">
        <f t="shared" ref="D228" si="129">B228</f>
        <v>42328</v>
      </c>
      <c r="E228" s="160" t="s">
        <v>1229</v>
      </c>
      <c r="F228" s="163">
        <f t="shared" ref="F228" si="130">(I228+J228)*H228</f>
        <v>10714875.6</v>
      </c>
      <c r="G228" s="161" t="s">
        <v>378</v>
      </c>
      <c r="H228" s="206">
        <v>22440</v>
      </c>
      <c r="I228" s="207"/>
      <c r="J228" s="208">
        <v>477.49</v>
      </c>
      <c r="K228" s="209">
        <f t="shared" ref="K228" si="131">IF(B228&lt;&gt;"",K227+I228-J228,0)</f>
        <v>760.81999999903383</v>
      </c>
      <c r="L228" s="163"/>
    </row>
    <row r="229" spans="1:12" s="143" customFormat="1" ht="17.25" hidden="1" customHeight="1">
      <c r="A229" s="143">
        <f t="shared" ref="A229" si="132">IF(B229&lt;&gt;"",MONTH(B229),"")</f>
        <v>11</v>
      </c>
      <c r="B229" s="158">
        <v>42328</v>
      </c>
      <c r="C229" s="159" t="s">
        <v>372</v>
      </c>
      <c r="D229" s="158">
        <f t="shared" ref="D229" si="133">B229</f>
        <v>42328</v>
      </c>
      <c r="E229" s="160" t="s">
        <v>1230</v>
      </c>
      <c r="F229" s="163">
        <f t="shared" ref="F229" si="134">(I229+J229)*H229</f>
        <v>10433029.199999999</v>
      </c>
      <c r="G229" s="161" t="s">
        <v>378</v>
      </c>
      <c r="H229" s="206">
        <v>22440</v>
      </c>
      <c r="I229" s="207"/>
      <c r="J229" s="208">
        <v>464.93</v>
      </c>
      <c r="K229" s="209">
        <f t="shared" ref="K229" si="135">IF(B229&lt;&gt;"",K228+I229-J229,0)</f>
        <v>295.88999999903382</v>
      </c>
      <c r="L229" s="163"/>
    </row>
    <row r="230" spans="1:12" s="143" customFormat="1" ht="17.25" hidden="1" customHeight="1">
      <c r="A230" s="143">
        <f t="shared" ref="A230" si="136">IF(B230&lt;&gt;"",MONTH(B230),"")</f>
        <v>11</v>
      </c>
      <c r="B230" s="158">
        <v>42328</v>
      </c>
      <c r="C230" s="159" t="s">
        <v>375</v>
      </c>
      <c r="D230" s="158">
        <f t="shared" ref="D230" si="137">B230</f>
        <v>42328</v>
      </c>
      <c r="E230" s="160" t="s">
        <v>1231</v>
      </c>
      <c r="F230" s="163">
        <f t="shared" ref="F230" si="138">(I230+J230)*H230</f>
        <v>1368840000</v>
      </c>
      <c r="G230" s="161" t="s">
        <v>378</v>
      </c>
      <c r="H230" s="206">
        <v>22440</v>
      </c>
      <c r="I230" s="207">
        <v>61000</v>
      </c>
      <c r="J230" s="208"/>
      <c r="K230" s="209">
        <f t="shared" ref="K230" si="139">IF(B230&lt;&gt;"",K229+I230-J230,0)</f>
        <v>61295.889999999032</v>
      </c>
      <c r="L230" s="163"/>
    </row>
    <row r="231" spans="1:12" s="143" customFormat="1" ht="17.25" hidden="1" customHeight="1">
      <c r="A231" s="143">
        <f t="shared" ref="A231:A233" si="140">IF(B231&lt;&gt;"",MONTH(B231),"")</f>
        <v>11</v>
      </c>
      <c r="B231" s="158">
        <v>42328</v>
      </c>
      <c r="C231" s="159" t="s">
        <v>372</v>
      </c>
      <c r="D231" s="158">
        <f t="shared" ref="D231:D234" si="141">B231</f>
        <v>42328</v>
      </c>
      <c r="E231" s="160" t="s">
        <v>376</v>
      </c>
      <c r="F231" s="163">
        <f t="shared" ref="F231:F233" si="142">(I231+J231)*H231</f>
        <v>1370670000</v>
      </c>
      <c r="G231" s="161" t="s">
        <v>36</v>
      </c>
      <c r="H231" s="206">
        <v>22470</v>
      </c>
      <c r="I231" s="207"/>
      <c r="J231" s="208">
        <v>61000</v>
      </c>
      <c r="K231" s="209">
        <f t="shared" ref="K231:K233" si="143">IF(B231&lt;&gt;"",K230+I231-J231,0)</f>
        <v>295.88999999903172</v>
      </c>
      <c r="L231" s="163"/>
    </row>
    <row r="232" spans="1:12" s="143" customFormat="1" ht="17.25" customHeight="1">
      <c r="A232" s="143">
        <f t="shared" si="140"/>
        <v>11</v>
      </c>
      <c r="B232" s="158">
        <v>42334</v>
      </c>
      <c r="C232" s="159" t="s">
        <v>372</v>
      </c>
      <c r="D232" s="158">
        <f t="shared" si="141"/>
        <v>42334</v>
      </c>
      <c r="E232" s="160" t="s">
        <v>466</v>
      </c>
      <c r="F232" s="163">
        <f t="shared" si="142"/>
        <v>336900</v>
      </c>
      <c r="G232" s="161" t="s">
        <v>94</v>
      </c>
      <c r="H232" s="206">
        <v>22460</v>
      </c>
      <c r="I232" s="207"/>
      <c r="J232" s="208">
        <v>15</v>
      </c>
      <c r="K232" s="209">
        <f t="shared" si="143"/>
        <v>280.88999999903172</v>
      </c>
      <c r="L232" s="163"/>
    </row>
    <row r="233" spans="1:12" s="143" customFormat="1" ht="17.25" hidden="1" customHeight="1">
      <c r="A233" s="143">
        <f t="shared" si="140"/>
        <v>11</v>
      </c>
      <c r="B233" s="158">
        <v>42334</v>
      </c>
      <c r="C233" s="159" t="s">
        <v>372</v>
      </c>
      <c r="D233" s="158">
        <f t="shared" si="141"/>
        <v>42334</v>
      </c>
      <c r="E233" s="160" t="s">
        <v>467</v>
      </c>
      <c r="F233" s="163">
        <f t="shared" si="142"/>
        <v>33690</v>
      </c>
      <c r="G233" s="161" t="s">
        <v>35</v>
      </c>
      <c r="H233" s="206">
        <v>22460</v>
      </c>
      <c r="I233" s="207"/>
      <c r="J233" s="208">
        <v>1.5</v>
      </c>
      <c r="K233" s="209">
        <f t="shared" si="143"/>
        <v>279.38999999903172</v>
      </c>
      <c r="L233" s="163"/>
    </row>
    <row r="234" spans="1:12" s="365" customFormat="1" ht="17.25" hidden="1" customHeight="1">
      <c r="A234" s="365">
        <f t="shared" si="90"/>
        <v>11</v>
      </c>
      <c r="B234" s="366">
        <v>42335</v>
      </c>
      <c r="C234" s="364" t="s">
        <v>375</v>
      </c>
      <c r="D234" s="366">
        <f t="shared" si="141"/>
        <v>42335</v>
      </c>
      <c r="E234" s="354" t="s">
        <v>825</v>
      </c>
      <c r="F234" s="369">
        <f t="shared" si="91"/>
        <v>796292295.49999988</v>
      </c>
      <c r="G234" s="367" t="s">
        <v>447</v>
      </c>
      <c r="H234" s="408">
        <v>22450</v>
      </c>
      <c r="I234" s="409">
        <v>35469.589999999997</v>
      </c>
      <c r="J234" s="410"/>
      <c r="K234" s="411">
        <f t="shared" si="60"/>
        <v>35748.979999999028</v>
      </c>
      <c r="L234" s="369"/>
    </row>
    <row r="235" spans="1:12" s="355" customFormat="1" ht="17.25" hidden="1" customHeight="1">
      <c r="A235" s="355">
        <f t="shared" ref="A235" si="144">IF(B235&lt;&gt;"",MONTH(B235),"")</f>
        <v>11</v>
      </c>
      <c r="B235" s="356">
        <v>42335</v>
      </c>
      <c r="C235" s="357" t="s">
        <v>372</v>
      </c>
      <c r="D235" s="356">
        <f t="shared" ref="D235" si="145">B235</f>
        <v>42335</v>
      </c>
      <c r="E235" s="358" t="s">
        <v>1232</v>
      </c>
      <c r="F235" s="359">
        <f t="shared" ref="F235" si="146">(I235+J235)*H235</f>
        <v>507005371.20000005</v>
      </c>
      <c r="G235" s="360" t="s">
        <v>447</v>
      </c>
      <c r="H235" s="361">
        <v>22520</v>
      </c>
      <c r="I235" s="362"/>
      <c r="J235" s="362">
        <v>22513.56</v>
      </c>
      <c r="K235" s="407">
        <f t="shared" ref="K235" si="147">IF(B235&lt;&gt;"",K234+I235-J235,0)</f>
        <v>13235.419999999027</v>
      </c>
      <c r="L235" s="359"/>
    </row>
    <row r="236" spans="1:12" s="355" customFormat="1" ht="17.25" customHeight="1">
      <c r="A236" s="355">
        <f t="shared" ref="A236" si="148">IF(B236&lt;&gt;"",MONTH(B236),"")</f>
        <v>11</v>
      </c>
      <c r="B236" s="356">
        <v>42335</v>
      </c>
      <c r="C236" s="357" t="s">
        <v>372</v>
      </c>
      <c r="D236" s="356">
        <f t="shared" ref="D236" si="149">B236</f>
        <v>42335</v>
      </c>
      <c r="E236" s="358" t="s">
        <v>1233</v>
      </c>
      <c r="F236" s="359">
        <f t="shared" ref="F236" si="150">(I236+J236)*H236</f>
        <v>950794.4</v>
      </c>
      <c r="G236" s="360" t="s">
        <v>94</v>
      </c>
      <c r="H236" s="361">
        <v>22520</v>
      </c>
      <c r="I236" s="362"/>
      <c r="J236" s="362">
        <v>42.22</v>
      </c>
      <c r="K236" s="407">
        <f t="shared" ref="K236" si="151">IF(B236&lt;&gt;"",K235+I236-J236,0)</f>
        <v>13193.199999999028</v>
      </c>
      <c r="L236" s="359"/>
    </row>
    <row r="237" spans="1:12" s="355" customFormat="1" ht="17.25" hidden="1" customHeight="1">
      <c r="A237" s="355">
        <f t="shared" ref="A237" si="152">IF(B237&lt;&gt;"",MONTH(B237),"")</f>
        <v>11</v>
      </c>
      <c r="B237" s="356">
        <v>42335</v>
      </c>
      <c r="C237" s="357" t="s">
        <v>372</v>
      </c>
      <c r="D237" s="356">
        <f t="shared" ref="D237:D240" si="153">B237</f>
        <v>42335</v>
      </c>
      <c r="E237" s="358" t="s">
        <v>1234</v>
      </c>
      <c r="F237" s="359">
        <f t="shared" ref="F237" si="154">(I237+J237)*H237</f>
        <v>95034.4</v>
      </c>
      <c r="G237" s="360" t="s">
        <v>35</v>
      </c>
      <c r="H237" s="361">
        <v>22520</v>
      </c>
      <c r="I237" s="362"/>
      <c r="J237" s="362">
        <v>4.22</v>
      </c>
      <c r="K237" s="407">
        <f t="shared" ref="K237" si="155">IF(B237&lt;&gt;"",K236+I237-J237,0)</f>
        <v>13188.979999999028</v>
      </c>
      <c r="L237" s="359"/>
    </row>
    <row r="238" spans="1:12" s="143" customFormat="1" ht="17.25" hidden="1" customHeight="1">
      <c r="A238" s="143">
        <f t="shared" si="90"/>
        <v>11</v>
      </c>
      <c r="B238" s="158">
        <v>42335</v>
      </c>
      <c r="C238" s="159" t="s">
        <v>375</v>
      </c>
      <c r="D238" s="158">
        <f t="shared" si="153"/>
        <v>42335</v>
      </c>
      <c r="E238" s="160" t="s">
        <v>824</v>
      </c>
      <c r="F238" s="163">
        <f t="shared" si="91"/>
        <v>101340000</v>
      </c>
      <c r="G238" s="161" t="s">
        <v>374</v>
      </c>
      <c r="H238" s="206">
        <v>22520</v>
      </c>
      <c r="I238" s="207">
        <v>4500</v>
      </c>
      <c r="J238" s="208"/>
      <c r="K238" s="209">
        <f t="shared" si="60"/>
        <v>17688.979999999028</v>
      </c>
      <c r="L238" s="163"/>
    </row>
    <row r="239" spans="1:12" s="143" customFormat="1" ht="17.25" hidden="1" customHeight="1">
      <c r="A239" s="143">
        <f t="shared" si="90"/>
        <v>11</v>
      </c>
      <c r="B239" s="158">
        <v>42335</v>
      </c>
      <c r="C239" s="159" t="s">
        <v>372</v>
      </c>
      <c r="D239" s="158">
        <f t="shared" si="153"/>
        <v>42335</v>
      </c>
      <c r="E239" s="160" t="s">
        <v>376</v>
      </c>
      <c r="F239" s="163">
        <f t="shared" si="91"/>
        <v>395648000</v>
      </c>
      <c r="G239" s="161" t="s">
        <v>36</v>
      </c>
      <c r="H239" s="206">
        <v>22480</v>
      </c>
      <c r="I239" s="207"/>
      <c r="J239" s="208">
        <v>17600</v>
      </c>
      <c r="K239" s="209">
        <f t="shared" si="60"/>
        <v>88.979999999028223</v>
      </c>
      <c r="L239" s="163"/>
    </row>
    <row r="240" spans="1:12" s="143" customFormat="1" ht="17.25" hidden="1" customHeight="1">
      <c r="A240" s="143">
        <f t="shared" si="90"/>
        <v>11</v>
      </c>
      <c r="B240" s="158">
        <v>42338</v>
      </c>
      <c r="C240" s="159" t="s">
        <v>375</v>
      </c>
      <c r="D240" s="158">
        <f t="shared" si="153"/>
        <v>42338</v>
      </c>
      <c r="E240" s="160" t="s">
        <v>825</v>
      </c>
      <c r="F240" s="163">
        <f t="shared" si="91"/>
        <v>1619961019</v>
      </c>
      <c r="G240" s="161" t="s">
        <v>447</v>
      </c>
      <c r="H240" s="206">
        <v>22450</v>
      </c>
      <c r="I240" s="207">
        <v>72158.62</v>
      </c>
      <c r="J240" s="208"/>
      <c r="K240" s="209">
        <f t="shared" si="60"/>
        <v>72247.599999999016</v>
      </c>
      <c r="L240" s="163"/>
    </row>
    <row r="241" spans="1:12" s="143" customFormat="1" ht="17.25" hidden="1" customHeight="1">
      <c r="A241" s="143" t="str">
        <f t="shared" si="90"/>
        <v/>
      </c>
      <c r="B241" s="158"/>
      <c r="C241" s="159"/>
      <c r="D241" s="158"/>
      <c r="E241" s="160"/>
      <c r="F241" s="163">
        <f t="shared" si="91"/>
        <v>0</v>
      </c>
      <c r="G241" s="161"/>
      <c r="H241" s="206"/>
      <c r="I241" s="207"/>
      <c r="J241" s="208"/>
      <c r="K241" s="209">
        <f t="shared" si="60"/>
        <v>0</v>
      </c>
      <c r="L241" s="163"/>
    </row>
    <row r="242" spans="1:12" s="143" customFormat="1" ht="17.25" hidden="1" customHeight="1">
      <c r="A242" s="143" t="str">
        <f t="shared" si="90"/>
        <v/>
      </c>
      <c r="B242" s="158"/>
      <c r="C242" s="159"/>
      <c r="D242" s="158"/>
      <c r="E242" s="160"/>
      <c r="F242" s="163">
        <f t="shared" si="91"/>
        <v>0</v>
      </c>
      <c r="G242" s="161"/>
      <c r="H242" s="206"/>
      <c r="I242" s="207"/>
      <c r="J242" s="208"/>
      <c r="K242" s="209">
        <f t="shared" si="60"/>
        <v>0</v>
      </c>
      <c r="L242" s="163"/>
    </row>
    <row r="243" spans="1:12" s="143" customFormat="1" ht="17.25" hidden="1" customHeight="1">
      <c r="A243" s="143" t="str">
        <f t="shared" si="90"/>
        <v/>
      </c>
      <c r="B243" s="158"/>
      <c r="C243" s="159"/>
      <c r="D243" s="158"/>
      <c r="E243" s="160"/>
      <c r="F243" s="163">
        <f t="shared" si="91"/>
        <v>0</v>
      </c>
      <c r="G243" s="161"/>
      <c r="H243" s="206"/>
      <c r="I243" s="207"/>
      <c r="J243" s="208"/>
      <c r="K243" s="209">
        <f t="shared" si="60"/>
        <v>0</v>
      </c>
      <c r="L243" s="163"/>
    </row>
    <row r="244" spans="1:12" s="143" customFormat="1" ht="17.25" hidden="1" customHeight="1">
      <c r="A244" s="143" t="str">
        <f t="shared" si="90"/>
        <v/>
      </c>
      <c r="B244" s="158"/>
      <c r="C244" s="159"/>
      <c r="D244" s="158"/>
      <c r="E244" s="160"/>
      <c r="F244" s="163">
        <f t="shared" si="91"/>
        <v>0</v>
      </c>
      <c r="G244" s="161"/>
      <c r="H244" s="206"/>
      <c r="I244" s="207"/>
      <c r="J244" s="208"/>
      <c r="K244" s="209">
        <f t="shared" si="60"/>
        <v>0</v>
      </c>
      <c r="L244" s="163"/>
    </row>
    <row r="245" spans="1:12" s="143" customFormat="1" ht="17.25" hidden="1" customHeight="1">
      <c r="A245" s="143" t="str">
        <f t="shared" si="90"/>
        <v/>
      </c>
      <c r="B245" s="158"/>
      <c r="C245" s="159"/>
      <c r="D245" s="158"/>
      <c r="E245" s="160"/>
      <c r="F245" s="163">
        <f t="shared" si="91"/>
        <v>0</v>
      </c>
      <c r="G245" s="161"/>
      <c r="H245" s="206"/>
      <c r="I245" s="207"/>
      <c r="J245" s="208"/>
      <c r="K245" s="209">
        <f t="shared" si="60"/>
        <v>0</v>
      </c>
      <c r="L245" s="163"/>
    </row>
    <row r="246" spans="1:12" s="143" customFormat="1" ht="17.25" hidden="1" customHeight="1">
      <c r="A246" s="143" t="str">
        <f t="shared" si="90"/>
        <v/>
      </c>
      <c r="B246" s="158"/>
      <c r="C246" s="159"/>
      <c r="D246" s="158"/>
      <c r="E246" s="160"/>
      <c r="F246" s="163">
        <f t="shared" si="91"/>
        <v>0</v>
      </c>
      <c r="G246" s="161"/>
      <c r="H246" s="206"/>
      <c r="I246" s="207"/>
      <c r="J246" s="208"/>
      <c r="K246" s="209">
        <f t="shared" si="60"/>
        <v>0</v>
      </c>
      <c r="L246" s="163"/>
    </row>
    <row r="247" spans="1:12" s="143" customFormat="1" ht="17.25" hidden="1" customHeight="1">
      <c r="A247" s="143" t="str">
        <f t="shared" si="90"/>
        <v/>
      </c>
      <c r="B247" s="158"/>
      <c r="C247" s="159"/>
      <c r="D247" s="158"/>
      <c r="E247" s="160"/>
      <c r="F247" s="163">
        <f t="shared" si="91"/>
        <v>0</v>
      </c>
      <c r="G247" s="161"/>
      <c r="H247" s="206"/>
      <c r="I247" s="207"/>
      <c r="J247" s="208"/>
      <c r="K247" s="209">
        <f t="shared" si="60"/>
        <v>0</v>
      </c>
      <c r="L247" s="163"/>
    </row>
    <row r="248" spans="1:12" s="143" customFormat="1" ht="17.25" hidden="1" customHeight="1">
      <c r="A248" s="143" t="str">
        <f t="shared" si="90"/>
        <v/>
      </c>
      <c r="B248" s="158"/>
      <c r="C248" s="159"/>
      <c r="D248" s="158"/>
      <c r="E248" s="160"/>
      <c r="F248" s="163">
        <f t="shared" si="91"/>
        <v>0</v>
      </c>
      <c r="G248" s="161"/>
      <c r="H248" s="206"/>
      <c r="I248" s="207"/>
      <c r="J248" s="208"/>
      <c r="K248" s="209">
        <f t="shared" si="60"/>
        <v>0</v>
      </c>
      <c r="L248" s="163"/>
    </row>
    <row r="249" spans="1:12" s="143" customFormat="1" ht="17.25" hidden="1" customHeight="1">
      <c r="A249" s="143" t="str">
        <f t="shared" si="90"/>
        <v/>
      </c>
      <c r="B249" s="158"/>
      <c r="C249" s="159"/>
      <c r="D249" s="158"/>
      <c r="E249" s="160"/>
      <c r="F249" s="163">
        <f t="shared" si="91"/>
        <v>0</v>
      </c>
      <c r="G249" s="161"/>
      <c r="H249" s="206"/>
      <c r="I249" s="207"/>
      <c r="J249" s="208"/>
      <c r="K249" s="209">
        <f t="shared" si="60"/>
        <v>0</v>
      </c>
      <c r="L249" s="163"/>
    </row>
    <row r="250" spans="1:12" s="143" customFormat="1" ht="17.25" hidden="1" customHeight="1">
      <c r="A250" s="143" t="str">
        <f t="shared" si="90"/>
        <v/>
      </c>
      <c r="B250" s="158"/>
      <c r="C250" s="159"/>
      <c r="D250" s="158"/>
      <c r="E250" s="160"/>
      <c r="F250" s="163">
        <f t="shared" si="91"/>
        <v>0</v>
      </c>
      <c r="G250" s="161"/>
      <c r="H250" s="206"/>
      <c r="I250" s="207"/>
      <c r="J250" s="208"/>
      <c r="K250" s="209">
        <f t="shared" si="60"/>
        <v>0</v>
      </c>
      <c r="L250" s="163"/>
    </row>
    <row r="251" spans="1:12" s="143" customFormat="1" ht="17.25" hidden="1" customHeight="1">
      <c r="A251" s="143" t="str">
        <f t="shared" si="90"/>
        <v/>
      </c>
      <c r="B251" s="158"/>
      <c r="C251" s="159"/>
      <c r="D251" s="158"/>
      <c r="E251" s="160"/>
      <c r="F251" s="163">
        <f t="shared" si="91"/>
        <v>0</v>
      </c>
      <c r="G251" s="161"/>
      <c r="H251" s="206"/>
      <c r="I251" s="207"/>
      <c r="J251" s="208"/>
      <c r="K251" s="209">
        <f t="shared" si="60"/>
        <v>0</v>
      </c>
      <c r="L251" s="163"/>
    </row>
    <row r="252" spans="1:12" s="143" customFormat="1" ht="17.25" hidden="1" customHeight="1">
      <c r="A252" s="143" t="str">
        <f t="shared" si="90"/>
        <v/>
      </c>
      <c r="B252" s="158"/>
      <c r="C252" s="159"/>
      <c r="D252" s="158"/>
      <c r="E252" s="160"/>
      <c r="F252" s="163">
        <f t="shared" si="91"/>
        <v>0</v>
      </c>
      <c r="G252" s="161"/>
      <c r="H252" s="206"/>
      <c r="I252" s="207"/>
      <c r="J252" s="208"/>
      <c r="K252" s="209">
        <f t="shared" si="60"/>
        <v>0</v>
      </c>
      <c r="L252" s="163"/>
    </row>
    <row r="253" spans="1:12" s="143" customFormat="1" ht="17.25" hidden="1" customHeight="1">
      <c r="A253" s="143" t="str">
        <f t="shared" si="90"/>
        <v/>
      </c>
      <c r="B253" s="158"/>
      <c r="C253" s="159"/>
      <c r="D253" s="158"/>
      <c r="E253" s="160"/>
      <c r="F253" s="163">
        <f t="shared" si="91"/>
        <v>0</v>
      </c>
      <c r="G253" s="161"/>
      <c r="H253" s="206"/>
      <c r="I253" s="207"/>
      <c r="J253" s="208"/>
      <c r="K253" s="209">
        <f t="shared" si="60"/>
        <v>0</v>
      </c>
      <c r="L253" s="163"/>
    </row>
    <row r="254" spans="1:12" s="143" customFormat="1" ht="17.25" hidden="1" customHeight="1">
      <c r="A254" s="143" t="str">
        <f t="shared" si="90"/>
        <v/>
      </c>
      <c r="B254" s="158"/>
      <c r="C254" s="159"/>
      <c r="D254" s="158"/>
      <c r="E254" s="160"/>
      <c r="F254" s="163">
        <f t="shared" si="91"/>
        <v>0</v>
      </c>
      <c r="G254" s="161"/>
      <c r="H254" s="206"/>
      <c r="I254" s="207"/>
      <c r="J254" s="208"/>
      <c r="K254" s="209">
        <f t="shared" si="60"/>
        <v>0</v>
      </c>
      <c r="L254" s="163"/>
    </row>
    <row r="255" spans="1:12" s="143" customFormat="1" ht="17.25" hidden="1" customHeight="1">
      <c r="A255" s="143" t="str">
        <f t="shared" si="90"/>
        <v/>
      </c>
      <c r="B255" s="158"/>
      <c r="C255" s="159"/>
      <c r="D255" s="158"/>
      <c r="E255" s="160"/>
      <c r="F255" s="163">
        <f t="shared" si="91"/>
        <v>0</v>
      </c>
      <c r="G255" s="161"/>
      <c r="H255" s="206"/>
      <c r="I255" s="207"/>
      <c r="J255" s="208"/>
      <c r="K255" s="209">
        <f t="shared" si="60"/>
        <v>0</v>
      </c>
      <c r="L255" s="163"/>
    </row>
    <row r="256" spans="1:12" s="143" customFormat="1" ht="17.25" hidden="1" customHeight="1">
      <c r="A256" s="143" t="str">
        <f t="shared" si="90"/>
        <v/>
      </c>
      <c r="B256" s="158"/>
      <c r="C256" s="159"/>
      <c r="D256" s="158"/>
      <c r="E256" s="160"/>
      <c r="F256" s="163">
        <f t="shared" si="91"/>
        <v>0</v>
      </c>
      <c r="G256" s="161"/>
      <c r="H256" s="206"/>
      <c r="I256" s="207"/>
      <c r="J256" s="208"/>
      <c r="K256" s="209">
        <f t="shared" si="60"/>
        <v>0</v>
      </c>
      <c r="L256" s="163"/>
    </row>
    <row r="257" spans="1:12" s="143" customFormat="1" ht="17.25" hidden="1" customHeight="1">
      <c r="A257" s="143" t="str">
        <f t="shared" si="90"/>
        <v/>
      </c>
      <c r="B257" s="158"/>
      <c r="C257" s="159"/>
      <c r="D257" s="158"/>
      <c r="E257" s="160"/>
      <c r="F257" s="163">
        <f t="shared" si="91"/>
        <v>0</v>
      </c>
      <c r="G257" s="161"/>
      <c r="H257" s="206"/>
      <c r="I257" s="207"/>
      <c r="J257" s="208"/>
      <c r="K257" s="209">
        <f t="shared" si="60"/>
        <v>0</v>
      </c>
      <c r="L257" s="163"/>
    </row>
    <row r="258" spans="1:12" s="143" customFormat="1" ht="17.25" hidden="1" customHeight="1">
      <c r="A258" s="143" t="str">
        <f t="shared" si="90"/>
        <v/>
      </c>
      <c r="B258" s="158"/>
      <c r="C258" s="159"/>
      <c r="D258" s="158"/>
      <c r="E258" s="160"/>
      <c r="F258" s="163">
        <f t="shared" si="91"/>
        <v>0</v>
      </c>
      <c r="G258" s="161"/>
      <c r="H258" s="206"/>
      <c r="I258" s="207"/>
      <c r="J258" s="208"/>
      <c r="K258" s="209">
        <f t="shared" si="60"/>
        <v>0</v>
      </c>
      <c r="L258" s="163"/>
    </row>
    <row r="259" spans="1:12" s="143" customFormat="1" ht="17.25" hidden="1" customHeight="1">
      <c r="A259" s="143" t="str">
        <f t="shared" si="90"/>
        <v/>
      </c>
      <c r="B259" s="158"/>
      <c r="C259" s="159"/>
      <c r="D259" s="158"/>
      <c r="E259" s="160"/>
      <c r="F259" s="163">
        <f t="shared" si="91"/>
        <v>0</v>
      </c>
      <c r="G259" s="161"/>
      <c r="H259" s="206"/>
      <c r="I259" s="207"/>
      <c r="J259" s="208"/>
      <c r="K259" s="209">
        <f t="shared" si="60"/>
        <v>0</v>
      </c>
      <c r="L259" s="163"/>
    </row>
    <row r="260" spans="1:12" s="143" customFormat="1" ht="17.25" hidden="1" customHeight="1">
      <c r="A260" s="143" t="str">
        <f t="shared" si="90"/>
        <v/>
      </c>
      <c r="B260" s="158"/>
      <c r="C260" s="159"/>
      <c r="D260" s="158"/>
      <c r="E260" s="160"/>
      <c r="F260" s="163">
        <f t="shared" si="91"/>
        <v>0</v>
      </c>
      <c r="G260" s="161"/>
      <c r="H260" s="206"/>
      <c r="I260" s="207"/>
      <c r="J260" s="208"/>
      <c r="K260" s="209">
        <f t="shared" si="60"/>
        <v>0</v>
      </c>
      <c r="L260" s="163"/>
    </row>
    <row r="261" spans="1:12" s="143" customFormat="1" ht="17.25" hidden="1" customHeight="1">
      <c r="A261" s="143" t="str">
        <f t="shared" si="90"/>
        <v/>
      </c>
      <c r="B261" s="158"/>
      <c r="C261" s="159"/>
      <c r="D261" s="158"/>
      <c r="E261" s="160"/>
      <c r="F261" s="163">
        <f t="shared" si="91"/>
        <v>0</v>
      </c>
      <c r="G261" s="161"/>
      <c r="H261" s="206"/>
      <c r="I261" s="207"/>
      <c r="J261" s="208"/>
      <c r="K261" s="209">
        <f t="shared" si="60"/>
        <v>0</v>
      </c>
      <c r="L261" s="163"/>
    </row>
    <row r="262" spans="1:12" s="143" customFormat="1" ht="17.25" hidden="1" customHeight="1">
      <c r="A262" s="143" t="str">
        <f t="shared" si="90"/>
        <v/>
      </c>
      <c r="B262" s="158"/>
      <c r="C262" s="159"/>
      <c r="D262" s="158"/>
      <c r="E262" s="160"/>
      <c r="F262" s="163">
        <f t="shared" si="91"/>
        <v>0</v>
      </c>
      <c r="G262" s="161"/>
      <c r="H262" s="206"/>
      <c r="I262" s="207"/>
      <c r="J262" s="208"/>
      <c r="K262" s="209">
        <f t="shared" si="60"/>
        <v>0</v>
      </c>
      <c r="L262" s="163"/>
    </row>
    <row r="263" spans="1:12" s="143" customFormat="1" ht="17.25" hidden="1" customHeight="1">
      <c r="A263" s="143" t="str">
        <f t="shared" si="90"/>
        <v/>
      </c>
      <c r="B263" s="158"/>
      <c r="C263" s="159"/>
      <c r="D263" s="158"/>
      <c r="E263" s="160"/>
      <c r="F263" s="163">
        <f t="shared" si="91"/>
        <v>0</v>
      </c>
      <c r="G263" s="161"/>
      <c r="H263" s="206"/>
      <c r="I263" s="207"/>
      <c r="J263" s="208"/>
      <c r="K263" s="209">
        <f t="shared" si="60"/>
        <v>0</v>
      </c>
      <c r="L263" s="163"/>
    </row>
    <row r="264" spans="1:12" s="143" customFormat="1" ht="17.25" hidden="1" customHeight="1">
      <c r="A264" s="143" t="str">
        <f t="shared" si="90"/>
        <v/>
      </c>
      <c r="B264" s="158"/>
      <c r="C264" s="159"/>
      <c r="D264" s="158"/>
      <c r="E264" s="160"/>
      <c r="F264" s="163">
        <f t="shared" si="91"/>
        <v>0</v>
      </c>
      <c r="G264" s="161"/>
      <c r="H264" s="206"/>
      <c r="I264" s="207"/>
      <c r="J264" s="208"/>
      <c r="K264" s="209">
        <f t="shared" si="60"/>
        <v>0</v>
      </c>
      <c r="L264" s="163"/>
    </row>
    <row r="265" spans="1:12" s="143" customFormat="1" ht="17.25" hidden="1" customHeight="1">
      <c r="A265" s="143" t="str">
        <f t="shared" si="90"/>
        <v/>
      </c>
      <c r="B265" s="158"/>
      <c r="C265" s="159"/>
      <c r="D265" s="158"/>
      <c r="E265" s="160"/>
      <c r="F265" s="163">
        <f t="shared" si="91"/>
        <v>0</v>
      </c>
      <c r="G265" s="161"/>
      <c r="H265" s="206"/>
      <c r="I265" s="207"/>
      <c r="J265" s="208"/>
      <c r="K265" s="209">
        <f t="shared" si="60"/>
        <v>0</v>
      </c>
      <c r="L265" s="163"/>
    </row>
    <row r="266" spans="1:12" s="143" customFormat="1" ht="17.25" hidden="1" customHeight="1">
      <c r="A266" s="143" t="str">
        <f t="shared" si="90"/>
        <v/>
      </c>
      <c r="B266" s="158"/>
      <c r="C266" s="159"/>
      <c r="D266" s="158"/>
      <c r="E266" s="160"/>
      <c r="F266" s="163">
        <f t="shared" si="91"/>
        <v>0</v>
      </c>
      <c r="G266" s="161"/>
      <c r="H266" s="206"/>
      <c r="I266" s="207"/>
      <c r="J266" s="208"/>
      <c r="K266" s="209">
        <f t="shared" si="60"/>
        <v>0</v>
      </c>
      <c r="L266" s="163"/>
    </row>
    <row r="267" spans="1:12" s="143" customFormat="1" ht="17.25" hidden="1" customHeight="1">
      <c r="A267" s="143" t="str">
        <f t="shared" si="90"/>
        <v/>
      </c>
      <c r="B267" s="158"/>
      <c r="C267" s="159"/>
      <c r="D267" s="158"/>
      <c r="E267" s="160"/>
      <c r="F267" s="163">
        <f t="shared" si="91"/>
        <v>0</v>
      </c>
      <c r="G267" s="161"/>
      <c r="H267" s="206"/>
      <c r="I267" s="207"/>
      <c r="J267" s="208"/>
      <c r="K267" s="209">
        <f t="shared" si="60"/>
        <v>0</v>
      </c>
      <c r="L267" s="163"/>
    </row>
    <row r="268" spans="1:12" s="143" customFormat="1" ht="17.25" hidden="1" customHeight="1">
      <c r="A268" s="143" t="str">
        <f t="shared" ref="A268:A304" si="156">IF(B268&lt;&gt;"",MONTH(B268),"")</f>
        <v/>
      </c>
      <c r="B268" s="158"/>
      <c r="C268" s="159"/>
      <c r="D268" s="158"/>
      <c r="E268" s="160"/>
      <c r="F268" s="163">
        <f t="shared" si="91"/>
        <v>0</v>
      </c>
      <c r="G268" s="161"/>
      <c r="H268" s="206"/>
      <c r="I268" s="207"/>
      <c r="J268" s="208"/>
      <c r="K268" s="209">
        <f t="shared" si="60"/>
        <v>0</v>
      </c>
      <c r="L268" s="163"/>
    </row>
    <row r="269" spans="1:12" s="143" customFormat="1" ht="17.25" hidden="1" customHeight="1">
      <c r="A269" s="143" t="str">
        <f t="shared" si="156"/>
        <v/>
      </c>
      <c r="B269" s="158"/>
      <c r="C269" s="159"/>
      <c r="D269" s="158"/>
      <c r="E269" s="160"/>
      <c r="F269" s="163">
        <f t="shared" si="91"/>
        <v>0</v>
      </c>
      <c r="G269" s="161"/>
      <c r="H269" s="206"/>
      <c r="I269" s="207"/>
      <c r="J269" s="208"/>
      <c r="K269" s="209">
        <f t="shared" si="60"/>
        <v>0</v>
      </c>
      <c r="L269" s="163"/>
    </row>
    <row r="270" spans="1:12" s="143" customFormat="1" ht="17.25" hidden="1" customHeight="1">
      <c r="A270" s="143" t="str">
        <f t="shared" si="156"/>
        <v/>
      </c>
      <c r="B270" s="158"/>
      <c r="C270" s="159"/>
      <c r="D270" s="158"/>
      <c r="E270" s="160"/>
      <c r="F270" s="163">
        <f t="shared" si="91"/>
        <v>0</v>
      </c>
      <c r="G270" s="161"/>
      <c r="H270" s="206"/>
      <c r="I270" s="207"/>
      <c r="J270" s="208"/>
      <c r="K270" s="209">
        <f t="shared" si="60"/>
        <v>0</v>
      </c>
      <c r="L270" s="163"/>
    </row>
    <row r="271" spans="1:12" s="143" customFormat="1" ht="17.25" hidden="1" customHeight="1">
      <c r="A271" s="143" t="str">
        <f t="shared" si="156"/>
        <v/>
      </c>
      <c r="B271" s="158"/>
      <c r="C271" s="159"/>
      <c r="D271" s="158"/>
      <c r="E271" s="160"/>
      <c r="F271" s="163">
        <f t="shared" ref="F271:F301" si="157">(I271+J271)*H271</f>
        <v>0</v>
      </c>
      <c r="G271" s="161"/>
      <c r="H271" s="206"/>
      <c r="I271" s="207"/>
      <c r="J271" s="208"/>
      <c r="K271" s="209">
        <f t="shared" si="60"/>
        <v>0</v>
      </c>
      <c r="L271" s="163"/>
    </row>
    <row r="272" spans="1:12" s="143" customFormat="1" ht="17.25" hidden="1" customHeight="1">
      <c r="A272" s="143" t="str">
        <f t="shared" si="156"/>
        <v/>
      </c>
      <c r="B272" s="158"/>
      <c r="C272" s="159"/>
      <c r="D272" s="158"/>
      <c r="E272" s="160"/>
      <c r="F272" s="163">
        <f t="shared" si="157"/>
        <v>0</v>
      </c>
      <c r="G272" s="161"/>
      <c r="H272" s="206"/>
      <c r="I272" s="207"/>
      <c r="J272" s="208"/>
      <c r="K272" s="209">
        <f t="shared" si="60"/>
        <v>0</v>
      </c>
      <c r="L272" s="163"/>
    </row>
    <row r="273" spans="1:12" s="143" customFormat="1" ht="17.25" hidden="1" customHeight="1">
      <c r="A273" s="143" t="str">
        <f t="shared" si="156"/>
        <v/>
      </c>
      <c r="B273" s="158"/>
      <c r="C273" s="159"/>
      <c r="D273" s="158"/>
      <c r="E273" s="160"/>
      <c r="F273" s="163">
        <f t="shared" si="157"/>
        <v>0</v>
      </c>
      <c r="G273" s="161"/>
      <c r="H273" s="206"/>
      <c r="I273" s="207"/>
      <c r="J273" s="208"/>
      <c r="K273" s="209">
        <f t="shared" si="60"/>
        <v>0</v>
      </c>
      <c r="L273" s="163"/>
    </row>
    <row r="274" spans="1:12" s="143" customFormat="1" ht="17.25" hidden="1" customHeight="1">
      <c r="A274" s="143" t="str">
        <f t="shared" si="156"/>
        <v/>
      </c>
      <c r="B274" s="158"/>
      <c r="C274" s="159"/>
      <c r="D274" s="158"/>
      <c r="E274" s="160"/>
      <c r="F274" s="163">
        <f t="shared" si="157"/>
        <v>0</v>
      </c>
      <c r="G274" s="161"/>
      <c r="H274" s="206"/>
      <c r="I274" s="207"/>
      <c r="J274" s="208"/>
      <c r="K274" s="209">
        <f t="shared" si="60"/>
        <v>0</v>
      </c>
      <c r="L274" s="163"/>
    </row>
    <row r="275" spans="1:12" s="143" customFormat="1" ht="17.25" hidden="1" customHeight="1">
      <c r="A275" s="143" t="str">
        <f t="shared" si="156"/>
        <v/>
      </c>
      <c r="B275" s="158"/>
      <c r="C275" s="159"/>
      <c r="D275" s="158"/>
      <c r="E275" s="160"/>
      <c r="F275" s="163">
        <f t="shared" si="157"/>
        <v>0</v>
      </c>
      <c r="G275" s="161"/>
      <c r="H275" s="206"/>
      <c r="I275" s="207"/>
      <c r="J275" s="208"/>
      <c r="K275" s="209">
        <f t="shared" si="60"/>
        <v>0</v>
      </c>
      <c r="L275" s="163"/>
    </row>
    <row r="276" spans="1:12" s="143" customFormat="1" ht="17.25" hidden="1" customHeight="1">
      <c r="A276" s="143" t="str">
        <f t="shared" si="156"/>
        <v/>
      </c>
      <c r="B276" s="158"/>
      <c r="C276" s="159"/>
      <c r="D276" s="158"/>
      <c r="E276" s="160"/>
      <c r="F276" s="163">
        <f t="shared" si="157"/>
        <v>0</v>
      </c>
      <c r="G276" s="161"/>
      <c r="H276" s="206"/>
      <c r="I276" s="207"/>
      <c r="J276" s="208"/>
      <c r="K276" s="209">
        <f t="shared" si="60"/>
        <v>0</v>
      </c>
      <c r="L276" s="163"/>
    </row>
    <row r="277" spans="1:12" s="143" customFormat="1" ht="17.25" hidden="1" customHeight="1">
      <c r="A277" s="143" t="str">
        <f t="shared" si="156"/>
        <v/>
      </c>
      <c r="B277" s="158"/>
      <c r="C277" s="159"/>
      <c r="D277" s="158"/>
      <c r="E277" s="160"/>
      <c r="F277" s="163">
        <f t="shared" si="157"/>
        <v>0</v>
      </c>
      <c r="G277" s="161"/>
      <c r="H277" s="206"/>
      <c r="I277" s="207"/>
      <c r="J277" s="208"/>
      <c r="K277" s="209">
        <f t="shared" si="60"/>
        <v>0</v>
      </c>
      <c r="L277" s="163"/>
    </row>
    <row r="278" spans="1:12" s="143" customFormat="1" ht="17.25" hidden="1" customHeight="1">
      <c r="A278" s="143" t="str">
        <f t="shared" si="156"/>
        <v/>
      </c>
      <c r="B278" s="158"/>
      <c r="C278" s="159"/>
      <c r="D278" s="158"/>
      <c r="E278" s="160"/>
      <c r="F278" s="163">
        <f t="shared" si="157"/>
        <v>0</v>
      </c>
      <c r="G278" s="161"/>
      <c r="H278" s="206"/>
      <c r="I278" s="207"/>
      <c r="J278" s="208"/>
      <c r="K278" s="209">
        <f t="shared" si="60"/>
        <v>0</v>
      </c>
      <c r="L278" s="163"/>
    </row>
    <row r="279" spans="1:12" s="143" customFormat="1" ht="17.25" hidden="1" customHeight="1">
      <c r="A279" s="143" t="str">
        <f t="shared" si="156"/>
        <v/>
      </c>
      <c r="B279" s="158"/>
      <c r="C279" s="159"/>
      <c r="D279" s="158"/>
      <c r="E279" s="160"/>
      <c r="F279" s="163">
        <f t="shared" si="157"/>
        <v>0</v>
      </c>
      <c r="G279" s="161"/>
      <c r="H279" s="206"/>
      <c r="I279" s="207"/>
      <c r="J279" s="208"/>
      <c r="K279" s="209">
        <f t="shared" si="60"/>
        <v>0</v>
      </c>
      <c r="L279" s="163"/>
    </row>
    <row r="280" spans="1:12" s="143" customFormat="1" ht="17.25" hidden="1" customHeight="1">
      <c r="A280" s="143" t="str">
        <f t="shared" si="156"/>
        <v/>
      </c>
      <c r="B280" s="158"/>
      <c r="C280" s="159"/>
      <c r="D280" s="158"/>
      <c r="E280" s="160"/>
      <c r="F280" s="163">
        <f t="shared" si="157"/>
        <v>0</v>
      </c>
      <c r="G280" s="161"/>
      <c r="H280" s="206"/>
      <c r="I280" s="207"/>
      <c r="J280" s="208"/>
      <c r="K280" s="209">
        <f t="shared" si="60"/>
        <v>0</v>
      </c>
      <c r="L280" s="163"/>
    </row>
    <row r="281" spans="1:12" s="143" customFormat="1" ht="17.25" hidden="1" customHeight="1">
      <c r="A281" s="143" t="str">
        <f t="shared" si="156"/>
        <v/>
      </c>
      <c r="B281" s="158"/>
      <c r="C281" s="159"/>
      <c r="D281" s="158"/>
      <c r="E281" s="160"/>
      <c r="F281" s="163">
        <f t="shared" si="157"/>
        <v>0</v>
      </c>
      <c r="G281" s="161"/>
      <c r="H281" s="206"/>
      <c r="I281" s="207"/>
      <c r="J281" s="208"/>
      <c r="K281" s="209">
        <f t="shared" si="60"/>
        <v>0</v>
      </c>
      <c r="L281" s="163"/>
    </row>
    <row r="282" spans="1:12" s="143" customFormat="1" ht="17.25" hidden="1" customHeight="1">
      <c r="A282" s="143" t="str">
        <f t="shared" si="156"/>
        <v/>
      </c>
      <c r="B282" s="158"/>
      <c r="C282" s="159"/>
      <c r="D282" s="158"/>
      <c r="E282" s="160"/>
      <c r="F282" s="163">
        <f t="shared" si="157"/>
        <v>0</v>
      </c>
      <c r="G282" s="161"/>
      <c r="H282" s="206"/>
      <c r="I282" s="207"/>
      <c r="J282" s="208"/>
      <c r="K282" s="209">
        <f t="shared" si="60"/>
        <v>0</v>
      </c>
      <c r="L282" s="163"/>
    </row>
    <row r="283" spans="1:12" s="143" customFormat="1" ht="17.25" hidden="1" customHeight="1">
      <c r="A283" s="143" t="str">
        <f t="shared" si="156"/>
        <v/>
      </c>
      <c r="B283" s="158"/>
      <c r="C283" s="159"/>
      <c r="D283" s="158"/>
      <c r="E283" s="160"/>
      <c r="F283" s="163">
        <f t="shared" si="157"/>
        <v>0</v>
      </c>
      <c r="G283" s="161"/>
      <c r="H283" s="206"/>
      <c r="I283" s="207"/>
      <c r="J283" s="208"/>
      <c r="K283" s="209">
        <f t="shared" si="60"/>
        <v>0</v>
      </c>
      <c r="L283" s="163"/>
    </row>
    <row r="284" spans="1:12" s="143" customFormat="1" ht="17.25" hidden="1" customHeight="1">
      <c r="A284" s="143" t="str">
        <f t="shared" si="156"/>
        <v/>
      </c>
      <c r="B284" s="158"/>
      <c r="C284" s="159"/>
      <c r="D284" s="158"/>
      <c r="E284" s="160"/>
      <c r="F284" s="163">
        <f t="shared" si="157"/>
        <v>0</v>
      </c>
      <c r="G284" s="161"/>
      <c r="H284" s="206"/>
      <c r="I284" s="207"/>
      <c r="J284" s="208"/>
      <c r="K284" s="209">
        <f t="shared" si="60"/>
        <v>0</v>
      </c>
      <c r="L284" s="163"/>
    </row>
    <row r="285" spans="1:12" s="143" customFormat="1" ht="17.25" hidden="1" customHeight="1">
      <c r="A285" s="143" t="str">
        <f t="shared" si="156"/>
        <v/>
      </c>
      <c r="B285" s="158"/>
      <c r="C285" s="159"/>
      <c r="D285" s="158"/>
      <c r="E285" s="160"/>
      <c r="F285" s="163">
        <f t="shared" si="157"/>
        <v>0</v>
      </c>
      <c r="G285" s="161"/>
      <c r="H285" s="206"/>
      <c r="I285" s="207"/>
      <c r="J285" s="208"/>
      <c r="K285" s="209">
        <f t="shared" si="60"/>
        <v>0</v>
      </c>
      <c r="L285" s="163"/>
    </row>
    <row r="286" spans="1:12" s="143" customFormat="1" ht="17.25" hidden="1" customHeight="1">
      <c r="A286" s="143" t="str">
        <f t="shared" si="156"/>
        <v/>
      </c>
      <c r="B286" s="158"/>
      <c r="C286" s="159"/>
      <c r="D286" s="158"/>
      <c r="E286" s="160"/>
      <c r="F286" s="163">
        <f t="shared" si="157"/>
        <v>0</v>
      </c>
      <c r="G286" s="161"/>
      <c r="H286" s="206"/>
      <c r="I286" s="207"/>
      <c r="J286" s="208"/>
      <c r="K286" s="209">
        <f t="shared" si="60"/>
        <v>0</v>
      </c>
      <c r="L286" s="163"/>
    </row>
    <row r="287" spans="1:12" s="143" customFormat="1" ht="17.25" hidden="1" customHeight="1">
      <c r="A287" s="143" t="str">
        <f t="shared" si="156"/>
        <v/>
      </c>
      <c r="B287" s="158"/>
      <c r="C287" s="159"/>
      <c r="D287" s="158"/>
      <c r="E287" s="160"/>
      <c r="F287" s="163">
        <f t="shared" si="157"/>
        <v>0</v>
      </c>
      <c r="G287" s="161"/>
      <c r="H287" s="206"/>
      <c r="I287" s="207"/>
      <c r="J287" s="208"/>
      <c r="K287" s="209">
        <f t="shared" si="60"/>
        <v>0</v>
      </c>
      <c r="L287" s="163"/>
    </row>
    <row r="288" spans="1:12" s="143" customFormat="1" ht="17.25" hidden="1" customHeight="1">
      <c r="A288" s="143" t="str">
        <f t="shared" si="156"/>
        <v/>
      </c>
      <c r="B288" s="158"/>
      <c r="C288" s="159"/>
      <c r="D288" s="158"/>
      <c r="E288" s="160"/>
      <c r="F288" s="163">
        <f t="shared" si="157"/>
        <v>0</v>
      </c>
      <c r="G288" s="161"/>
      <c r="H288" s="206"/>
      <c r="I288" s="207"/>
      <c r="J288" s="208"/>
      <c r="K288" s="209">
        <f t="shared" si="60"/>
        <v>0</v>
      </c>
      <c r="L288" s="163"/>
    </row>
    <row r="289" spans="1:13" s="143" customFormat="1" ht="17.25" hidden="1" customHeight="1">
      <c r="A289" s="143" t="str">
        <f t="shared" si="156"/>
        <v/>
      </c>
      <c r="B289" s="158"/>
      <c r="C289" s="159"/>
      <c r="D289" s="158"/>
      <c r="E289" s="160"/>
      <c r="F289" s="163">
        <f t="shared" si="157"/>
        <v>0</v>
      </c>
      <c r="G289" s="161"/>
      <c r="H289" s="206"/>
      <c r="I289" s="207"/>
      <c r="J289" s="208"/>
      <c r="K289" s="209">
        <f t="shared" si="60"/>
        <v>0</v>
      </c>
      <c r="L289" s="163"/>
    </row>
    <row r="290" spans="1:13" s="143" customFormat="1" ht="17.25" hidden="1" customHeight="1">
      <c r="A290" s="143" t="str">
        <f t="shared" si="156"/>
        <v/>
      </c>
      <c r="B290" s="158"/>
      <c r="C290" s="159"/>
      <c r="D290" s="158"/>
      <c r="E290" s="160"/>
      <c r="F290" s="163">
        <f t="shared" si="157"/>
        <v>0</v>
      </c>
      <c r="G290" s="161"/>
      <c r="H290" s="206"/>
      <c r="I290" s="207"/>
      <c r="J290" s="208"/>
      <c r="K290" s="209">
        <f t="shared" si="60"/>
        <v>0</v>
      </c>
      <c r="L290" s="163"/>
    </row>
    <row r="291" spans="1:13" s="143" customFormat="1" ht="17.25" hidden="1" customHeight="1">
      <c r="A291" s="143" t="str">
        <f t="shared" si="156"/>
        <v/>
      </c>
      <c r="B291" s="158"/>
      <c r="C291" s="159"/>
      <c r="D291" s="158"/>
      <c r="E291" s="160"/>
      <c r="F291" s="163">
        <f t="shared" si="157"/>
        <v>0</v>
      </c>
      <c r="G291" s="161"/>
      <c r="H291" s="206"/>
      <c r="I291" s="207"/>
      <c r="J291" s="208"/>
      <c r="K291" s="209">
        <f t="shared" si="60"/>
        <v>0</v>
      </c>
      <c r="L291" s="163"/>
    </row>
    <row r="292" spans="1:13" s="143" customFormat="1" ht="17.25" hidden="1" customHeight="1">
      <c r="A292" s="143" t="str">
        <f t="shared" si="156"/>
        <v/>
      </c>
      <c r="B292" s="158"/>
      <c r="C292" s="159"/>
      <c r="D292" s="158"/>
      <c r="E292" s="160"/>
      <c r="F292" s="163">
        <f t="shared" si="157"/>
        <v>0</v>
      </c>
      <c r="G292" s="161"/>
      <c r="H292" s="206"/>
      <c r="I292" s="207"/>
      <c r="J292" s="208"/>
      <c r="K292" s="209">
        <f t="shared" si="60"/>
        <v>0</v>
      </c>
      <c r="L292" s="163"/>
    </row>
    <row r="293" spans="1:13" s="143" customFormat="1" ht="17.25" hidden="1" customHeight="1">
      <c r="A293" s="143" t="str">
        <f t="shared" si="156"/>
        <v/>
      </c>
      <c r="B293" s="158"/>
      <c r="C293" s="159"/>
      <c r="D293" s="158"/>
      <c r="E293" s="160"/>
      <c r="F293" s="163">
        <f t="shared" si="157"/>
        <v>0</v>
      </c>
      <c r="G293" s="161"/>
      <c r="H293" s="206"/>
      <c r="I293" s="207"/>
      <c r="J293" s="208"/>
      <c r="K293" s="209">
        <f t="shared" si="60"/>
        <v>0</v>
      </c>
      <c r="L293" s="163"/>
    </row>
    <row r="294" spans="1:13" s="143" customFormat="1" ht="17.25" hidden="1" customHeight="1">
      <c r="A294" s="143" t="str">
        <f t="shared" si="156"/>
        <v/>
      </c>
      <c r="B294" s="158"/>
      <c r="C294" s="159"/>
      <c r="D294" s="158" t="str">
        <f t="shared" si="61"/>
        <v/>
      </c>
      <c r="E294" s="160"/>
      <c r="F294" s="163">
        <f t="shared" si="157"/>
        <v>0</v>
      </c>
      <c r="G294" s="161"/>
      <c r="H294" s="206"/>
      <c r="I294" s="207"/>
      <c r="J294" s="208"/>
      <c r="K294" s="209">
        <f t="shared" si="60"/>
        <v>0</v>
      </c>
      <c r="L294" s="163"/>
    </row>
    <row r="295" spans="1:13" s="143" customFormat="1" ht="17.25" hidden="1" customHeight="1">
      <c r="A295" s="143" t="str">
        <f t="shared" si="156"/>
        <v/>
      </c>
      <c r="B295" s="158"/>
      <c r="C295" s="159"/>
      <c r="D295" s="158" t="str">
        <f t="shared" si="61"/>
        <v/>
      </c>
      <c r="E295" s="160"/>
      <c r="F295" s="163">
        <f t="shared" si="157"/>
        <v>0</v>
      </c>
      <c r="G295" s="159"/>
      <c r="H295" s="206"/>
      <c r="I295" s="207"/>
      <c r="J295" s="208"/>
      <c r="K295" s="209">
        <f t="shared" si="60"/>
        <v>0</v>
      </c>
      <c r="L295" s="163"/>
    </row>
    <row r="296" spans="1:13" s="143" customFormat="1" ht="17.25" hidden="1" customHeight="1">
      <c r="A296" s="143" t="str">
        <f t="shared" si="156"/>
        <v/>
      </c>
      <c r="B296" s="158"/>
      <c r="C296" s="159"/>
      <c r="D296" s="158" t="str">
        <f t="shared" si="61"/>
        <v/>
      </c>
      <c r="E296" s="160"/>
      <c r="F296" s="163">
        <f t="shared" si="157"/>
        <v>0</v>
      </c>
      <c r="G296" s="159"/>
      <c r="H296" s="206"/>
      <c r="I296" s="207"/>
      <c r="J296" s="208"/>
      <c r="K296" s="209">
        <f t="shared" si="60"/>
        <v>0</v>
      </c>
      <c r="L296" s="163"/>
    </row>
    <row r="297" spans="1:13" s="143" customFormat="1" ht="17.25" hidden="1" customHeight="1">
      <c r="A297" s="143" t="str">
        <f t="shared" si="156"/>
        <v/>
      </c>
      <c r="B297" s="158"/>
      <c r="C297" s="159"/>
      <c r="D297" s="158" t="str">
        <f t="shared" si="61"/>
        <v/>
      </c>
      <c r="E297" s="160"/>
      <c r="F297" s="163">
        <f t="shared" si="157"/>
        <v>0</v>
      </c>
      <c r="G297" s="161"/>
      <c r="H297" s="206"/>
      <c r="I297" s="207"/>
      <c r="J297" s="208"/>
      <c r="K297" s="209">
        <f t="shared" si="60"/>
        <v>0</v>
      </c>
      <c r="L297" s="163"/>
    </row>
    <row r="298" spans="1:13" s="143" customFormat="1" ht="17.25" hidden="1" customHeight="1">
      <c r="A298" s="143" t="str">
        <f t="shared" si="156"/>
        <v/>
      </c>
      <c r="B298" s="158"/>
      <c r="C298" s="159"/>
      <c r="D298" s="158" t="str">
        <f t="shared" si="61"/>
        <v/>
      </c>
      <c r="E298" s="160"/>
      <c r="F298" s="163">
        <f t="shared" si="157"/>
        <v>0</v>
      </c>
      <c r="G298" s="159"/>
      <c r="H298" s="206"/>
      <c r="I298" s="207"/>
      <c r="J298" s="208"/>
      <c r="K298" s="209">
        <f t="shared" si="60"/>
        <v>0</v>
      </c>
      <c r="L298" s="163"/>
    </row>
    <row r="299" spans="1:13" s="143" customFormat="1" ht="17.25" hidden="1" customHeight="1">
      <c r="A299" s="143" t="str">
        <f t="shared" si="156"/>
        <v/>
      </c>
      <c r="B299" s="158"/>
      <c r="C299" s="159"/>
      <c r="D299" s="158" t="str">
        <f t="shared" si="61"/>
        <v/>
      </c>
      <c r="E299" s="160"/>
      <c r="F299" s="163">
        <f t="shared" si="157"/>
        <v>0</v>
      </c>
      <c r="G299" s="159"/>
      <c r="H299" s="206"/>
      <c r="I299" s="207"/>
      <c r="J299" s="208"/>
      <c r="K299" s="209">
        <f t="shared" si="60"/>
        <v>0</v>
      </c>
      <c r="L299" s="163"/>
    </row>
    <row r="300" spans="1:13" s="143" customFormat="1" ht="17.25" hidden="1" customHeight="1">
      <c r="A300" s="143" t="str">
        <f t="shared" si="156"/>
        <v/>
      </c>
      <c r="B300" s="158"/>
      <c r="C300" s="159"/>
      <c r="D300" s="158" t="str">
        <f t="shared" si="61"/>
        <v/>
      </c>
      <c r="E300" s="160"/>
      <c r="F300" s="163">
        <f t="shared" si="157"/>
        <v>0</v>
      </c>
      <c r="G300" s="159"/>
      <c r="H300" s="206"/>
      <c r="I300" s="207"/>
      <c r="J300" s="208"/>
      <c r="K300" s="209">
        <f t="shared" si="60"/>
        <v>0</v>
      </c>
      <c r="L300" s="163"/>
    </row>
    <row r="301" spans="1:13" s="143" customFormat="1" ht="17.25" hidden="1" customHeight="1">
      <c r="A301" s="143" t="str">
        <f t="shared" si="156"/>
        <v/>
      </c>
      <c r="B301" s="158"/>
      <c r="C301" s="159"/>
      <c r="D301" s="158" t="str">
        <f t="shared" si="61"/>
        <v/>
      </c>
      <c r="E301" s="160"/>
      <c r="F301" s="163">
        <f t="shared" si="157"/>
        <v>0</v>
      </c>
      <c r="G301" s="159"/>
      <c r="H301" s="206"/>
      <c r="I301" s="207"/>
      <c r="J301" s="208"/>
      <c r="K301" s="209">
        <f t="shared" si="60"/>
        <v>0</v>
      </c>
      <c r="L301" s="163"/>
    </row>
    <row r="302" spans="1:13" s="187" customFormat="1" ht="17.25" hidden="1" customHeight="1">
      <c r="A302" s="143" t="str">
        <f t="shared" si="156"/>
        <v/>
      </c>
      <c r="B302" s="158"/>
      <c r="C302" s="210"/>
      <c r="D302" s="211"/>
      <c r="E302" s="212"/>
      <c r="F302" s="212"/>
      <c r="G302" s="210"/>
      <c r="H302" s="213"/>
      <c r="I302" s="214"/>
      <c r="J302" s="214"/>
      <c r="K302" s="215"/>
      <c r="L302" s="212"/>
    </row>
    <row r="303" spans="1:13" s="195" customFormat="1" ht="17.25" hidden="1" customHeight="1">
      <c r="A303" s="143" t="str">
        <f t="shared" si="156"/>
        <v/>
      </c>
      <c r="B303" s="216"/>
      <c r="C303" s="217"/>
      <c r="D303" s="218"/>
      <c r="E303" s="201" t="s">
        <v>29</v>
      </c>
      <c r="F303" s="201"/>
      <c r="G303" s="218"/>
      <c r="H303" s="219"/>
      <c r="I303" s="204">
        <f>SUM(I12:I302)</f>
        <v>3384030.2500000009</v>
      </c>
      <c r="J303" s="204">
        <f>SUM(J12:J302)</f>
        <v>3321136.9200000004</v>
      </c>
      <c r="K303" s="204">
        <f>K11+I303-J303</f>
        <v>72247.599999999627</v>
      </c>
      <c r="L303" s="218"/>
    </row>
    <row r="304" spans="1:13" s="195" customFormat="1" ht="17.25" hidden="1" customHeight="1">
      <c r="A304" s="143" t="str">
        <f t="shared" si="156"/>
        <v/>
      </c>
      <c r="B304" s="216"/>
      <c r="C304" s="217"/>
      <c r="D304" s="218"/>
      <c r="E304" s="201" t="s">
        <v>435</v>
      </c>
      <c r="F304" s="201"/>
      <c r="G304" s="218"/>
      <c r="H304" s="219"/>
      <c r="I304" s="204"/>
      <c r="J304" s="204"/>
      <c r="K304" s="204">
        <f>K303</f>
        <v>72247.599999999627</v>
      </c>
      <c r="L304" s="218"/>
      <c r="M304" s="205"/>
    </row>
    <row r="305" spans="2:13" s="187" customFormat="1" ht="22.5" hidden="1" customHeight="1">
      <c r="B305" s="220" t="s">
        <v>436</v>
      </c>
      <c r="C305" s="221"/>
      <c r="H305" s="189"/>
      <c r="I305" s="222"/>
      <c r="J305" s="190"/>
      <c r="K305" s="380">
        <f>K304+'Q4-USD'!K93</f>
        <v>72342.189999999711</v>
      </c>
      <c r="M305" s="253">
        <f>K305*H175</f>
        <v>1625529009.2999935</v>
      </c>
    </row>
    <row r="306" spans="2:13" s="187" customFormat="1" ht="15" hidden="1">
      <c r="B306" s="223" t="s">
        <v>470</v>
      </c>
      <c r="C306" s="138"/>
      <c r="H306" s="189"/>
      <c r="I306" s="191"/>
      <c r="J306" s="190"/>
      <c r="K306" s="190"/>
    </row>
    <row r="307" spans="2:13" s="187" customFormat="1" ht="15" hidden="1">
      <c r="B307" s="224"/>
      <c r="C307" s="136"/>
      <c r="D307" s="225"/>
      <c r="H307" s="189"/>
      <c r="I307" s="190"/>
      <c r="J307" s="427" t="s">
        <v>438</v>
      </c>
      <c r="K307" s="427"/>
      <c r="L307" s="427"/>
    </row>
    <row r="308" spans="2:13" s="187" customFormat="1" ht="17.25" hidden="1" customHeight="1">
      <c r="B308" s="444" t="s">
        <v>33</v>
      </c>
      <c r="C308" s="444"/>
      <c r="D308" s="136"/>
      <c r="G308" s="139" t="s">
        <v>13</v>
      </c>
      <c r="H308" s="226"/>
      <c r="I308" s="227"/>
      <c r="J308" s="228"/>
      <c r="K308" s="229" t="s">
        <v>14</v>
      </c>
      <c r="L308" s="230"/>
      <c r="M308" s="224"/>
    </row>
    <row r="309" spans="2:13" s="187" customFormat="1" ht="15" hidden="1">
      <c r="B309" s="445" t="s">
        <v>15</v>
      </c>
      <c r="C309" s="445"/>
      <c r="D309" s="231"/>
      <c r="G309" s="137" t="s">
        <v>15</v>
      </c>
      <c r="H309" s="232"/>
      <c r="I309" s="233"/>
      <c r="J309" s="447" t="s">
        <v>16</v>
      </c>
      <c r="K309" s="447"/>
      <c r="L309" s="447"/>
      <c r="M309" s="234"/>
    </row>
    <row r="314" spans="2:13">
      <c r="K314" s="235"/>
    </row>
  </sheetData>
  <autoFilter ref="A10:N309">
    <filterColumn colId="0"/>
    <filterColumn colId="6">
      <filters>
        <filter val="642"/>
      </filters>
    </filterColumn>
  </autoFilter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07:L307"/>
    <mergeCell ref="B308:C308"/>
    <mergeCell ref="B309:C309"/>
    <mergeCell ref="J309:L309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filterMode="1" enableFormatConditionsCalculation="0">
    <tabColor indexed="12"/>
  </sheetPr>
  <dimension ref="A1:M124"/>
  <sheetViews>
    <sheetView topLeftCell="A8" workbookViewId="0">
      <pane ySplit="4" topLeftCell="A83" activePane="bottomLeft" state="frozen"/>
      <selection activeCell="E186" sqref="E186"/>
      <selection pane="bottomLeft" activeCell="E99" sqref="E99"/>
    </sheetView>
  </sheetViews>
  <sheetFormatPr defaultRowHeight="15.75"/>
  <cols>
    <col min="1" max="1" width="3.7109375" style="236" customWidth="1"/>
    <col min="2" max="2" width="10.7109375" style="267" customWidth="1"/>
    <col min="3" max="3" width="5.42578125" style="237" customWidth="1"/>
    <col min="4" max="4" width="9.7109375" style="267" customWidth="1"/>
    <col min="5" max="5" width="33" style="236" customWidth="1"/>
    <col min="6" max="6" width="35.28515625" style="236" hidden="1" customWidth="1"/>
    <col min="7" max="7" width="6.5703125" style="236" customWidth="1"/>
    <col min="8" max="9" width="14" style="236" customWidth="1"/>
    <col min="10" max="10" width="14.85546875" style="236" customWidth="1"/>
    <col min="11" max="11" width="8.5703125" style="236" customWidth="1"/>
    <col min="12" max="12" width="9.140625" style="236"/>
    <col min="13" max="13" width="10.7109375" style="236" bestFit="1" customWidth="1"/>
    <col min="14" max="16384" width="9.140625" style="236"/>
  </cols>
  <sheetData>
    <row r="1" spans="1:13" s="187" customFormat="1" ht="16.5" customHeight="1">
      <c r="B1" s="240" t="s">
        <v>354</v>
      </c>
      <c r="C1" s="136"/>
      <c r="D1" s="241"/>
      <c r="I1" s="442" t="s">
        <v>355</v>
      </c>
      <c r="J1" s="442"/>
      <c r="K1" s="442"/>
      <c r="L1" s="139"/>
      <c r="M1" s="139"/>
    </row>
    <row r="2" spans="1:13" s="187" customFormat="1" ht="16.5" customHeight="1">
      <c r="B2" s="443" t="s">
        <v>356</v>
      </c>
      <c r="C2" s="443"/>
      <c r="D2" s="443"/>
      <c r="E2" s="443"/>
      <c r="F2" s="140"/>
      <c r="I2" s="445" t="s">
        <v>357</v>
      </c>
      <c r="J2" s="445"/>
      <c r="K2" s="445"/>
      <c r="L2" s="137"/>
      <c r="M2" s="137"/>
    </row>
    <row r="3" spans="1:13" s="187" customFormat="1" ht="16.5" customHeight="1">
      <c r="B3" s="443"/>
      <c r="C3" s="443"/>
      <c r="D3" s="443"/>
      <c r="E3" s="443"/>
      <c r="F3" s="140"/>
      <c r="I3" s="445" t="s">
        <v>358</v>
      </c>
      <c r="J3" s="445"/>
      <c r="K3" s="445"/>
    </row>
    <row r="4" spans="1:13" s="187" customFormat="1" ht="19.5" customHeight="1">
      <c r="B4" s="446" t="s">
        <v>359</v>
      </c>
      <c r="C4" s="446"/>
      <c r="D4" s="446"/>
      <c r="E4" s="446"/>
      <c r="F4" s="446"/>
      <c r="G4" s="446"/>
      <c r="H4" s="446"/>
      <c r="I4" s="446"/>
      <c r="J4" s="446"/>
      <c r="K4" s="446"/>
    </row>
    <row r="5" spans="1:13" s="187" customFormat="1" ht="15">
      <c r="B5" s="447" t="s">
        <v>471</v>
      </c>
      <c r="C5" s="447"/>
      <c r="D5" s="447"/>
      <c r="E5" s="447"/>
      <c r="F5" s="447"/>
      <c r="G5" s="447"/>
      <c r="H5" s="447"/>
      <c r="I5" s="447"/>
      <c r="J5" s="447"/>
      <c r="K5" s="447"/>
    </row>
    <row r="6" spans="1:13" s="187" customFormat="1" ht="15">
      <c r="B6" s="447" t="s">
        <v>472</v>
      </c>
      <c r="C6" s="447"/>
      <c r="D6" s="447"/>
      <c r="E6" s="447"/>
      <c r="F6" s="447"/>
      <c r="G6" s="447"/>
      <c r="H6" s="447"/>
      <c r="I6" s="447"/>
      <c r="J6" s="447"/>
      <c r="K6" s="447"/>
    </row>
    <row r="7" spans="1:13" s="187" customFormat="1" ht="8.25" customHeight="1">
      <c r="B7" s="242"/>
      <c r="C7" s="138"/>
      <c r="D7" s="242"/>
      <c r="E7" s="138"/>
      <c r="F7" s="138"/>
      <c r="G7" s="138"/>
      <c r="H7" s="138"/>
      <c r="I7" s="138"/>
      <c r="J7" s="138"/>
      <c r="K7" s="138"/>
    </row>
    <row r="8" spans="1:13" s="143" customFormat="1" ht="16.5" customHeight="1">
      <c r="A8" s="435" t="s">
        <v>178</v>
      </c>
      <c r="B8" s="460" t="s">
        <v>362</v>
      </c>
      <c r="C8" s="433" t="s">
        <v>363</v>
      </c>
      <c r="D8" s="434"/>
      <c r="E8" s="452" t="s">
        <v>3</v>
      </c>
      <c r="F8" s="194"/>
      <c r="G8" s="430" t="s">
        <v>22</v>
      </c>
      <c r="H8" s="432" t="s">
        <v>128</v>
      </c>
      <c r="I8" s="433"/>
      <c r="J8" s="434"/>
      <c r="K8" s="452" t="s">
        <v>4</v>
      </c>
    </row>
    <row r="9" spans="1:13" s="143" customFormat="1" ht="26.25" customHeight="1">
      <c r="A9" s="436"/>
      <c r="B9" s="461"/>
      <c r="C9" s="141" t="s">
        <v>364</v>
      </c>
      <c r="D9" s="144" t="s">
        <v>365</v>
      </c>
      <c r="E9" s="453"/>
      <c r="F9" s="196"/>
      <c r="G9" s="431"/>
      <c r="H9" s="142" t="s">
        <v>366</v>
      </c>
      <c r="I9" s="142" t="s">
        <v>367</v>
      </c>
      <c r="J9" s="194" t="s">
        <v>368</v>
      </c>
      <c r="K9" s="453"/>
    </row>
    <row r="10" spans="1:13" s="200" customFormat="1" ht="12">
      <c r="A10" s="146"/>
      <c r="B10" s="243" t="s">
        <v>7</v>
      </c>
      <c r="C10" s="198" t="s">
        <v>8</v>
      </c>
      <c r="D10" s="243" t="s">
        <v>9</v>
      </c>
      <c r="E10" s="198" t="s">
        <v>10</v>
      </c>
      <c r="F10" s="198"/>
      <c r="G10" s="198" t="s">
        <v>11</v>
      </c>
      <c r="H10" s="198">
        <v>1</v>
      </c>
      <c r="I10" s="198">
        <v>2</v>
      </c>
      <c r="J10" s="198">
        <v>3</v>
      </c>
      <c r="K10" s="198" t="s">
        <v>27</v>
      </c>
    </row>
    <row r="11" spans="1:13" s="195" customFormat="1" ht="18" hidden="1" customHeight="1">
      <c r="A11" s="150"/>
      <c r="B11" s="244"/>
      <c r="C11" s="202"/>
      <c r="D11" s="244"/>
      <c r="E11" s="201" t="s">
        <v>369</v>
      </c>
      <c r="F11" s="201"/>
      <c r="G11" s="201"/>
      <c r="H11" s="203"/>
      <c r="I11" s="201"/>
      <c r="J11" s="203">
        <v>791852</v>
      </c>
      <c r="K11" s="201"/>
    </row>
    <row r="12" spans="1:13" s="143" customFormat="1" ht="18" hidden="1" customHeight="1">
      <c r="A12" s="143">
        <f t="shared" ref="A12:A43" si="0">IF(B12&lt;&gt;"",MONTH(B12),"")</f>
        <v>1</v>
      </c>
      <c r="B12" s="158">
        <v>42017</v>
      </c>
      <c r="C12" s="159" t="s">
        <v>375</v>
      </c>
      <c r="D12" s="158">
        <f>IF(B12&lt;&gt;"",B12,"")</f>
        <v>42017</v>
      </c>
      <c r="E12" s="160" t="s">
        <v>473</v>
      </c>
      <c r="F12" s="160"/>
      <c r="G12" s="159" t="s">
        <v>374</v>
      </c>
      <c r="H12" s="162">
        <v>1194480000</v>
      </c>
      <c r="I12" s="162"/>
      <c r="J12" s="163">
        <f>IF(B12&lt;&gt;"",J11+H12-I12,0)</f>
        <v>1195271852</v>
      </c>
      <c r="K12" s="163"/>
    </row>
    <row r="13" spans="1:13" s="143" customFormat="1" ht="18" hidden="1" customHeight="1">
      <c r="A13" s="143">
        <f t="shared" si="0"/>
        <v>1</v>
      </c>
      <c r="B13" s="158">
        <v>42018</v>
      </c>
      <c r="C13" s="159" t="s">
        <v>41</v>
      </c>
      <c r="D13" s="158">
        <f t="shared" ref="D13:D76" si="1">IF(B13&lt;&gt;"",B13,"")</f>
        <v>42018</v>
      </c>
      <c r="E13" s="160" t="s">
        <v>62</v>
      </c>
      <c r="F13" s="160"/>
      <c r="G13" s="161" t="s">
        <v>371</v>
      </c>
      <c r="H13" s="162"/>
      <c r="I13" s="162">
        <v>1190000000</v>
      </c>
      <c r="J13" s="163">
        <f t="shared" ref="J13:J76" si="2">IF(B13&lt;&gt;"",J12+H13-I13,0)</f>
        <v>5271852</v>
      </c>
      <c r="K13" s="163"/>
    </row>
    <row r="14" spans="1:13" s="143" customFormat="1" ht="18" hidden="1" customHeight="1">
      <c r="A14" s="143">
        <f t="shared" si="0"/>
        <v>1</v>
      </c>
      <c r="B14" s="158">
        <v>42026</v>
      </c>
      <c r="C14" s="159" t="s">
        <v>375</v>
      </c>
      <c r="D14" s="158">
        <f t="shared" si="1"/>
        <v>42026</v>
      </c>
      <c r="E14" s="160" t="s">
        <v>473</v>
      </c>
      <c r="F14" s="160"/>
      <c r="G14" s="161" t="s">
        <v>374</v>
      </c>
      <c r="H14" s="162">
        <v>640800000</v>
      </c>
      <c r="I14" s="162"/>
      <c r="J14" s="163">
        <f t="shared" si="2"/>
        <v>646071852</v>
      </c>
      <c r="K14" s="163"/>
    </row>
    <row r="15" spans="1:13" s="143" customFormat="1" ht="18" hidden="1" customHeight="1">
      <c r="A15" s="143">
        <f t="shared" si="0"/>
        <v>1</v>
      </c>
      <c r="B15" s="158">
        <v>42027</v>
      </c>
      <c r="C15" s="159" t="s">
        <v>61</v>
      </c>
      <c r="D15" s="158">
        <f t="shared" si="1"/>
        <v>42027</v>
      </c>
      <c r="E15" s="160" t="s">
        <v>62</v>
      </c>
      <c r="F15" s="160"/>
      <c r="G15" s="161" t="s">
        <v>371</v>
      </c>
      <c r="H15" s="162"/>
      <c r="I15" s="162">
        <v>645000000</v>
      </c>
      <c r="J15" s="163">
        <f t="shared" si="2"/>
        <v>1071852</v>
      </c>
      <c r="K15" s="163"/>
    </row>
    <row r="16" spans="1:13" s="143" customFormat="1" ht="18" hidden="1" customHeight="1">
      <c r="A16" s="143">
        <f t="shared" si="0"/>
        <v>1</v>
      </c>
      <c r="B16" s="158">
        <v>42028</v>
      </c>
      <c r="C16" s="159" t="s">
        <v>375</v>
      </c>
      <c r="D16" s="158">
        <f t="shared" si="1"/>
        <v>42028</v>
      </c>
      <c r="E16" s="160" t="s">
        <v>417</v>
      </c>
      <c r="F16" s="160"/>
      <c r="G16" s="161" t="s">
        <v>418</v>
      </c>
      <c r="H16" s="162">
        <v>15898</v>
      </c>
      <c r="I16" s="162"/>
      <c r="J16" s="163">
        <f t="shared" si="2"/>
        <v>1087750</v>
      </c>
      <c r="K16" s="163"/>
    </row>
    <row r="17" spans="1:13" s="143" customFormat="1" ht="18" customHeight="1">
      <c r="A17" s="143">
        <f t="shared" si="0"/>
        <v>2</v>
      </c>
      <c r="B17" s="158">
        <v>42046</v>
      </c>
      <c r="C17" s="159" t="s">
        <v>372</v>
      </c>
      <c r="D17" s="158">
        <f t="shared" si="1"/>
        <v>42046</v>
      </c>
      <c r="E17" s="160" t="s">
        <v>474</v>
      </c>
      <c r="F17" s="160"/>
      <c r="G17" s="161" t="s">
        <v>94</v>
      </c>
      <c r="H17" s="162"/>
      <c r="I17" s="162">
        <v>55000</v>
      </c>
      <c r="J17" s="163">
        <f t="shared" si="2"/>
        <v>1032750</v>
      </c>
      <c r="K17" s="163"/>
    </row>
    <row r="18" spans="1:13" s="143" customFormat="1" ht="18" customHeight="1">
      <c r="A18" s="143">
        <f t="shared" si="0"/>
        <v>2</v>
      </c>
      <c r="B18" s="158">
        <v>42046</v>
      </c>
      <c r="C18" s="159" t="s">
        <v>372</v>
      </c>
      <c r="D18" s="158">
        <f t="shared" si="1"/>
        <v>42046</v>
      </c>
      <c r="E18" s="160" t="s">
        <v>474</v>
      </c>
      <c r="F18" s="160"/>
      <c r="G18" s="161" t="s">
        <v>94</v>
      </c>
      <c r="H18" s="162"/>
      <c r="I18" s="162">
        <v>55000</v>
      </c>
      <c r="J18" s="163">
        <f t="shared" si="2"/>
        <v>977750</v>
      </c>
      <c r="K18" s="163"/>
    </row>
    <row r="19" spans="1:13" s="143" customFormat="1" ht="18" hidden="1" customHeight="1">
      <c r="A19" s="143">
        <f t="shared" si="0"/>
        <v>2</v>
      </c>
      <c r="B19" s="158">
        <v>42060</v>
      </c>
      <c r="C19" s="159" t="s">
        <v>372</v>
      </c>
      <c r="D19" s="158">
        <f t="shared" si="1"/>
        <v>42060</v>
      </c>
      <c r="E19" s="160" t="s">
        <v>475</v>
      </c>
      <c r="F19" s="160"/>
      <c r="G19" s="161" t="s">
        <v>443</v>
      </c>
      <c r="H19" s="162">
        <v>1174250000</v>
      </c>
      <c r="I19" s="162"/>
      <c r="J19" s="163">
        <f t="shared" si="2"/>
        <v>1175227750</v>
      </c>
      <c r="K19" s="163"/>
    </row>
    <row r="20" spans="1:13" s="143" customFormat="1" ht="18" hidden="1" customHeight="1">
      <c r="A20" s="143">
        <f t="shared" si="0"/>
        <v>2</v>
      </c>
      <c r="B20" s="158">
        <v>42060</v>
      </c>
      <c r="C20" s="159" t="s">
        <v>43</v>
      </c>
      <c r="D20" s="158">
        <f t="shared" si="1"/>
        <v>42060</v>
      </c>
      <c r="E20" s="160" t="s">
        <v>62</v>
      </c>
      <c r="F20" s="160"/>
      <c r="G20" s="161" t="s">
        <v>371</v>
      </c>
      <c r="H20" s="162"/>
      <c r="I20" s="162">
        <v>1170000000</v>
      </c>
      <c r="J20" s="163">
        <f t="shared" si="2"/>
        <v>5227750</v>
      </c>
      <c r="K20" s="163"/>
    </row>
    <row r="21" spans="1:13" s="143" customFormat="1" ht="18" hidden="1" customHeight="1">
      <c r="A21" s="143">
        <f t="shared" si="0"/>
        <v>2</v>
      </c>
      <c r="B21" s="158">
        <v>42061</v>
      </c>
      <c r="C21" s="159" t="s">
        <v>372</v>
      </c>
      <c r="D21" s="158">
        <f t="shared" si="1"/>
        <v>42061</v>
      </c>
      <c r="E21" s="160" t="s">
        <v>476</v>
      </c>
      <c r="F21" s="160"/>
      <c r="G21" s="161" t="s">
        <v>36</v>
      </c>
      <c r="H21" s="162">
        <v>25000000</v>
      </c>
      <c r="I21" s="162"/>
      <c r="J21" s="163">
        <f t="shared" si="2"/>
        <v>30227750</v>
      </c>
      <c r="K21" s="163"/>
    </row>
    <row r="22" spans="1:13" s="143" customFormat="1" ht="18" hidden="1" customHeight="1">
      <c r="A22" s="143">
        <f t="shared" si="0"/>
        <v>2</v>
      </c>
      <c r="B22" s="158">
        <v>42061</v>
      </c>
      <c r="C22" s="159" t="s">
        <v>372</v>
      </c>
      <c r="D22" s="158">
        <f t="shared" si="1"/>
        <v>42061</v>
      </c>
      <c r="E22" s="160" t="s">
        <v>477</v>
      </c>
      <c r="F22" s="160"/>
      <c r="G22" s="159" t="s">
        <v>378</v>
      </c>
      <c r="H22" s="162"/>
      <c r="I22" s="162">
        <v>7165650</v>
      </c>
      <c r="J22" s="163">
        <f t="shared" si="2"/>
        <v>23062100</v>
      </c>
      <c r="K22" s="163"/>
    </row>
    <row r="23" spans="1:13" s="143" customFormat="1" ht="18" hidden="1" customHeight="1">
      <c r="A23" s="143">
        <f t="shared" si="0"/>
        <v>2</v>
      </c>
      <c r="B23" s="158">
        <v>42061</v>
      </c>
      <c r="C23" s="159" t="s">
        <v>372</v>
      </c>
      <c r="D23" s="158">
        <f t="shared" si="1"/>
        <v>42061</v>
      </c>
      <c r="E23" s="160" t="s">
        <v>478</v>
      </c>
      <c r="F23" s="160"/>
      <c r="G23" s="159" t="s">
        <v>378</v>
      </c>
      <c r="H23" s="162"/>
      <c r="I23" s="162">
        <v>16465594</v>
      </c>
      <c r="J23" s="163">
        <f t="shared" si="2"/>
        <v>6596506</v>
      </c>
      <c r="K23" s="163"/>
    </row>
    <row r="24" spans="1:13" s="143" customFormat="1" ht="18" hidden="1" customHeight="1">
      <c r="A24" s="143">
        <f t="shared" si="0"/>
        <v>2</v>
      </c>
      <c r="B24" s="158">
        <v>42061</v>
      </c>
      <c r="C24" s="159" t="s">
        <v>372</v>
      </c>
      <c r="D24" s="158">
        <f t="shared" si="1"/>
        <v>42061</v>
      </c>
      <c r="E24" s="160" t="s">
        <v>479</v>
      </c>
      <c r="F24" s="160"/>
      <c r="G24" s="159" t="s">
        <v>378</v>
      </c>
      <c r="H24" s="162"/>
      <c r="I24" s="162">
        <v>5847812</v>
      </c>
      <c r="J24" s="163">
        <f t="shared" si="2"/>
        <v>748694</v>
      </c>
      <c r="K24" s="163"/>
    </row>
    <row r="25" spans="1:13" s="143" customFormat="1" ht="18" hidden="1" customHeight="1">
      <c r="A25" s="143">
        <f t="shared" si="0"/>
        <v>3</v>
      </c>
      <c r="B25" s="158">
        <v>42086</v>
      </c>
      <c r="C25" s="159" t="s">
        <v>372</v>
      </c>
      <c r="D25" s="158">
        <f t="shared" si="1"/>
        <v>42086</v>
      </c>
      <c r="E25" s="160" t="s">
        <v>476</v>
      </c>
      <c r="F25" s="160"/>
      <c r="G25" s="161" t="s">
        <v>36</v>
      </c>
      <c r="H25" s="162">
        <v>20000000</v>
      </c>
      <c r="I25" s="162"/>
      <c r="J25" s="163">
        <f t="shared" si="2"/>
        <v>20748694</v>
      </c>
      <c r="K25" s="163"/>
    </row>
    <row r="26" spans="1:13" s="143" customFormat="1" ht="18" hidden="1" customHeight="1">
      <c r="A26" s="143">
        <f t="shared" si="0"/>
        <v>3</v>
      </c>
      <c r="B26" s="158">
        <v>42086</v>
      </c>
      <c r="C26" s="159" t="s">
        <v>372</v>
      </c>
      <c r="D26" s="158">
        <f t="shared" si="1"/>
        <v>42086</v>
      </c>
      <c r="E26" s="160" t="s">
        <v>480</v>
      </c>
      <c r="F26" s="160"/>
      <c r="G26" s="161" t="s">
        <v>378</v>
      </c>
      <c r="H26" s="162"/>
      <c r="I26" s="162">
        <v>6534200</v>
      </c>
      <c r="J26" s="163">
        <f t="shared" si="2"/>
        <v>14214494</v>
      </c>
      <c r="K26" s="163"/>
      <c r="M26" s="156"/>
    </row>
    <row r="27" spans="1:13" s="143" customFormat="1" ht="18" hidden="1" customHeight="1">
      <c r="A27" s="143">
        <f t="shared" si="0"/>
        <v>3</v>
      </c>
      <c r="B27" s="158">
        <v>42086</v>
      </c>
      <c r="C27" s="159" t="s">
        <v>372</v>
      </c>
      <c r="D27" s="158">
        <f t="shared" si="1"/>
        <v>42086</v>
      </c>
      <c r="E27" s="160" t="s">
        <v>481</v>
      </c>
      <c r="F27" s="160"/>
      <c r="G27" s="161" t="s">
        <v>378</v>
      </c>
      <c r="H27" s="162"/>
      <c r="I27" s="162">
        <v>7720119</v>
      </c>
      <c r="J27" s="163">
        <f t="shared" si="2"/>
        <v>6494375</v>
      </c>
      <c r="K27" s="163"/>
    </row>
    <row r="28" spans="1:13" s="143" customFormat="1" ht="18" hidden="1" customHeight="1">
      <c r="A28" s="143">
        <f t="shared" si="0"/>
        <v>3</v>
      </c>
      <c r="B28" s="158">
        <v>42086</v>
      </c>
      <c r="C28" s="159" t="s">
        <v>372</v>
      </c>
      <c r="D28" s="158">
        <f t="shared" si="1"/>
        <v>42086</v>
      </c>
      <c r="E28" s="160" t="s">
        <v>482</v>
      </c>
      <c r="F28" s="160"/>
      <c r="G28" s="161" t="s">
        <v>378</v>
      </c>
      <c r="H28" s="162"/>
      <c r="I28" s="162">
        <v>3516557</v>
      </c>
      <c r="J28" s="163">
        <f t="shared" si="2"/>
        <v>2977818</v>
      </c>
      <c r="K28" s="163"/>
    </row>
    <row r="29" spans="1:13" s="143" customFormat="1" ht="18" hidden="1" customHeight="1">
      <c r="A29" s="143">
        <f t="shared" si="0"/>
        <v>4</v>
      </c>
      <c r="B29" s="158">
        <v>42114</v>
      </c>
      <c r="C29" s="159" t="s">
        <v>164</v>
      </c>
      <c r="D29" s="158">
        <f t="shared" si="1"/>
        <v>42114</v>
      </c>
      <c r="E29" s="160" t="s">
        <v>633</v>
      </c>
      <c r="F29" s="160"/>
      <c r="G29" s="161" t="s">
        <v>371</v>
      </c>
      <c r="H29" s="162">
        <v>26000000</v>
      </c>
      <c r="I29" s="162"/>
      <c r="J29" s="163">
        <f t="shared" si="2"/>
        <v>28977818</v>
      </c>
      <c r="K29" s="163"/>
    </row>
    <row r="30" spans="1:13" s="143" customFormat="1" ht="18" hidden="1" customHeight="1">
      <c r="A30" s="143">
        <f t="shared" si="0"/>
        <v>4</v>
      </c>
      <c r="B30" s="158">
        <v>42114</v>
      </c>
      <c r="C30" s="159" t="s">
        <v>372</v>
      </c>
      <c r="D30" s="158">
        <f t="shared" si="1"/>
        <v>42114</v>
      </c>
      <c r="E30" s="160" t="s">
        <v>480</v>
      </c>
      <c r="F30" s="160"/>
      <c r="G30" s="161" t="s">
        <v>378</v>
      </c>
      <c r="H30" s="162"/>
      <c r="I30" s="162">
        <v>6850946</v>
      </c>
      <c r="J30" s="163">
        <f t="shared" si="2"/>
        <v>22126872</v>
      </c>
      <c r="K30" s="163"/>
    </row>
    <row r="31" spans="1:13" s="143" customFormat="1" ht="18" hidden="1" customHeight="1">
      <c r="A31" s="143">
        <f t="shared" si="0"/>
        <v>4</v>
      </c>
      <c r="B31" s="158">
        <v>42114</v>
      </c>
      <c r="C31" s="159" t="s">
        <v>372</v>
      </c>
      <c r="D31" s="158">
        <f t="shared" si="1"/>
        <v>42114</v>
      </c>
      <c r="E31" s="160" t="s">
        <v>481</v>
      </c>
      <c r="F31" s="160"/>
      <c r="G31" s="161" t="s">
        <v>378</v>
      </c>
      <c r="H31" s="162"/>
      <c r="I31" s="162">
        <v>8076800</v>
      </c>
      <c r="J31" s="163">
        <f t="shared" si="2"/>
        <v>14050072</v>
      </c>
      <c r="K31" s="163"/>
    </row>
    <row r="32" spans="1:13" s="143" customFormat="1" ht="18" hidden="1" customHeight="1">
      <c r="A32" s="143">
        <f t="shared" si="0"/>
        <v>4</v>
      </c>
      <c r="B32" s="158">
        <v>42114</v>
      </c>
      <c r="C32" s="159" t="s">
        <v>372</v>
      </c>
      <c r="D32" s="158">
        <f t="shared" si="1"/>
        <v>42114</v>
      </c>
      <c r="E32" s="160" t="s">
        <v>482</v>
      </c>
      <c r="F32" s="160"/>
      <c r="G32" s="161" t="s">
        <v>378</v>
      </c>
      <c r="H32" s="162"/>
      <c r="I32" s="162">
        <v>3772258</v>
      </c>
      <c r="J32" s="163">
        <f t="shared" si="2"/>
        <v>10277814</v>
      </c>
      <c r="K32" s="163"/>
    </row>
    <row r="33" spans="1:11" s="143" customFormat="1" ht="18" hidden="1" customHeight="1">
      <c r="A33" s="143">
        <f t="shared" si="0"/>
        <v>4</v>
      </c>
      <c r="B33" s="158">
        <v>42114</v>
      </c>
      <c r="C33" s="159" t="s">
        <v>372</v>
      </c>
      <c r="D33" s="158">
        <f t="shared" si="1"/>
        <v>42114</v>
      </c>
      <c r="E33" s="160" t="s">
        <v>634</v>
      </c>
      <c r="F33" s="160"/>
      <c r="G33" s="161" t="s">
        <v>378</v>
      </c>
      <c r="H33" s="162"/>
      <c r="I33" s="162">
        <v>6479298</v>
      </c>
      <c r="J33" s="163">
        <f t="shared" si="2"/>
        <v>3798516</v>
      </c>
      <c r="K33" s="163"/>
    </row>
    <row r="34" spans="1:11" s="143" customFormat="1" ht="18" hidden="1" customHeight="1">
      <c r="A34" s="143">
        <f t="shared" si="0"/>
        <v>4</v>
      </c>
      <c r="B34" s="158">
        <v>42115</v>
      </c>
      <c r="C34" s="159" t="s">
        <v>372</v>
      </c>
      <c r="D34" s="158">
        <f t="shared" si="1"/>
        <v>42115</v>
      </c>
      <c r="E34" s="160" t="s">
        <v>635</v>
      </c>
      <c r="F34" s="160"/>
      <c r="G34" s="161" t="s">
        <v>34</v>
      </c>
      <c r="H34" s="162"/>
      <c r="I34" s="162">
        <v>180000</v>
      </c>
      <c r="J34" s="163">
        <f t="shared" si="2"/>
        <v>3618516</v>
      </c>
      <c r="K34" s="163"/>
    </row>
    <row r="35" spans="1:11" s="143" customFormat="1" ht="18" customHeight="1">
      <c r="A35" s="143">
        <f t="shared" si="0"/>
        <v>4</v>
      </c>
      <c r="B35" s="158">
        <v>42115</v>
      </c>
      <c r="C35" s="159" t="s">
        <v>372</v>
      </c>
      <c r="D35" s="158">
        <f t="shared" si="1"/>
        <v>42115</v>
      </c>
      <c r="E35" s="160" t="s">
        <v>398</v>
      </c>
      <c r="F35" s="160"/>
      <c r="G35" s="161" t="s">
        <v>94</v>
      </c>
      <c r="H35" s="162"/>
      <c r="I35" s="162">
        <v>22000</v>
      </c>
      <c r="J35" s="163">
        <f t="shared" si="2"/>
        <v>3596516</v>
      </c>
      <c r="K35" s="163"/>
    </row>
    <row r="36" spans="1:11" s="143" customFormat="1" ht="18" hidden="1" customHeight="1">
      <c r="A36" s="143">
        <f t="shared" si="0"/>
        <v>4</v>
      </c>
      <c r="B36" s="158">
        <v>42115</v>
      </c>
      <c r="C36" s="159" t="s">
        <v>372</v>
      </c>
      <c r="D36" s="158">
        <f t="shared" si="1"/>
        <v>42115</v>
      </c>
      <c r="E36" s="160" t="s">
        <v>635</v>
      </c>
      <c r="F36" s="160"/>
      <c r="G36" s="161" t="s">
        <v>34</v>
      </c>
      <c r="H36" s="162"/>
      <c r="I36" s="162">
        <v>3370000</v>
      </c>
      <c r="J36" s="163">
        <f t="shared" si="2"/>
        <v>226516</v>
      </c>
      <c r="K36" s="163"/>
    </row>
    <row r="37" spans="1:11" s="143" customFormat="1" ht="18" customHeight="1">
      <c r="A37" s="143">
        <f t="shared" si="0"/>
        <v>4</v>
      </c>
      <c r="B37" s="158">
        <v>42115</v>
      </c>
      <c r="C37" s="159" t="s">
        <v>372</v>
      </c>
      <c r="D37" s="158">
        <f t="shared" si="1"/>
        <v>42115</v>
      </c>
      <c r="E37" s="160" t="s">
        <v>398</v>
      </c>
      <c r="F37" s="160"/>
      <c r="G37" s="161" t="s">
        <v>94</v>
      </c>
      <c r="H37" s="162"/>
      <c r="I37" s="162">
        <v>22000</v>
      </c>
      <c r="J37" s="163">
        <f t="shared" si="2"/>
        <v>204516</v>
      </c>
      <c r="K37" s="163"/>
    </row>
    <row r="38" spans="1:11" s="143" customFormat="1" ht="18" hidden="1" customHeight="1">
      <c r="A38" s="143">
        <f t="shared" si="0"/>
        <v>5</v>
      </c>
      <c r="B38" s="158">
        <v>42132</v>
      </c>
      <c r="C38" s="159" t="s">
        <v>375</v>
      </c>
      <c r="D38" s="158">
        <f t="shared" si="1"/>
        <v>42132</v>
      </c>
      <c r="E38" s="160" t="s">
        <v>633</v>
      </c>
      <c r="F38" s="160"/>
      <c r="G38" s="161" t="s">
        <v>371</v>
      </c>
      <c r="H38" s="162">
        <v>23000000</v>
      </c>
      <c r="I38" s="162"/>
      <c r="J38" s="163">
        <f t="shared" si="2"/>
        <v>23204516</v>
      </c>
      <c r="K38" s="163"/>
    </row>
    <row r="39" spans="1:11" s="143" customFormat="1" ht="18" customHeight="1">
      <c r="A39" s="143">
        <f t="shared" si="0"/>
        <v>5</v>
      </c>
      <c r="B39" s="158">
        <v>42135</v>
      </c>
      <c r="C39" s="159" t="s">
        <v>372</v>
      </c>
      <c r="D39" s="158">
        <f t="shared" si="1"/>
        <v>42135</v>
      </c>
      <c r="E39" s="160" t="s">
        <v>398</v>
      </c>
      <c r="F39" s="160"/>
      <c r="G39" s="161" t="s">
        <v>94</v>
      </c>
      <c r="H39" s="162"/>
      <c r="I39" s="162">
        <v>55000</v>
      </c>
      <c r="J39" s="163">
        <f t="shared" si="2"/>
        <v>23149516</v>
      </c>
      <c r="K39" s="163"/>
    </row>
    <row r="40" spans="1:11" s="143" customFormat="1" ht="18" customHeight="1">
      <c r="A40" s="143">
        <f t="shared" si="0"/>
        <v>5</v>
      </c>
      <c r="B40" s="158">
        <v>42135</v>
      </c>
      <c r="C40" s="159" t="s">
        <v>372</v>
      </c>
      <c r="D40" s="158">
        <f t="shared" si="1"/>
        <v>42135</v>
      </c>
      <c r="E40" s="160" t="s">
        <v>398</v>
      </c>
      <c r="F40" s="160"/>
      <c r="G40" s="161" t="s">
        <v>94</v>
      </c>
      <c r="H40" s="162"/>
      <c r="I40" s="162">
        <v>55000</v>
      </c>
      <c r="J40" s="163">
        <f t="shared" si="2"/>
        <v>23094516</v>
      </c>
      <c r="K40" s="163"/>
    </row>
    <row r="41" spans="1:11" s="143" customFormat="1" ht="18" hidden="1" customHeight="1">
      <c r="A41" s="143">
        <f t="shared" si="0"/>
        <v>5</v>
      </c>
      <c r="B41" s="158">
        <v>42139</v>
      </c>
      <c r="C41" s="159" t="s">
        <v>372</v>
      </c>
      <c r="D41" s="158">
        <f t="shared" si="1"/>
        <v>42139</v>
      </c>
      <c r="E41" s="160" t="s">
        <v>490</v>
      </c>
      <c r="F41" s="160"/>
      <c r="G41" s="161" t="s">
        <v>378</v>
      </c>
      <c r="H41" s="162"/>
      <c r="I41" s="162">
        <v>6621750</v>
      </c>
      <c r="J41" s="163">
        <f t="shared" si="2"/>
        <v>16472766</v>
      </c>
      <c r="K41" s="163"/>
    </row>
    <row r="42" spans="1:11" s="143" customFormat="1" ht="18" hidden="1" customHeight="1">
      <c r="A42" s="143">
        <f t="shared" si="0"/>
        <v>5</v>
      </c>
      <c r="B42" s="158">
        <v>42139</v>
      </c>
      <c r="C42" s="159" t="s">
        <v>372</v>
      </c>
      <c r="D42" s="158">
        <f t="shared" si="1"/>
        <v>42139</v>
      </c>
      <c r="E42" s="160" t="s">
        <v>683</v>
      </c>
      <c r="F42" s="160"/>
      <c r="G42" s="161" t="s">
        <v>378</v>
      </c>
      <c r="H42" s="162"/>
      <c r="I42" s="162">
        <v>7823584</v>
      </c>
      <c r="J42" s="163">
        <f t="shared" si="2"/>
        <v>8649182</v>
      </c>
      <c r="K42" s="163"/>
    </row>
    <row r="43" spans="1:11" s="143" customFormat="1" ht="18" hidden="1" customHeight="1">
      <c r="A43" s="143">
        <f t="shared" si="0"/>
        <v>5</v>
      </c>
      <c r="B43" s="158">
        <v>42139</v>
      </c>
      <c r="C43" s="159" t="s">
        <v>372</v>
      </c>
      <c r="D43" s="158">
        <f t="shared" si="1"/>
        <v>42139</v>
      </c>
      <c r="E43" s="160" t="s">
        <v>684</v>
      </c>
      <c r="F43" s="160"/>
      <c r="G43" s="161" t="s">
        <v>378</v>
      </c>
      <c r="H43" s="162"/>
      <c r="I43" s="162">
        <v>3564300</v>
      </c>
      <c r="J43" s="163">
        <f t="shared" si="2"/>
        <v>5084882</v>
      </c>
      <c r="K43" s="163"/>
    </row>
    <row r="44" spans="1:11" s="143" customFormat="1" ht="18" hidden="1" customHeight="1">
      <c r="A44" s="143">
        <f t="shared" ref="A44:A75" si="3">IF(B44&lt;&gt;"",MONTH(B44),"")</f>
        <v>5</v>
      </c>
      <c r="B44" s="158">
        <v>42139</v>
      </c>
      <c r="C44" s="159" t="s">
        <v>372</v>
      </c>
      <c r="D44" s="158">
        <f t="shared" si="1"/>
        <v>42139</v>
      </c>
      <c r="E44" s="160" t="s">
        <v>685</v>
      </c>
      <c r="F44" s="160"/>
      <c r="G44" s="161" t="s">
        <v>378</v>
      </c>
      <c r="H44" s="162"/>
      <c r="I44" s="162">
        <v>3996594</v>
      </c>
      <c r="J44" s="163">
        <f t="shared" si="2"/>
        <v>1088288</v>
      </c>
      <c r="K44" s="163"/>
    </row>
    <row r="45" spans="1:11" s="143" customFormat="1" ht="18" hidden="1" customHeight="1">
      <c r="A45" s="143">
        <f t="shared" si="3"/>
        <v>5</v>
      </c>
      <c r="B45" s="158">
        <v>42150</v>
      </c>
      <c r="C45" s="159" t="s">
        <v>375</v>
      </c>
      <c r="D45" s="158">
        <f t="shared" si="1"/>
        <v>42150</v>
      </c>
      <c r="E45" s="160" t="s">
        <v>633</v>
      </c>
      <c r="F45" s="160"/>
      <c r="G45" s="161" t="s">
        <v>371</v>
      </c>
      <c r="H45" s="162">
        <v>650000000</v>
      </c>
      <c r="I45" s="162"/>
      <c r="J45" s="163">
        <f t="shared" si="2"/>
        <v>651088288</v>
      </c>
      <c r="K45" s="163"/>
    </row>
    <row r="46" spans="1:11" s="143" customFormat="1" ht="18" hidden="1" customHeight="1">
      <c r="A46" s="143">
        <f t="shared" si="3"/>
        <v>5</v>
      </c>
      <c r="B46" s="158">
        <v>42151</v>
      </c>
      <c r="C46" s="159" t="s">
        <v>375</v>
      </c>
      <c r="D46" s="158">
        <f t="shared" si="1"/>
        <v>42151</v>
      </c>
      <c r="E46" s="160" t="s">
        <v>686</v>
      </c>
      <c r="F46" s="160"/>
      <c r="G46" s="161" t="s">
        <v>374</v>
      </c>
      <c r="H46" s="162"/>
      <c r="I46" s="162">
        <v>588870000</v>
      </c>
      <c r="J46" s="163">
        <f t="shared" si="2"/>
        <v>62218288</v>
      </c>
      <c r="K46" s="163"/>
    </row>
    <row r="47" spans="1:11" s="143" customFormat="1" ht="18" hidden="1" customHeight="1">
      <c r="A47" s="143">
        <f t="shared" si="3"/>
        <v>5</v>
      </c>
      <c r="B47" s="158">
        <v>42151</v>
      </c>
      <c r="C47" s="159" t="s">
        <v>372</v>
      </c>
      <c r="D47" s="158">
        <f t="shared" si="1"/>
        <v>42151</v>
      </c>
      <c r="E47" s="160" t="s">
        <v>687</v>
      </c>
      <c r="F47" s="160"/>
      <c r="G47" s="161" t="s">
        <v>443</v>
      </c>
      <c r="H47" s="162">
        <v>1663340000</v>
      </c>
      <c r="I47" s="162"/>
      <c r="J47" s="163">
        <f t="shared" si="2"/>
        <v>1725558288</v>
      </c>
      <c r="K47" s="163"/>
    </row>
    <row r="48" spans="1:11" s="143" customFormat="1" ht="18" hidden="1" customHeight="1">
      <c r="A48" s="143">
        <f t="shared" si="3"/>
        <v>5</v>
      </c>
      <c r="B48" s="158">
        <v>42151</v>
      </c>
      <c r="C48" s="159" t="s">
        <v>372</v>
      </c>
      <c r="D48" s="158">
        <f t="shared" si="1"/>
        <v>42151</v>
      </c>
      <c r="E48" s="160" t="s">
        <v>62</v>
      </c>
      <c r="F48" s="160"/>
      <c r="G48" s="161" t="s">
        <v>371</v>
      </c>
      <c r="H48" s="162"/>
      <c r="I48" s="162">
        <v>1700000000</v>
      </c>
      <c r="J48" s="163">
        <f t="shared" si="2"/>
        <v>25558288</v>
      </c>
      <c r="K48" s="163"/>
    </row>
    <row r="49" spans="1:11" s="143" customFormat="1" ht="18" customHeight="1">
      <c r="A49" s="143">
        <f t="shared" si="3"/>
        <v>5</v>
      </c>
      <c r="B49" s="158">
        <v>42151</v>
      </c>
      <c r="C49" s="159" t="s">
        <v>372</v>
      </c>
      <c r="D49" s="158">
        <f t="shared" si="1"/>
        <v>42151</v>
      </c>
      <c r="E49" s="160" t="s">
        <v>422</v>
      </c>
      <c r="F49" s="160"/>
      <c r="G49" s="161" t="s">
        <v>94</v>
      </c>
      <c r="H49" s="162"/>
      <c r="I49" s="162">
        <v>22000</v>
      </c>
      <c r="J49" s="163">
        <f t="shared" si="2"/>
        <v>25536288</v>
      </c>
      <c r="K49" s="163"/>
    </row>
    <row r="50" spans="1:11" s="143" customFormat="1" ht="18" hidden="1" customHeight="1">
      <c r="A50" s="143">
        <f t="shared" si="3"/>
        <v>6</v>
      </c>
      <c r="B50" s="158">
        <v>42156</v>
      </c>
      <c r="C50" s="159" t="s">
        <v>375</v>
      </c>
      <c r="D50" s="158">
        <f t="shared" si="1"/>
        <v>42156</v>
      </c>
      <c r="E50" s="160" t="s">
        <v>633</v>
      </c>
      <c r="F50" s="160"/>
      <c r="G50" s="161" t="s">
        <v>371</v>
      </c>
      <c r="H50" s="162">
        <v>1950000000</v>
      </c>
      <c r="I50" s="162"/>
      <c r="J50" s="163">
        <f t="shared" si="2"/>
        <v>1975536288</v>
      </c>
      <c r="K50" s="163"/>
    </row>
    <row r="51" spans="1:11" s="143" customFormat="1" ht="18" hidden="1" customHeight="1">
      <c r="A51" s="143">
        <f t="shared" si="3"/>
        <v>6</v>
      </c>
      <c r="B51" s="158">
        <v>42157</v>
      </c>
      <c r="C51" s="159" t="s">
        <v>372</v>
      </c>
      <c r="D51" s="158">
        <f t="shared" si="1"/>
        <v>42157</v>
      </c>
      <c r="E51" s="160" t="s">
        <v>837</v>
      </c>
      <c r="F51" s="160"/>
      <c r="G51" s="161" t="s">
        <v>34</v>
      </c>
      <c r="H51" s="162"/>
      <c r="I51" s="162">
        <v>41244390</v>
      </c>
      <c r="J51" s="163">
        <f t="shared" si="2"/>
        <v>1934291898</v>
      </c>
      <c r="K51" s="163"/>
    </row>
    <row r="52" spans="1:11" s="143" customFormat="1" ht="18" customHeight="1">
      <c r="A52" s="143">
        <f t="shared" si="3"/>
        <v>6</v>
      </c>
      <c r="B52" s="158">
        <v>42157</v>
      </c>
      <c r="C52" s="159" t="s">
        <v>372</v>
      </c>
      <c r="D52" s="158">
        <f t="shared" si="1"/>
        <v>42157</v>
      </c>
      <c r="E52" s="160" t="s">
        <v>419</v>
      </c>
      <c r="F52" s="160"/>
      <c r="G52" s="161" t="s">
        <v>94</v>
      </c>
      <c r="H52" s="162"/>
      <c r="I52" s="162">
        <v>25000</v>
      </c>
      <c r="J52" s="163">
        <f t="shared" si="2"/>
        <v>1934266898</v>
      </c>
      <c r="K52" s="163"/>
    </row>
    <row r="53" spans="1:11" s="143" customFormat="1" ht="18" hidden="1" customHeight="1">
      <c r="A53" s="143">
        <f t="shared" si="3"/>
        <v>6</v>
      </c>
      <c r="B53" s="158">
        <v>42157</v>
      </c>
      <c r="C53" s="159" t="s">
        <v>372</v>
      </c>
      <c r="D53" s="158">
        <f t="shared" si="1"/>
        <v>42157</v>
      </c>
      <c r="E53" s="160" t="s">
        <v>420</v>
      </c>
      <c r="F53" s="160"/>
      <c r="G53" s="161" t="s">
        <v>35</v>
      </c>
      <c r="H53" s="162"/>
      <c r="I53" s="162">
        <v>2500</v>
      </c>
      <c r="J53" s="163">
        <f t="shared" si="2"/>
        <v>1934264398</v>
      </c>
      <c r="K53" s="163"/>
    </row>
    <row r="54" spans="1:11" s="143" customFormat="1" ht="18" hidden="1" customHeight="1">
      <c r="A54" s="143">
        <f t="shared" si="3"/>
        <v>6</v>
      </c>
      <c r="B54" s="158">
        <v>42157</v>
      </c>
      <c r="C54" s="159" t="s">
        <v>375</v>
      </c>
      <c r="D54" s="158">
        <f t="shared" si="1"/>
        <v>42157</v>
      </c>
      <c r="E54" s="160" t="s">
        <v>838</v>
      </c>
      <c r="F54" s="160"/>
      <c r="G54" s="161" t="s">
        <v>36</v>
      </c>
      <c r="H54" s="162">
        <v>10000000</v>
      </c>
      <c r="I54" s="162"/>
      <c r="J54" s="163">
        <f t="shared" si="2"/>
        <v>1944264398</v>
      </c>
      <c r="K54" s="163"/>
    </row>
    <row r="55" spans="1:11" s="143" customFormat="1" ht="18" hidden="1" customHeight="1">
      <c r="A55" s="143">
        <f t="shared" si="3"/>
        <v>6</v>
      </c>
      <c r="B55" s="158">
        <v>42157</v>
      </c>
      <c r="C55" s="159" t="s">
        <v>372</v>
      </c>
      <c r="D55" s="158">
        <f t="shared" si="1"/>
        <v>42157</v>
      </c>
      <c r="E55" s="160" t="s">
        <v>686</v>
      </c>
      <c r="F55" s="160"/>
      <c r="G55" s="161" t="s">
        <v>374</v>
      </c>
      <c r="H55" s="162"/>
      <c r="I55" s="162">
        <v>1942425000</v>
      </c>
      <c r="J55" s="163">
        <f t="shared" si="2"/>
        <v>1839398</v>
      </c>
      <c r="K55" s="163"/>
    </row>
    <row r="56" spans="1:11" s="143" customFormat="1" ht="18" hidden="1" customHeight="1">
      <c r="A56" s="143">
        <f t="shared" si="3"/>
        <v>6</v>
      </c>
      <c r="B56" s="158">
        <v>42158</v>
      </c>
      <c r="C56" s="159" t="s">
        <v>375</v>
      </c>
      <c r="D56" s="158">
        <f t="shared" si="1"/>
        <v>42158</v>
      </c>
      <c r="E56" s="160" t="s">
        <v>633</v>
      </c>
      <c r="F56" s="160"/>
      <c r="G56" s="161" t="s">
        <v>371</v>
      </c>
      <c r="H56" s="162">
        <v>60000000</v>
      </c>
      <c r="I56" s="162"/>
      <c r="J56" s="163">
        <f t="shared" si="2"/>
        <v>61839398</v>
      </c>
      <c r="K56" s="163"/>
    </row>
    <row r="57" spans="1:11" s="143" customFormat="1" ht="18" hidden="1" customHeight="1">
      <c r="A57" s="143">
        <f t="shared" si="3"/>
        <v>6</v>
      </c>
      <c r="B57" s="158">
        <v>42158</v>
      </c>
      <c r="C57" s="159" t="s">
        <v>372</v>
      </c>
      <c r="D57" s="158">
        <f t="shared" si="1"/>
        <v>42158</v>
      </c>
      <c r="E57" s="160" t="s">
        <v>686</v>
      </c>
      <c r="F57" s="160"/>
      <c r="G57" s="161" t="s">
        <v>374</v>
      </c>
      <c r="H57" s="162"/>
      <c r="I57" s="162">
        <v>54562500</v>
      </c>
      <c r="J57" s="163">
        <f t="shared" si="2"/>
        <v>7276898</v>
      </c>
      <c r="K57" s="163"/>
    </row>
    <row r="58" spans="1:11" s="143" customFormat="1" ht="18" hidden="1" customHeight="1">
      <c r="A58" s="143">
        <f t="shared" si="3"/>
        <v>6</v>
      </c>
      <c r="B58" s="158">
        <v>42158</v>
      </c>
      <c r="C58" s="159" t="s">
        <v>372</v>
      </c>
      <c r="D58" s="158">
        <f t="shared" si="1"/>
        <v>42158</v>
      </c>
      <c r="E58" s="160" t="s">
        <v>683</v>
      </c>
      <c r="F58" s="160"/>
      <c r="G58" s="161" t="s">
        <v>378</v>
      </c>
      <c r="H58" s="162"/>
      <c r="I58" s="162">
        <v>4965150</v>
      </c>
      <c r="J58" s="163">
        <f t="shared" si="2"/>
        <v>2311748</v>
      </c>
      <c r="K58" s="163"/>
    </row>
    <row r="59" spans="1:11" s="143" customFormat="1" ht="18" hidden="1" customHeight="1">
      <c r="A59" s="143">
        <f t="shared" si="3"/>
        <v>6</v>
      </c>
      <c r="B59" s="158">
        <v>42158</v>
      </c>
      <c r="C59" s="159" t="s">
        <v>375</v>
      </c>
      <c r="D59" s="158">
        <f t="shared" si="1"/>
        <v>42158</v>
      </c>
      <c r="E59" s="160" t="s">
        <v>839</v>
      </c>
      <c r="F59" s="160"/>
      <c r="G59" s="161" t="s">
        <v>443</v>
      </c>
      <c r="H59" s="162">
        <v>2072900000</v>
      </c>
      <c r="I59" s="162"/>
      <c r="J59" s="163">
        <f t="shared" si="2"/>
        <v>2075211748</v>
      </c>
      <c r="K59" s="163"/>
    </row>
    <row r="60" spans="1:11" s="143" customFormat="1" ht="18" hidden="1" customHeight="1">
      <c r="A60" s="143">
        <f t="shared" si="3"/>
        <v>6</v>
      </c>
      <c r="B60" s="158">
        <v>42158</v>
      </c>
      <c r="C60" s="159" t="s">
        <v>372</v>
      </c>
      <c r="D60" s="158">
        <f t="shared" si="1"/>
        <v>42158</v>
      </c>
      <c r="E60" s="160" t="s">
        <v>62</v>
      </c>
      <c r="F60" s="160"/>
      <c r="G60" s="161" t="s">
        <v>371</v>
      </c>
      <c r="H60" s="162"/>
      <c r="I60" s="162">
        <v>2070000000</v>
      </c>
      <c r="J60" s="163">
        <f t="shared" si="2"/>
        <v>5211748</v>
      </c>
      <c r="K60" s="163"/>
    </row>
    <row r="61" spans="1:11" s="143" customFormat="1" ht="18" hidden="1" customHeight="1">
      <c r="A61" s="143">
        <f t="shared" si="3"/>
        <v>6</v>
      </c>
      <c r="B61" s="158">
        <v>42179</v>
      </c>
      <c r="C61" s="159" t="s">
        <v>375</v>
      </c>
      <c r="D61" s="158">
        <f t="shared" si="1"/>
        <v>42179</v>
      </c>
      <c r="E61" s="160" t="s">
        <v>417</v>
      </c>
      <c r="F61" s="160"/>
      <c r="G61" s="161" t="s">
        <v>418</v>
      </c>
      <c r="H61" s="162">
        <v>23942</v>
      </c>
      <c r="I61" s="162"/>
      <c r="J61" s="163">
        <f t="shared" si="2"/>
        <v>5235690</v>
      </c>
      <c r="K61" s="163"/>
    </row>
    <row r="62" spans="1:11" s="143" customFormat="1" ht="18" hidden="1" customHeight="1">
      <c r="A62" s="143">
        <f t="shared" si="3"/>
        <v>6</v>
      </c>
      <c r="B62" s="158">
        <v>42181</v>
      </c>
      <c r="C62" s="159" t="s">
        <v>375</v>
      </c>
      <c r="D62" s="158">
        <f t="shared" si="1"/>
        <v>42181</v>
      </c>
      <c r="E62" s="160" t="s">
        <v>840</v>
      </c>
      <c r="F62" s="160"/>
      <c r="G62" s="161" t="s">
        <v>443</v>
      </c>
      <c r="H62" s="162">
        <v>950916000</v>
      </c>
      <c r="I62" s="162"/>
      <c r="J62" s="163">
        <f t="shared" si="2"/>
        <v>956151690</v>
      </c>
      <c r="K62" s="163"/>
    </row>
    <row r="63" spans="1:11" s="143" customFormat="1" ht="18" hidden="1" customHeight="1">
      <c r="A63" s="143">
        <f t="shared" si="3"/>
        <v>6</v>
      </c>
      <c r="B63" s="158">
        <v>42181</v>
      </c>
      <c r="C63" s="159" t="s">
        <v>372</v>
      </c>
      <c r="D63" s="158">
        <f t="shared" si="1"/>
        <v>42181</v>
      </c>
      <c r="E63" s="160" t="s">
        <v>62</v>
      </c>
      <c r="F63" s="160"/>
      <c r="G63" s="161" t="s">
        <v>371</v>
      </c>
      <c r="H63" s="162"/>
      <c r="I63" s="162">
        <v>950000000</v>
      </c>
      <c r="J63" s="163">
        <f t="shared" si="2"/>
        <v>6151690</v>
      </c>
      <c r="K63" s="163"/>
    </row>
    <row r="64" spans="1:11" s="143" customFormat="1" ht="18" hidden="1" customHeight="1">
      <c r="A64" s="143">
        <f t="shared" si="3"/>
        <v>7</v>
      </c>
      <c r="B64" s="158">
        <v>42206</v>
      </c>
      <c r="C64" s="159" t="s">
        <v>375</v>
      </c>
      <c r="D64" s="158">
        <f t="shared" si="1"/>
        <v>42206</v>
      </c>
      <c r="E64" s="160" t="s">
        <v>476</v>
      </c>
      <c r="F64" s="160"/>
      <c r="G64" s="161" t="s">
        <v>36</v>
      </c>
      <c r="H64" s="162">
        <v>20000000</v>
      </c>
      <c r="I64" s="162"/>
      <c r="J64" s="163">
        <f t="shared" si="2"/>
        <v>26151690</v>
      </c>
      <c r="K64" s="163"/>
    </row>
    <row r="65" spans="1:11" s="143" customFormat="1" ht="18" hidden="1" customHeight="1">
      <c r="A65" s="143">
        <f t="shared" ref="A65:A67" si="4">IF(B65&lt;&gt;"",MONTH(B65),"")</f>
        <v>7</v>
      </c>
      <c r="B65" s="158">
        <v>42206</v>
      </c>
      <c r="C65" s="159" t="s">
        <v>372</v>
      </c>
      <c r="D65" s="158">
        <f t="shared" ref="D65:D67" si="5">IF(B65&lt;&gt;"",B65,"")</f>
        <v>42206</v>
      </c>
      <c r="E65" s="160" t="s">
        <v>685</v>
      </c>
      <c r="F65" s="160"/>
      <c r="G65" s="161" t="s">
        <v>378</v>
      </c>
      <c r="H65" s="162"/>
      <c r="I65" s="162">
        <v>4007858</v>
      </c>
      <c r="J65" s="163">
        <f t="shared" ref="J65:J67" si="6">IF(B65&lt;&gt;"",J64+H65-I65,0)</f>
        <v>22143832</v>
      </c>
      <c r="K65" s="163"/>
    </row>
    <row r="66" spans="1:11" s="143" customFormat="1" ht="18" hidden="1" customHeight="1">
      <c r="A66" s="143">
        <f t="shared" si="4"/>
        <v>7</v>
      </c>
      <c r="B66" s="158">
        <v>42206</v>
      </c>
      <c r="C66" s="159" t="s">
        <v>372</v>
      </c>
      <c r="D66" s="158">
        <f t="shared" si="5"/>
        <v>42206</v>
      </c>
      <c r="E66" s="160" t="s">
        <v>936</v>
      </c>
      <c r="F66" s="160"/>
      <c r="G66" s="161" t="s">
        <v>378</v>
      </c>
      <c r="H66" s="162"/>
      <c r="I66" s="162">
        <v>9081727</v>
      </c>
      <c r="J66" s="163">
        <f t="shared" si="6"/>
        <v>13062105</v>
      </c>
      <c r="K66" s="163"/>
    </row>
    <row r="67" spans="1:11" s="143" customFormat="1" ht="18" hidden="1" customHeight="1">
      <c r="A67" s="143">
        <f t="shared" si="4"/>
        <v>7</v>
      </c>
      <c r="B67" s="158">
        <v>42206</v>
      </c>
      <c r="C67" s="159" t="s">
        <v>372</v>
      </c>
      <c r="D67" s="158">
        <f t="shared" si="5"/>
        <v>42206</v>
      </c>
      <c r="E67" s="160" t="s">
        <v>937</v>
      </c>
      <c r="F67" s="160"/>
      <c r="G67" s="161" t="s">
        <v>378</v>
      </c>
      <c r="H67" s="162"/>
      <c r="I67" s="162">
        <v>9691937</v>
      </c>
      <c r="J67" s="163">
        <f t="shared" si="6"/>
        <v>3370168</v>
      </c>
      <c r="K67" s="163"/>
    </row>
    <row r="68" spans="1:11" s="143" customFormat="1" ht="18" customHeight="1">
      <c r="A68" s="143">
        <f t="shared" si="3"/>
        <v>8</v>
      </c>
      <c r="B68" s="158">
        <v>42228</v>
      </c>
      <c r="C68" s="159" t="s">
        <v>372</v>
      </c>
      <c r="D68" s="158">
        <f t="shared" si="1"/>
        <v>42228</v>
      </c>
      <c r="E68" s="160" t="s">
        <v>474</v>
      </c>
      <c r="F68" s="160"/>
      <c r="G68" s="161" t="s">
        <v>94</v>
      </c>
      <c r="H68" s="162"/>
      <c r="I68" s="162">
        <v>55000</v>
      </c>
      <c r="J68" s="163">
        <f t="shared" si="2"/>
        <v>3315168</v>
      </c>
      <c r="K68" s="163"/>
    </row>
    <row r="69" spans="1:11" s="143" customFormat="1" ht="18" customHeight="1">
      <c r="A69" s="143">
        <f t="shared" si="3"/>
        <v>8</v>
      </c>
      <c r="B69" s="158">
        <v>42228</v>
      </c>
      <c r="C69" s="159" t="s">
        <v>372</v>
      </c>
      <c r="D69" s="158">
        <f t="shared" si="1"/>
        <v>42228</v>
      </c>
      <c r="E69" s="160" t="s">
        <v>474</v>
      </c>
      <c r="F69" s="160"/>
      <c r="G69" s="161" t="s">
        <v>94</v>
      </c>
      <c r="H69" s="162"/>
      <c r="I69" s="162">
        <v>55000</v>
      </c>
      <c r="J69" s="163">
        <f t="shared" si="2"/>
        <v>3260168</v>
      </c>
      <c r="K69" s="163"/>
    </row>
    <row r="70" spans="1:11" s="143" customFormat="1" ht="18" hidden="1" customHeight="1">
      <c r="A70" s="143">
        <f t="shared" si="3"/>
        <v>8</v>
      </c>
      <c r="B70" s="158">
        <v>42234</v>
      </c>
      <c r="C70" s="159" t="s">
        <v>375</v>
      </c>
      <c r="D70" s="158">
        <f t="shared" si="1"/>
        <v>42234</v>
      </c>
      <c r="E70" s="160" t="s">
        <v>633</v>
      </c>
      <c r="F70" s="160"/>
      <c r="G70" s="161" t="s">
        <v>371</v>
      </c>
      <c r="H70" s="162">
        <v>25000000</v>
      </c>
      <c r="I70" s="162"/>
      <c r="J70" s="163">
        <f t="shared" si="2"/>
        <v>28260168</v>
      </c>
      <c r="K70" s="163"/>
    </row>
    <row r="71" spans="1:11" s="143" customFormat="1" ht="18" hidden="1" customHeight="1">
      <c r="A71" s="143">
        <f t="shared" si="3"/>
        <v>8</v>
      </c>
      <c r="B71" s="158">
        <v>42234</v>
      </c>
      <c r="C71" s="159" t="s">
        <v>372</v>
      </c>
      <c r="D71" s="158">
        <f t="shared" si="1"/>
        <v>42234</v>
      </c>
      <c r="E71" s="160" t="s">
        <v>1020</v>
      </c>
      <c r="F71" s="160"/>
      <c r="G71" s="161" t="s">
        <v>378</v>
      </c>
      <c r="H71" s="162"/>
      <c r="I71" s="162">
        <v>4459886</v>
      </c>
      <c r="J71" s="163">
        <f t="shared" si="2"/>
        <v>23800282</v>
      </c>
      <c r="K71" s="163"/>
    </row>
    <row r="72" spans="1:11" s="143" customFormat="1" ht="18" hidden="1" customHeight="1">
      <c r="A72" s="143">
        <f t="shared" si="3"/>
        <v>8</v>
      </c>
      <c r="B72" s="158">
        <v>42234</v>
      </c>
      <c r="C72" s="159" t="s">
        <v>372</v>
      </c>
      <c r="D72" s="158">
        <f t="shared" si="1"/>
        <v>42234</v>
      </c>
      <c r="E72" s="160" t="s">
        <v>1023</v>
      </c>
      <c r="F72" s="160"/>
      <c r="G72" s="161" t="s">
        <v>378</v>
      </c>
      <c r="H72" s="162"/>
      <c r="I72" s="162">
        <v>5812552</v>
      </c>
      <c r="J72" s="163">
        <f t="shared" si="2"/>
        <v>17987730</v>
      </c>
      <c r="K72" s="163"/>
    </row>
    <row r="73" spans="1:11" s="143" customFormat="1" ht="18" hidden="1" customHeight="1">
      <c r="A73" s="143">
        <f t="shared" si="3"/>
        <v>8</v>
      </c>
      <c r="B73" s="158">
        <v>42234</v>
      </c>
      <c r="C73" s="159" t="s">
        <v>372</v>
      </c>
      <c r="D73" s="158">
        <f t="shared" si="1"/>
        <v>42234</v>
      </c>
      <c r="E73" s="160" t="s">
        <v>1022</v>
      </c>
      <c r="F73" s="160"/>
      <c r="G73" s="161" t="s">
        <v>378</v>
      </c>
      <c r="H73" s="162"/>
      <c r="I73" s="162">
        <v>7237062</v>
      </c>
      <c r="J73" s="163">
        <f t="shared" si="2"/>
        <v>10750668</v>
      </c>
      <c r="K73" s="163"/>
    </row>
    <row r="74" spans="1:11" s="143" customFormat="1" ht="18" hidden="1" customHeight="1">
      <c r="A74" s="143">
        <f t="shared" si="3"/>
        <v>8</v>
      </c>
      <c r="B74" s="158">
        <v>42234</v>
      </c>
      <c r="C74" s="159" t="s">
        <v>372</v>
      </c>
      <c r="D74" s="158">
        <f t="shared" si="1"/>
        <v>42234</v>
      </c>
      <c r="E74" s="160" t="s">
        <v>1021</v>
      </c>
      <c r="F74" s="160"/>
      <c r="G74" s="161" t="s">
        <v>378</v>
      </c>
      <c r="H74" s="162"/>
      <c r="I74" s="162">
        <v>5357168</v>
      </c>
      <c r="J74" s="163">
        <f t="shared" si="2"/>
        <v>5393500</v>
      </c>
      <c r="K74" s="163"/>
    </row>
    <row r="75" spans="1:11" s="143" customFormat="1" ht="18" hidden="1" customHeight="1">
      <c r="A75" s="143">
        <f t="shared" si="3"/>
        <v>8</v>
      </c>
      <c r="B75" s="158">
        <v>42234</v>
      </c>
      <c r="C75" s="159" t="s">
        <v>375</v>
      </c>
      <c r="D75" s="158">
        <f t="shared" si="1"/>
        <v>42234</v>
      </c>
      <c r="E75" s="160" t="s">
        <v>1024</v>
      </c>
      <c r="F75" s="160"/>
      <c r="G75" s="161" t="s">
        <v>443</v>
      </c>
      <c r="H75" s="162">
        <v>1154784000</v>
      </c>
      <c r="I75" s="162"/>
      <c r="J75" s="163">
        <f t="shared" si="2"/>
        <v>1160177500</v>
      </c>
      <c r="K75" s="163"/>
    </row>
    <row r="76" spans="1:11" s="143" customFormat="1" ht="18" hidden="1" customHeight="1">
      <c r="A76" s="143">
        <f t="shared" ref="A76:A109" si="7">IF(B76&lt;&gt;"",MONTH(B76),"")</f>
        <v>8</v>
      </c>
      <c r="B76" s="158">
        <v>42235</v>
      </c>
      <c r="C76" s="159" t="s">
        <v>372</v>
      </c>
      <c r="D76" s="158">
        <f t="shared" si="1"/>
        <v>42235</v>
      </c>
      <c r="E76" s="160" t="s">
        <v>62</v>
      </c>
      <c r="F76" s="160"/>
      <c r="G76" s="161" t="s">
        <v>371</v>
      </c>
      <c r="H76" s="162"/>
      <c r="I76" s="162">
        <v>1160000000</v>
      </c>
      <c r="J76" s="163">
        <f t="shared" si="2"/>
        <v>177500</v>
      </c>
      <c r="K76" s="163"/>
    </row>
    <row r="77" spans="1:11" s="143" customFormat="1" ht="18" hidden="1" customHeight="1">
      <c r="A77" s="143">
        <f t="shared" si="7"/>
        <v>8</v>
      </c>
      <c r="B77" s="158">
        <v>42240</v>
      </c>
      <c r="C77" s="159" t="s">
        <v>375</v>
      </c>
      <c r="D77" s="158">
        <f t="shared" ref="D77:D116" si="8">IF(B77&lt;&gt;"",B77,"")</f>
        <v>42240</v>
      </c>
      <c r="E77" s="160" t="s">
        <v>417</v>
      </c>
      <c r="F77" s="160"/>
      <c r="G77" s="161" t="s">
        <v>418</v>
      </c>
      <c r="H77" s="162">
        <v>10346</v>
      </c>
      <c r="I77" s="162"/>
      <c r="J77" s="163">
        <f t="shared" ref="J77:J116" si="9">IF(B77&lt;&gt;"",J76+H77-I77,0)</f>
        <v>187846</v>
      </c>
      <c r="K77" s="163"/>
    </row>
    <row r="78" spans="1:11" s="143" customFormat="1" ht="18" hidden="1" customHeight="1">
      <c r="A78" s="143">
        <f t="shared" si="7"/>
        <v>8</v>
      </c>
      <c r="B78" s="158">
        <v>42247</v>
      </c>
      <c r="C78" s="159" t="s">
        <v>375</v>
      </c>
      <c r="D78" s="158">
        <f t="shared" si="8"/>
        <v>42247</v>
      </c>
      <c r="E78" s="160" t="s">
        <v>633</v>
      </c>
      <c r="F78" s="160"/>
      <c r="G78" s="161" t="s">
        <v>371</v>
      </c>
      <c r="H78" s="162">
        <v>900000000</v>
      </c>
      <c r="I78" s="162"/>
      <c r="J78" s="163">
        <f t="shared" si="9"/>
        <v>900187846</v>
      </c>
      <c r="K78" s="163"/>
    </row>
    <row r="79" spans="1:11" s="143" customFormat="1" ht="18" hidden="1" customHeight="1">
      <c r="A79" s="143">
        <f t="shared" si="7"/>
        <v>9</v>
      </c>
      <c r="B79" s="158">
        <v>42248</v>
      </c>
      <c r="C79" s="159" t="s">
        <v>372</v>
      </c>
      <c r="D79" s="158">
        <f t="shared" si="8"/>
        <v>42248</v>
      </c>
      <c r="E79" s="160" t="s">
        <v>476</v>
      </c>
      <c r="F79" s="160"/>
      <c r="G79" s="161" t="s">
        <v>36</v>
      </c>
      <c r="H79" s="162"/>
      <c r="I79" s="162">
        <v>900000000</v>
      </c>
      <c r="J79" s="163">
        <f t="shared" si="9"/>
        <v>187846</v>
      </c>
      <c r="K79" s="163"/>
    </row>
    <row r="80" spans="1:11" s="143" customFormat="1" ht="18" hidden="1" customHeight="1">
      <c r="A80" s="143">
        <f t="shared" si="7"/>
        <v>9</v>
      </c>
      <c r="B80" s="158">
        <v>42250</v>
      </c>
      <c r="C80" s="159" t="s">
        <v>375</v>
      </c>
      <c r="D80" s="158">
        <f t="shared" si="8"/>
        <v>42250</v>
      </c>
      <c r="E80" s="160" t="s">
        <v>633</v>
      </c>
      <c r="F80" s="160"/>
      <c r="G80" s="161" t="s">
        <v>371</v>
      </c>
      <c r="H80" s="162">
        <v>901000000</v>
      </c>
      <c r="I80" s="162"/>
      <c r="J80" s="163">
        <f t="shared" si="9"/>
        <v>901187846</v>
      </c>
      <c r="K80" s="163"/>
    </row>
    <row r="81" spans="1:11" s="143" customFormat="1" ht="18" hidden="1" customHeight="1">
      <c r="A81" s="143">
        <f t="shared" si="7"/>
        <v>9</v>
      </c>
      <c r="B81" s="158">
        <v>42251</v>
      </c>
      <c r="C81" s="159" t="s">
        <v>372</v>
      </c>
      <c r="D81" s="158">
        <f t="shared" si="8"/>
        <v>42251</v>
      </c>
      <c r="E81" s="160" t="s">
        <v>476</v>
      </c>
      <c r="F81" s="160"/>
      <c r="G81" s="161" t="s">
        <v>36</v>
      </c>
      <c r="H81" s="162"/>
      <c r="I81" s="162">
        <v>900000000</v>
      </c>
      <c r="J81" s="163">
        <f t="shared" si="9"/>
        <v>1187846</v>
      </c>
      <c r="K81" s="163"/>
    </row>
    <row r="82" spans="1:11" s="143" customFormat="1" ht="18" customHeight="1">
      <c r="A82" s="143">
        <f t="shared" si="7"/>
        <v>9</v>
      </c>
      <c r="B82" s="158">
        <v>42251</v>
      </c>
      <c r="C82" s="159" t="s">
        <v>372</v>
      </c>
      <c r="D82" s="158">
        <f t="shared" si="8"/>
        <v>42251</v>
      </c>
      <c r="E82" s="160" t="s">
        <v>1114</v>
      </c>
      <c r="F82" s="160"/>
      <c r="G82" s="161" t="s">
        <v>94</v>
      </c>
      <c r="H82" s="162"/>
      <c r="I82" s="162">
        <v>296937</v>
      </c>
      <c r="J82" s="163">
        <f t="shared" si="9"/>
        <v>890909</v>
      </c>
      <c r="K82" s="163"/>
    </row>
    <row r="83" spans="1:11" s="143" customFormat="1" ht="18" customHeight="1">
      <c r="A83" s="143">
        <f t="shared" ref="A83" si="10">IF(B83&lt;&gt;"",MONTH(B83),"")</f>
        <v>9</v>
      </c>
      <c r="B83" s="158">
        <v>42251</v>
      </c>
      <c r="C83" s="159" t="s">
        <v>372</v>
      </c>
      <c r="D83" s="158">
        <f t="shared" ref="D83" si="11">IF(B83&lt;&gt;"",B83,"")</f>
        <v>42251</v>
      </c>
      <c r="E83" s="160" t="s">
        <v>1114</v>
      </c>
      <c r="F83" s="160"/>
      <c r="G83" s="161" t="s">
        <v>94</v>
      </c>
      <c r="H83" s="162"/>
      <c r="I83" s="162">
        <v>296937</v>
      </c>
      <c r="J83" s="163">
        <f t="shared" ref="J83" si="12">IF(B83&lt;&gt;"",J82+H83-I83,0)</f>
        <v>593972</v>
      </c>
      <c r="K83" s="163"/>
    </row>
    <row r="84" spans="1:11" s="143" customFormat="1" ht="18" hidden="1" customHeight="1">
      <c r="A84" s="143">
        <f t="shared" si="7"/>
        <v>9</v>
      </c>
      <c r="B84" s="158">
        <v>42266</v>
      </c>
      <c r="C84" s="159" t="s">
        <v>375</v>
      </c>
      <c r="D84" s="158">
        <f t="shared" si="8"/>
        <v>42266</v>
      </c>
      <c r="E84" s="160" t="s">
        <v>633</v>
      </c>
      <c r="F84" s="160"/>
      <c r="G84" s="161" t="s">
        <v>371</v>
      </c>
      <c r="H84" s="162">
        <v>25000000</v>
      </c>
      <c r="I84" s="162"/>
      <c r="J84" s="163">
        <f t="shared" si="9"/>
        <v>25593972</v>
      </c>
      <c r="K84" s="163"/>
    </row>
    <row r="85" spans="1:11" s="143" customFormat="1" ht="18" hidden="1" customHeight="1">
      <c r="A85" s="143">
        <f t="shared" si="7"/>
        <v>9</v>
      </c>
      <c r="B85" s="158">
        <v>42266</v>
      </c>
      <c r="C85" s="159" t="s">
        <v>372</v>
      </c>
      <c r="D85" s="158">
        <f t="shared" si="8"/>
        <v>42266</v>
      </c>
      <c r="E85" s="160" t="s">
        <v>1023</v>
      </c>
      <c r="F85" s="160"/>
      <c r="G85" s="161" t="s">
        <v>378</v>
      </c>
      <c r="H85" s="162"/>
      <c r="I85" s="162">
        <v>5917275</v>
      </c>
      <c r="J85" s="163">
        <f t="shared" si="9"/>
        <v>19676697</v>
      </c>
      <c r="K85" s="163"/>
    </row>
    <row r="86" spans="1:11" s="143" customFormat="1" ht="18" hidden="1" customHeight="1">
      <c r="A86" s="143">
        <f t="shared" ref="A86:A87" si="13">IF(B86&lt;&gt;"",MONTH(B86),"")</f>
        <v>9</v>
      </c>
      <c r="B86" s="158">
        <v>42266</v>
      </c>
      <c r="C86" s="159" t="s">
        <v>372</v>
      </c>
      <c r="D86" s="158">
        <f t="shared" ref="D86:D104" si="14">IF(B86&lt;&gt;"",B86,"")</f>
        <v>42266</v>
      </c>
      <c r="E86" s="160" t="s">
        <v>937</v>
      </c>
      <c r="F86" s="160"/>
      <c r="G86" s="161" t="s">
        <v>378</v>
      </c>
      <c r="H86" s="162"/>
      <c r="I86" s="162">
        <v>7367400</v>
      </c>
      <c r="J86" s="163">
        <f t="shared" ref="J86:J87" si="15">IF(B86&lt;&gt;"",J85+H86-I86,0)</f>
        <v>12309297</v>
      </c>
      <c r="K86" s="163"/>
    </row>
    <row r="87" spans="1:11" s="143" customFormat="1" ht="18" hidden="1" customHeight="1">
      <c r="A87" s="143">
        <f t="shared" si="13"/>
        <v>9</v>
      </c>
      <c r="B87" s="158">
        <v>42266</v>
      </c>
      <c r="C87" s="159" t="s">
        <v>372</v>
      </c>
      <c r="D87" s="158">
        <f t="shared" si="14"/>
        <v>42266</v>
      </c>
      <c r="E87" s="160" t="s">
        <v>1138</v>
      </c>
      <c r="F87" s="160"/>
      <c r="G87" s="161" t="s">
        <v>378</v>
      </c>
      <c r="H87" s="162"/>
      <c r="I87" s="162">
        <v>3381300</v>
      </c>
      <c r="J87" s="163">
        <f t="shared" si="15"/>
        <v>8927997</v>
      </c>
      <c r="K87" s="163"/>
    </row>
    <row r="88" spans="1:11" s="143" customFormat="1" ht="18" hidden="1" customHeight="1">
      <c r="A88" s="143">
        <f t="shared" ref="A88" si="16">IF(B88&lt;&gt;"",MONTH(B88),"")</f>
        <v>9</v>
      </c>
      <c r="B88" s="158">
        <v>42271</v>
      </c>
      <c r="C88" s="159" t="s">
        <v>375</v>
      </c>
      <c r="D88" s="158">
        <f t="shared" si="14"/>
        <v>42271</v>
      </c>
      <c r="E88" s="160" t="s">
        <v>417</v>
      </c>
      <c r="F88" s="160"/>
      <c r="G88" s="161" t="s">
        <v>418</v>
      </c>
      <c r="H88" s="162">
        <v>15545</v>
      </c>
      <c r="I88" s="162"/>
      <c r="J88" s="163">
        <f t="shared" ref="J88" si="17">IF(B88&lt;&gt;"",J87+H88-I88,0)</f>
        <v>8943542</v>
      </c>
      <c r="K88" s="163"/>
    </row>
    <row r="89" spans="1:11" s="143" customFormat="1" ht="18" hidden="1" customHeight="1">
      <c r="A89" s="143">
        <f t="shared" si="7"/>
        <v>10</v>
      </c>
      <c r="B89" s="158">
        <v>42278</v>
      </c>
      <c r="C89" s="159" t="s">
        <v>375</v>
      </c>
      <c r="D89" s="158">
        <f t="shared" si="14"/>
        <v>42278</v>
      </c>
      <c r="E89" s="160" t="s">
        <v>633</v>
      </c>
      <c r="F89" s="160"/>
      <c r="G89" s="161" t="s">
        <v>371</v>
      </c>
      <c r="H89" s="162">
        <v>2000000000</v>
      </c>
      <c r="I89" s="162"/>
      <c r="J89" s="163">
        <f t="shared" si="9"/>
        <v>2008943542</v>
      </c>
      <c r="K89" s="163"/>
    </row>
    <row r="90" spans="1:11" s="143" customFormat="1" ht="18" hidden="1" customHeight="1">
      <c r="A90" s="143">
        <f t="shared" si="7"/>
        <v>10</v>
      </c>
      <c r="B90" s="158">
        <v>42279</v>
      </c>
      <c r="C90" s="159" t="s">
        <v>372</v>
      </c>
      <c r="D90" s="158">
        <f t="shared" si="14"/>
        <v>42279</v>
      </c>
      <c r="E90" s="160" t="s">
        <v>62</v>
      </c>
      <c r="F90" s="160"/>
      <c r="G90" s="161" t="s">
        <v>371</v>
      </c>
      <c r="H90" s="162"/>
      <c r="I90" s="162">
        <v>150000000</v>
      </c>
      <c r="J90" s="163">
        <f t="shared" si="9"/>
        <v>1858943542</v>
      </c>
      <c r="K90" s="163"/>
    </row>
    <row r="91" spans="1:11" s="143" customFormat="1" ht="18" customHeight="1">
      <c r="A91" s="143">
        <f t="shared" si="7"/>
        <v>10</v>
      </c>
      <c r="B91" s="158">
        <v>42279</v>
      </c>
      <c r="C91" s="159" t="s">
        <v>372</v>
      </c>
      <c r="D91" s="158">
        <f t="shared" si="14"/>
        <v>42279</v>
      </c>
      <c r="E91" s="160" t="s">
        <v>1212</v>
      </c>
      <c r="F91" s="160"/>
      <c r="G91" s="161" t="s">
        <v>94</v>
      </c>
      <c r="H91" s="162"/>
      <c r="I91" s="162">
        <v>46549</v>
      </c>
      <c r="J91" s="163">
        <f t="shared" si="9"/>
        <v>1858896993</v>
      </c>
      <c r="K91" s="163"/>
    </row>
    <row r="92" spans="1:11" s="143" customFormat="1" ht="18" hidden="1" customHeight="1">
      <c r="A92" s="143">
        <f t="shared" si="7"/>
        <v>10</v>
      </c>
      <c r="B92" s="158">
        <v>42279</v>
      </c>
      <c r="C92" s="159" t="s">
        <v>372</v>
      </c>
      <c r="D92" s="158">
        <f t="shared" si="14"/>
        <v>42279</v>
      </c>
      <c r="E92" s="160" t="s">
        <v>476</v>
      </c>
      <c r="F92" s="160"/>
      <c r="G92" s="161" t="s">
        <v>36</v>
      </c>
      <c r="H92" s="162"/>
      <c r="I92" s="162">
        <v>1850000000</v>
      </c>
      <c r="J92" s="163">
        <f t="shared" si="9"/>
        <v>8896993</v>
      </c>
      <c r="K92" s="163"/>
    </row>
    <row r="93" spans="1:11" s="143" customFormat="1" ht="18" hidden="1" customHeight="1">
      <c r="A93" s="143">
        <f t="shared" si="7"/>
        <v>10</v>
      </c>
      <c r="B93" s="158">
        <v>42297</v>
      </c>
      <c r="C93" s="159" t="s">
        <v>372</v>
      </c>
      <c r="D93" s="158">
        <f t="shared" si="14"/>
        <v>42297</v>
      </c>
      <c r="E93" s="160" t="s">
        <v>1213</v>
      </c>
      <c r="F93" s="160"/>
      <c r="G93" s="161" t="s">
        <v>378</v>
      </c>
      <c r="H93" s="162"/>
      <c r="I93" s="162">
        <v>3250808</v>
      </c>
      <c r="J93" s="163">
        <f t="shared" si="9"/>
        <v>5646185</v>
      </c>
      <c r="K93" s="163"/>
    </row>
    <row r="94" spans="1:11" s="143" customFormat="1" ht="18" hidden="1" customHeight="1">
      <c r="A94" s="143">
        <f t="shared" si="7"/>
        <v>10</v>
      </c>
      <c r="B94" s="158">
        <v>42298</v>
      </c>
      <c r="C94" s="159" t="s">
        <v>375</v>
      </c>
      <c r="D94" s="158">
        <f t="shared" si="14"/>
        <v>42298</v>
      </c>
      <c r="E94" s="160" t="s">
        <v>633</v>
      </c>
      <c r="F94" s="160"/>
      <c r="G94" s="161" t="s">
        <v>371</v>
      </c>
      <c r="H94" s="162">
        <v>15000000</v>
      </c>
      <c r="I94" s="162"/>
      <c r="J94" s="163">
        <f t="shared" si="9"/>
        <v>20646185</v>
      </c>
      <c r="K94" s="163"/>
    </row>
    <row r="95" spans="1:11" s="143" customFormat="1" ht="18" hidden="1" customHeight="1">
      <c r="A95" s="143">
        <f t="shared" si="7"/>
        <v>10</v>
      </c>
      <c r="B95" s="158">
        <v>42298</v>
      </c>
      <c r="C95" s="159" t="s">
        <v>372</v>
      </c>
      <c r="D95" s="158">
        <f t="shared" si="14"/>
        <v>42298</v>
      </c>
      <c r="E95" s="160" t="s">
        <v>1213</v>
      </c>
      <c r="F95" s="160"/>
      <c r="G95" s="161" t="s">
        <v>378</v>
      </c>
      <c r="H95" s="162"/>
      <c r="I95" s="162">
        <v>5684771</v>
      </c>
      <c r="J95" s="163">
        <f t="shared" si="9"/>
        <v>14961414</v>
      </c>
      <c r="K95" s="163"/>
    </row>
    <row r="96" spans="1:11" s="143" customFormat="1" ht="18" hidden="1" customHeight="1">
      <c r="A96" s="143">
        <f t="shared" si="7"/>
        <v>10</v>
      </c>
      <c r="B96" s="158">
        <v>42298</v>
      </c>
      <c r="C96" s="159" t="s">
        <v>372</v>
      </c>
      <c r="D96" s="158">
        <f t="shared" ref="D96:D97" si="18">IF(B96&lt;&gt;"",B96,"")</f>
        <v>42298</v>
      </c>
      <c r="E96" s="160" t="s">
        <v>1213</v>
      </c>
      <c r="F96" s="160"/>
      <c r="G96" s="161" t="s">
        <v>378</v>
      </c>
      <c r="H96" s="162"/>
      <c r="I96" s="162">
        <v>7078387</v>
      </c>
      <c r="J96" s="163">
        <f t="shared" si="9"/>
        <v>7883027</v>
      </c>
      <c r="K96" s="163"/>
    </row>
    <row r="97" spans="1:11" s="143" customFormat="1" ht="18" hidden="1" customHeight="1">
      <c r="A97" s="143">
        <f t="shared" si="7"/>
        <v>10</v>
      </c>
      <c r="B97" s="158">
        <v>42298</v>
      </c>
      <c r="C97" s="159" t="s">
        <v>372</v>
      </c>
      <c r="D97" s="158">
        <f t="shared" si="18"/>
        <v>42298</v>
      </c>
      <c r="E97" s="160" t="s">
        <v>1213</v>
      </c>
      <c r="F97" s="160"/>
      <c r="G97" s="161" t="s">
        <v>378</v>
      </c>
      <c r="H97" s="162"/>
      <c r="I97" s="162">
        <v>7533695</v>
      </c>
      <c r="J97" s="163">
        <f t="shared" si="9"/>
        <v>349332</v>
      </c>
      <c r="K97" s="163"/>
    </row>
    <row r="98" spans="1:11" s="143" customFormat="1" ht="18" hidden="1" customHeight="1">
      <c r="A98" s="143">
        <f t="shared" si="7"/>
        <v>10</v>
      </c>
      <c r="B98" s="158">
        <v>42301</v>
      </c>
      <c r="C98" s="159" t="s">
        <v>375</v>
      </c>
      <c r="D98" s="158">
        <f t="shared" si="14"/>
        <v>42301</v>
      </c>
      <c r="E98" s="160" t="s">
        <v>417</v>
      </c>
      <c r="F98" s="160"/>
      <c r="G98" s="161" t="s">
        <v>418</v>
      </c>
      <c r="H98" s="162">
        <v>18582</v>
      </c>
      <c r="I98" s="162"/>
      <c r="J98" s="163">
        <f t="shared" si="9"/>
        <v>367914</v>
      </c>
      <c r="K98" s="163"/>
    </row>
    <row r="99" spans="1:11" s="143" customFormat="1" ht="18" customHeight="1">
      <c r="A99" s="143">
        <f t="shared" si="7"/>
        <v>11</v>
      </c>
      <c r="B99" s="158">
        <v>42321</v>
      </c>
      <c r="C99" s="159" t="s">
        <v>372</v>
      </c>
      <c r="D99" s="158">
        <f t="shared" si="14"/>
        <v>42321</v>
      </c>
      <c r="E99" s="160" t="s">
        <v>474</v>
      </c>
      <c r="F99" s="160"/>
      <c r="G99" s="161" t="s">
        <v>94</v>
      </c>
      <c r="H99" s="162"/>
      <c r="I99" s="162">
        <v>50000</v>
      </c>
      <c r="J99" s="163">
        <f t="shared" si="9"/>
        <v>317914</v>
      </c>
      <c r="K99" s="163"/>
    </row>
    <row r="100" spans="1:11" s="143" customFormat="1" ht="18" hidden="1" customHeight="1">
      <c r="A100" s="143">
        <f t="shared" ref="A100" si="19">IF(B100&lt;&gt;"",MONTH(B100),"")</f>
        <v>11</v>
      </c>
      <c r="B100" s="158">
        <v>42321</v>
      </c>
      <c r="C100" s="159" t="s">
        <v>372</v>
      </c>
      <c r="D100" s="158">
        <f t="shared" ref="D100" si="20">IF(B100&lt;&gt;"",B100,"")</f>
        <v>42321</v>
      </c>
      <c r="E100" s="160" t="s">
        <v>818</v>
      </c>
      <c r="F100" s="160"/>
      <c r="G100" s="161" t="s">
        <v>35</v>
      </c>
      <c r="H100" s="162"/>
      <c r="I100" s="162">
        <v>5000</v>
      </c>
      <c r="J100" s="163">
        <f t="shared" ref="J100" si="21">IF(B100&lt;&gt;"",J99+H100-I100,0)</f>
        <v>312914</v>
      </c>
      <c r="K100" s="163"/>
    </row>
    <row r="101" spans="1:11" s="143" customFormat="1" ht="18" customHeight="1">
      <c r="A101" s="143">
        <f t="shared" si="7"/>
        <v>11</v>
      </c>
      <c r="B101" s="158">
        <v>42321</v>
      </c>
      <c r="C101" s="159" t="s">
        <v>372</v>
      </c>
      <c r="D101" s="158">
        <f t="shared" ref="D101" si="22">IF(B101&lt;&gt;"",B101,"")</f>
        <v>42321</v>
      </c>
      <c r="E101" s="160" t="s">
        <v>474</v>
      </c>
      <c r="F101" s="160"/>
      <c r="G101" s="161" t="s">
        <v>94</v>
      </c>
      <c r="H101" s="162"/>
      <c r="I101" s="162">
        <v>50000</v>
      </c>
      <c r="J101" s="163">
        <f>IF(B101&lt;&gt;"",J99+H101-I101,0)</f>
        <v>267914</v>
      </c>
      <c r="K101" s="163"/>
    </row>
    <row r="102" spans="1:11" s="143" customFormat="1" ht="18" hidden="1" customHeight="1">
      <c r="A102" s="143">
        <f t="shared" ref="A102" si="23">IF(B102&lt;&gt;"",MONTH(B102),"")</f>
        <v>11</v>
      </c>
      <c r="B102" s="158">
        <v>42321</v>
      </c>
      <c r="C102" s="159" t="s">
        <v>372</v>
      </c>
      <c r="D102" s="158">
        <f t="shared" ref="D102" si="24">IF(B102&lt;&gt;"",B102,"")</f>
        <v>42321</v>
      </c>
      <c r="E102" s="160" t="s">
        <v>818</v>
      </c>
      <c r="F102" s="160"/>
      <c r="G102" s="161" t="s">
        <v>35</v>
      </c>
      <c r="H102" s="162"/>
      <c r="I102" s="162">
        <v>5000</v>
      </c>
      <c r="J102" s="163">
        <f>IF(B102&lt;&gt;"",J100+H102-I102,0)</f>
        <v>307914</v>
      </c>
      <c r="K102" s="163"/>
    </row>
    <row r="103" spans="1:11" s="143" customFormat="1" ht="18" hidden="1" customHeight="1">
      <c r="A103" s="143">
        <f t="shared" si="7"/>
        <v>11</v>
      </c>
      <c r="B103" s="158">
        <v>42327</v>
      </c>
      <c r="C103" s="159" t="s">
        <v>375</v>
      </c>
      <c r="D103" s="158">
        <f t="shared" si="14"/>
        <v>42327</v>
      </c>
      <c r="E103" s="160" t="s">
        <v>633</v>
      </c>
      <c r="F103" s="160"/>
      <c r="G103" s="161" t="s">
        <v>371</v>
      </c>
      <c r="H103" s="162">
        <v>25000000</v>
      </c>
      <c r="I103" s="162"/>
      <c r="J103" s="163">
        <f>IF(B103&lt;&gt;"",J101+H103-I103,0)</f>
        <v>25267914</v>
      </c>
      <c r="K103" s="163"/>
    </row>
    <row r="104" spans="1:11" s="143" customFormat="1" ht="18" hidden="1" customHeight="1">
      <c r="A104" s="143">
        <f t="shared" si="7"/>
        <v>11</v>
      </c>
      <c r="B104" s="158">
        <v>42327</v>
      </c>
      <c r="C104" s="159" t="s">
        <v>372</v>
      </c>
      <c r="D104" s="158">
        <f t="shared" si="14"/>
        <v>42327</v>
      </c>
      <c r="E104" s="160" t="s">
        <v>936</v>
      </c>
      <c r="F104" s="160"/>
      <c r="G104" s="161" t="s">
        <v>378</v>
      </c>
      <c r="H104" s="162"/>
      <c r="I104" s="162">
        <v>5919905</v>
      </c>
      <c r="J104" s="163">
        <f t="shared" si="9"/>
        <v>19348009</v>
      </c>
      <c r="K104" s="163"/>
    </row>
    <row r="105" spans="1:11" s="143" customFormat="1" ht="18" hidden="1" customHeight="1">
      <c r="A105" s="143">
        <f t="shared" ref="A105:A107" si="25">IF(B105&lt;&gt;"",MONTH(B105),"")</f>
        <v>11</v>
      </c>
      <c r="B105" s="158">
        <v>42327</v>
      </c>
      <c r="C105" s="159" t="s">
        <v>372</v>
      </c>
      <c r="D105" s="158">
        <f t="shared" ref="D105:D107" si="26">IF(B105&lt;&gt;"",B105,"")</f>
        <v>42327</v>
      </c>
      <c r="E105" s="160" t="s">
        <v>937</v>
      </c>
      <c r="F105" s="160"/>
      <c r="G105" s="161" t="s">
        <v>378</v>
      </c>
      <c r="H105" s="162"/>
      <c r="I105" s="162">
        <v>7370674</v>
      </c>
      <c r="J105" s="163">
        <f t="shared" ref="J105:J107" si="27">IF(B105&lt;&gt;"",J104+H105-I105,0)</f>
        <v>11977335</v>
      </c>
      <c r="K105" s="163"/>
    </row>
    <row r="106" spans="1:11" s="143" customFormat="1" ht="18" hidden="1" customHeight="1">
      <c r="A106" s="143">
        <f t="shared" si="25"/>
        <v>11</v>
      </c>
      <c r="B106" s="158">
        <v>42327</v>
      </c>
      <c r="C106" s="159" t="s">
        <v>372</v>
      </c>
      <c r="D106" s="158">
        <f t="shared" si="26"/>
        <v>42327</v>
      </c>
      <c r="E106" s="160" t="s">
        <v>1138</v>
      </c>
      <c r="F106" s="160"/>
      <c r="G106" s="161" t="s">
        <v>378</v>
      </c>
      <c r="H106" s="162"/>
      <c r="I106" s="162">
        <v>3382803</v>
      </c>
      <c r="J106" s="163">
        <f t="shared" si="27"/>
        <v>8594532</v>
      </c>
      <c r="K106" s="163"/>
    </row>
    <row r="107" spans="1:11" s="143" customFormat="1" ht="18" hidden="1" customHeight="1">
      <c r="A107" s="143">
        <f t="shared" si="25"/>
        <v>11</v>
      </c>
      <c r="B107" s="158">
        <v>42327</v>
      </c>
      <c r="C107" s="159" t="s">
        <v>372</v>
      </c>
      <c r="D107" s="158">
        <f t="shared" si="26"/>
        <v>42327</v>
      </c>
      <c r="E107" s="160" t="s">
        <v>1282</v>
      </c>
      <c r="F107" s="160"/>
      <c r="G107" s="161" t="s">
        <v>378</v>
      </c>
      <c r="H107" s="162"/>
      <c r="I107" s="162">
        <v>4057653</v>
      </c>
      <c r="J107" s="163">
        <f t="shared" si="27"/>
        <v>4536879</v>
      </c>
      <c r="K107" s="163"/>
    </row>
    <row r="108" spans="1:11" s="143" customFormat="1" ht="18" hidden="1" customHeight="1">
      <c r="A108" s="143">
        <f t="shared" si="7"/>
        <v>11</v>
      </c>
      <c r="B108" s="158">
        <v>42338</v>
      </c>
      <c r="C108" s="159" t="s">
        <v>375</v>
      </c>
      <c r="D108" s="158">
        <f t="shared" si="8"/>
        <v>42338</v>
      </c>
      <c r="E108" s="160" t="s">
        <v>1283</v>
      </c>
      <c r="F108" s="160"/>
      <c r="G108" s="161" t="s">
        <v>613</v>
      </c>
      <c r="H108" s="162">
        <v>10000000</v>
      </c>
      <c r="I108" s="162"/>
      <c r="J108" s="163">
        <f t="shared" si="9"/>
        <v>14536879</v>
      </c>
      <c r="K108" s="163"/>
    </row>
    <row r="109" spans="1:11" s="143" customFormat="1" ht="18" hidden="1" customHeight="1">
      <c r="A109" s="143" t="str">
        <f t="shared" si="7"/>
        <v/>
      </c>
      <c r="B109" s="158"/>
      <c r="C109" s="159"/>
      <c r="D109" s="158" t="str">
        <f t="shared" si="8"/>
        <v/>
      </c>
      <c r="E109" s="160"/>
      <c r="F109" s="160"/>
      <c r="G109" s="159"/>
      <c r="H109" s="162"/>
      <c r="I109" s="162"/>
      <c r="J109" s="163">
        <f t="shared" si="9"/>
        <v>0</v>
      </c>
      <c r="K109" s="163"/>
    </row>
    <row r="110" spans="1:11" s="143" customFormat="1" ht="18" hidden="1" customHeight="1">
      <c r="A110" s="143" t="str">
        <f t="shared" ref="A110:A117" si="28">IF(B110&lt;&gt;"",MONTH(B110),"")</f>
        <v/>
      </c>
      <c r="B110" s="158"/>
      <c r="C110" s="159"/>
      <c r="D110" s="158" t="str">
        <f t="shared" si="8"/>
        <v/>
      </c>
      <c r="E110" s="160"/>
      <c r="F110" s="160"/>
      <c r="G110" s="159"/>
      <c r="H110" s="162"/>
      <c r="I110" s="162"/>
      <c r="J110" s="163">
        <f t="shared" si="9"/>
        <v>0</v>
      </c>
      <c r="K110" s="163"/>
    </row>
    <row r="111" spans="1:11" s="143" customFormat="1" ht="18" hidden="1" customHeight="1">
      <c r="A111" s="143" t="str">
        <f t="shared" si="28"/>
        <v/>
      </c>
      <c r="B111" s="158"/>
      <c r="C111" s="159"/>
      <c r="D111" s="158" t="str">
        <f t="shared" si="8"/>
        <v/>
      </c>
      <c r="E111" s="160"/>
      <c r="F111" s="160"/>
      <c r="G111" s="159"/>
      <c r="H111" s="162"/>
      <c r="I111" s="162"/>
      <c r="J111" s="163">
        <f t="shared" si="9"/>
        <v>0</v>
      </c>
      <c r="K111" s="163"/>
    </row>
    <row r="112" spans="1:11" s="143" customFormat="1" ht="18" hidden="1" customHeight="1">
      <c r="A112" s="143" t="str">
        <f t="shared" si="28"/>
        <v/>
      </c>
      <c r="B112" s="158"/>
      <c r="C112" s="159"/>
      <c r="D112" s="158" t="str">
        <f t="shared" si="8"/>
        <v/>
      </c>
      <c r="E112" s="160"/>
      <c r="F112" s="160"/>
      <c r="G112" s="159"/>
      <c r="H112" s="162"/>
      <c r="I112" s="162"/>
      <c r="J112" s="163">
        <f t="shared" si="9"/>
        <v>0</v>
      </c>
      <c r="K112" s="163"/>
    </row>
    <row r="113" spans="1:13" s="143" customFormat="1" ht="18" hidden="1" customHeight="1">
      <c r="A113" s="143" t="str">
        <f t="shared" si="28"/>
        <v/>
      </c>
      <c r="B113" s="158"/>
      <c r="C113" s="159"/>
      <c r="D113" s="158" t="str">
        <f t="shared" si="8"/>
        <v/>
      </c>
      <c r="E113" s="160"/>
      <c r="F113" s="160"/>
      <c r="G113" s="159"/>
      <c r="H113" s="162"/>
      <c r="I113" s="162"/>
      <c r="J113" s="163">
        <f t="shared" si="9"/>
        <v>0</v>
      </c>
      <c r="K113" s="163"/>
    </row>
    <row r="114" spans="1:13" s="143" customFormat="1" ht="18" hidden="1" customHeight="1">
      <c r="A114" s="143" t="str">
        <f t="shared" si="28"/>
        <v/>
      </c>
      <c r="B114" s="158"/>
      <c r="C114" s="159"/>
      <c r="D114" s="158" t="str">
        <f t="shared" si="8"/>
        <v/>
      </c>
      <c r="E114" s="160"/>
      <c r="F114" s="160"/>
      <c r="G114" s="159"/>
      <c r="H114" s="162"/>
      <c r="I114" s="162"/>
      <c r="J114" s="163">
        <f t="shared" si="9"/>
        <v>0</v>
      </c>
      <c r="K114" s="163"/>
    </row>
    <row r="115" spans="1:13" s="143" customFormat="1" ht="18" hidden="1" customHeight="1">
      <c r="A115" s="143" t="str">
        <f t="shared" si="28"/>
        <v/>
      </c>
      <c r="B115" s="158"/>
      <c r="C115" s="159"/>
      <c r="D115" s="158" t="str">
        <f t="shared" si="8"/>
        <v/>
      </c>
      <c r="E115" s="160"/>
      <c r="F115" s="160"/>
      <c r="G115" s="159"/>
      <c r="H115" s="162"/>
      <c r="I115" s="162"/>
      <c r="J115" s="163">
        <f t="shared" si="9"/>
        <v>0</v>
      </c>
      <c r="K115" s="163"/>
    </row>
    <row r="116" spans="1:13" s="143" customFormat="1" ht="18" hidden="1" customHeight="1">
      <c r="A116" s="143" t="str">
        <f t="shared" si="28"/>
        <v/>
      </c>
      <c r="B116" s="158"/>
      <c r="C116" s="159"/>
      <c r="D116" s="158" t="str">
        <f t="shared" si="8"/>
        <v/>
      </c>
      <c r="E116" s="160"/>
      <c r="F116" s="160"/>
      <c r="G116" s="159"/>
      <c r="H116" s="162"/>
      <c r="I116" s="162"/>
      <c r="J116" s="163">
        <f t="shared" si="9"/>
        <v>0</v>
      </c>
      <c r="K116" s="163"/>
    </row>
    <row r="117" spans="1:13" s="187" customFormat="1" ht="18" hidden="1" customHeight="1">
      <c r="A117" s="143" t="str">
        <f t="shared" si="28"/>
        <v/>
      </c>
      <c r="B117" s="245"/>
      <c r="C117" s="246"/>
      <c r="D117" s="245"/>
      <c r="E117" s="247"/>
      <c r="F117" s="247"/>
      <c r="G117" s="246"/>
      <c r="H117" s="248"/>
      <c r="I117" s="248"/>
      <c r="J117" s="249"/>
      <c r="K117" s="163"/>
    </row>
    <row r="118" spans="1:13" s="195" customFormat="1" ht="18" hidden="1" customHeight="1">
      <c r="B118" s="216"/>
      <c r="C118" s="217"/>
      <c r="D118" s="216"/>
      <c r="E118" s="201" t="s">
        <v>29</v>
      </c>
      <c r="F118" s="201"/>
      <c r="G118" s="218"/>
      <c r="H118" s="250">
        <f>SUM(H12:H117)</f>
        <v>15536554313</v>
      </c>
      <c r="I118" s="250">
        <f>SUM(I12:I117)</f>
        <v>15522819286</v>
      </c>
      <c r="J118" s="250">
        <f>J11+H118-I118</f>
        <v>14526879</v>
      </c>
      <c r="K118" s="218"/>
    </row>
    <row r="119" spans="1:13" s="195" customFormat="1" ht="18" hidden="1" customHeight="1">
      <c r="B119" s="216"/>
      <c r="C119" s="217"/>
      <c r="D119" s="216"/>
      <c r="E119" s="201" t="s">
        <v>435</v>
      </c>
      <c r="F119" s="201"/>
      <c r="G119" s="218"/>
      <c r="H119" s="201"/>
      <c r="I119" s="201"/>
      <c r="J119" s="250">
        <f>J118</f>
        <v>14526879</v>
      </c>
      <c r="K119" s="218"/>
    </row>
    <row r="120" spans="1:13" s="195" customFormat="1" ht="22.5" hidden="1" customHeight="1">
      <c r="B120" s="251" t="s">
        <v>436</v>
      </c>
      <c r="C120" s="252"/>
      <c r="H120" s="253"/>
      <c r="K120" s="254"/>
    </row>
    <row r="121" spans="1:13" s="195" customFormat="1" ht="12.75" hidden="1">
      <c r="B121" s="255" t="s">
        <v>483</v>
      </c>
      <c r="C121" s="256"/>
      <c r="H121" s="253"/>
      <c r="K121" s="254"/>
    </row>
    <row r="122" spans="1:13" s="195" customFormat="1" ht="12.75">
      <c r="B122" s="257"/>
      <c r="C122" s="258"/>
      <c r="D122" s="259"/>
      <c r="H122" s="253"/>
      <c r="I122" s="459" t="s">
        <v>484</v>
      </c>
      <c r="J122" s="459"/>
      <c r="K122" s="459"/>
    </row>
    <row r="123" spans="1:13" s="195" customFormat="1" ht="17.25" customHeight="1">
      <c r="B123" s="462" t="s">
        <v>33</v>
      </c>
      <c r="C123" s="462"/>
      <c r="D123" s="258"/>
      <c r="G123" s="260" t="s">
        <v>13</v>
      </c>
      <c r="H123" s="261"/>
      <c r="I123" s="463" t="s">
        <v>14</v>
      </c>
      <c r="J123" s="463"/>
      <c r="K123" s="463"/>
      <c r="L123" s="262"/>
      <c r="M123" s="257"/>
    </row>
    <row r="124" spans="1:13" s="195" customFormat="1" ht="12.75">
      <c r="B124" s="458" t="s">
        <v>15</v>
      </c>
      <c r="C124" s="458"/>
      <c r="D124" s="264"/>
      <c r="G124" s="263" t="s">
        <v>15</v>
      </c>
      <c r="H124" s="265"/>
      <c r="I124" s="459" t="s">
        <v>16</v>
      </c>
      <c r="J124" s="459"/>
      <c r="K124" s="459"/>
      <c r="M124" s="266"/>
    </row>
  </sheetData>
  <autoFilter ref="A10:M121">
    <filterColumn colId="0"/>
    <filterColumn colId="6">
      <filters>
        <filter val="642"/>
      </filters>
    </filterColumn>
  </autoFilter>
  <mergeCells count="19">
    <mergeCell ref="A8:A9"/>
    <mergeCell ref="I122:K122"/>
    <mergeCell ref="B2:E3"/>
    <mergeCell ref="I1:K1"/>
    <mergeCell ref="I2:K2"/>
    <mergeCell ref="I3:K3"/>
    <mergeCell ref="G8:G9"/>
    <mergeCell ref="C8:D8"/>
    <mergeCell ref="E8:E9"/>
    <mergeCell ref="H8:J8"/>
    <mergeCell ref="B124:C124"/>
    <mergeCell ref="I124:K124"/>
    <mergeCell ref="B4:K4"/>
    <mergeCell ref="B5:K5"/>
    <mergeCell ref="B6:K6"/>
    <mergeCell ref="B8:B9"/>
    <mergeCell ref="B123:C123"/>
    <mergeCell ref="I123:K123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49" activePane="bottomLeft" state="frozen"/>
      <selection activeCell="E186" sqref="E186"/>
      <selection pane="bottomLeft" activeCell="E61" sqref="E61"/>
    </sheetView>
  </sheetViews>
  <sheetFormatPr defaultRowHeight="15.75"/>
  <cols>
    <col min="1" max="1" width="4.28515625" style="236" customWidth="1"/>
    <col min="2" max="2" width="9.5703125" style="236" customWidth="1"/>
    <col min="3" max="3" width="5.42578125" style="237" customWidth="1"/>
    <col min="4" max="4" width="9.28515625" style="236" customWidth="1"/>
    <col min="5" max="5" width="35" style="236" customWidth="1"/>
    <col min="6" max="6" width="14.140625" style="236" customWidth="1"/>
    <col min="7" max="7" width="6.42578125" style="236" customWidth="1"/>
    <col min="8" max="8" width="6.7109375" style="238" customWidth="1"/>
    <col min="9" max="10" width="14.5703125" style="236" customWidth="1"/>
    <col min="11" max="11" width="14.5703125" style="239" customWidth="1"/>
    <col min="12" max="12" width="7.42578125" style="236" customWidth="1"/>
    <col min="13" max="16384" width="9.140625" style="236"/>
  </cols>
  <sheetData>
    <row r="1" spans="1:14" s="187" customFormat="1" ht="16.5" customHeight="1">
      <c r="B1" s="188" t="s">
        <v>354</v>
      </c>
      <c r="C1" s="136"/>
      <c r="H1" s="189"/>
      <c r="J1" s="442" t="s">
        <v>355</v>
      </c>
      <c r="K1" s="442"/>
      <c r="L1" s="442"/>
      <c r="M1" s="139"/>
      <c r="N1" s="139"/>
    </row>
    <row r="2" spans="1:14" s="187" customFormat="1" ht="16.5" customHeight="1">
      <c r="B2" s="443" t="s">
        <v>356</v>
      </c>
      <c r="C2" s="443"/>
      <c r="D2" s="443"/>
      <c r="E2" s="443"/>
      <c r="F2" s="140"/>
      <c r="H2" s="189"/>
      <c r="J2" s="445" t="s">
        <v>357</v>
      </c>
      <c r="K2" s="445"/>
      <c r="L2" s="445"/>
      <c r="M2" s="137"/>
      <c r="N2" s="137"/>
    </row>
    <row r="3" spans="1:14" s="187" customFormat="1" ht="16.5" customHeight="1">
      <c r="B3" s="443"/>
      <c r="C3" s="443"/>
      <c r="D3" s="443"/>
      <c r="E3" s="443"/>
      <c r="F3" s="140"/>
      <c r="H3" s="189"/>
      <c r="J3" s="445" t="s">
        <v>358</v>
      </c>
      <c r="K3" s="445"/>
      <c r="L3" s="445"/>
    </row>
    <row r="4" spans="1:14" s="187" customFormat="1" ht="19.5" customHeight="1">
      <c r="B4" s="446" t="s">
        <v>359</v>
      </c>
      <c r="C4" s="446"/>
      <c r="D4" s="446"/>
      <c r="E4" s="446"/>
      <c r="F4" s="446"/>
      <c r="G4" s="446"/>
      <c r="H4" s="446"/>
      <c r="I4" s="446"/>
      <c r="J4" s="446"/>
      <c r="K4" s="446"/>
      <c r="L4" s="446"/>
    </row>
    <row r="5" spans="1:14" s="187" customFormat="1" ht="15">
      <c r="B5" s="447" t="s">
        <v>471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</row>
    <row r="6" spans="1:14" s="187" customFormat="1" ht="15">
      <c r="B6" s="447" t="s">
        <v>485</v>
      </c>
      <c r="C6" s="447"/>
      <c r="D6" s="447"/>
      <c r="E6" s="447"/>
      <c r="F6" s="447"/>
      <c r="G6" s="447"/>
      <c r="H6" s="447"/>
      <c r="I6" s="447"/>
      <c r="J6" s="447"/>
      <c r="K6" s="447"/>
      <c r="L6" s="447"/>
    </row>
    <row r="7" spans="1:14" s="187" customFormat="1" ht="6.75" customHeight="1">
      <c r="B7" s="138"/>
      <c r="C7" s="138"/>
      <c r="D7" s="138"/>
      <c r="E7" s="138"/>
      <c r="F7" s="138"/>
      <c r="G7" s="138"/>
      <c r="H7" s="191"/>
      <c r="I7" s="138"/>
      <c r="J7" s="138"/>
      <c r="K7" s="192"/>
      <c r="L7" s="138"/>
    </row>
    <row r="8" spans="1:14" s="195" customFormat="1" ht="20.25" customHeight="1">
      <c r="A8" s="435" t="s">
        <v>178</v>
      </c>
      <c r="B8" s="464" t="s">
        <v>362</v>
      </c>
      <c r="C8" s="464" t="s">
        <v>363</v>
      </c>
      <c r="D8" s="464"/>
      <c r="E8" s="464" t="s">
        <v>3</v>
      </c>
      <c r="F8" s="217"/>
      <c r="G8" s="464" t="s">
        <v>22</v>
      </c>
      <c r="H8" s="465" t="s">
        <v>440</v>
      </c>
      <c r="I8" s="464" t="s">
        <v>128</v>
      </c>
      <c r="J8" s="464"/>
      <c r="K8" s="464"/>
      <c r="L8" s="464" t="s">
        <v>4</v>
      </c>
    </row>
    <row r="9" spans="1:14" s="195" customFormat="1" ht="22.5" customHeight="1">
      <c r="A9" s="436"/>
      <c r="B9" s="464"/>
      <c r="C9" s="217" t="s">
        <v>364</v>
      </c>
      <c r="D9" s="217" t="s">
        <v>365</v>
      </c>
      <c r="E9" s="464"/>
      <c r="F9" s="217"/>
      <c r="G9" s="464"/>
      <c r="H9" s="465"/>
      <c r="I9" s="217" t="s">
        <v>366</v>
      </c>
      <c r="J9" s="217" t="s">
        <v>367</v>
      </c>
      <c r="K9" s="268" t="s">
        <v>368</v>
      </c>
      <c r="L9" s="464"/>
    </row>
    <row r="10" spans="1:14" s="200" customFormat="1" ht="12">
      <c r="A10" s="146"/>
      <c r="B10" s="269" t="s">
        <v>7</v>
      </c>
      <c r="C10" s="269" t="s">
        <v>8</v>
      </c>
      <c r="D10" s="269" t="s">
        <v>9</v>
      </c>
      <c r="E10" s="269" t="s">
        <v>10</v>
      </c>
      <c r="F10" s="269"/>
      <c r="G10" s="269" t="s">
        <v>11</v>
      </c>
      <c r="H10" s="270"/>
      <c r="I10" s="269">
        <v>1</v>
      </c>
      <c r="J10" s="269">
        <v>2</v>
      </c>
      <c r="K10" s="269">
        <v>3</v>
      </c>
      <c r="L10" s="269" t="s">
        <v>27</v>
      </c>
    </row>
    <row r="11" spans="1:14" s="195" customFormat="1" ht="18.75" customHeight="1">
      <c r="A11" s="150"/>
      <c r="B11" s="201"/>
      <c r="C11" s="202"/>
      <c r="D11" s="201"/>
      <c r="E11" s="201" t="s">
        <v>369</v>
      </c>
      <c r="F11" s="201"/>
      <c r="G11" s="201"/>
      <c r="H11" s="203"/>
      <c r="I11" s="203"/>
      <c r="J11" s="201"/>
      <c r="K11" s="204">
        <v>1944.550000000163</v>
      </c>
      <c r="L11" s="201"/>
    </row>
    <row r="12" spans="1:14" s="143" customFormat="1" ht="18.75" customHeight="1">
      <c r="A12" s="143">
        <f t="shared" ref="A12:A43" si="0">IF(B12&lt;&gt;"",MONTH(B12),"")</f>
        <v>1</v>
      </c>
      <c r="B12" s="158">
        <v>42009</v>
      </c>
      <c r="C12" s="159" t="s">
        <v>375</v>
      </c>
      <c r="D12" s="158">
        <f>IF(B12&lt;&gt;"",B12,"")</f>
        <v>42009</v>
      </c>
      <c r="E12" s="160" t="s">
        <v>441</v>
      </c>
      <c r="F12" s="163">
        <f>(I12+J12)*H12</f>
        <v>40565000</v>
      </c>
      <c r="G12" s="159" t="s">
        <v>374</v>
      </c>
      <c r="H12" s="206">
        <v>21350</v>
      </c>
      <c r="I12" s="208"/>
      <c r="J12" s="208">
        <v>1900</v>
      </c>
      <c r="K12" s="209">
        <f>IF(B12&lt;&gt;"",K11+I12-J12,0)</f>
        <v>44.550000000162981</v>
      </c>
      <c r="L12" s="163"/>
    </row>
    <row r="13" spans="1:14" s="143" customFormat="1" ht="18.75" customHeight="1">
      <c r="A13" s="143">
        <f t="shared" si="0"/>
        <v>1</v>
      </c>
      <c r="B13" s="158">
        <v>42014</v>
      </c>
      <c r="C13" s="159" t="s">
        <v>375</v>
      </c>
      <c r="D13" s="158">
        <f t="shared" ref="D13:D76" si="1">IF(B13&lt;&gt;"",B13,"")</f>
        <v>42014</v>
      </c>
      <c r="E13" s="160" t="s">
        <v>486</v>
      </c>
      <c r="F13" s="163">
        <f t="shared" ref="F13:F57" si="2">(I13+J13)*H13</f>
        <v>426300000</v>
      </c>
      <c r="G13" s="159" t="s">
        <v>447</v>
      </c>
      <c r="H13" s="206">
        <v>21315</v>
      </c>
      <c r="I13" s="208">
        <v>20000</v>
      </c>
      <c r="J13" s="208"/>
      <c r="K13" s="209">
        <f t="shared" ref="K13:K76" si="3">IF(B13&lt;&gt;"",K12+I13-J13,0)</f>
        <v>20044.550000000163</v>
      </c>
      <c r="L13" s="163"/>
    </row>
    <row r="14" spans="1:14" s="143" customFormat="1" ht="18.75" customHeight="1">
      <c r="A14" s="143">
        <f t="shared" si="0"/>
        <v>1</v>
      </c>
      <c r="B14" s="158">
        <v>42017</v>
      </c>
      <c r="C14" s="159" t="s">
        <v>375</v>
      </c>
      <c r="D14" s="158">
        <f t="shared" si="1"/>
        <v>42017</v>
      </c>
      <c r="E14" s="160" t="s">
        <v>487</v>
      </c>
      <c r="F14" s="163">
        <f t="shared" si="2"/>
        <v>768336902.54999995</v>
      </c>
      <c r="G14" s="159" t="s">
        <v>447</v>
      </c>
      <c r="H14" s="206">
        <v>21315</v>
      </c>
      <c r="I14" s="208">
        <v>36046.769999999997</v>
      </c>
      <c r="J14" s="208"/>
      <c r="K14" s="209">
        <f t="shared" si="3"/>
        <v>56091.32000000016</v>
      </c>
      <c r="L14" s="163"/>
    </row>
    <row r="15" spans="1:14" s="143" customFormat="1" ht="18.75" customHeight="1">
      <c r="A15" s="143">
        <f t="shared" si="0"/>
        <v>1</v>
      </c>
      <c r="B15" s="158">
        <v>42017</v>
      </c>
      <c r="C15" s="159" t="s">
        <v>372</v>
      </c>
      <c r="D15" s="158">
        <f t="shared" si="1"/>
        <v>42017</v>
      </c>
      <c r="E15" s="160" t="s">
        <v>473</v>
      </c>
      <c r="F15" s="163">
        <f t="shared" si="2"/>
        <v>1194480000</v>
      </c>
      <c r="G15" s="159" t="s">
        <v>36</v>
      </c>
      <c r="H15" s="206">
        <v>21330</v>
      </c>
      <c r="I15" s="208"/>
      <c r="J15" s="208">
        <v>56000</v>
      </c>
      <c r="K15" s="209">
        <f t="shared" si="3"/>
        <v>91.32000000015978</v>
      </c>
      <c r="L15" s="163"/>
    </row>
    <row r="16" spans="1:14" s="143" customFormat="1" ht="18.75" customHeight="1">
      <c r="A16" s="143">
        <f t="shared" si="0"/>
        <v>1</v>
      </c>
      <c r="B16" s="158">
        <v>42021</v>
      </c>
      <c r="C16" s="159" t="s">
        <v>375</v>
      </c>
      <c r="D16" s="158">
        <f t="shared" si="1"/>
        <v>42021</v>
      </c>
      <c r="E16" s="160" t="s">
        <v>486</v>
      </c>
      <c r="F16" s="163">
        <f t="shared" si="2"/>
        <v>19639045.5</v>
      </c>
      <c r="G16" s="159" t="s">
        <v>447</v>
      </c>
      <c r="H16" s="206">
        <v>21325</v>
      </c>
      <c r="I16" s="208">
        <v>920.94</v>
      </c>
      <c r="J16" s="208"/>
      <c r="K16" s="209">
        <f t="shared" si="3"/>
        <v>1012.2600000001598</v>
      </c>
      <c r="L16" s="163"/>
    </row>
    <row r="17" spans="1:13" s="143" customFormat="1" ht="18.75" customHeight="1">
      <c r="A17" s="143">
        <f t="shared" si="0"/>
        <v>1</v>
      </c>
      <c r="B17" s="158">
        <v>42021</v>
      </c>
      <c r="C17" s="159" t="s">
        <v>375</v>
      </c>
      <c r="D17" s="158">
        <f t="shared" si="1"/>
        <v>42021</v>
      </c>
      <c r="E17" s="160" t="s">
        <v>488</v>
      </c>
      <c r="F17" s="163">
        <f t="shared" si="2"/>
        <v>290233.25</v>
      </c>
      <c r="G17" s="159" t="s">
        <v>378</v>
      </c>
      <c r="H17" s="206">
        <v>21325</v>
      </c>
      <c r="I17" s="208"/>
      <c r="J17" s="208">
        <v>13.61</v>
      </c>
      <c r="K17" s="209">
        <f t="shared" si="3"/>
        <v>998.65000000015982</v>
      </c>
      <c r="L17" s="163"/>
    </row>
    <row r="18" spans="1:13" s="143" customFormat="1" ht="18.75" customHeight="1">
      <c r="A18" s="143">
        <f t="shared" si="0"/>
        <v>1</v>
      </c>
      <c r="B18" s="158">
        <v>42024</v>
      </c>
      <c r="C18" s="159" t="s">
        <v>375</v>
      </c>
      <c r="D18" s="158">
        <f t="shared" si="1"/>
        <v>42024</v>
      </c>
      <c r="E18" s="160" t="s">
        <v>486</v>
      </c>
      <c r="F18" s="163">
        <f t="shared" si="2"/>
        <v>427800000</v>
      </c>
      <c r="G18" s="159" t="s">
        <v>447</v>
      </c>
      <c r="H18" s="206">
        <v>21390</v>
      </c>
      <c r="I18" s="208">
        <v>20000</v>
      </c>
      <c r="J18" s="208"/>
      <c r="K18" s="209">
        <f t="shared" si="3"/>
        <v>20998.650000000162</v>
      </c>
      <c r="L18" s="163"/>
    </row>
    <row r="19" spans="1:13" s="143" customFormat="1" ht="18.75" customHeight="1">
      <c r="A19" s="143">
        <f t="shared" si="0"/>
        <v>1</v>
      </c>
      <c r="B19" s="158">
        <v>42024</v>
      </c>
      <c r="C19" s="159" t="s">
        <v>372</v>
      </c>
      <c r="D19" s="158">
        <f t="shared" si="1"/>
        <v>42024</v>
      </c>
      <c r="E19" s="160" t="s">
        <v>489</v>
      </c>
      <c r="F19" s="163">
        <f t="shared" si="2"/>
        <v>4922272.95</v>
      </c>
      <c r="G19" s="161" t="s">
        <v>378</v>
      </c>
      <c r="H19" s="206">
        <v>21315</v>
      </c>
      <c r="I19" s="208"/>
      <c r="J19" s="208">
        <v>230.93</v>
      </c>
      <c r="K19" s="209">
        <f t="shared" si="3"/>
        <v>20767.720000000161</v>
      </c>
      <c r="L19" s="163"/>
    </row>
    <row r="20" spans="1:13" s="143" customFormat="1" ht="18.75" customHeight="1">
      <c r="A20" s="143">
        <f t="shared" si="0"/>
        <v>1</v>
      </c>
      <c r="B20" s="158">
        <v>42024</v>
      </c>
      <c r="C20" s="159" t="s">
        <v>372</v>
      </c>
      <c r="D20" s="158">
        <f t="shared" si="1"/>
        <v>42024</v>
      </c>
      <c r="E20" s="160" t="s">
        <v>490</v>
      </c>
      <c r="F20" s="163">
        <f t="shared" si="2"/>
        <v>13422694.950000001</v>
      </c>
      <c r="G20" s="159" t="s">
        <v>378</v>
      </c>
      <c r="H20" s="206">
        <v>21315</v>
      </c>
      <c r="I20" s="208"/>
      <c r="J20" s="208">
        <v>629.73</v>
      </c>
      <c r="K20" s="209">
        <f t="shared" si="3"/>
        <v>20137.990000000162</v>
      </c>
      <c r="L20" s="163"/>
    </row>
    <row r="21" spans="1:13" s="143" customFormat="1" ht="18.75" customHeight="1">
      <c r="A21" s="143">
        <f t="shared" si="0"/>
        <v>1</v>
      </c>
      <c r="B21" s="158">
        <v>42026</v>
      </c>
      <c r="C21" s="159" t="s">
        <v>375</v>
      </c>
      <c r="D21" s="158">
        <f t="shared" si="1"/>
        <v>42026</v>
      </c>
      <c r="E21" s="160" t="s">
        <v>441</v>
      </c>
      <c r="F21" s="163">
        <f t="shared" si="2"/>
        <v>213150000</v>
      </c>
      <c r="G21" s="159" t="s">
        <v>374</v>
      </c>
      <c r="H21" s="206">
        <v>21315</v>
      </c>
      <c r="I21" s="208">
        <v>10000</v>
      </c>
      <c r="J21" s="208"/>
      <c r="K21" s="209">
        <f t="shared" si="3"/>
        <v>30137.990000000162</v>
      </c>
      <c r="L21" s="163"/>
    </row>
    <row r="22" spans="1:13" s="143" customFormat="1" ht="18.75" customHeight="1">
      <c r="A22" s="143">
        <f t="shared" si="0"/>
        <v>1</v>
      </c>
      <c r="B22" s="158">
        <v>42026</v>
      </c>
      <c r="C22" s="159" t="s">
        <v>375</v>
      </c>
      <c r="D22" s="158">
        <f t="shared" si="1"/>
        <v>42026</v>
      </c>
      <c r="E22" s="160" t="s">
        <v>473</v>
      </c>
      <c r="F22" s="163">
        <f t="shared" si="2"/>
        <v>640800000</v>
      </c>
      <c r="G22" s="159" t="s">
        <v>36</v>
      </c>
      <c r="H22" s="206">
        <v>21360</v>
      </c>
      <c r="I22" s="208"/>
      <c r="J22" s="208">
        <v>30000</v>
      </c>
      <c r="K22" s="209">
        <f t="shared" si="3"/>
        <v>137.99000000016167</v>
      </c>
      <c r="L22" s="163"/>
    </row>
    <row r="23" spans="1:13" s="143" customFormat="1" ht="18.75" customHeight="1">
      <c r="A23" s="143">
        <f t="shared" si="0"/>
        <v>1</v>
      </c>
      <c r="B23" s="158">
        <v>42028</v>
      </c>
      <c r="C23" s="159" t="s">
        <v>375</v>
      </c>
      <c r="D23" s="158">
        <f t="shared" si="1"/>
        <v>42028</v>
      </c>
      <c r="E23" s="160" t="s">
        <v>417</v>
      </c>
      <c r="F23" s="163">
        <f t="shared" si="2"/>
        <v>8113</v>
      </c>
      <c r="G23" s="159" t="s">
        <v>418</v>
      </c>
      <c r="H23" s="206">
        <v>21350</v>
      </c>
      <c r="I23" s="208">
        <v>0.38</v>
      </c>
      <c r="J23" s="208"/>
      <c r="K23" s="209">
        <f t="shared" si="3"/>
        <v>138.37000000016167</v>
      </c>
      <c r="L23" s="163"/>
    </row>
    <row r="24" spans="1:13" s="143" customFormat="1" ht="18.75" customHeight="1">
      <c r="A24" s="143">
        <f t="shared" si="0"/>
        <v>1</v>
      </c>
      <c r="B24" s="158">
        <v>42033</v>
      </c>
      <c r="C24" s="159" t="s">
        <v>375</v>
      </c>
      <c r="D24" s="158">
        <f t="shared" si="1"/>
        <v>42033</v>
      </c>
      <c r="E24" s="160" t="s">
        <v>486</v>
      </c>
      <c r="F24" s="163">
        <f t="shared" si="2"/>
        <v>19634440.800000001</v>
      </c>
      <c r="G24" s="159" t="s">
        <v>447</v>
      </c>
      <c r="H24" s="206">
        <v>21320</v>
      </c>
      <c r="I24" s="208">
        <v>920.94</v>
      </c>
      <c r="J24" s="208"/>
      <c r="K24" s="209">
        <f t="shared" si="3"/>
        <v>1059.3100000001618</v>
      </c>
      <c r="L24" s="163"/>
    </row>
    <row r="25" spans="1:13" s="143" customFormat="1" ht="18.75" customHeight="1">
      <c r="A25" s="143">
        <f t="shared" si="0"/>
        <v>1</v>
      </c>
      <c r="B25" s="158">
        <v>42033</v>
      </c>
      <c r="C25" s="159" t="s">
        <v>375</v>
      </c>
      <c r="D25" s="158">
        <f t="shared" si="1"/>
        <v>42033</v>
      </c>
      <c r="E25" s="160" t="s">
        <v>488</v>
      </c>
      <c r="F25" s="163">
        <f t="shared" si="2"/>
        <v>373100</v>
      </c>
      <c r="G25" s="159" t="s">
        <v>378</v>
      </c>
      <c r="H25" s="206">
        <v>21320</v>
      </c>
      <c r="I25" s="208"/>
      <c r="J25" s="208">
        <v>17.5</v>
      </c>
      <c r="K25" s="209">
        <f t="shared" si="3"/>
        <v>1041.8100000001618</v>
      </c>
      <c r="L25" s="163"/>
      <c r="M25" s="271"/>
    </row>
    <row r="26" spans="1:13" s="143" customFormat="1" ht="18.75" customHeight="1">
      <c r="A26" s="143">
        <f t="shared" si="0"/>
        <v>2</v>
      </c>
      <c r="B26" s="158">
        <v>42039</v>
      </c>
      <c r="C26" s="159" t="s">
        <v>375</v>
      </c>
      <c r="D26" s="158">
        <f t="shared" si="1"/>
        <v>42039</v>
      </c>
      <c r="E26" s="160" t="s">
        <v>441</v>
      </c>
      <c r="F26" s="163">
        <f t="shared" si="2"/>
        <v>21345000</v>
      </c>
      <c r="G26" s="159" t="s">
        <v>374</v>
      </c>
      <c r="H26" s="206">
        <v>21345</v>
      </c>
      <c r="I26" s="208"/>
      <c r="J26" s="208">
        <v>1000</v>
      </c>
      <c r="K26" s="209">
        <f t="shared" si="3"/>
        <v>41.810000000161835</v>
      </c>
      <c r="L26" s="163"/>
    </row>
    <row r="27" spans="1:13" s="143" customFormat="1" ht="18.75" customHeight="1">
      <c r="A27" s="143">
        <f t="shared" si="0"/>
        <v>2</v>
      </c>
      <c r="B27" s="158">
        <v>42059</v>
      </c>
      <c r="C27" s="159" t="s">
        <v>372</v>
      </c>
      <c r="D27" s="158">
        <f t="shared" si="1"/>
        <v>42059</v>
      </c>
      <c r="E27" s="160" t="s">
        <v>441</v>
      </c>
      <c r="F27" s="163">
        <f t="shared" si="2"/>
        <v>1185480000</v>
      </c>
      <c r="G27" s="159" t="s">
        <v>374</v>
      </c>
      <c r="H27" s="206">
        <v>21360</v>
      </c>
      <c r="I27" s="208">
        <v>55500</v>
      </c>
      <c r="J27" s="208"/>
      <c r="K27" s="209">
        <f t="shared" si="3"/>
        <v>55541.810000000165</v>
      </c>
      <c r="L27" s="163"/>
    </row>
    <row r="28" spans="1:13" s="143" customFormat="1" ht="18.75" customHeight="1">
      <c r="A28" s="143">
        <f t="shared" si="0"/>
        <v>2</v>
      </c>
      <c r="B28" s="158">
        <v>42059</v>
      </c>
      <c r="C28" s="159" t="s">
        <v>372</v>
      </c>
      <c r="D28" s="158">
        <f t="shared" si="1"/>
        <v>42059</v>
      </c>
      <c r="E28" s="160" t="s">
        <v>491</v>
      </c>
      <c r="F28" s="163">
        <f t="shared" si="2"/>
        <v>1173150000</v>
      </c>
      <c r="G28" s="161" t="s">
        <v>443</v>
      </c>
      <c r="H28" s="206">
        <v>21330</v>
      </c>
      <c r="I28" s="208"/>
      <c r="J28" s="208">
        <v>55000</v>
      </c>
      <c r="K28" s="209">
        <f t="shared" si="3"/>
        <v>541.81000000016502</v>
      </c>
      <c r="L28" s="163"/>
    </row>
    <row r="29" spans="1:13" s="143" customFormat="1" ht="18.75" customHeight="1">
      <c r="A29" s="143">
        <f t="shared" si="0"/>
        <v>2</v>
      </c>
      <c r="B29" s="158">
        <v>42059</v>
      </c>
      <c r="C29" s="159" t="s">
        <v>372</v>
      </c>
      <c r="D29" s="158">
        <f t="shared" si="1"/>
        <v>42059</v>
      </c>
      <c r="E29" s="160" t="s">
        <v>492</v>
      </c>
      <c r="F29" s="163">
        <f t="shared" si="2"/>
        <v>6256728.8999999994</v>
      </c>
      <c r="G29" s="159" t="s">
        <v>378</v>
      </c>
      <c r="H29" s="206">
        <v>21330</v>
      </c>
      <c r="I29" s="208"/>
      <c r="J29" s="208">
        <v>293.33</v>
      </c>
      <c r="K29" s="209">
        <f t="shared" si="3"/>
        <v>248.48000000016503</v>
      </c>
      <c r="L29" s="163"/>
      <c r="M29" s="271"/>
    </row>
    <row r="30" spans="1:13" s="143" customFormat="1" ht="18.75" customHeight="1">
      <c r="A30" s="143">
        <f t="shared" si="0"/>
        <v>5</v>
      </c>
      <c r="B30" s="158">
        <v>42151</v>
      </c>
      <c r="C30" s="159" t="s">
        <v>375</v>
      </c>
      <c r="D30" s="158">
        <f t="shared" si="1"/>
        <v>42151</v>
      </c>
      <c r="E30" s="160" t="s">
        <v>688</v>
      </c>
      <c r="F30" s="163">
        <f t="shared" si="2"/>
        <v>1178820000</v>
      </c>
      <c r="G30" s="161" t="s">
        <v>447</v>
      </c>
      <c r="H30" s="206">
        <v>21830</v>
      </c>
      <c r="I30" s="208">
        <v>54000</v>
      </c>
      <c r="J30" s="208"/>
      <c r="K30" s="209">
        <f t="shared" si="3"/>
        <v>54248.480000000163</v>
      </c>
      <c r="L30" s="163"/>
    </row>
    <row r="31" spans="1:13" s="143" customFormat="1" ht="18.75" customHeight="1">
      <c r="A31" s="143">
        <f t="shared" si="0"/>
        <v>5</v>
      </c>
      <c r="B31" s="158">
        <v>42151</v>
      </c>
      <c r="C31" s="159" t="s">
        <v>375</v>
      </c>
      <c r="D31" s="158">
        <f t="shared" si="1"/>
        <v>42151</v>
      </c>
      <c r="E31" s="160" t="s">
        <v>686</v>
      </c>
      <c r="F31" s="163">
        <f t="shared" si="2"/>
        <v>588870000</v>
      </c>
      <c r="G31" s="161" t="s">
        <v>36</v>
      </c>
      <c r="H31" s="206">
        <v>21810</v>
      </c>
      <c r="I31" s="208">
        <v>27000</v>
      </c>
      <c r="J31" s="208"/>
      <c r="K31" s="209">
        <f t="shared" si="3"/>
        <v>81248.480000000156</v>
      </c>
      <c r="L31" s="163"/>
    </row>
    <row r="32" spans="1:13" s="143" customFormat="1" ht="18.75" customHeight="1">
      <c r="A32" s="143">
        <f t="shared" si="0"/>
        <v>5</v>
      </c>
      <c r="B32" s="158">
        <v>42151</v>
      </c>
      <c r="C32" s="159" t="s">
        <v>372</v>
      </c>
      <c r="D32" s="158">
        <f t="shared" si="1"/>
        <v>42151</v>
      </c>
      <c r="E32" s="160" t="s">
        <v>690</v>
      </c>
      <c r="F32" s="163">
        <f t="shared" si="2"/>
        <v>1766610000</v>
      </c>
      <c r="G32" s="161" t="s">
        <v>443</v>
      </c>
      <c r="H32" s="206">
        <v>21810</v>
      </c>
      <c r="I32" s="208"/>
      <c r="J32" s="208">
        <v>81000</v>
      </c>
      <c r="K32" s="209">
        <f t="shared" si="3"/>
        <v>248.480000000156</v>
      </c>
      <c r="L32" s="163"/>
    </row>
    <row r="33" spans="1:12" s="143" customFormat="1" ht="18.75" customHeight="1">
      <c r="A33" s="143">
        <f t="shared" si="0"/>
        <v>5</v>
      </c>
      <c r="B33" s="158">
        <v>42151</v>
      </c>
      <c r="C33" s="159" t="s">
        <v>372</v>
      </c>
      <c r="D33" s="158">
        <f t="shared" si="1"/>
        <v>42151</v>
      </c>
      <c r="E33" s="160" t="s">
        <v>689</v>
      </c>
      <c r="F33" s="163">
        <f t="shared" si="2"/>
        <v>3422861.4</v>
      </c>
      <c r="G33" s="161" t="s">
        <v>378</v>
      </c>
      <c r="H33" s="206">
        <v>21810</v>
      </c>
      <c r="I33" s="208"/>
      <c r="J33" s="208">
        <v>156.94</v>
      </c>
      <c r="K33" s="209">
        <f t="shared" si="3"/>
        <v>91.540000000155999</v>
      </c>
      <c r="L33" s="163"/>
    </row>
    <row r="34" spans="1:12" s="143" customFormat="1" ht="18.75" customHeight="1">
      <c r="A34" s="143">
        <f t="shared" si="0"/>
        <v>6</v>
      </c>
      <c r="B34" s="158">
        <v>42157</v>
      </c>
      <c r="C34" s="159" t="s">
        <v>375</v>
      </c>
      <c r="D34" s="158">
        <f t="shared" si="1"/>
        <v>42157</v>
      </c>
      <c r="E34" s="160" t="s">
        <v>686</v>
      </c>
      <c r="F34" s="163">
        <f t="shared" si="2"/>
        <v>1942425000</v>
      </c>
      <c r="G34" s="161" t="s">
        <v>36</v>
      </c>
      <c r="H34" s="206">
        <v>21825</v>
      </c>
      <c r="I34" s="208">
        <v>89000</v>
      </c>
      <c r="J34" s="208"/>
      <c r="K34" s="209">
        <f t="shared" si="3"/>
        <v>89091.540000000154</v>
      </c>
      <c r="L34" s="163"/>
    </row>
    <row r="35" spans="1:12" s="143" customFormat="1" ht="18.75" customHeight="1">
      <c r="A35" s="143">
        <f t="shared" si="0"/>
        <v>6</v>
      </c>
      <c r="B35" s="158">
        <v>42158</v>
      </c>
      <c r="C35" s="159" t="s">
        <v>375</v>
      </c>
      <c r="D35" s="158">
        <f t="shared" si="1"/>
        <v>42158</v>
      </c>
      <c r="E35" s="160" t="s">
        <v>441</v>
      </c>
      <c r="F35" s="163">
        <f t="shared" si="2"/>
        <v>91446750</v>
      </c>
      <c r="G35" s="159" t="s">
        <v>374</v>
      </c>
      <c r="H35" s="206">
        <v>21825</v>
      </c>
      <c r="I35" s="208">
        <v>4190</v>
      </c>
      <c r="J35" s="208"/>
      <c r="K35" s="209">
        <f t="shared" si="3"/>
        <v>93281.540000000154</v>
      </c>
      <c r="L35" s="163"/>
    </row>
    <row r="36" spans="1:12" s="143" customFormat="1" ht="18.75" customHeight="1">
      <c r="A36" s="143">
        <f t="shared" si="0"/>
        <v>6</v>
      </c>
      <c r="B36" s="158">
        <v>42158</v>
      </c>
      <c r="C36" s="159" t="s">
        <v>375</v>
      </c>
      <c r="D36" s="158">
        <f t="shared" si="1"/>
        <v>42158</v>
      </c>
      <c r="E36" s="160" t="s">
        <v>686</v>
      </c>
      <c r="F36" s="163">
        <f t="shared" si="2"/>
        <v>54562500</v>
      </c>
      <c r="G36" s="161" t="s">
        <v>36</v>
      </c>
      <c r="H36" s="206">
        <v>21825</v>
      </c>
      <c r="I36" s="208">
        <v>2500</v>
      </c>
      <c r="J36" s="208"/>
      <c r="K36" s="209">
        <f t="shared" si="3"/>
        <v>95781.540000000154</v>
      </c>
      <c r="L36" s="163"/>
    </row>
    <row r="37" spans="1:12" s="143" customFormat="1" ht="18.75" customHeight="1">
      <c r="A37" s="143">
        <f t="shared" si="0"/>
        <v>6</v>
      </c>
      <c r="B37" s="158">
        <v>42158</v>
      </c>
      <c r="C37" s="159" t="s">
        <v>372</v>
      </c>
      <c r="D37" s="158">
        <f t="shared" si="1"/>
        <v>42158</v>
      </c>
      <c r="E37" s="160" t="s">
        <v>841</v>
      </c>
      <c r="F37" s="163">
        <f t="shared" si="2"/>
        <v>2088652500</v>
      </c>
      <c r="G37" s="161" t="s">
        <v>443</v>
      </c>
      <c r="H37" s="206">
        <v>21825</v>
      </c>
      <c r="I37" s="208"/>
      <c r="J37" s="208">
        <v>95700</v>
      </c>
      <c r="K37" s="209">
        <f t="shared" si="3"/>
        <v>81.540000000153668</v>
      </c>
      <c r="L37" s="163"/>
    </row>
    <row r="38" spans="1:12" s="143" customFormat="1" ht="18.75" customHeight="1">
      <c r="A38" s="143">
        <f t="shared" si="0"/>
        <v>6</v>
      </c>
      <c r="B38" s="158">
        <v>42158</v>
      </c>
      <c r="C38" s="159" t="s">
        <v>375</v>
      </c>
      <c r="D38" s="158">
        <f t="shared" si="1"/>
        <v>42158</v>
      </c>
      <c r="E38" s="160" t="s">
        <v>842</v>
      </c>
      <c r="F38" s="163">
        <f t="shared" si="2"/>
        <v>51460076.25</v>
      </c>
      <c r="G38" s="161" t="s">
        <v>447</v>
      </c>
      <c r="H38" s="206">
        <v>21825</v>
      </c>
      <c r="I38" s="208">
        <v>2357.85</v>
      </c>
      <c r="J38" s="208"/>
      <c r="K38" s="209">
        <f t="shared" si="3"/>
        <v>2439.3900000001536</v>
      </c>
      <c r="L38" s="163"/>
    </row>
    <row r="39" spans="1:12" s="143" customFormat="1" ht="18.75" customHeight="1">
      <c r="A39" s="143">
        <f t="shared" si="0"/>
        <v>6</v>
      </c>
      <c r="B39" s="158">
        <v>42158</v>
      </c>
      <c r="C39" s="159" t="s">
        <v>372</v>
      </c>
      <c r="D39" s="158">
        <f t="shared" si="1"/>
        <v>42158</v>
      </c>
      <c r="E39" s="160" t="s">
        <v>843</v>
      </c>
      <c r="F39" s="163">
        <f t="shared" si="2"/>
        <v>802068.75</v>
      </c>
      <c r="G39" s="161" t="s">
        <v>378</v>
      </c>
      <c r="H39" s="206">
        <v>21825</v>
      </c>
      <c r="I39" s="208"/>
      <c r="J39" s="208">
        <v>36.75</v>
      </c>
      <c r="K39" s="209">
        <f t="shared" si="3"/>
        <v>2402.6400000001536</v>
      </c>
      <c r="L39" s="163"/>
    </row>
    <row r="40" spans="1:12" s="143" customFormat="1" ht="18.75" customHeight="1">
      <c r="A40" s="143">
        <f t="shared" si="0"/>
        <v>6</v>
      </c>
      <c r="B40" s="158">
        <v>42170</v>
      </c>
      <c r="C40" s="159" t="s">
        <v>372</v>
      </c>
      <c r="D40" s="158">
        <f t="shared" si="1"/>
        <v>42170</v>
      </c>
      <c r="E40" s="160" t="s">
        <v>441</v>
      </c>
      <c r="F40" s="163">
        <f t="shared" si="2"/>
        <v>52320000</v>
      </c>
      <c r="G40" s="159" t="s">
        <v>374</v>
      </c>
      <c r="H40" s="206">
        <v>21800</v>
      </c>
      <c r="I40" s="208"/>
      <c r="J40" s="208">
        <v>2400</v>
      </c>
      <c r="K40" s="209">
        <f t="shared" si="3"/>
        <v>2.6400000001535773</v>
      </c>
      <c r="L40" s="163"/>
    </row>
    <row r="41" spans="1:12" s="143" customFormat="1" ht="18.75" customHeight="1">
      <c r="A41" s="143">
        <f t="shared" si="0"/>
        <v>6</v>
      </c>
      <c r="B41" s="158">
        <v>42178</v>
      </c>
      <c r="C41" s="159" t="s">
        <v>375</v>
      </c>
      <c r="D41" s="158">
        <f t="shared" si="1"/>
        <v>42178</v>
      </c>
      <c r="E41" s="160" t="s">
        <v>441</v>
      </c>
      <c r="F41" s="163">
        <f t="shared" si="2"/>
        <v>952006000</v>
      </c>
      <c r="G41" s="159" t="s">
        <v>374</v>
      </c>
      <c r="H41" s="206">
        <v>21835</v>
      </c>
      <c r="I41" s="208">
        <v>43600</v>
      </c>
      <c r="J41" s="208"/>
      <c r="K41" s="209">
        <f t="shared" si="3"/>
        <v>43602.640000000152</v>
      </c>
      <c r="L41" s="163"/>
    </row>
    <row r="42" spans="1:12" s="143" customFormat="1" ht="18.75" customHeight="1">
      <c r="A42" s="143">
        <f t="shared" si="0"/>
        <v>6</v>
      </c>
      <c r="B42" s="158">
        <v>42178</v>
      </c>
      <c r="C42" s="159" t="s">
        <v>375</v>
      </c>
      <c r="D42" s="158">
        <f t="shared" si="1"/>
        <v>42178</v>
      </c>
      <c r="E42" s="160" t="s">
        <v>487</v>
      </c>
      <c r="F42" s="163">
        <f t="shared" si="2"/>
        <v>404532678</v>
      </c>
      <c r="G42" s="161" t="s">
        <v>447</v>
      </c>
      <c r="H42" s="206">
        <v>21835</v>
      </c>
      <c r="I42" s="208">
        <v>18526.8</v>
      </c>
      <c r="J42" s="208"/>
      <c r="K42" s="209">
        <f t="shared" si="3"/>
        <v>62129.440000000148</v>
      </c>
      <c r="L42" s="163"/>
    </row>
    <row r="43" spans="1:12" s="143" customFormat="1" ht="18.75" customHeight="1">
      <c r="A43" s="143">
        <f t="shared" si="0"/>
        <v>6</v>
      </c>
      <c r="B43" s="158">
        <v>42178</v>
      </c>
      <c r="C43" s="159" t="s">
        <v>372</v>
      </c>
      <c r="D43" s="158">
        <f t="shared" si="1"/>
        <v>42178</v>
      </c>
      <c r="E43" s="160" t="s">
        <v>844</v>
      </c>
      <c r="F43" s="163">
        <f t="shared" si="2"/>
        <v>952006000</v>
      </c>
      <c r="G43" s="161" t="s">
        <v>443</v>
      </c>
      <c r="H43" s="206">
        <v>21835</v>
      </c>
      <c r="I43" s="208"/>
      <c r="J43" s="208">
        <v>43600</v>
      </c>
      <c r="K43" s="209">
        <f t="shared" si="3"/>
        <v>18529.440000000148</v>
      </c>
      <c r="L43" s="163"/>
    </row>
    <row r="44" spans="1:12" s="143" customFormat="1" ht="18.75" customHeight="1">
      <c r="A44" s="143">
        <f t="shared" ref="A44:A75" si="4">IF(B44&lt;&gt;"",MONTH(B44),"")</f>
        <v>6</v>
      </c>
      <c r="B44" s="158">
        <v>42178</v>
      </c>
      <c r="C44" s="159" t="s">
        <v>372</v>
      </c>
      <c r="D44" s="158">
        <f t="shared" si="1"/>
        <v>42178</v>
      </c>
      <c r="E44" s="160" t="s">
        <v>845</v>
      </c>
      <c r="F44" s="163">
        <f t="shared" si="2"/>
        <v>4646488</v>
      </c>
      <c r="G44" s="161" t="s">
        <v>378</v>
      </c>
      <c r="H44" s="206">
        <v>21835</v>
      </c>
      <c r="I44" s="208"/>
      <c r="J44" s="208">
        <v>212.8</v>
      </c>
      <c r="K44" s="209">
        <f t="shared" si="3"/>
        <v>18316.640000000149</v>
      </c>
      <c r="L44" s="163"/>
    </row>
    <row r="45" spans="1:12" s="143" customFormat="1" ht="18.75" customHeight="1">
      <c r="A45" s="143">
        <f t="shared" si="4"/>
        <v>6</v>
      </c>
      <c r="B45" s="158">
        <v>42178</v>
      </c>
      <c r="C45" s="159" t="s">
        <v>372</v>
      </c>
      <c r="D45" s="158">
        <f t="shared" ref="D45:D47" si="5">IF(B45&lt;&gt;"",B45,"")</f>
        <v>42178</v>
      </c>
      <c r="E45" s="160" t="s">
        <v>846</v>
      </c>
      <c r="F45" s="163">
        <f t="shared" si="2"/>
        <v>4141881.15</v>
      </c>
      <c r="G45" s="161" t="s">
        <v>378</v>
      </c>
      <c r="H45" s="206">
        <v>21835</v>
      </c>
      <c r="I45" s="208"/>
      <c r="J45" s="208">
        <v>189.69</v>
      </c>
      <c r="K45" s="209">
        <f t="shared" si="3"/>
        <v>18126.95000000015</v>
      </c>
      <c r="L45" s="163"/>
    </row>
    <row r="46" spans="1:12" s="143" customFormat="1" ht="18.75" customHeight="1">
      <c r="A46" s="143">
        <f t="shared" si="4"/>
        <v>6</v>
      </c>
      <c r="B46" s="158">
        <v>42179</v>
      </c>
      <c r="C46" s="159" t="s">
        <v>375</v>
      </c>
      <c r="D46" s="158">
        <f t="shared" si="5"/>
        <v>42179</v>
      </c>
      <c r="E46" s="160" t="s">
        <v>417</v>
      </c>
      <c r="F46" s="163">
        <f t="shared" si="2"/>
        <v>9389.0499999999993</v>
      </c>
      <c r="G46" s="161" t="s">
        <v>418</v>
      </c>
      <c r="H46" s="206">
        <v>21835</v>
      </c>
      <c r="I46" s="208">
        <v>0.43</v>
      </c>
      <c r="J46" s="208"/>
      <c r="K46" s="209">
        <f t="shared" si="3"/>
        <v>18127.38000000015</v>
      </c>
      <c r="L46" s="163"/>
    </row>
    <row r="47" spans="1:12" s="143" customFormat="1" ht="18.75" customHeight="1">
      <c r="A47" s="143">
        <f t="shared" si="4"/>
        <v>6</v>
      </c>
      <c r="B47" s="158">
        <v>42180</v>
      </c>
      <c r="C47" s="159" t="s">
        <v>372</v>
      </c>
      <c r="D47" s="158">
        <f t="shared" si="5"/>
        <v>42180</v>
      </c>
      <c r="E47" s="160" t="s">
        <v>441</v>
      </c>
      <c r="F47" s="163">
        <f t="shared" si="2"/>
        <v>395213500</v>
      </c>
      <c r="G47" s="161" t="s">
        <v>374</v>
      </c>
      <c r="H47" s="206">
        <v>21835</v>
      </c>
      <c r="I47" s="208"/>
      <c r="J47" s="208">
        <v>18100</v>
      </c>
      <c r="K47" s="209">
        <f t="shared" si="3"/>
        <v>27.380000000150176</v>
      </c>
      <c r="L47" s="163"/>
    </row>
    <row r="48" spans="1:12" s="143" customFormat="1" ht="18.75" customHeight="1">
      <c r="A48" s="143">
        <f t="shared" si="4"/>
        <v>8</v>
      </c>
      <c r="B48" s="158">
        <v>42233</v>
      </c>
      <c r="C48" s="159" t="s">
        <v>375</v>
      </c>
      <c r="D48" s="158">
        <f t="shared" si="1"/>
        <v>42233</v>
      </c>
      <c r="E48" s="160" t="s">
        <v>441</v>
      </c>
      <c r="F48" s="163">
        <f t="shared" si="2"/>
        <v>1215830000</v>
      </c>
      <c r="G48" s="161" t="s">
        <v>374</v>
      </c>
      <c r="H48" s="206">
        <v>22106</v>
      </c>
      <c r="I48" s="208">
        <v>55000</v>
      </c>
      <c r="J48" s="208"/>
      <c r="K48" s="209">
        <f t="shared" si="3"/>
        <v>55027.38000000015</v>
      </c>
      <c r="L48" s="163"/>
    </row>
    <row r="49" spans="1:12" s="143" customFormat="1" ht="18.75" customHeight="1">
      <c r="A49" s="143">
        <f t="shared" si="4"/>
        <v>8</v>
      </c>
      <c r="B49" s="158">
        <v>42233</v>
      </c>
      <c r="C49" s="159" t="s">
        <v>372</v>
      </c>
      <c r="D49" s="158">
        <f t="shared" si="1"/>
        <v>42233</v>
      </c>
      <c r="E49" s="160" t="s">
        <v>1025</v>
      </c>
      <c r="F49" s="163">
        <f t="shared" si="2"/>
        <v>1216050000</v>
      </c>
      <c r="G49" s="161" t="s">
        <v>443</v>
      </c>
      <c r="H49" s="206">
        <v>22110</v>
      </c>
      <c r="I49" s="208"/>
      <c r="J49" s="208">
        <v>55000</v>
      </c>
      <c r="K49" s="209">
        <f t="shared" si="3"/>
        <v>27.380000000150176</v>
      </c>
      <c r="L49" s="163"/>
    </row>
    <row r="50" spans="1:12" s="143" customFormat="1" ht="18.75" customHeight="1">
      <c r="A50" s="143">
        <f t="shared" si="4"/>
        <v>9</v>
      </c>
      <c r="B50" s="158">
        <v>42277</v>
      </c>
      <c r="C50" s="159" t="s">
        <v>375</v>
      </c>
      <c r="D50" s="158">
        <f t="shared" si="1"/>
        <v>42277</v>
      </c>
      <c r="E50" s="160" t="s">
        <v>826</v>
      </c>
      <c r="F50" s="163">
        <f t="shared" si="2"/>
        <v>2283165000</v>
      </c>
      <c r="G50" s="161" t="s">
        <v>447</v>
      </c>
      <c r="H50" s="206">
        <v>22450</v>
      </c>
      <c r="I50" s="208">
        <v>101700</v>
      </c>
      <c r="J50" s="208"/>
      <c r="K50" s="209">
        <f t="shared" si="3"/>
        <v>101727.38000000015</v>
      </c>
      <c r="L50" s="163"/>
    </row>
    <row r="51" spans="1:12" s="143" customFormat="1" ht="18.75" customHeight="1">
      <c r="A51" s="143">
        <f t="shared" si="4"/>
        <v>9</v>
      </c>
      <c r="B51" s="158">
        <v>42277</v>
      </c>
      <c r="C51" s="159" t="s">
        <v>372</v>
      </c>
      <c r="D51" s="158">
        <f t="shared" si="1"/>
        <v>42277</v>
      </c>
      <c r="E51" s="160" t="s">
        <v>441</v>
      </c>
      <c r="F51" s="163">
        <f t="shared" si="2"/>
        <v>2283165000</v>
      </c>
      <c r="G51" s="161" t="s">
        <v>374</v>
      </c>
      <c r="H51" s="206">
        <v>22450</v>
      </c>
      <c r="I51" s="208"/>
      <c r="J51" s="208">
        <v>101700</v>
      </c>
      <c r="K51" s="209">
        <f t="shared" si="3"/>
        <v>27.380000000150176</v>
      </c>
      <c r="L51" s="163"/>
    </row>
    <row r="52" spans="1:12" s="143" customFormat="1" ht="18.75" customHeight="1">
      <c r="A52" s="143">
        <f t="shared" si="4"/>
        <v>10</v>
      </c>
      <c r="B52" s="158">
        <v>42285</v>
      </c>
      <c r="C52" s="159" t="s">
        <v>375</v>
      </c>
      <c r="D52" s="158">
        <f t="shared" si="1"/>
        <v>42285</v>
      </c>
      <c r="E52" s="160" t="s">
        <v>826</v>
      </c>
      <c r="F52" s="163">
        <f t="shared" si="2"/>
        <v>110395344.00000001</v>
      </c>
      <c r="G52" s="161" t="s">
        <v>447</v>
      </c>
      <c r="H52" s="206">
        <v>22340</v>
      </c>
      <c r="I52" s="208">
        <v>4941.6000000000004</v>
      </c>
      <c r="J52" s="208"/>
      <c r="K52" s="209">
        <f t="shared" si="3"/>
        <v>4968.9800000001505</v>
      </c>
      <c r="L52" s="163"/>
    </row>
    <row r="53" spans="1:12" s="143" customFormat="1" ht="18.75" customHeight="1">
      <c r="A53" s="143">
        <f t="shared" si="4"/>
        <v>10</v>
      </c>
      <c r="B53" s="158">
        <v>42285</v>
      </c>
      <c r="C53" s="159" t="s">
        <v>372</v>
      </c>
      <c r="D53" s="158">
        <f t="shared" si="1"/>
        <v>42285</v>
      </c>
      <c r="E53" s="160" t="s">
        <v>488</v>
      </c>
      <c r="F53" s="163">
        <f t="shared" si="2"/>
        <v>1767093.9999999998</v>
      </c>
      <c r="G53" s="161" t="s">
        <v>378</v>
      </c>
      <c r="H53" s="206">
        <v>22340</v>
      </c>
      <c r="I53" s="208"/>
      <c r="J53" s="208">
        <v>79.099999999999994</v>
      </c>
      <c r="K53" s="209">
        <f t="shared" si="3"/>
        <v>4889.8800000001502</v>
      </c>
      <c r="L53" s="163"/>
    </row>
    <row r="54" spans="1:12" s="143" customFormat="1" ht="18.75" customHeight="1">
      <c r="A54" s="143">
        <f t="shared" si="4"/>
        <v>10</v>
      </c>
      <c r="B54" s="158">
        <v>42291</v>
      </c>
      <c r="C54" s="159" t="s">
        <v>372</v>
      </c>
      <c r="D54" s="158">
        <f t="shared" si="1"/>
        <v>42291</v>
      </c>
      <c r="E54" s="160" t="s">
        <v>1211</v>
      </c>
      <c r="F54" s="163">
        <f t="shared" si="2"/>
        <v>107376000</v>
      </c>
      <c r="G54" s="161" t="s">
        <v>36</v>
      </c>
      <c r="H54" s="206">
        <v>22370</v>
      </c>
      <c r="I54" s="208"/>
      <c r="J54" s="208">
        <v>4800</v>
      </c>
      <c r="K54" s="209">
        <f t="shared" si="3"/>
        <v>89.880000000150176</v>
      </c>
      <c r="L54" s="163"/>
    </row>
    <row r="55" spans="1:12" s="143" customFormat="1" ht="18.75" customHeight="1">
      <c r="A55" s="143">
        <f t="shared" si="4"/>
        <v>11</v>
      </c>
      <c r="B55" s="158">
        <v>42321</v>
      </c>
      <c r="C55" s="159" t="s">
        <v>375</v>
      </c>
      <c r="D55" s="158">
        <f t="shared" si="1"/>
        <v>42321</v>
      </c>
      <c r="E55" s="160" t="s">
        <v>826</v>
      </c>
      <c r="F55" s="163">
        <f t="shared" si="2"/>
        <v>2063961000</v>
      </c>
      <c r="G55" s="161" t="s">
        <v>447</v>
      </c>
      <c r="H55" s="206">
        <v>22410</v>
      </c>
      <c r="I55" s="208">
        <v>92100</v>
      </c>
      <c r="J55" s="208"/>
      <c r="K55" s="209">
        <f t="shared" si="3"/>
        <v>92189.88000000015</v>
      </c>
      <c r="L55" s="163"/>
    </row>
    <row r="56" spans="1:12" s="143" customFormat="1" ht="18.75" customHeight="1">
      <c r="A56" s="143">
        <f t="shared" si="4"/>
        <v>11</v>
      </c>
      <c r="B56" s="158">
        <v>42321</v>
      </c>
      <c r="C56" s="159" t="s">
        <v>372</v>
      </c>
      <c r="D56" s="158">
        <f t="shared" ref="D56" si="6">IF(B56&lt;&gt;"",B56,"")</f>
        <v>42321</v>
      </c>
      <c r="E56" s="160" t="s">
        <v>1285</v>
      </c>
      <c r="F56" s="163">
        <f t="shared" si="2"/>
        <v>2061720000</v>
      </c>
      <c r="G56" s="161" t="s">
        <v>36</v>
      </c>
      <c r="H56" s="206">
        <v>22410</v>
      </c>
      <c r="I56" s="208"/>
      <c r="J56" s="208">
        <v>92000</v>
      </c>
      <c r="K56" s="209">
        <f t="shared" si="3"/>
        <v>189.88000000015018</v>
      </c>
      <c r="L56" s="163"/>
    </row>
    <row r="57" spans="1:12" s="143" customFormat="1" ht="18.75" customHeight="1">
      <c r="A57" s="143">
        <f t="shared" si="4"/>
        <v>11</v>
      </c>
      <c r="B57" s="158">
        <v>42328</v>
      </c>
      <c r="C57" s="159" t="s">
        <v>375</v>
      </c>
      <c r="D57" s="158">
        <f t="shared" si="1"/>
        <v>42328</v>
      </c>
      <c r="E57" s="160" t="s">
        <v>826</v>
      </c>
      <c r="F57" s="163">
        <f t="shared" si="2"/>
        <v>100248231.60000001</v>
      </c>
      <c r="G57" s="161" t="s">
        <v>447</v>
      </c>
      <c r="H57" s="206">
        <v>22440</v>
      </c>
      <c r="I57" s="208">
        <v>4467.3900000000003</v>
      </c>
      <c r="J57" s="208"/>
      <c r="K57" s="209">
        <f t="shared" si="3"/>
        <v>4657.2700000001505</v>
      </c>
      <c r="L57" s="163"/>
    </row>
    <row r="58" spans="1:12" s="143" customFormat="1" ht="18.75" customHeight="1">
      <c r="A58" s="143">
        <f t="shared" ref="A58" si="7">IF(B58&lt;&gt;"",MONTH(B58),"")</f>
        <v>11</v>
      </c>
      <c r="B58" s="158">
        <v>42328</v>
      </c>
      <c r="C58" s="159" t="s">
        <v>372</v>
      </c>
      <c r="D58" s="158">
        <f t="shared" ref="D58:D59" si="8">IF(B58&lt;&gt;"",B58,"")</f>
        <v>42328</v>
      </c>
      <c r="E58" s="160" t="s">
        <v>488</v>
      </c>
      <c r="F58" s="163">
        <f t="shared" ref="F58:F59" si="9">(I58+J58)*H58</f>
        <v>1406539.2</v>
      </c>
      <c r="G58" s="161" t="s">
        <v>378</v>
      </c>
      <c r="H58" s="206">
        <v>22440</v>
      </c>
      <c r="I58" s="208"/>
      <c r="J58" s="208">
        <v>62.68</v>
      </c>
      <c r="K58" s="209">
        <f t="shared" si="3"/>
        <v>4594.5900000001502</v>
      </c>
      <c r="L58" s="163"/>
    </row>
    <row r="59" spans="1:12" s="143" customFormat="1" ht="18.75" customHeight="1">
      <c r="A59" s="143">
        <f t="shared" si="4"/>
        <v>11</v>
      </c>
      <c r="B59" s="158">
        <v>42335</v>
      </c>
      <c r="C59" s="159" t="s">
        <v>372</v>
      </c>
      <c r="D59" s="158">
        <f t="shared" si="8"/>
        <v>42335</v>
      </c>
      <c r="E59" s="160" t="s">
        <v>1286</v>
      </c>
      <c r="F59" s="163">
        <f t="shared" si="9"/>
        <v>101340000</v>
      </c>
      <c r="G59" s="161" t="s">
        <v>374</v>
      </c>
      <c r="H59" s="206">
        <v>22520</v>
      </c>
      <c r="I59" s="208"/>
      <c r="J59" s="208">
        <v>4500</v>
      </c>
      <c r="K59" s="209">
        <f t="shared" si="3"/>
        <v>94.590000000150212</v>
      </c>
      <c r="L59" s="163"/>
    </row>
    <row r="60" spans="1:12" s="143" customFormat="1" ht="18.75" customHeight="1">
      <c r="A60" s="143" t="str">
        <f t="shared" si="4"/>
        <v/>
      </c>
      <c r="B60" s="158"/>
      <c r="C60" s="159"/>
      <c r="D60" s="158" t="str">
        <f t="shared" si="1"/>
        <v/>
      </c>
      <c r="E60" s="160"/>
      <c r="F60" s="163"/>
      <c r="G60" s="159"/>
      <c r="H60" s="206"/>
      <c r="I60" s="208"/>
      <c r="J60" s="208"/>
      <c r="K60" s="209">
        <f t="shared" si="3"/>
        <v>0</v>
      </c>
      <c r="L60" s="163"/>
    </row>
    <row r="61" spans="1:12" s="143" customFormat="1" ht="18.75" customHeight="1">
      <c r="A61" s="143" t="str">
        <f t="shared" si="4"/>
        <v/>
      </c>
      <c r="B61" s="158"/>
      <c r="C61" s="159"/>
      <c r="D61" s="158" t="str">
        <f t="shared" si="1"/>
        <v/>
      </c>
      <c r="E61" s="160"/>
      <c r="F61" s="163"/>
      <c r="G61" s="159"/>
      <c r="H61" s="206"/>
      <c r="I61" s="208"/>
      <c r="J61" s="208"/>
      <c r="K61" s="209">
        <f t="shared" si="3"/>
        <v>0</v>
      </c>
      <c r="L61" s="163"/>
    </row>
    <row r="62" spans="1:12" s="143" customFormat="1" ht="18.75" customHeight="1">
      <c r="A62" s="143" t="str">
        <f t="shared" si="4"/>
        <v/>
      </c>
      <c r="B62" s="158"/>
      <c r="C62" s="159"/>
      <c r="D62" s="158" t="str">
        <f t="shared" si="1"/>
        <v/>
      </c>
      <c r="E62" s="160"/>
      <c r="F62" s="163"/>
      <c r="G62" s="159"/>
      <c r="H62" s="206"/>
      <c r="I62" s="208"/>
      <c r="J62" s="208"/>
      <c r="K62" s="209">
        <f t="shared" si="3"/>
        <v>0</v>
      </c>
      <c r="L62" s="163"/>
    </row>
    <row r="63" spans="1:12" s="143" customFormat="1" ht="18.75" customHeight="1">
      <c r="A63" s="143" t="str">
        <f t="shared" si="4"/>
        <v/>
      </c>
      <c r="B63" s="158"/>
      <c r="C63" s="159"/>
      <c r="D63" s="158" t="str">
        <f t="shared" si="1"/>
        <v/>
      </c>
      <c r="E63" s="160"/>
      <c r="F63" s="163"/>
      <c r="G63" s="159"/>
      <c r="H63" s="206"/>
      <c r="I63" s="208"/>
      <c r="J63" s="208"/>
      <c r="K63" s="209">
        <f t="shared" si="3"/>
        <v>0</v>
      </c>
      <c r="L63" s="163"/>
    </row>
    <row r="64" spans="1:12" s="143" customFormat="1" ht="18.75" customHeight="1">
      <c r="A64" s="143" t="str">
        <f t="shared" si="4"/>
        <v/>
      </c>
      <c r="B64" s="158"/>
      <c r="C64" s="159"/>
      <c r="D64" s="158" t="str">
        <f t="shared" si="1"/>
        <v/>
      </c>
      <c r="E64" s="160"/>
      <c r="F64" s="160"/>
      <c r="G64" s="159"/>
      <c r="H64" s="206"/>
      <c r="I64" s="208"/>
      <c r="J64" s="208"/>
      <c r="K64" s="209">
        <f t="shared" si="3"/>
        <v>0</v>
      </c>
      <c r="L64" s="163"/>
    </row>
    <row r="65" spans="1:12" s="143" customFormat="1" ht="18.75" customHeight="1">
      <c r="A65" s="143" t="str">
        <f t="shared" si="4"/>
        <v/>
      </c>
      <c r="B65" s="158"/>
      <c r="C65" s="159"/>
      <c r="D65" s="158" t="str">
        <f t="shared" si="1"/>
        <v/>
      </c>
      <c r="E65" s="160"/>
      <c r="F65" s="160"/>
      <c r="G65" s="159"/>
      <c r="H65" s="206"/>
      <c r="I65" s="208"/>
      <c r="J65" s="208"/>
      <c r="K65" s="209">
        <f t="shared" si="3"/>
        <v>0</v>
      </c>
      <c r="L65" s="163"/>
    </row>
    <row r="66" spans="1:12" s="143" customFormat="1" ht="18.75" customHeight="1">
      <c r="A66" s="143" t="str">
        <f t="shared" si="4"/>
        <v/>
      </c>
      <c r="B66" s="158"/>
      <c r="C66" s="159"/>
      <c r="D66" s="158" t="str">
        <f t="shared" si="1"/>
        <v/>
      </c>
      <c r="E66" s="160"/>
      <c r="F66" s="160"/>
      <c r="G66" s="161"/>
      <c r="H66" s="206"/>
      <c r="I66" s="208"/>
      <c r="J66" s="208"/>
      <c r="K66" s="209">
        <f t="shared" si="3"/>
        <v>0</v>
      </c>
      <c r="L66" s="163"/>
    </row>
    <row r="67" spans="1:12" s="143" customFormat="1" ht="18.75" customHeight="1">
      <c r="A67" s="143" t="str">
        <f t="shared" si="4"/>
        <v/>
      </c>
      <c r="B67" s="158"/>
      <c r="C67" s="159"/>
      <c r="D67" s="158" t="str">
        <f t="shared" si="1"/>
        <v/>
      </c>
      <c r="E67" s="160"/>
      <c r="F67" s="160"/>
      <c r="G67" s="159"/>
      <c r="H67" s="206"/>
      <c r="I67" s="208"/>
      <c r="J67" s="208"/>
      <c r="K67" s="209">
        <f t="shared" si="3"/>
        <v>0</v>
      </c>
      <c r="L67" s="163"/>
    </row>
    <row r="68" spans="1:12" s="143" customFormat="1" ht="18.75" customHeight="1">
      <c r="A68" s="143" t="str">
        <f t="shared" si="4"/>
        <v/>
      </c>
      <c r="B68" s="158"/>
      <c r="C68" s="159"/>
      <c r="D68" s="158" t="str">
        <f t="shared" si="1"/>
        <v/>
      </c>
      <c r="E68" s="160"/>
      <c r="F68" s="160"/>
      <c r="G68" s="161"/>
      <c r="H68" s="206"/>
      <c r="I68" s="208"/>
      <c r="J68" s="208"/>
      <c r="K68" s="209">
        <f t="shared" si="3"/>
        <v>0</v>
      </c>
      <c r="L68" s="163"/>
    </row>
    <row r="69" spans="1:12" s="143" customFormat="1" ht="18.75" customHeight="1">
      <c r="A69" s="143" t="str">
        <f t="shared" si="4"/>
        <v/>
      </c>
      <c r="B69" s="158"/>
      <c r="C69" s="159"/>
      <c r="D69" s="158" t="str">
        <f t="shared" si="1"/>
        <v/>
      </c>
      <c r="E69" s="160"/>
      <c r="F69" s="160"/>
      <c r="G69" s="159"/>
      <c r="H69" s="206"/>
      <c r="I69" s="208"/>
      <c r="J69" s="208"/>
      <c r="K69" s="209">
        <f t="shared" si="3"/>
        <v>0</v>
      </c>
      <c r="L69" s="163"/>
    </row>
    <row r="70" spans="1:12" s="143" customFormat="1" ht="18.75" customHeight="1">
      <c r="A70" s="143" t="str">
        <f t="shared" si="4"/>
        <v/>
      </c>
      <c r="B70" s="158"/>
      <c r="C70" s="159"/>
      <c r="D70" s="158" t="str">
        <f t="shared" si="1"/>
        <v/>
      </c>
      <c r="E70" s="160"/>
      <c r="F70" s="160"/>
      <c r="G70" s="161"/>
      <c r="H70" s="206"/>
      <c r="I70" s="208"/>
      <c r="J70" s="208"/>
      <c r="K70" s="209">
        <f t="shared" si="3"/>
        <v>0</v>
      </c>
      <c r="L70" s="163"/>
    </row>
    <row r="71" spans="1:12" s="143" customFormat="1" ht="18.75" customHeight="1">
      <c r="A71" s="143" t="str">
        <f t="shared" si="4"/>
        <v/>
      </c>
      <c r="B71" s="158"/>
      <c r="C71" s="159"/>
      <c r="D71" s="158" t="str">
        <f t="shared" si="1"/>
        <v/>
      </c>
      <c r="E71" s="160"/>
      <c r="F71" s="160"/>
      <c r="G71" s="161"/>
      <c r="H71" s="206"/>
      <c r="I71" s="208"/>
      <c r="J71" s="208"/>
      <c r="K71" s="209">
        <f t="shared" si="3"/>
        <v>0</v>
      </c>
      <c r="L71" s="163"/>
    </row>
    <row r="72" spans="1:12" s="143" customFormat="1" ht="18.75" customHeight="1">
      <c r="A72" s="143" t="str">
        <f t="shared" si="4"/>
        <v/>
      </c>
      <c r="B72" s="158"/>
      <c r="C72" s="159"/>
      <c r="D72" s="158" t="str">
        <f t="shared" si="1"/>
        <v/>
      </c>
      <c r="E72" s="160"/>
      <c r="F72" s="160"/>
      <c r="G72" s="161"/>
      <c r="H72" s="206"/>
      <c r="I72" s="208"/>
      <c r="J72" s="208"/>
      <c r="K72" s="209">
        <f t="shared" si="3"/>
        <v>0</v>
      </c>
      <c r="L72" s="163"/>
    </row>
    <row r="73" spans="1:12" s="143" customFormat="1" ht="18.75" customHeight="1">
      <c r="A73" s="143" t="str">
        <f t="shared" si="4"/>
        <v/>
      </c>
      <c r="B73" s="158"/>
      <c r="C73" s="159"/>
      <c r="D73" s="158" t="str">
        <f t="shared" si="1"/>
        <v/>
      </c>
      <c r="E73" s="160"/>
      <c r="F73" s="160"/>
      <c r="G73" s="161"/>
      <c r="H73" s="206"/>
      <c r="I73" s="208"/>
      <c r="J73" s="208"/>
      <c r="K73" s="209">
        <f t="shared" si="3"/>
        <v>0</v>
      </c>
      <c r="L73" s="163"/>
    </row>
    <row r="74" spans="1:12" s="143" customFormat="1" ht="18.75" customHeight="1">
      <c r="A74" s="143" t="str">
        <f t="shared" si="4"/>
        <v/>
      </c>
      <c r="B74" s="158"/>
      <c r="C74" s="159"/>
      <c r="D74" s="158" t="str">
        <f t="shared" si="1"/>
        <v/>
      </c>
      <c r="E74" s="160"/>
      <c r="F74" s="160"/>
      <c r="G74" s="159"/>
      <c r="H74" s="206"/>
      <c r="I74" s="208"/>
      <c r="J74" s="208"/>
      <c r="K74" s="209">
        <f t="shared" si="3"/>
        <v>0</v>
      </c>
      <c r="L74" s="163"/>
    </row>
    <row r="75" spans="1:12" s="143" customFormat="1" ht="18.75" customHeight="1">
      <c r="A75" s="143" t="str">
        <f t="shared" si="4"/>
        <v/>
      </c>
      <c r="B75" s="158"/>
      <c r="C75" s="159"/>
      <c r="D75" s="158" t="str">
        <f t="shared" si="1"/>
        <v/>
      </c>
      <c r="E75" s="160"/>
      <c r="F75" s="160"/>
      <c r="G75" s="159"/>
      <c r="H75" s="206"/>
      <c r="I75" s="208"/>
      <c r="J75" s="208"/>
      <c r="K75" s="209">
        <f t="shared" si="3"/>
        <v>0</v>
      </c>
      <c r="L75" s="163"/>
    </row>
    <row r="76" spans="1:12" s="143" customFormat="1" ht="18.75" customHeight="1">
      <c r="A76" s="143" t="str">
        <f t="shared" ref="A76:A91" si="10">IF(B76&lt;&gt;"",MONTH(B76),"")</f>
        <v/>
      </c>
      <c r="B76" s="158"/>
      <c r="C76" s="159"/>
      <c r="D76" s="158" t="str">
        <f t="shared" si="1"/>
        <v/>
      </c>
      <c r="E76" s="160"/>
      <c r="F76" s="160"/>
      <c r="G76" s="159"/>
      <c r="H76" s="206"/>
      <c r="I76" s="208"/>
      <c r="J76" s="208"/>
      <c r="K76" s="209">
        <f t="shared" si="3"/>
        <v>0</v>
      </c>
      <c r="L76" s="163"/>
    </row>
    <row r="77" spans="1:12" s="143" customFormat="1" ht="18.75" customHeight="1">
      <c r="A77" s="143" t="str">
        <f t="shared" si="10"/>
        <v/>
      </c>
      <c r="B77" s="158"/>
      <c r="C77" s="159"/>
      <c r="D77" s="158" t="str">
        <f t="shared" ref="D77:D90" si="11">IF(B77&lt;&gt;"",B77,"")</f>
        <v/>
      </c>
      <c r="E77" s="160"/>
      <c r="F77" s="160"/>
      <c r="G77" s="159"/>
      <c r="H77" s="206"/>
      <c r="I77" s="208"/>
      <c r="J77" s="208"/>
      <c r="K77" s="209">
        <f t="shared" ref="K77:K90" si="12">IF(B77&lt;&gt;"",K76+I77-J77,0)</f>
        <v>0</v>
      </c>
      <c r="L77" s="163"/>
    </row>
    <row r="78" spans="1:12" s="143" customFormat="1" ht="18.75" customHeight="1">
      <c r="A78" s="143" t="str">
        <f t="shared" si="10"/>
        <v/>
      </c>
      <c r="B78" s="158"/>
      <c r="C78" s="159"/>
      <c r="D78" s="158" t="str">
        <f t="shared" si="11"/>
        <v/>
      </c>
      <c r="E78" s="160"/>
      <c r="F78" s="160"/>
      <c r="G78" s="159"/>
      <c r="H78" s="206"/>
      <c r="I78" s="208"/>
      <c r="J78" s="208"/>
      <c r="K78" s="209">
        <f t="shared" si="12"/>
        <v>0</v>
      </c>
      <c r="L78" s="163"/>
    </row>
    <row r="79" spans="1:12" s="143" customFormat="1" ht="18.75" customHeight="1">
      <c r="A79" s="143" t="str">
        <f t="shared" si="10"/>
        <v/>
      </c>
      <c r="B79" s="158"/>
      <c r="C79" s="159"/>
      <c r="D79" s="158" t="str">
        <f t="shared" si="11"/>
        <v/>
      </c>
      <c r="E79" s="160"/>
      <c r="F79" s="160"/>
      <c r="G79" s="159"/>
      <c r="H79" s="206"/>
      <c r="I79" s="208"/>
      <c r="J79" s="208"/>
      <c r="K79" s="209">
        <f t="shared" si="12"/>
        <v>0</v>
      </c>
      <c r="L79" s="163"/>
    </row>
    <row r="80" spans="1:12" s="143" customFormat="1" ht="18.75" customHeight="1">
      <c r="A80" s="143" t="str">
        <f t="shared" si="10"/>
        <v/>
      </c>
      <c r="B80" s="158"/>
      <c r="C80" s="159"/>
      <c r="D80" s="158" t="str">
        <f t="shared" si="11"/>
        <v/>
      </c>
      <c r="E80" s="160"/>
      <c r="F80" s="160"/>
      <c r="G80" s="159"/>
      <c r="H80" s="206"/>
      <c r="I80" s="208"/>
      <c r="J80" s="208"/>
      <c r="K80" s="209">
        <f t="shared" si="12"/>
        <v>0</v>
      </c>
      <c r="L80" s="163"/>
    </row>
    <row r="81" spans="1:12" s="143" customFormat="1" ht="18.75" customHeight="1">
      <c r="A81" s="143" t="str">
        <f t="shared" si="10"/>
        <v/>
      </c>
      <c r="B81" s="158"/>
      <c r="C81" s="159"/>
      <c r="D81" s="158" t="str">
        <f t="shared" si="11"/>
        <v/>
      </c>
      <c r="E81" s="160"/>
      <c r="F81" s="160"/>
      <c r="G81" s="159"/>
      <c r="H81" s="206"/>
      <c r="I81" s="208"/>
      <c r="J81" s="208"/>
      <c r="K81" s="209">
        <f t="shared" si="12"/>
        <v>0</v>
      </c>
      <c r="L81" s="163"/>
    </row>
    <row r="82" spans="1:12" s="143" customFormat="1" ht="18.75" customHeight="1">
      <c r="A82" s="143" t="str">
        <f t="shared" si="10"/>
        <v/>
      </c>
      <c r="B82" s="158"/>
      <c r="C82" s="159"/>
      <c r="D82" s="158" t="str">
        <f t="shared" si="11"/>
        <v/>
      </c>
      <c r="E82" s="160"/>
      <c r="F82" s="160"/>
      <c r="G82" s="159"/>
      <c r="H82" s="206"/>
      <c r="I82" s="208"/>
      <c r="J82" s="208"/>
      <c r="K82" s="209">
        <f t="shared" si="12"/>
        <v>0</v>
      </c>
      <c r="L82" s="163"/>
    </row>
    <row r="83" spans="1:12" s="143" customFormat="1" ht="18.75" customHeight="1">
      <c r="A83" s="143" t="str">
        <f t="shared" si="10"/>
        <v/>
      </c>
      <c r="B83" s="158"/>
      <c r="C83" s="159"/>
      <c r="D83" s="158" t="str">
        <f t="shared" si="11"/>
        <v/>
      </c>
      <c r="E83" s="160"/>
      <c r="F83" s="160"/>
      <c r="G83" s="159"/>
      <c r="H83" s="206"/>
      <c r="I83" s="208"/>
      <c r="J83" s="208"/>
      <c r="K83" s="209">
        <f t="shared" si="12"/>
        <v>0</v>
      </c>
      <c r="L83" s="163"/>
    </row>
    <row r="84" spans="1:12" s="143" customFormat="1" ht="18.75" customHeight="1">
      <c r="A84" s="143" t="str">
        <f t="shared" si="10"/>
        <v/>
      </c>
      <c r="B84" s="158"/>
      <c r="C84" s="159"/>
      <c r="D84" s="158" t="str">
        <f t="shared" si="11"/>
        <v/>
      </c>
      <c r="E84" s="160"/>
      <c r="F84" s="160"/>
      <c r="G84" s="159"/>
      <c r="H84" s="206"/>
      <c r="I84" s="208"/>
      <c r="J84" s="208"/>
      <c r="K84" s="209">
        <f t="shared" si="12"/>
        <v>0</v>
      </c>
      <c r="L84" s="163"/>
    </row>
    <row r="85" spans="1:12" s="143" customFormat="1" ht="18.75" customHeight="1">
      <c r="A85" s="143" t="str">
        <f t="shared" si="10"/>
        <v/>
      </c>
      <c r="B85" s="158"/>
      <c r="C85" s="159"/>
      <c r="D85" s="158" t="str">
        <f t="shared" si="11"/>
        <v/>
      </c>
      <c r="E85" s="160"/>
      <c r="F85" s="160"/>
      <c r="G85" s="159"/>
      <c r="H85" s="206"/>
      <c r="I85" s="208"/>
      <c r="J85" s="208"/>
      <c r="K85" s="209">
        <f t="shared" si="12"/>
        <v>0</v>
      </c>
      <c r="L85" s="163"/>
    </row>
    <row r="86" spans="1:12" s="143" customFormat="1" ht="18.75" customHeight="1">
      <c r="A86" s="143" t="str">
        <f t="shared" si="10"/>
        <v/>
      </c>
      <c r="B86" s="158"/>
      <c r="C86" s="159"/>
      <c r="D86" s="158" t="str">
        <f t="shared" si="11"/>
        <v/>
      </c>
      <c r="E86" s="160"/>
      <c r="F86" s="160"/>
      <c r="G86" s="159"/>
      <c r="H86" s="206"/>
      <c r="I86" s="208"/>
      <c r="J86" s="208"/>
      <c r="K86" s="209">
        <f t="shared" si="12"/>
        <v>0</v>
      </c>
      <c r="L86" s="163"/>
    </row>
    <row r="87" spans="1:12" s="143" customFormat="1" ht="18.75" customHeight="1">
      <c r="A87" s="143" t="str">
        <f t="shared" si="10"/>
        <v/>
      </c>
      <c r="B87" s="158"/>
      <c r="C87" s="159"/>
      <c r="D87" s="158" t="str">
        <f t="shared" si="11"/>
        <v/>
      </c>
      <c r="E87" s="160"/>
      <c r="F87" s="160"/>
      <c r="G87" s="159"/>
      <c r="H87" s="206"/>
      <c r="I87" s="208"/>
      <c r="J87" s="208"/>
      <c r="K87" s="209">
        <f t="shared" si="12"/>
        <v>0</v>
      </c>
      <c r="L87" s="163"/>
    </row>
    <row r="88" spans="1:12" s="143" customFormat="1" ht="18.75" customHeight="1">
      <c r="A88" s="143" t="str">
        <f t="shared" si="10"/>
        <v/>
      </c>
      <c r="B88" s="158"/>
      <c r="C88" s="159"/>
      <c r="D88" s="158" t="str">
        <f t="shared" si="11"/>
        <v/>
      </c>
      <c r="E88" s="160"/>
      <c r="F88" s="160"/>
      <c r="G88" s="159"/>
      <c r="H88" s="206"/>
      <c r="I88" s="208"/>
      <c r="J88" s="208"/>
      <c r="K88" s="209">
        <f t="shared" si="12"/>
        <v>0</v>
      </c>
      <c r="L88" s="163"/>
    </row>
    <row r="89" spans="1:12" s="143" customFormat="1" ht="18.75" customHeight="1">
      <c r="A89" s="143" t="str">
        <f t="shared" si="10"/>
        <v/>
      </c>
      <c r="B89" s="158"/>
      <c r="C89" s="159"/>
      <c r="D89" s="158" t="str">
        <f t="shared" si="11"/>
        <v/>
      </c>
      <c r="E89" s="160"/>
      <c r="F89" s="160"/>
      <c r="G89" s="159"/>
      <c r="H89" s="206"/>
      <c r="I89" s="208"/>
      <c r="J89" s="208"/>
      <c r="K89" s="209">
        <f t="shared" si="12"/>
        <v>0</v>
      </c>
      <c r="L89" s="163"/>
    </row>
    <row r="90" spans="1:12" s="143" customFormat="1" ht="18.75" customHeight="1">
      <c r="A90" s="143" t="str">
        <f t="shared" si="10"/>
        <v/>
      </c>
      <c r="B90" s="158"/>
      <c r="C90" s="159"/>
      <c r="D90" s="158" t="str">
        <f t="shared" si="11"/>
        <v/>
      </c>
      <c r="E90" s="160"/>
      <c r="F90" s="160"/>
      <c r="G90" s="159"/>
      <c r="H90" s="206"/>
      <c r="I90" s="208"/>
      <c r="J90" s="208"/>
      <c r="K90" s="209">
        <f t="shared" si="12"/>
        <v>0</v>
      </c>
      <c r="L90" s="163"/>
    </row>
    <row r="91" spans="1:12" s="187" customFormat="1" ht="18.75" customHeight="1">
      <c r="A91" s="143" t="str">
        <f t="shared" si="10"/>
        <v/>
      </c>
      <c r="B91" s="211"/>
      <c r="C91" s="210"/>
      <c r="D91" s="211"/>
      <c r="E91" s="212"/>
      <c r="F91" s="212"/>
      <c r="G91" s="210"/>
      <c r="H91" s="213"/>
      <c r="I91" s="272"/>
      <c r="J91" s="272"/>
      <c r="K91" s="215"/>
      <c r="L91" s="273"/>
    </row>
    <row r="92" spans="1:12" s="195" customFormat="1" ht="18.75" customHeight="1">
      <c r="B92" s="216"/>
      <c r="C92" s="217"/>
      <c r="D92" s="218"/>
      <c r="E92" s="201" t="s">
        <v>29</v>
      </c>
      <c r="F92" s="201"/>
      <c r="G92" s="218"/>
      <c r="H92" s="219"/>
      <c r="I92" s="250">
        <f>SUM(I12:I91)</f>
        <v>642773.1</v>
      </c>
      <c r="J92" s="250">
        <f>SUM(J12:J91)</f>
        <v>644623.06000000006</v>
      </c>
      <c r="K92" s="204">
        <f>K11+I92-J92</f>
        <v>94.590000000083819</v>
      </c>
      <c r="L92" s="218"/>
    </row>
    <row r="93" spans="1:12" s="195" customFormat="1" ht="18.75" customHeight="1">
      <c r="B93" s="216"/>
      <c r="C93" s="217"/>
      <c r="D93" s="218"/>
      <c r="E93" s="201" t="s">
        <v>435</v>
      </c>
      <c r="F93" s="201"/>
      <c r="G93" s="218"/>
      <c r="H93" s="219"/>
      <c r="I93" s="201"/>
      <c r="J93" s="201"/>
      <c r="K93" s="204">
        <f>K92</f>
        <v>94.590000000083819</v>
      </c>
      <c r="L93" s="218"/>
    </row>
    <row r="94" spans="1:12" s="195" customFormat="1" ht="22.5" customHeight="1">
      <c r="B94" s="251" t="s">
        <v>436</v>
      </c>
      <c r="C94" s="252"/>
      <c r="H94" s="253"/>
      <c r="K94" s="254"/>
    </row>
    <row r="95" spans="1:12" s="195" customFormat="1" ht="12.75">
      <c r="B95" s="255" t="s">
        <v>493</v>
      </c>
      <c r="C95" s="256"/>
      <c r="H95" s="253"/>
      <c r="K95" s="254"/>
    </row>
    <row r="96" spans="1:12" s="195" customFormat="1" ht="12.75">
      <c r="B96" s="257"/>
      <c r="C96" s="258"/>
      <c r="D96" s="259"/>
      <c r="H96" s="253"/>
      <c r="J96" s="459" t="s">
        <v>494</v>
      </c>
      <c r="K96" s="459"/>
      <c r="L96" s="459"/>
    </row>
    <row r="97" spans="2:13" s="195" customFormat="1" ht="17.25" customHeight="1">
      <c r="B97" s="462" t="s">
        <v>33</v>
      </c>
      <c r="C97" s="462"/>
      <c r="D97" s="258"/>
      <c r="G97" s="260" t="s">
        <v>13</v>
      </c>
      <c r="H97" s="261"/>
      <c r="I97" s="260"/>
      <c r="J97" s="258"/>
      <c r="K97" s="274" t="s">
        <v>14</v>
      </c>
      <c r="L97" s="262"/>
      <c r="M97" s="257"/>
    </row>
    <row r="98" spans="2:13" s="195" customFormat="1" ht="12.75">
      <c r="B98" s="458" t="s">
        <v>15</v>
      </c>
      <c r="C98" s="458"/>
      <c r="D98" s="264"/>
      <c r="G98" s="263" t="s">
        <v>15</v>
      </c>
      <c r="H98" s="265"/>
      <c r="I98" s="263"/>
      <c r="J98" s="459" t="s">
        <v>16</v>
      </c>
      <c r="K98" s="459"/>
      <c r="L98" s="459"/>
      <c r="M98" s="266"/>
    </row>
  </sheetData>
  <autoFilter ref="B10:N98">
    <filterColumn colId="5"/>
  </autoFilter>
  <mergeCells count="19">
    <mergeCell ref="B97:C97"/>
    <mergeCell ref="B98:C98"/>
    <mergeCell ref="J98:L98"/>
    <mergeCell ref="G8:G9"/>
    <mergeCell ref="J1:L1"/>
    <mergeCell ref="B2:E3"/>
    <mergeCell ref="J2:L2"/>
    <mergeCell ref="J3:L3"/>
    <mergeCell ref="J96:L96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28" customWidth="1"/>
    <col min="2" max="2" width="6" style="329" customWidth="1"/>
    <col min="3" max="3" width="8.85546875" style="328" customWidth="1"/>
    <col min="4" max="4" width="47.85546875" style="330" customWidth="1"/>
    <col min="5" max="5" width="6.42578125" style="331" customWidth="1"/>
    <col min="6" max="6" width="14.5703125" style="332" customWidth="1"/>
    <col min="7" max="7" width="14.28515625" style="332" customWidth="1"/>
    <col min="8" max="8" width="13.42578125" style="332" customWidth="1"/>
    <col min="9" max="9" width="6.42578125" style="332" customWidth="1"/>
    <col min="10" max="10" width="1.42578125" style="332" customWidth="1"/>
    <col min="11" max="11" width="5.7109375" style="332" customWidth="1"/>
    <col min="12" max="12" width="2.85546875" style="332" customWidth="1"/>
    <col min="13" max="13" width="10.5703125" style="332" customWidth="1"/>
    <col min="14" max="14" width="3.140625" style="332" customWidth="1"/>
    <col min="15" max="16384" width="9.140625" style="332"/>
  </cols>
  <sheetData>
    <row r="1" spans="1:13" s="281" customFormat="1" ht="16.5" customHeight="1">
      <c r="A1" s="275" t="s">
        <v>354</v>
      </c>
      <c r="B1" s="276"/>
      <c r="C1" s="277"/>
      <c r="D1" s="278"/>
      <c r="E1" s="279"/>
      <c r="F1" s="480" t="s">
        <v>495</v>
      </c>
      <c r="G1" s="480"/>
      <c r="H1" s="480"/>
      <c r="I1" s="480"/>
      <c r="J1" s="280"/>
    </row>
    <row r="2" spans="1:13" s="281" customFormat="1" ht="16.5" customHeight="1">
      <c r="A2" s="479" t="s">
        <v>356</v>
      </c>
      <c r="B2" s="479"/>
      <c r="C2" s="479"/>
      <c r="D2" s="479"/>
      <c r="E2" s="279"/>
      <c r="F2" s="466" t="s">
        <v>496</v>
      </c>
      <c r="G2" s="466"/>
      <c r="H2" s="466"/>
      <c r="I2" s="466"/>
      <c r="J2" s="282"/>
    </row>
    <row r="3" spans="1:13" s="281" customFormat="1" ht="16.5" customHeight="1">
      <c r="A3" s="479"/>
      <c r="B3" s="479"/>
      <c r="C3" s="479"/>
      <c r="D3" s="479"/>
      <c r="E3" s="279"/>
      <c r="F3" s="466" t="s">
        <v>177</v>
      </c>
      <c r="G3" s="466"/>
      <c r="H3" s="466"/>
      <c r="I3" s="466"/>
      <c r="J3" s="282"/>
    </row>
    <row r="4" spans="1:13" s="281" customFormat="1" ht="19.5" customHeight="1">
      <c r="A4" s="467" t="s">
        <v>359</v>
      </c>
      <c r="B4" s="467"/>
      <c r="C4" s="467"/>
      <c r="D4" s="467"/>
      <c r="E4" s="467"/>
      <c r="F4" s="467"/>
      <c r="G4" s="467"/>
      <c r="H4" s="467"/>
      <c r="I4" s="467"/>
      <c r="J4" s="303"/>
    </row>
    <row r="5" spans="1:13" s="281" customFormat="1" ht="15">
      <c r="A5" s="466" t="s">
        <v>360</v>
      </c>
      <c r="B5" s="466"/>
      <c r="C5" s="466"/>
      <c r="D5" s="466"/>
      <c r="E5" s="466"/>
      <c r="F5" s="466"/>
      <c r="G5" s="466"/>
      <c r="H5" s="466"/>
      <c r="I5" s="466"/>
      <c r="J5" s="282"/>
      <c r="K5" s="280" t="s">
        <v>178</v>
      </c>
    </row>
    <row r="6" spans="1:13" s="281" customFormat="1" ht="15">
      <c r="A6" s="478" t="s">
        <v>497</v>
      </c>
      <c r="B6" s="478"/>
      <c r="C6" s="478"/>
      <c r="D6" s="478"/>
      <c r="E6" s="466" t="str">
        <f>IF($M$6="Q11","1015 148 5100 9180",IF($M$6="Q4","1402 148 5100 9465",""))</f>
        <v/>
      </c>
      <c r="F6" s="466"/>
      <c r="G6" s="283" t="s">
        <v>181</v>
      </c>
      <c r="I6" s="284"/>
      <c r="J6" s="284"/>
      <c r="K6" s="285">
        <v>9</v>
      </c>
      <c r="L6" s="286"/>
      <c r="M6" s="287" t="s">
        <v>847</v>
      </c>
    </row>
    <row r="7" spans="1:13" s="281" customFormat="1" ht="5.25" customHeight="1">
      <c r="A7" s="288"/>
      <c r="B7" s="282"/>
      <c r="C7" s="288"/>
      <c r="D7" s="289"/>
      <c r="E7" s="290"/>
      <c r="F7" s="282"/>
      <c r="G7" s="282"/>
      <c r="H7" s="282"/>
      <c r="I7" s="282"/>
      <c r="J7" s="282"/>
    </row>
    <row r="8" spans="1:13" s="293" customFormat="1" ht="17.25" customHeight="1">
      <c r="A8" s="468" t="s">
        <v>362</v>
      </c>
      <c r="B8" s="470" t="s">
        <v>363</v>
      </c>
      <c r="C8" s="471"/>
      <c r="D8" s="474" t="s">
        <v>3</v>
      </c>
      <c r="E8" s="476" t="s">
        <v>22</v>
      </c>
      <c r="F8" s="473" t="s">
        <v>128</v>
      </c>
      <c r="G8" s="470"/>
      <c r="H8" s="471"/>
      <c r="I8" s="474" t="s">
        <v>4</v>
      </c>
      <c r="J8" s="339"/>
    </row>
    <row r="9" spans="1:13" s="293" customFormat="1" ht="21.75" customHeight="1">
      <c r="A9" s="469"/>
      <c r="B9" s="291" t="s">
        <v>364</v>
      </c>
      <c r="C9" s="294" t="s">
        <v>365</v>
      </c>
      <c r="D9" s="475"/>
      <c r="E9" s="477"/>
      <c r="F9" s="292" t="s">
        <v>366</v>
      </c>
      <c r="G9" s="292" t="s">
        <v>367</v>
      </c>
      <c r="H9" s="292" t="s">
        <v>368</v>
      </c>
      <c r="I9" s="475"/>
      <c r="J9" s="339"/>
    </row>
    <row r="10" spans="1:13" s="298" customFormat="1" ht="12">
      <c r="A10" s="345" t="s">
        <v>7</v>
      </c>
      <c r="B10" s="346" t="s">
        <v>8</v>
      </c>
      <c r="C10" s="345" t="s">
        <v>9</v>
      </c>
      <c r="D10" s="346" t="s">
        <v>10</v>
      </c>
      <c r="E10" s="347" t="s">
        <v>11</v>
      </c>
      <c r="F10" s="346">
        <v>1</v>
      </c>
      <c r="G10" s="346">
        <v>2</v>
      </c>
      <c r="H10" s="346">
        <v>3</v>
      </c>
      <c r="I10" s="346" t="s">
        <v>27</v>
      </c>
      <c r="J10" s="340"/>
    </row>
    <row r="11" spans="1:13" s="293" customFormat="1" ht="15" customHeight="1">
      <c r="A11" s="299"/>
      <c r="B11" s="300"/>
      <c r="C11" s="299"/>
      <c r="D11" s="301" t="s">
        <v>369</v>
      </c>
      <c r="E11" s="302"/>
      <c r="F11" s="304"/>
      <c r="G11" s="305"/>
      <c r="H11" s="304">
        <f ca="1">IF($M$6="Q11",funtion3,IF($M$6="Q4",funtion4,(funtion3+funtion4+109992)))</f>
        <v>917342053</v>
      </c>
      <c r="I11" s="305"/>
      <c r="J11" s="341"/>
    </row>
    <row r="12" spans="1:13" s="293" customFormat="1" ht="17.25" customHeight="1">
      <c r="A12" s="306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306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6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307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308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309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309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0">
        <f t="shared" ref="H12:H43" ca="1" si="0">IF(A12&lt;&gt;"",ROUND(H11+F12-G12,0),"")</f>
        <v>1817342053</v>
      </c>
      <c r="I12" s="310"/>
      <c r="J12" s="342"/>
    </row>
    <row r="13" spans="1:13" s="293" customFormat="1" ht="17.25" customHeight="1">
      <c r="A13" s="306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306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6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307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308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09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9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310">
        <f t="shared" ca="1" si="0"/>
        <v>917822053</v>
      </c>
      <c r="I13" s="310"/>
      <c r="J13" s="342"/>
    </row>
    <row r="14" spans="1:13" s="293" customFormat="1" ht="17.25" customHeight="1">
      <c r="A14" s="306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306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306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307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308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309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309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310">
        <f t="shared" ca="1" si="0"/>
        <v>1137822053</v>
      </c>
      <c r="I14" s="310"/>
      <c r="J14" s="342"/>
    </row>
    <row r="15" spans="1:13" s="293" customFormat="1" ht="17.25" customHeight="1">
      <c r="A15" s="306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306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6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307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308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309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309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0">
        <f t="shared" ca="1" si="0"/>
        <v>2037142053</v>
      </c>
      <c r="I15" s="310"/>
      <c r="J15" s="342"/>
    </row>
    <row r="16" spans="1:13" s="293" customFormat="1" ht="17.25" customHeight="1">
      <c r="A16" s="306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306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6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307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308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309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09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310">
        <f t="shared" ca="1" si="0"/>
        <v>1137142053</v>
      </c>
      <c r="I16" s="310"/>
      <c r="J16" s="342"/>
    </row>
    <row r="17" spans="1:10" s="293" customFormat="1" ht="17.25" customHeight="1">
      <c r="A17" s="306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306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306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307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308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309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309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310">
        <f t="shared" ca="1" si="0"/>
        <v>2037142053</v>
      </c>
      <c r="I17" s="310"/>
      <c r="J17" s="342"/>
    </row>
    <row r="18" spans="1:10" s="293" customFormat="1" ht="17.25" customHeight="1">
      <c r="A18" s="306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306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6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307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308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309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9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310">
        <f t="shared" ca="1" si="0"/>
        <v>912892053</v>
      </c>
      <c r="I18" s="310"/>
      <c r="J18" s="342"/>
    </row>
    <row r="19" spans="1:10" s="293" customFormat="1" ht="17.25" customHeight="1">
      <c r="A19" s="306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306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6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307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308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309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9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310">
        <f t="shared" ca="1" si="0"/>
        <v>909366978</v>
      </c>
      <c r="I19" s="310"/>
      <c r="J19" s="342"/>
    </row>
    <row r="20" spans="1:10" s="293" customFormat="1" ht="17.25" customHeight="1">
      <c r="A20" s="306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306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306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307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308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309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309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310">
        <f t="shared" ca="1" si="0"/>
        <v>2033366978</v>
      </c>
      <c r="I20" s="310"/>
      <c r="J20" s="342"/>
    </row>
    <row r="21" spans="1:10" s="293" customFormat="1" ht="17.25" customHeight="1">
      <c r="A21" s="306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306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6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307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308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309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9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310">
        <f t="shared" ca="1" si="0"/>
        <v>903366978</v>
      </c>
      <c r="I21" s="310"/>
      <c r="J21" s="342"/>
    </row>
    <row r="22" spans="1:10" s="293" customFormat="1" ht="17.25" customHeight="1">
      <c r="A22" s="306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306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306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307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308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09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309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310">
        <f t="shared" ca="1" si="0"/>
        <v>1003366978</v>
      </c>
      <c r="I22" s="310"/>
      <c r="J22" s="342"/>
    </row>
    <row r="23" spans="1:10" s="293" customFormat="1" ht="17.25" customHeight="1">
      <c r="A23" s="306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306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6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307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308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309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09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310">
        <f t="shared" ca="1" si="0"/>
        <v>1000932253</v>
      </c>
      <c r="I23" s="310"/>
      <c r="J23" s="342"/>
    </row>
    <row r="24" spans="1:10" s="293" customFormat="1" ht="17.25" customHeight="1">
      <c r="A24" s="306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306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6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307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308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309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9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310">
        <f t="shared" ca="1" si="0"/>
        <v>995157853</v>
      </c>
      <c r="I24" s="310"/>
      <c r="J24" s="342"/>
    </row>
    <row r="25" spans="1:10" s="293" customFormat="1" ht="17.25" customHeight="1">
      <c r="A25" s="306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306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6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307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308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309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9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310">
        <f t="shared" ca="1" si="0"/>
        <v>991567978</v>
      </c>
      <c r="I25" s="310"/>
      <c r="J25" s="342"/>
    </row>
    <row r="26" spans="1:10" s="293" customFormat="1" ht="17.25" customHeight="1">
      <c r="A26" s="306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306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6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307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308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309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9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310">
        <f t="shared" ca="1" si="0"/>
        <v>986542603</v>
      </c>
      <c r="I26" s="310"/>
      <c r="J26" s="342"/>
    </row>
    <row r="27" spans="1:10" s="293" customFormat="1" ht="17.25" customHeight="1">
      <c r="A27" s="306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306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6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307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308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09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9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310">
        <f t="shared" ca="1" si="0"/>
        <v>985282603</v>
      </c>
      <c r="I27" s="310"/>
      <c r="J27" s="342"/>
    </row>
    <row r="28" spans="1:10" s="293" customFormat="1" ht="17.25" customHeight="1">
      <c r="A28" s="306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306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6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307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308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309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9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10">
        <f t="shared" ca="1" si="0"/>
        <v>985262603</v>
      </c>
      <c r="I28" s="310"/>
      <c r="J28" s="342"/>
    </row>
    <row r="29" spans="1:10" s="293" customFormat="1" ht="17.25" customHeight="1">
      <c r="A29" s="306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306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6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307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308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09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9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10">
        <f t="shared" ca="1" si="0"/>
        <v>985260603</v>
      </c>
      <c r="I29" s="310"/>
      <c r="J29" s="342"/>
    </row>
    <row r="30" spans="1:10" s="293" customFormat="1" ht="17.25" customHeight="1">
      <c r="A30" s="306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306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6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307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308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09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9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310">
        <f t="shared" ca="1" si="0"/>
        <v>927562726</v>
      </c>
      <c r="I30" s="310"/>
      <c r="J30" s="342"/>
    </row>
    <row r="31" spans="1:10" s="293" customFormat="1" ht="17.25" customHeight="1">
      <c r="A31" s="306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306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6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307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308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309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9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310">
        <f t="shared" ca="1" si="0"/>
        <v>927542726</v>
      </c>
      <c r="I31" s="310"/>
      <c r="J31" s="342"/>
    </row>
    <row r="32" spans="1:10" s="293" customFormat="1" ht="17.25" customHeight="1">
      <c r="A32" s="306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306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6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307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308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09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9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310">
        <f t="shared" ca="1" si="0"/>
        <v>927540726</v>
      </c>
      <c r="I32" s="310"/>
      <c r="J32" s="342"/>
    </row>
    <row r="33" spans="1:10" s="293" customFormat="1" ht="17.25" customHeight="1">
      <c r="A33" s="306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306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6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307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308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09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9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310">
        <f t="shared" ca="1" si="0"/>
        <v>924070726</v>
      </c>
      <c r="I33" s="310"/>
      <c r="J33" s="342"/>
    </row>
    <row r="34" spans="1:10" s="293" customFormat="1" ht="17.25" customHeight="1">
      <c r="A34" s="306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306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6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307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308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309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9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310">
        <f t="shared" ca="1" si="0"/>
        <v>924050726</v>
      </c>
      <c r="I34" s="310"/>
      <c r="J34" s="342"/>
    </row>
    <row r="35" spans="1:10" s="293" customFormat="1" ht="17.25" customHeight="1">
      <c r="A35" s="306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306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6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307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308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09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9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310">
        <f t="shared" ca="1" si="0"/>
        <v>924048726</v>
      </c>
      <c r="I35" s="310"/>
      <c r="J35" s="342"/>
    </row>
    <row r="36" spans="1:10" s="293" customFormat="1" ht="17.25" customHeight="1">
      <c r="A36" s="306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306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306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307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308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09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309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310">
        <f t="shared" ca="1" si="0"/>
        <v>939048726</v>
      </c>
      <c r="I36" s="310"/>
      <c r="J36" s="342"/>
    </row>
    <row r="37" spans="1:10" s="293" customFormat="1" ht="17.25" customHeight="1">
      <c r="A37" s="306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306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6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307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308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309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09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310">
        <f t="shared" ca="1" si="0"/>
        <v>901718796</v>
      </c>
      <c r="I37" s="310"/>
      <c r="J37" s="342"/>
    </row>
    <row r="38" spans="1:10" s="293" customFormat="1" ht="17.25" customHeight="1">
      <c r="A38" s="306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306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6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307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308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309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309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310">
        <f t="shared" ca="1" si="0"/>
        <v>901678796</v>
      </c>
      <c r="I38" s="310"/>
      <c r="J38" s="342"/>
    </row>
    <row r="39" spans="1:10" s="293" customFormat="1" ht="17.25" customHeight="1">
      <c r="A39" s="306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306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6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307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308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309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09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310">
        <f t="shared" ca="1" si="0"/>
        <v>901674796</v>
      </c>
      <c r="I39" s="310"/>
      <c r="J39" s="342"/>
    </row>
    <row r="40" spans="1:10" s="293" customFormat="1" ht="17.25" customHeight="1">
      <c r="A40" s="306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306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306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307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308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309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309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310">
        <f t="shared" ca="1" si="0"/>
        <v>935308384</v>
      </c>
      <c r="I40" s="310"/>
      <c r="J40" s="342"/>
    </row>
    <row r="41" spans="1:10" s="293" customFormat="1" ht="17.25" customHeight="1">
      <c r="A41" s="306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306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306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307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308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309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309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310">
        <f t="shared" ca="1" si="0"/>
        <v>928372084</v>
      </c>
      <c r="I41" s="310"/>
      <c r="J41" s="342"/>
    </row>
    <row r="42" spans="1:10" s="293" customFormat="1" ht="17.25" customHeight="1">
      <c r="A42" s="306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306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6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307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308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309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9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310">
        <f t="shared" ca="1" si="0"/>
        <v>923605909</v>
      </c>
      <c r="I42" s="310"/>
      <c r="J42" s="342"/>
    </row>
    <row r="43" spans="1:10" s="293" customFormat="1" ht="17.25" customHeight="1">
      <c r="A43" s="306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306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6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307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308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309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9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310">
        <f t="shared" ca="1" si="0"/>
        <v>916669609</v>
      </c>
      <c r="I43" s="310"/>
      <c r="J43" s="342"/>
    </row>
    <row r="44" spans="1:10" s="293" customFormat="1" ht="17.25" customHeight="1">
      <c r="A44" s="306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306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6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307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308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309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9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310">
        <f t="shared" ref="H44:H75" ca="1" si="1">IF(A44&lt;&gt;"",ROUND(H43+F44-G44,0),"")</f>
        <v>911244634</v>
      </c>
      <c r="I44" s="310"/>
      <c r="J44" s="342"/>
    </row>
    <row r="45" spans="1:10" s="293" customFormat="1" ht="17.25" customHeight="1">
      <c r="A45" s="306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306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6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307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308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309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09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310">
        <f t="shared" ca="1" si="1"/>
        <v>909617209</v>
      </c>
      <c r="I45" s="310"/>
      <c r="J45" s="342"/>
    </row>
    <row r="46" spans="1:10" s="293" customFormat="1" ht="17.25" customHeight="1">
      <c r="A46" s="306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306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6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307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308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309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309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0">
        <f t="shared" ca="1" si="1"/>
        <v>2203543609</v>
      </c>
      <c r="I46" s="310"/>
      <c r="J46" s="342"/>
    </row>
    <row r="47" spans="1:10" s="293" customFormat="1" ht="17.25" customHeight="1">
      <c r="A47" s="306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306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6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307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308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309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09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310">
        <f t="shared" ca="1" si="1"/>
        <v>2172354429</v>
      </c>
      <c r="I47" s="310"/>
      <c r="J47" s="342"/>
    </row>
    <row r="48" spans="1:10" s="293" customFormat="1" ht="17.25" customHeight="1">
      <c r="A48" s="306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306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6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307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308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309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9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310">
        <f t="shared" ca="1" si="1"/>
        <v>2172329429</v>
      </c>
      <c r="I48" s="310"/>
      <c r="J48" s="342"/>
    </row>
    <row r="49" spans="1:10" s="293" customFormat="1" ht="17.25" customHeight="1">
      <c r="A49" s="306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306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6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307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308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309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9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310">
        <f t="shared" ca="1" si="1"/>
        <v>2172326929</v>
      </c>
      <c r="I49" s="310"/>
      <c r="J49" s="342"/>
    </row>
    <row r="50" spans="1:10" s="293" customFormat="1" ht="17.25" customHeight="1">
      <c r="A50" s="306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306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6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307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308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309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9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310">
        <f t="shared" ca="1" si="1"/>
        <v>922326929</v>
      </c>
      <c r="I50" s="310"/>
      <c r="J50" s="342"/>
    </row>
    <row r="51" spans="1:10" s="293" customFormat="1" ht="17.25" customHeight="1">
      <c r="A51" s="306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306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6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307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308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09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9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310">
        <f t="shared" ca="1" si="1"/>
        <v>918731929</v>
      </c>
      <c r="I51" s="310"/>
      <c r="J51" s="342"/>
    </row>
    <row r="52" spans="1:10" s="293" customFormat="1" ht="17.25" customHeight="1">
      <c r="A52" s="306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306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6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307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308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309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9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0">
        <f t="shared" ca="1" si="1"/>
        <v>918711929</v>
      </c>
      <c r="I52" s="310"/>
      <c r="J52" s="342"/>
    </row>
    <row r="53" spans="1:10" s="293" customFormat="1" ht="17.25" customHeight="1">
      <c r="A53" s="306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306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6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307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308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09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9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0">
        <f t="shared" ca="1" si="1"/>
        <v>918709929</v>
      </c>
      <c r="I53" s="310"/>
      <c r="J53" s="342"/>
    </row>
    <row r="54" spans="1:10" s="293" customFormat="1" ht="17.25" customHeight="1">
      <c r="A54" s="306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306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6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307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308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309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9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310">
        <f t="shared" ca="1" si="1"/>
        <v>918659929</v>
      </c>
      <c r="I54" s="310"/>
      <c r="J54" s="342"/>
    </row>
    <row r="55" spans="1:10" s="293" customFormat="1" ht="17.25" customHeight="1">
      <c r="A55" s="306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306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6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307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308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309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9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310">
        <f t="shared" ca="1" si="1"/>
        <v>918654929</v>
      </c>
      <c r="I55" s="310"/>
      <c r="J55" s="342"/>
    </row>
    <row r="56" spans="1:10" s="293" customFormat="1" ht="17.25" customHeight="1">
      <c r="A56" s="306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306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6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307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308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309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9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310">
        <f t="shared" ca="1" si="1"/>
        <v>918604929</v>
      </c>
      <c r="I56" s="310"/>
      <c r="J56" s="342"/>
    </row>
    <row r="57" spans="1:10" s="293" customFormat="1" ht="17.25" customHeight="1">
      <c r="A57" s="306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306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6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307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308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309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09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310">
        <f t="shared" ca="1" si="1"/>
        <v>918599929</v>
      </c>
      <c r="I57" s="310"/>
      <c r="J57" s="342"/>
    </row>
    <row r="58" spans="1:10" s="293" customFormat="1" ht="17.25" customHeight="1">
      <c r="A58" s="306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306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6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307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308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309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9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310">
        <f t="shared" ca="1" si="1"/>
        <v>918549929</v>
      </c>
      <c r="I58" s="310"/>
      <c r="J58" s="342"/>
    </row>
    <row r="59" spans="1:10" s="293" customFormat="1" ht="17.25" customHeight="1">
      <c r="A59" s="306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306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6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307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308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09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9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310">
        <f t="shared" ca="1" si="1"/>
        <v>918544929</v>
      </c>
      <c r="I59" s="310"/>
      <c r="J59" s="342"/>
    </row>
    <row r="60" spans="1:10" s="293" customFormat="1" ht="17.25" customHeight="1">
      <c r="A60" s="306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306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6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307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308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309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9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310">
        <f t="shared" ca="1" si="1"/>
        <v>918494929</v>
      </c>
      <c r="I60" s="310"/>
      <c r="J60" s="342"/>
    </row>
    <row r="61" spans="1:10" s="293" customFormat="1" ht="17.25" customHeight="1">
      <c r="A61" s="306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306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6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307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308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309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309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310">
        <f t="shared" ca="1" si="1"/>
        <v>918489929</v>
      </c>
      <c r="I61" s="310"/>
      <c r="J61" s="342"/>
    </row>
    <row r="62" spans="1:10" s="293" customFormat="1" ht="17.25" customHeight="1">
      <c r="A62" s="306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306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306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307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308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309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309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10">
        <f t="shared" ca="1" si="1"/>
        <v>918515089</v>
      </c>
      <c r="I62" s="310"/>
      <c r="J62" s="342"/>
    </row>
    <row r="63" spans="1:10" s="293" customFormat="1" ht="17.25" customHeight="1">
      <c r="A63" s="306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306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6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307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308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309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9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310">
        <f t="shared" ca="1" si="1"/>
        <v>18515089</v>
      </c>
      <c r="I63" s="310"/>
      <c r="J63" s="342"/>
    </row>
    <row r="64" spans="1:10" s="293" customFormat="1" ht="17.25" customHeight="1">
      <c r="A64" s="306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306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306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307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308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309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309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310">
        <f t="shared" ca="1" si="1"/>
        <v>919515089</v>
      </c>
      <c r="I64" s="310"/>
      <c r="J64" s="342"/>
    </row>
    <row r="65" spans="1:10" s="293" customFormat="1" ht="17.25" customHeight="1">
      <c r="A65" s="306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306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6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307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308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309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9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310">
        <f t="shared" ca="1" si="1"/>
        <v>19515089</v>
      </c>
      <c r="I65" s="310"/>
      <c r="J65" s="342"/>
    </row>
    <row r="66" spans="1:10" s="293" customFormat="1" ht="17.25" customHeight="1">
      <c r="A66" s="306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306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6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307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308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309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9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310">
        <f t="shared" ca="1" si="1"/>
        <v>19218152</v>
      </c>
      <c r="I66" s="310"/>
      <c r="J66" s="342"/>
    </row>
    <row r="67" spans="1:10" s="293" customFormat="1" ht="17.25" customHeight="1">
      <c r="A67" s="306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306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6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307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308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309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9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310">
        <f t="shared" ca="1" si="1"/>
        <v>18921215</v>
      </c>
      <c r="I67" s="310"/>
      <c r="J67" s="342"/>
    </row>
    <row r="68" spans="1:10" s="293" customFormat="1" ht="17.25" customHeight="1">
      <c r="A68" s="306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306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306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307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308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09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309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310">
        <f t="shared" ca="1" si="1"/>
        <v>43921215</v>
      </c>
      <c r="I68" s="310"/>
      <c r="J68" s="342"/>
    </row>
    <row r="69" spans="1:10" s="293" customFormat="1" ht="17.25" customHeight="1">
      <c r="A69" s="306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306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6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307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308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309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09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310">
        <f t="shared" ca="1" si="1"/>
        <v>38003940</v>
      </c>
      <c r="I69" s="310"/>
      <c r="J69" s="342"/>
    </row>
    <row r="70" spans="1:10" s="293" customFormat="1" ht="17.25" customHeight="1">
      <c r="A70" s="306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306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6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307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308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309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09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310">
        <f t="shared" ca="1" si="1"/>
        <v>30636540</v>
      </c>
      <c r="I70" s="310"/>
      <c r="J70" s="342"/>
    </row>
    <row r="71" spans="1:10" s="293" customFormat="1" ht="17.25" customHeight="1">
      <c r="A71" s="306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306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6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307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308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309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9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310">
        <f t="shared" ca="1" si="1"/>
        <v>27255240</v>
      </c>
      <c r="I71" s="310"/>
      <c r="J71" s="342"/>
    </row>
    <row r="72" spans="1:10" s="293" customFormat="1" ht="17.25" customHeight="1">
      <c r="A72" s="306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306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306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307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308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309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309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310">
        <f t="shared" ca="1" si="1"/>
        <v>27270785</v>
      </c>
      <c r="I72" s="310"/>
      <c r="J72" s="342"/>
    </row>
    <row r="73" spans="1:10" s="293" customFormat="1" ht="17.25" customHeight="1">
      <c r="A73" s="306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306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306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307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308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309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9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310" t="str">
        <f t="shared" ca="1" si="1"/>
        <v/>
      </c>
      <c r="I73" s="310"/>
      <c r="J73" s="342"/>
    </row>
    <row r="74" spans="1:10" s="293" customFormat="1" ht="17.25" customHeight="1">
      <c r="A74" s="306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306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306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307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308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309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9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310" t="str">
        <f t="shared" ca="1" si="1"/>
        <v/>
      </c>
      <c r="I74" s="310"/>
      <c r="J74" s="342"/>
    </row>
    <row r="75" spans="1:10" s="293" customFormat="1" ht="17.25" customHeight="1">
      <c r="A75" s="306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306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306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307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308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309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309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0" t="str">
        <f t="shared" ca="1" si="1"/>
        <v/>
      </c>
      <c r="I75" s="310"/>
      <c r="J75" s="342"/>
    </row>
    <row r="76" spans="1:10" s="293" customFormat="1" ht="17.25" customHeight="1">
      <c r="A76" s="306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306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306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307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308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309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9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310" t="str">
        <f t="shared" ref="H76:H90" ca="1" si="2">IF(A76&lt;&gt;"",ROUND(H75+F76-G76,0),"")</f>
        <v/>
      </c>
      <c r="I76" s="310"/>
      <c r="J76" s="342"/>
    </row>
    <row r="77" spans="1:10" s="293" customFormat="1" ht="17.25" customHeight="1">
      <c r="A77" s="306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306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306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307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308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309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9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310" t="str">
        <f t="shared" ca="1" si="2"/>
        <v/>
      </c>
      <c r="I77" s="310"/>
      <c r="J77" s="342"/>
    </row>
    <row r="78" spans="1:10" s="293" customFormat="1" ht="17.25" customHeight="1">
      <c r="A78" s="306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306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306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307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308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309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9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310" t="str">
        <f t="shared" ca="1" si="2"/>
        <v/>
      </c>
      <c r="I78" s="310"/>
      <c r="J78" s="342"/>
    </row>
    <row r="79" spans="1:10" s="293" customFormat="1" ht="17.25" customHeight="1">
      <c r="A79" s="306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306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306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307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308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309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9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310" t="str">
        <f t="shared" ca="1" si="2"/>
        <v/>
      </c>
      <c r="I79" s="310"/>
      <c r="J79" s="342"/>
    </row>
    <row r="80" spans="1:10" s="293" customFormat="1" ht="17.25" customHeight="1">
      <c r="A80" s="306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306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306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307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308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309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09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0" t="str">
        <f t="shared" ca="1" si="2"/>
        <v/>
      </c>
      <c r="I80" s="310"/>
      <c r="J80" s="342"/>
    </row>
    <row r="81" spans="1:10" s="293" customFormat="1" ht="17.25" customHeight="1">
      <c r="A81" s="306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306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306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307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308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309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9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310" t="str">
        <f t="shared" ca="1" si="2"/>
        <v/>
      </c>
      <c r="I81" s="310"/>
      <c r="J81" s="342"/>
    </row>
    <row r="82" spans="1:10" s="293" customFormat="1" ht="17.25" customHeight="1">
      <c r="A82" s="306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306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306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307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308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309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9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310" t="str">
        <f t="shared" ca="1" si="2"/>
        <v/>
      </c>
      <c r="I82" s="310"/>
      <c r="J82" s="342"/>
    </row>
    <row r="83" spans="1:10" s="293" customFormat="1" ht="17.25" customHeight="1">
      <c r="A83" s="306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306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306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307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308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309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09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0" t="str">
        <f t="shared" ca="1" si="2"/>
        <v/>
      </c>
      <c r="I83" s="310"/>
      <c r="J83" s="342"/>
    </row>
    <row r="84" spans="1:10" s="293" customFormat="1" ht="17.25" customHeight="1">
      <c r="A84" s="306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306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306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307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308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309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9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310" t="str">
        <f t="shared" ca="1" si="2"/>
        <v/>
      </c>
      <c r="I84" s="310"/>
      <c r="J84" s="342"/>
    </row>
    <row r="85" spans="1:10" s="293" customFormat="1" ht="17.25" customHeight="1">
      <c r="A85" s="306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306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306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307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308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309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9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310" t="str">
        <f t="shared" ca="1" si="2"/>
        <v/>
      </c>
      <c r="I85" s="310"/>
      <c r="J85" s="342"/>
    </row>
    <row r="86" spans="1:10" s="293" customFormat="1" ht="17.25" customHeight="1">
      <c r="A86" s="306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306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306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307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308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309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09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10" t="str">
        <f t="shared" ca="1" si="2"/>
        <v/>
      </c>
      <c r="I86" s="310"/>
      <c r="J86" s="342"/>
    </row>
    <row r="87" spans="1:10" s="293" customFormat="1" ht="17.25" customHeight="1">
      <c r="A87" s="306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306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306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307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308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309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09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10" t="str">
        <f t="shared" ca="1" si="2"/>
        <v/>
      </c>
      <c r="I87" s="310"/>
      <c r="J87" s="342"/>
    </row>
    <row r="88" spans="1:10" s="293" customFormat="1" ht="17.25" customHeight="1">
      <c r="A88" s="306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306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306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307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308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309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9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310" t="str">
        <f t="shared" ca="1" si="2"/>
        <v/>
      </c>
      <c r="I88" s="310"/>
      <c r="J88" s="342"/>
    </row>
    <row r="89" spans="1:10" s="293" customFormat="1" ht="17.25" customHeight="1">
      <c r="A89" s="306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6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6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7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08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09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9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0" t="str">
        <f t="shared" ca="1" si="2"/>
        <v/>
      </c>
      <c r="I89" s="310"/>
      <c r="J89" s="342"/>
    </row>
    <row r="90" spans="1:10" s="293" customFormat="1" ht="17.25" customHeight="1">
      <c r="A90" s="306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6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6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7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08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09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9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0" t="str">
        <f t="shared" ca="1" si="2"/>
        <v/>
      </c>
      <c r="I90" s="310"/>
      <c r="J90" s="342"/>
    </row>
    <row r="91" spans="1:10" s="293" customFormat="1" ht="17.25" customHeight="1">
      <c r="A91" s="306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6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6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7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08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09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9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0" t="str">
        <f t="shared" ref="H91:H100" ca="1" si="3">IF(A91&lt;&gt;"",ROUND(H90+F91-G91,0),"")</f>
        <v/>
      </c>
      <c r="I91" s="310"/>
      <c r="J91" s="342"/>
    </row>
    <row r="92" spans="1:10" s="293" customFormat="1" ht="17.25" customHeight="1">
      <c r="A92" s="306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6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6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7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08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09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9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0" t="str">
        <f t="shared" ca="1" si="3"/>
        <v/>
      </c>
      <c r="I92" s="310"/>
      <c r="J92" s="342"/>
    </row>
    <row r="93" spans="1:10" s="293" customFormat="1" ht="17.25" customHeight="1">
      <c r="A93" s="306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6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6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7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08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09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9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0" t="str">
        <f t="shared" ca="1" si="3"/>
        <v/>
      </c>
      <c r="I93" s="310"/>
      <c r="J93" s="342"/>
    </row>
    <row r="94" spans="1:10" s="293" customFormat="1" ht="17.25" customHeight="1">
      <c r="A94" s="306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6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6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7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08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09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9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0" t="str">
        <f t="shared" ca="1" si="3"/>
        <v/>
      </c>
      <c r="I94" s="310"/>
      <c r="J94" s="342"/>
    </row>
    <row r="95" spans="1:10" s="293" customFormat="1" ht="17.25" customHeight="1">
      <c r="A95" s="306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6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6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7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08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09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9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0" t="str">
        <f t="shared" ca="1" si="3"/>
        <v/>
      </c>
      <c r="I95" s="310"/>
      <c r="J95" s="342"/>
    </row>
    <row r="96" spans="1:10" s="293" customFormat="1" ht="17.25" customHeight="1">
      <c r="A96" s="306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6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6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7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08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09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9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0" t="str">
        <f t="shared" ca="1" si="3"/>
        <v/>
      </c>
      <c r="I96" s="310"/>
      <c r="J96" s="342"/>
    </row>
    <row r="97" spans="1:10" s="293" customFormat="1" ht="17.25" customHeight="1">
      <c r="A97" s="306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6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6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7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08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09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9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0" t="str">
        <f t="shared" ca="1" si="3"/>
        <v/>
      </c>
      <c r="I97" s="310"/>
      <c r="J97" s="342"/>
    </row>
    <row r="98" spans="1:10" s="293" customFormat="1" ht="17.25" customHeight="1">
      <c r="A98" s="306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6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6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7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08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09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9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0" t="str">
        <f t="shared" ca="1" si="3"/>
        <v/>
      </c>
      <c r="I98" s="310"/>
      <c r="J98" s="342"/>
    </row>
    <row r="99" spans="1:10" s="293" customFormat="1" ht="17.25" customHeight="1">
      <c r="A99" s="306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6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6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7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08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09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9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0" t="str">
        <f t="shared" ca="1" si="3"/>
        <v/>
      </c>
      <c r="I99" s="310"/>
      <c r="J99" s="342"/>
    </row>
    <row r="100" spans="1:10" s="293" customFormat="1" ht="17.25" customHeight="1">
      <c r="A100" s="306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6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6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7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08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09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9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0" t="str">
        <f t="shared" ca="1" si="3"/>
        <v/>
      </c>
      <c r="I100" s="310"/>
      <c r="J100" s="342"/>
    </row>
    <row r="101" spans="1:10" s="281" customFormat="1" ht="17.25" customHeight="1">
      <c r="A101" s="306"/>
      <c r="B101" s="306"/>
      <c r="C101" s="306"/>
      <c r="D101" s="307"/>
      <c r="E101" s="308"/>
      <c r="F101" s="309"/>
      <c r="G101" s="309"/>
      <c r="H101" s="311"/>
      <c r="I101" s="310"/>
      <c r="J101" s="342"/>
    </row>
    <row r="102" spans="1:10" s="293" customFormat="1" ht="17.25" customHeight="1">
      <c r="A102" s="312"/>
      <c r="B102" s="313"/>
      <c r="C102" s="312"/>
      <c r="D102" s="305" t="s">
        <v>29</v>
      </c>
      <c r="E102" s="314"/>
      <c r="F102" s="315">
        <f ca="1">SUM(F12:F101)</f>
        <v>6411920693</v>
      </c>
      <c r="G102" s="315">
        <f ca="1">SUM(G12:G101)</f>
        <v>7301991961</v>
      </c>
      <c r="H102" s="315">
        <f ca="1">H11+F102-G102</f>
        <v>27270785</v>
      </c>
      <c r="I102" s="316"/>
      <c r="J102" s="343"/>
    </row>
    <row r="103" spans="1:10" s="293" customFormat="1" ht="17.25" customHeight="1">
      <c r="A103" s="312"/>
      <c r="B103" s="313"/>
      <c r="C103" s="312"/>
      <c r="D103" s="305" t="s">
        <v>435</v>
      </c>
      <c r="E103" s="314"/>
      <c r="F103" s="305"/>
      <c r="G103" s="305"/>
      <c r="H103" s="315">
        <f ca="1">H102</f>
        <v>27270785</v>
      </c>
      <c r="I103" s="316"/>
      <c r="J103" s="343"/>
    </row>
    <row r="104" spans="1:10" s="281" customFormat="1" ht="22.5" customHeight="1">
      <c r="A104" s="317" t="s">
        <v>436</v>
      </c>
      <c r="B104" s="318"/>
      <c r="C104" s="277"/>
      <c r="D104" s="278"/>
      <c r="E104" s="279"/>
      <c r="F104" s="319"/>
      <c r="G104" s="319"/>
    </row>
    <row r="105" spans="1:10" s="281" customFormat="1" ht="15">
      <c r="A105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82"/>
      <c r="C105" s="277"/>
      <c r="D105" s="278"/>
      <c r="E105" s="279"/>
    </row>
    <row r="106" spans="1:10" s="281" customFormat="1" ht="15">
      <c r="A106" s="321"/>
      <c r="B106" s="276"/>
      <c r="C106" s="322"/>
      <c r="D106" s="278"/>
      <c r="E106" s="279"/>
      <c r="G106" s="481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81"/>
      <c r="I106" s="481"/>
      <c r="J106" s="338"/>
    </row>
    <row r="107" spans="1:10" s="281" customFormat="1" ht="17.25" customHeight="1">
      <c r="A107" s="472" t="s">
        <v>33</v>
      </c>
      <c r="B107" s="472"/>
      <c r="C107" s="323"/>
      <c r="D107" s="278"/>
      <c r="E107" s="324" t="s">
        <v>13</v>
      </c>
      <c r="F107" s="280"/>
      <c r="G107" s="276"/>
      <c r="H107" s="325" t="s">
        <v>14</v>
      </c>
      <c r="I107" s="325"/>
      <c r="J107" s="325"/>
    </row>
    <row r="108" spans="1:10" s="281" customFormat="1" ht="15">
      <c r="A108" s="466" t="s">
        <v>15</v>
      </c>
      <c r="B108" s="466"/>
      <c r="C108" s="326"/>
      <c r="D108" s="278"/>
      <c r="E108" s="327" t="s">
        <v>15</v>
      </c>
      <c r="F108" s="282"/>
      <c r="G108" s="466" t="s">
        <v>16</v>
      </c>
      <c r="H108" s="466"/>
      <c r="I108" s="466"/>
      <c r="J108" s="282"/>
    </row>
    <row r="119" spans="6:6">
      <c r="F119" s="332">
        <f>ROWS($1:41)</f>
        <v>41</v>
      </c>
    </row>
  </sheetData>
  <sheetProtection autoFilter="0"/>
  <autoFilter ref="A10:I100">
    <filterColumn colId="4"/>
    <filterColumn colId="6"/>
  </autoFilter>
  <mergeCells count="18">
    <mergeCell ref="A2:D3"/>
    <mergeCell ref="F1:I1"/>
    <mergeCell ref="F2:I2"/>
    <mergeCell ref="F3:I3"/>
    <mergeCell ref="G106:I106"/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28" customWidth="1"/>
    <col min="2" max="2" width="6" style="329" customWidth="1"/>
    <col min="3" max="3" width="8.5703125" style="328" customWidth="1"/>
    <col min="4" max="4" width="34.85546875" style="330" customWidth="1"/>
    <col min="5" max="5" width="6.42578125" style="331" customWidth="1"/>
    <col min="6" max="6" width="7.85546875" style="331" customWidth="1"/>
    <col min="7" max="7" width="14" style="331" customWidth="1"/>
    <col min="8" max="10" width="13.140625" style="332" customWidth="1"/>
    <col min="11" max="11" width="6.42578125" style="332" customWidth="1"/>
    <col min="12" max="12" width="2" style="332" customWidth="1"/>
    <col min="13" max="13" width="5.7109375" style="332" customWidth="1"/>
    <col min="14" max="14" width="1.7109375" style="332" customWidth="1"/>
    <col min="15" max="15" width="7.28515625" style="332" customWidth="1"/>
    <col min="16" max="16" width="3.140625" style="332" customWidth="1"/>
    <col min="17" max="16384" width="9.140625" style="332"/>
  </cols>
  <sheetData>
    <row r="1" spans="1:15" s="281" customFormat="1" ht="16.5" customHeight="1">
      <c r="A1" s="275" t="s">
        <v>354</v>
      </c>
      <c r="B1" s="276"/>
      <c r="C1" s="277"/>
      <c r="D1" s="278"/>
      <c r="E1" s="279"/>
      <c r="F1" s="279"/>
      <c r="G1" s="279"/>
      <c r="H1" s="480" t="s">
        <v>495</v>
      </c>
      <c r="I1" s="480"/>
      <c r="J1" s="480"/>
      <c r="K1" s="480"/>
      <c r="L1" s="280"/>
    </row>
    <row r="2" spans="1:15" s="281" customFormat="1" ht="16.5" customHeight="1">
      <c r="A2" s="479" t="s">
        <v>356</v>
      </c>
      <c r="B2" s="479"/>
      <c r="C2" s="479"/>
      <c r="D2" s="479"/>
      <c r="E2" s="279"/>
      <c r="F2" s="279"/>
      <c r="G2" s="279"/>
      <c r="H2" s="466" t="s">
        <v>496</v>
      </c>
      <c r="I2" s="466"/>
      <c r="J2" s="466"/>
      <c r="K2" s="466"/>
      <c r="L2" s="282"/>
    </row>
    <row r="3" spans="1:15" s="281" customFormat="1" ht="16.5" customHeight="1">
      <c r="A3" s="479"/>
      <c r="B3" s="479"/>
      <c r="C3" s="479"/>
      <c r="D3" s="479"/>
      <c r="E3" s="279"/>
      <c r="F3" s="279"/>
      <c r="G3" s="279"/>
      <c r="H3" s="466" t="s">
        <v>177</v>
      </c>
      <c r="I3" s="466"/>
      <c r="J3" s="466"/>
      <c r="K3" s="466"/>
      <c r="L3" s="282"/>
    </row>
    <row r="4" spans="1:15" s="281" customFormat="1" ht="19.5" customHeight="1">
      <c r="A4" s="467" t="s">
        <v>359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303"/>
    </row>
    <row r="5" spans="1:15" s="281" customFormat="1" ht="15">
      <c r="A5" s="466" t="s">
        <v>360</v>
      </c>
      <c r="B5" s="466"/>
      <c r="C5" s="466"/>
      <c r="D5" s="466"/>
      <c r="E5" s="466"/>
      <c r="F5" s="466"/>
      <c r="G5" s="466"/>
      <c r="H5" s="466"/>
      <c r="I5" s="466"/>
      <c r="J5" s="466"/>
      <c r="K5" s="466"/>
      <c r="L5" s="282"/>
      <c r="M5" s="280" t="s">
        <v>178</v>
      </c>
    </row>
    <row r="6" spans="1:15" s="281" customFormat="1" ht="15">
      <c r="A6" s="478" t="s">
        <v>497</v>
      </c>
      <c r="B6" s="478"/>
      <c r="C6" s="478"/>
      <c r="D6" s="478"/>
      <c r="E6" s="466" t="str">
        <f>IF($O$6="Q11","1015 148 5100 9193",IF($O$6="Q4","1402 148 5100 9479",""))</f>
        <v/>
      </c>
      <c r="F6" s="466"/>
      <c r="G6" s="466"/>
      <c r="H6" s="466"/>
      <c r="I6" s="283" t="s">
        <v>498</v>
      </c>
      <c r="K6" s="344"/>
      <c r="L6" s="284"/>
      <c r="M6" s="285">
        <v>9</v>
      </c>
      <c r="N6" s="286"/>
      <c r="O6" s="287" t="s">
        <v>847</v>
      </c>
    </row>
    <row r="7" spans="1:15" s="281" customFormat="1" ht="5.25" customHeight="1">
      <c r="A7" s="288"/>
      <c r="B7" s="282"/>
      <c r="C7" s="288"/>
      <c r="D7" s="289"/>
      <c r="E7" s="290"/>
      <c r="F7" s="290"/>
      <c r="G7" s="290"/>
      <c r="H7" s="282"/>
      <c r="I7" s="282"/>
      <c r="J7" s="282"/>
      <c r="K7" s="282"/>
      <c r="L7" s="282"/>
    </row>
    <row r="8" spans="1:15" s="293" customFormat="1" ht="17.25" customHeight="1">
      <c r="A8" s="468" t="s">
        <v>362</v>
      </c>
      <c r="B8" s="470" t="s">
        <v>363</v>
      </c>
      <c r="C8" s="471"/>
      <c r="D8" s="474" t="s">
        <v>3</v>
      </c>
      <c r="E8" s="476" t="s">
        <v>22</v>
      </c>
      <c r="F8" s="482" t="s">
        <v>440</v>
      </c>
      <c r="G8" s="483" t="s">
        <v>499</v>
      </c>
      <c r="H8" s="473" t="s">
        <v>128</v>
      </c>
      <c r="I8" s="470"/>
      <c r="J8" s="471"/>
      <c r="K8" s="474" t="s">
        <v>4</v>
      </c>
      <c r="L8" s="339"/>
    </row>
    <row r="9" spans="1:15" s="293" customFormat="1" ht="21.75" customHeight="1">
      <c r="A9" s="469"/>
      <c r="B9" s="291" t="s">
        <v>364</v>
      </c>
      <c r="C9" s="294" t="s">
        <v>365</v>
      </c>
      <c r="D9" s="475"/>
      <c r="E9" s="477"/>
      <c r="F9" s="482"/>
      <c r="G9" s="484"/>
      <c r="H9" s="292" t="s">
        <v>366</v>
      </c>
      <c r="I9" s="292" t="s">
        <v>367</v>
      </c>
      <c r="J9" s="292" t="s">
        <v>368</v>
      </c>
      <c r="K9" s="475"/>
      <c r="L9" s="339"/>
    </row>
    <row r="10" spans="1:15" s="298" customFormat="1" ht="12">
      <c r="A10" s="295" t="s">
        <v>7</v>
      </c>
      <c r="B10" s="296" t="s">
        <v>8</v>
      </c>
      <c r="C10" s="295" t="s">
        <v>9</v>
      </c>
      <c r="D10" s="296" t="s">
        <v>10</v>
      </c>
      <c r="E10" s="297" t="s">
        <v>11</v>
      </c>
      <c r="F10" s="297"/>
      <c r="G10" s="297"/>
      <c r="H10" s="296">
        <v>1</v>
      </c>
      <c r="I10" s="296">
        <v>2</v>
      </c>
      <c r="J10" s="296">
        <v>3</v>
      </c>
      <c r="K10" s="296" t="s">
        <v>27</v>
      </c>
      <c r="L10" s="340"/>
    </row>
    <row r="11" spans="1:15" s="293" customFormat="1" ht="15" customHeight="1">
      <c r="A11" s="299"/>
      <c r="B11" s="300"/>
      <c r="C11" s="299"/>
      <c r="D11" s="301" t="s">
        <v>369</v>
      </c>
      <c r="E11" s="302"/>
      <c r="F11" s="302"/>
      <c r="G11" s="302"/>
      <c r="H11" s="304"/>
      <c r="I11" s="305"/>
      <c r="J11" s="333">
        <f ca="1">IF($O$6="Q11",funtion1,IF($O$6="Q4",funtion2,funtion1+funtion2))</f>
        <v>61.909999999188585</v>
      </c>
      <c r="K11" s="305"/>
      <c r="L11" s="341"/>
    </row>
    <row r="12" spans="1:15" s="293" customFormat="1" ht="17.25" customHeight="1">
      <c r="A12" s="306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306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6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307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308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09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309">
        <f t="shared" ref="G12:G50" ca="1" si="0">IF(D12="","",ROUND(F12*(H12+I12),0))</f>
        <v>899520000</v>
      </c>
      <c r="H12" s="334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34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5">
        <f t="shared" ref="J12:J50" ca="1" si="1">IF(A12&lt;&gt;"",ROUND(J11+H12-I12,2),"")</f>
        <v>40061.910000000003</v>
      </c>
      <c r="K12" s="310"/>
      <c r="L12" s="342"/>
    </row>
    <row r="13" spans="1:15" s="293" customFormat="1" ht="17.25" customHeight="1">
      <c r="A13" s="306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306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6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307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308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309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309">
        <f t="shared" ca="1" si="0"/>
        <v>899520000</v>
      </c>
      <c r="H13" s="334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4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35">
        <f t="shared" ca="1" si="1"/>
        <v>61.91</v>
      </c>
      <c r="K13" s="310"/>
      <c r="L13" s="342"/>
    </row>
    <row r="14" spans="1:15" s="293" customFormat="1" ht="17.25" customHeight="1">
      <c r="A14" s="306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306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6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307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308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309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309">
        <f t="shared" ca="1" si="0"/>
        <v>899520000</v>
      </c>
      <c r="H14" s="334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34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5">
        <f t="shared" ca="1" si="1"/>
        <v>40061.910000000003</v>
      </c>
      <c r="K14" s="310"/>
      <c r="L14" s="342"/>
    </row>
    <row r="15" spans="1:15" s="293" customFormat="1" ht="17.25" customHeight="1">
      <c r="A15" s="306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306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6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307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308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09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309">
        <f t="shared" ca="1" si="0"/>
        <v>899520000</v>
      </c>
      <c r="H15" s="334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4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35">
        <f t="shared" ca="1" si="1"/>
        <v>61.91</v>
      </c>
      <c r="K15" s="310"/>
      <c r="L15" s="342"/>
    </row>
    <row r="16" spans="1:15" s="293" customFormat="1" ht="17.25" customHeight="1">
      <c r="A16" s="306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306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6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307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308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309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309">
        <f t="shared" ca="1" si="0"/>
        <v>1124250000</v>
      </c>
      <c r="H16" s="334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34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5">
        <f t="shared" ca="1" si="1"/>
        <v>50061.91</v>
      </c>
      <c r="K16" s="310"/>
      <c r="L16" s="342"/>
    </row>
    <row r="17" spans="1:12" s="293" customFormat="1" ht="17.25" customHeight="1">
      <c r="A17" s="306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306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6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307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308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309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309">
        <f t="shared" ca="1" si="0"/>
        <v>1124250000</v>
      </c>
      <c r="H17" s="334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4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35">
        <f t="shared" ca="1" si="1"/>
        <v>61.91</v>
      </c>
      <c r="K17" s="310"/>
      <c r="L17" s="342"/>
    </row>
    <row r="18" spans="1:12" s="293" customFormat="1" ht="17.25" customHeight="1">
      <c r="A18" s="306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306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6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307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308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309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309">
        <f t="shared" ca="1" si="0"/>
        <v>1124250000</v>
      </c>
      <c r="H18" s="334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34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35">
        <f t="shared" ca="1" si="1"/>
        <v>50061.91</v>
      </c>
      <c r="K18" s="310"/>
      <c r="L18" s="342"/>
    </row>
    <row r="19" spans="1:12" s="293" customFormat="1" ht="17.25" customHeight="1">
      <c r="A19" s="306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306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6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307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308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309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309">
        <f t="shared" ca="1" si="0"/>
        <v>1124250000</v>
      </c>
      <c r="H19" s="334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4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35">
        <f t="shared" ca="1" si="1"/>
        <v>61.91</v>
      </c>
      <c r="K19" s="310"/>
      <c r="L19" s="342"/>
    </row>
    <row r="20" spans="1:12" s="293" customFormat="1" ht="17.25" customHeight="1">
      <c r="A20" s="306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306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6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307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308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309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309">
        <f t="shared" ca="1" si="0"/>
        <v>24986626</v>
      </c>
      <c r="H20" s="334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34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35">
        <f t="shared" ca="1" si="1"/>
        <v>1174.9000000000001</v>
      </c>
      <c r="K20" s="310"/>
      <c r="L20" s="342"/>
    </row>
    <row r="21" spans="1:12" s="293" customFormat="1" ht="17.25" customHeight="1">
      <c r="A21" s="306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306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6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307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308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309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309">
        <f t="shared" ca="1" si="0"/>
        <v>45020</v>
      </c>
      <c r="H21" s="334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4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35">
        <f t="shared" ca="1" si="1"/>
        <v>1172.9000000000001</v>
      </c>
      <c r="K21" s="310"/>
      <c r="L21" s="342"/>
    </row>
    <row r="22" spans="1:12" s="293" customFormat="1" ht="17.25" customHeight="1">
      <c r="A22" s="306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306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6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307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308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309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309">
        <f t="shared" ca="1" si="0"/>
        <v>337050</v>
      </c>
      <c r="H22" s="334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4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35">
        <f t="shared" ca="1" si="1"/>
        <v>1157.9000000000001</v>
      </c>
      <c r="K22" s="310"/>
      <c r="L22" s="342"/>
    </row>
    <row r="23" spans="1:12" s="293" customFormat="1" ht="17.25" customHeight="1">
      <c r="A23" s="306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306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6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307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308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309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309">
        <f t="shared" ca="1" si="0"/>
        <v>33705</v>
      </c>
      <c r="H23" s="334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4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35">
        <f t="shared" ca="1" si="1"/>
        <v>1156.4000000000001</v>
      </c>
      <c r="K23" s="310"/>
      <c r="L23" s="342"/>
    </row>
    <row r="24" spans="1:12" s="293" customFormat="1" ht="17.25" customHeight="1">
      <c r="A24" s="306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306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6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307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308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09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309">
        <f t="shared" ca="1" si="0"/>
        <v>14550075</v>
      </c>
      <c r="H24" s="334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4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35">
        <f t="shared" ca="1" si="1"/>
        <v>509.73</v>
      </c>
      <c r="K24" s="310"/>
      <c r="L24" s="342"/>
    </row>
    <row r="25" spans="1:12" s="293" customFormat="1" ht="17.25" customHeight="1">
      <c r="A25" s="306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306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306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307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308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309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309">
        <f t="shared" ca="1" si="0"/>
        <v>1297318950</v>
      </c>
      <c r="H25" s="334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34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35">
        <f t="shared" ca="1" si="1"/>
        <v>58168.35</v>
      </c>
      <c r="K25" s="310"/>
      <c r="L25" s="342"/>
    </row>
    <row r="26" spans="1:12" s="293" customFormat="1" ht="17.25" customHeight="1">
      <c r="A26" s="306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306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6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307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308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309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309">
        <f t="shared" ca="1" si="0"/>
        <v>10860960</v>
      </c>
      <c r="H26" s="334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34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35">
        <f t="shared" ca="1" si="1"/>
        <v>57684.35</v>
      </c>
      <c r="K26" s="310"/>
      <c r="L26" s="342"/>
    </row>
    <row r="27" spans="1:12" s="293" customFormat="1" ht="17.25" customHeight="1">
      <c r="A27" s="306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306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306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307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308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309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309">
        <f t="shared" ca="1" si="0"/>
        <v>224400</v>
      </c>
      <c r="H27" s="334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34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35">
        <f t="shared" ca="1" si="1"/>
        <v>57674.35</v>
      </c>
      <c r="K27" s="310"/>
      <c r="L27" s="342"/>
    </row>
    <row r="28" spans="1:12" s="293" customFormat="1" ht="17.25" customHeight="1">
      <c r="A28" s="306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306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306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307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308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309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309">
        <f t="shared" ca="1" si="0"/>
        <v>22440</v>
      </c>
      <c r="H28" s="334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34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35">
        <f t="shared" ca="1" si="1"/>
        <v>57673.35</v>
      </c>
      <c r="K28" s="310"/>
      <c r="L28" s="342"/>
    </row>
    <row r="29" spans="1:12" s="293" customFormat="1" ht="17.25" customHeight="1">
      <c r="A29" s="306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306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6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307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308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9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309">
        <f t="shared" ca="1" si="0"/>
        <v>1293926400</v>
      </c>
      <c r="H29" s="334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4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35">
        <f t="shared" ca="1" si="1"/>
        <v>73.349999999999994</v>
      </c>
      <c r="K29" s="310"/>
      <c r="L29" s="342"/>
    </row>
    <row r="30" spans="1:12" s="293" customFormat="1" ht="17.25" customHeight="1">
      <c r="A30" s="306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306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306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307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308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309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309">
        <f t="shared" ca="1" si="0"/>
        <v>65303907</v>
      </c>
      <c r="H30" s="334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34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35">
        <f t="shared" ca="1" si="1"/>
        <v>2982.21</v>
      </c>
      <c r="K30" s="310"/>
      <c r="L30" s="342"/>
    </row>
    <row r="31" spans="1:12" s="293" customFormat="1" ht="17.25" customHeight="1">
      <c r="A31" s="306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306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6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307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308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309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309">
        <f t="shared" ca="1" si="0"/>
        <v>2283165000</v>
      </c>
      <c r="H31" s="334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34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35">
        <f t="shared" ca="1" si="1"/>
        <v>104682.21</v>
      </c>
      <c r="K31" s="310"/>
      <c r="L31" s="342"/>
    </row>
    <row r="32" spans="1:12" s="293" customFormat="1" ht="17.25" customHeight="1">
      <c r="A32" s="306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306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6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307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308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309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309">
        <f t="shared" ca="1" si="0"/>
        <v>2009275000</v>
      </c>
      <c r="H32" s="334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4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35">
        <f t="shared" ca="1" si="1"/>
        <v>15182.21</v>
      </c>
      <c r="K32" s="310"/>
      <c r="L32" s="342"/>
    </row>
    <row r="33" spans="1:12" s="293" customFormat="1" ht="17.25" customHeight="1">
      <c r="A33" s="306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306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6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307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308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309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309">
        <f t="shared" ca="1" si="0"/>
        <v>2678959</v>
      </c>
      <c r="H33" s="334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4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35">
        <f t="shared" ca="1" si="1"/>
        <v>15062.88</v>
      </c>
      <c r="K33" s="310"/>
      <c r="L33" s="342"/>
    </row>
    <row r="34" spans="1:12" s="293" customFormat="1" ht="17.25" customHeight="1">
      <c r="A34" s="306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306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306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307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308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309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309">
        <f t="shared" ca="1" si="0"/>
        <v>2283165000</v>
      </c>
      <c r="H34" s="334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34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35">
        <f t="shared" ca="1" si="1"/>
        <v>116762.88</v>
      </c>
      <c r="K34" s="310"/>
      <c r="L34" s="342"/>
    </row>
    <row r="35" spans="1:12" s="293" customFormat="1" ht="17.25" customHeight="1">
      <c r="A35" s="306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306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6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307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308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309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309">
        <f t="shared" ca="1" si="0"/>
        <v>2283165000</v>
      </c>
      <c r="H35" s="334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4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35">
        <f t="shared" ca="1" si="1"/>
        <v>15062.88</v>
      </c>
      <c r="K35" s="310"/>
      <c r="L35" s="342"/>
    </row>
    <row r="36" spans="1:12" s="293" customFormat="1" ht="17.25" customHeight="1">
      <c r="A36" s="306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306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306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307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308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309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309" t="str">
        <f t="shared" ca="1" si="0"/>
        <v/>
      </c>
      <c r="H36" s="334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34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35" t="str">
        <f t="shared" ca="1" si="1"/>
        <v/>
      </c>
      <c r="K36" s="310"/>
      <c r="L36" s="342"/>
    </row>
    <row r="37" spans="1:12" s="293" customFormat="1" ht="17.25" customHeight="1">
      <c r="A37" s="306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6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6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7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08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09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09" t="str">
        <f t="shared" ca="1" si="0"/>
        <v/>
      </c>
      <c r="H37" s="334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34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35" t="str">
        <f t="shared" ca="1" si="1"/>
        <v/>
      </c>
      <c r="K37" s="310"/>
      <c r="L37" s="342"/>
    </row>
    <row r="38" spans="1:12" s="293" customFormat="1" ht="17.25" customHeight="1">
      <c r="A38" s="306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6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6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7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08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09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09" t="str">
        <f t="shared" ca="1" si="0"/>
        <v/>
      </c>
      <c r="H38" s="334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34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35" t="str">
        <f t="shared" ca="1" si="1"/>
        <v/>
      </c>
      <c r="K38" s="310"/>
      <c r="L38" s="342"/>
    </row>
    <row r="39" spans="1:12" s="293" customFormat="1" ht="17.25" customHeight="1">
      <c r="A39" s="306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6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6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7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08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09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09" t="str">
        <f t="shared" ca="1" si="0"/>
        <v/>
      </c>
      <c r="H39" s="334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34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35" t="str">
        <f t="shared" ca="1" si="1"/>
        <v/>
      </c>
      <c r="K39" s="310"/>
      <c r="L39" s="342"/>
    </row>
    <row r="40" spans="1:12" s="293" customFormat="1" ht="17.25" customHeight="1">
      <c r="A40" s="306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6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6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7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08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09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09" t="str">
        <f t="shared" ca="1" si="0"/>
        <v/>
      </c>
      <c r="H40" s="334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34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35" t="str">
        <f t="shared" ca="1" si="1"/>
        <v/>
      </c>
      <c r="K40" s="310"/>
      <c r="L40" s="342"/>
    </row>
    <row r="41" spans="1:12" s="293" customFormat="1" ht="17.25" customHeight="1">
      <c r="A41" s="306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6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6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7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08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09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09" t="str">
        <f t="shared" ca="1" si="0"/>
        <v/>
      </c>
      <c r="H41" s="334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34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35" t="str">
        <f t="shared" ca="1" si="1"/>
        <v/>
      </c>
      <c r="K41" s="310"/>
      <c r="L41" s="342"/>
    </row>
    <row r="42" spans="1:12" s="293" customFormat="1" ht="17.25" customHeight="1">
      <c r="A42" s="306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6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6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7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08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09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09" t="str">
        <f t="shared" ca="1" si="0"/>
        <v/>
      </c>
      <c r="H42" s="334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34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35" t="str">
        <f ca="1">IF(A42&lt;&gt;"",ROUND(J41+H42-I42,2),"")</f>
        <v/>
      </c>
      <c r="K42" s="310"/>
      <c r="L42" s="342"/>
    </row>
    <row r="43" spans="1:12" s="293" customFormat="1" ht="17.25" customHeight="1">
      <c r="A43" s="306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6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6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7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08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09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09" t="str">
        <f t="shared" ca="1" si="0"/>
        <v/>
      </c>
      <c r="H43" s="334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34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35" t="str">
        <f t="shared" ca="1" si="1"/>
        <v/>
      </c>
      <c r="K43" s="310"/>
      <c r="L43" s="342"/>
    </row>
    <row r="44" spans="1:12" s="293" customFormat="1" ht="17.25" customHeight="1">
      <c r="A44" s="306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6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6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7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08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09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09" t="str">
        <f t="shared" ca="1" si="0"/>
        <v/>
      </c>
      <c r="H44" s="334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34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35" t="str">
        <f t="shared" ca="1" si="1"/>
        <v/>
      </c>
      <c r="K44" s="310"/>
      <c r="L44" s="342"/>
    </row>
    <row r="45" spans="1:12" s="293" customFormat="1" ht="17.25" customHeight="1">
      <c r="A45" s="306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6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6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7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08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09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09" t="str">
        <f t="shared" ca="1" si="0"/>
        <v/>
      </c>
      <c r="H45" s="334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34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35" t="str">
        <f t="shared" ca="1" si="1"/>
        <v/>
      </c>
      <c r="K45" s="310"/>
      <c r="L45" s="342"/>
    </row>
    <row r="46" spans="1:12" s="293" customFormat="1" ht="17.25" customHeight="1">
      <c r="A46" s="306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6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6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7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08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09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09" t="str">
        <f t="shared" ca="1" si="0"/>
        <v/>
      </c>
      <c r="H46" s="334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34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35" t="str">
        <f t="shared" ca="1" si="1"/>
        <v/>
      </c>
      <c r="K46" s="310"/>
      <c r="L46" s="342"/>
    </row>
    <row r="47" spans="1:12" s="293" customFormat="1" ht="17.25" customHeight="1">
      <c r="A47" s="306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6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6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7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08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09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09" t="str">
        <f t="shared" ca="1" si="0"/>
        <v/>
      </c>
      <c r="H47" s="334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34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35" t="str">
        <f t="shared" ca="1" si="1"/>
        <v/>
      </c>
      <c r="K47" s="310"/>
      <c r="L47" s="342"/>
    </row>
    <row r="48" spans="1:12" s="293" customFormat="1" ht="17.25" customHeight="1">
      <c r="A48" s="306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6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6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7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08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09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09" t="str">
        <f t="shared" ca="1" si="0"/>
        <v/>
      </c>
      <c r="H48" s="334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34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35" t="str">
        <f t="shared" ca="1" si="1"/>
        <v/>
      </c>
      <c r="K48" s="310"/>
      <c r="L48" s="342"/>
    </row>
    <row r="49" spans="1:12" s="293" customFormat="1" ht="17.25" customHeight="1">
      <c r="A49" s="306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6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6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7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08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09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09" t="str">
        <f t="shared" ca="1" si="0"/>
        <v/>
      </c>
      <c r="H49" s="334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34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35" t="str">
        <f t="shared" ca="1" si="1"/>
        <v/>
      </c>
      <c r="K49" s="310"/>
      <c r="L49" s="342"/>
    </row>
    <row r="50" spans="1:12" s="293" customFormat="1" ht="17.25" customHeight="1">
      <c r="A50" s="306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6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6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7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08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09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09" t="str">
        <f t="shared" ca="1" si="0"/>
        <v/>
      </c>
      <c r="H50" s="334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34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35" t="str">
        <f t="shared" ca="1" si="1"/>
        <v/>
      </c>
      <c r="K50" s="310"/>
      <c r="L50" s="342"/>
    </row>
    <row r="51" spans="1:12" s="293" customFormat="1" ht="17.25" customHeight="1">
      <c r="A51" s="306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6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6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7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08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09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09" t="str">
        <f t="shared" ref="G51:G58" ca="1" si="2">IF(D51="","",ROUND(F51*(H51+I51),0))</f>
        <v/>
      </c>
      <c r="H51" s="334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34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35" t="str">
        <f t="shared" ref="J51:J58" ca="1" si="3">IF(A51&lt;&gt;"",ROUND(J50+H51-I51,2),"")</f>
        <v/>
      </c>
      <c r="K51" s="310"/>
      <c r="L51" s="342"/>
    </row>
    <row r="52" spans="1:12" s="293" customFormat="1" ht="17.25" customHeight="1">
      <c r="A52" s="306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6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6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7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08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09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09" t="str">
        <f t="shared" ca="1" si="2"/>
        <v/>
      </c>
      <c r="H52" s="334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34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35" t="str">
        <f t="shared" ca="1" si="3"/>
        <v/>
      </c>
      <c r="K52" s="310"/>
      <c r="L52" s="342"/>
    </row>
    <row r="53" spans="1:12" s="293" customFormat="1" ht="17.25" customHeight="1">
      <c r="A53" s="306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6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6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7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08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09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09" t="str">
        <f t="shared" ca="1" si="2"/>
        <v/>
      </c>
      <c r="H53" s="334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34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35" t="str">
        <f t="shared" ca="1" si="3"/>
        <v/>
      </c>
      <c r="K53" s="310"/>
      <c r="L53" s="342"/>
    </row>
    <row r="54" spans="1:12" s="293" customFormat="1" ht="17.25" customHeight="1">
      <c r="A54" s="306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6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6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7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08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09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09" t="str">
        <f t="shared" ca="1" si="2"/>
        <v/>
      </c>
      <c r="H54" s="334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34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35" t="str">
        <f t="shared" ca="1" si="3"/>
        <v/>
      </c>
      <c r="K54" s="310"/>
      <c r="L54" s="342"/>
    </row>
    <row r="55" spans="1:12" s="293" customFormat="1" ht="17.25" customHeight="1">
      <c r="A55" s="306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6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6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7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08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09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09" t="str">
        <f t="shared" ca="1" si="2"/>
        <v/>
      </c>
      <c r="H55" s="334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34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35" t="str">
        <f t="shared" ca="1" si="3"/>
        <v/>
      </c>
      <c r="K55" s="310"/>
      <c r="L55" s="342"/>
    </row>
    <row r="56" spans="1:12" s="293" customFormat="1" ht="17.25" customHeight="1">
      <c r="A56" s="306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6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6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7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8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9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9" t="str">
        <f t="shared" ca="1" si="2"/>
        <v/>
      </c>
      <c r="H56" s="334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4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5" t="str">
        <f t="shared" ca="1" si="3"/>
        <v/>
      </c>
      <c r="K56" s="310"/>
      <c r="L56" s="342"/>
    </row>
    <row r="57" spans="1:12" s="293" customFormat="1" ht="17.25" customHeight="1">
      <c r="A57" s="306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6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6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7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8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9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9" t="str">
        <f t="shared" ca="1" si="2"/>
        <v/>
      </c>
      <c r="H57" s="334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4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5" t="str">
        <f t="shared" ca="1" si="3"/>
        <v/>
      </c>
      <c r="K57" s="310"/>
      <c r="L57" s="342"/>
    </row>
    <row r="58" spans="1:12" s="293" customFormat="1" ht="17.25" customHeight="1">
      <c r="A58" s="306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6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6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7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8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9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9" t="str">
        <f t="shared" ca="1" si="2"/>
        <v/>
      </c>
      <c r="H58" s="334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4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5" t="str">
        <f t="shared" ca="1" si="3"/>
        <v/>
      </c>
      <c r="K58" s="310"/>
      <c r="L58" s="342"/>
    </row>
    <row r="59" spans="1:12" s="293" customFormat="1" ht="17.25" customHeight="1">
      <c r="A59" s="306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6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6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7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8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9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9" t="str">
        <f t="shared" ref="G59:G78" ca="1" si="4">IF(D59="","",ROUND(F59*(H59+I59),0))</f>
        <v/>
      </c>
      <c r="H59" s="334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4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5" t="str">
        <f t="shared" ref="J59:J78" ca="1" si="5">IF(A59&lt;&gt;"",ROUND(J58+H59-I59,2),"")</f>
        <v/>
      </c>
      <c r="K59" s="310"/>
      <c r="L59" s="342"/>
    </row>
    <row r="60" spans="1:12" s="293" customFormat="1" ht="17.25" customHeight="1">
      <c r="A60" s="306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6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6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7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8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9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9" t="str">
        <f t="shared" ca="1" si="4"/>
        <v/>
      </c>
      <c r="H60" s="334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4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5" t="str">
        <f t="shared" ca="1" si="5"/>
        <v/>
      </c>
      <c r="K60" s="310"/>
      <c r="L60" s="342"/>
    </row>
    <row r="61" spans="1:12" s="293" customFormat="1" ht="17.25" customHeight="1">
      <c r="A61" s="306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6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6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7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8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9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9" t="str">
        <f t="shared" ca="1" si="4"/>
        <v/>
      </c>
      <c r="H61" s="334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4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5" t="str">
        <f t="shared" ca="1" si="5"/>
        <v/>
      </c>
      <c r="K61" s="310"/>
      <c r="L61" s="342"/>
    </row>
    <row r="62" spans="1:12" s="293" customFormat="1" ht="17.25" customHeight="1">
      <c r="A62" s="306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6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6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7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8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9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9" t="str">
        <f t="shared" ca="1" si="4"/>
        <v/>
      </c>
      <c r="H62" s="334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4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5" t="str">
        <f t="shared" ca="1" si="5"/>
        <v/>
      </c>
      <c r="K62" s="310"/>
      <c r="L62" s="342"/>
    </row>
    <row r="63" spans="1:12" s="293" customFormat="1" ht="17.25" customHeight="1">
      <c r="A63" s="306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6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6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7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8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9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9" t="str">
        <f t="shared" ca="1" si="4"/>
        <v/>
      </c>
      <c r="H63" s="334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4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5" t="str">
        <f t="shared" ca="1" si="5"/>
        <v/>
      </c>
      <c r="K63" s="310"/>
      <c r="L63" s="342"/>
    </row>
    <row r="64" spans="1:12" s="293" customFormat="1" ht="17.25" customHeight="1">
      <c r="A64" s="306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6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6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7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8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9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9" t="str">
        <f t="shared" ca="1" si="4"/>
        <v/>
      </c>
      <c r="H64" s="334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4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5" t="str">
        <f t="shared" ca="1" si="5"/>
        <v/>
      </c>
      <c r="K64" s="310"/>
      <c r="L64" s="342"/>
    </row>
    <row r="65" spans="1:12" s="293" customFormat="1" ht="17.25" customHeight="1">
      <c r="A65" s="306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6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6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7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8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9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9" t="str">
        <f t="shared" ca="1" si="4"/>
        <v/>
      </c>
      <c r="H65" s="334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4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5" t="str">
        <f t="shared" ca="1" si="5"/>
        <v/>
      </c>
      <c r="K65" s="310"/>
      <c r="L65" s="342"/>
    </row>
    <row r="66" spans="1:12" s="293" customFormat="1" ht="17.25" customHeight="1">
      <c r="A66" s="306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6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6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7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8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9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9" t="str">
        <f t="shared" ca="1" si="4"/>
        <v/>
      </c>
      <c r="H66" s="334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4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5" t="str">
        <f t="shared" ca="1" si="5"/>
        <v/>
      </c>
      <c r="K66" s="310"/>
      <c r="L66" s="342"/>
    </row>
    <row r="67" spans="1:12" s="293" customFormat="1" ht="17.25" customHeight="1">
      <c r="A67" s="306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6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6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7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8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9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9" t="str">
        <f t="shared" ca="1" si="4"/>
        <v/>
      </c>
      <c r="H67" s="334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4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5" t="str">
        <f t="shared" ca="1" si="5"/>
        <v/>
      </c>
      <c r="K67" s="310"/>
      <c r="L67" s="342"/>
    </row>
    <row r="68" spans="1:12" s="293" customFormat="1" ht="17.25" customHeight="1">
      <c r="A68" s="306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6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6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7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8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9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9" t="str">
        <f t="shared" ca="1" si="4"/>
        <v/>
      </c>
      <c r="H68" s="334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4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5" t="str">
        <f t="shared" ca="1" si="5"/>
        <v/>
      </c>
      <c r="K68" s="310"/>
      <c r="L68" s="342"/>
    </row>
    <row r="69" spans="1:12" s="293" customFormat="1" ht="17.25" customHeight="1">
      <c r="A69" s="306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6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6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7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8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9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9" t="str">
        <f t="shared" ca="1" si="4"/>
        <v/>
      </c>
      <c r="H69" s="334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4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5" t="str">
        <f t="shared" ca="1" si="5"/>
        <v/>
      </c>
      <c r="K69" s="310"/>
      <c r="L69" s="342"/>
    </row>
    <row r="70" spans="1:12" s="293" customFormat="1" ht="17.25" customHeight="1">
      <c r="A70" s="306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6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6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7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8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9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9" t="str">
        <f t="shared" ca="1" si="4"/>
        <v/>
      </c>
      <c r="H70" s="334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4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5" t="str">
        <f t="shared" ca="1" si="5"/>
        <v/>
      </c>
      <c r="K70" s="310"/>
      <c r="L70" s="342"/>
    </row>
    <row r="71" spans="1:12" s="293" customFormat="1" ht="17.25" customHeight="1">
      <c r="A71" s="306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6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6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7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8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9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9" t="str">
        <f t="shared" ca="1" si="4"/>
        <v/>
      </c>
      <c r="H71" s="334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4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5" t="str">
        <f t="shared" ca="1" si="5"/>
        <v/>
      </c>
      <c r="K71" s="310"/>
      <c r="L71" s="342"/>
    </row>
    <row r="72" spans="1:12" s="293" customFormat="1" ht="17.25" customHeight="1">
      <c r="A72" s="306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6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6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7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8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9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9" t="str">
        <f t="shared" ca="1" si="4"/>
        <v/>
      </c>
      <c r="H72" s="334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4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5" t="str">
        <f t="shared" ca="1" si="5"/>
        <v/>
      </c>
      <c r="K72" s="310"/>
      <c r="L72" s="342"/>
    </row>
    <row r="73" spans="1:12" s="293" customFormat="1" ht="17.25" customHeight="1">
      <c r="A73" s="306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6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6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7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8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9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9" t="str">
        <f t="shared" ca="1" si="4"/>
        <v/>
      </c>
      <c r="H73" s="334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4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5" t="str">
        <f t="shared" ca="1" si="5"/>
        <v/>
      </c>
      <c r="K73" s="310"/>
      <c r="L73" s="342"/>
    </row>
    <row r="74" spans="1:12" s="293" customFormat="1" ht="17.25" customHeight="1">
      <c r="A74" s="306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6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6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7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8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9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9" t="str">
        <f t="shared" ca="1" si="4"/>
        <v/>
      </c>
      <c r="H74" s="334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4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5" t="str">
        <f t="shared" ca="1" si="5"/>
        <v/>
      </c>
      <c r="K74" s="310"/>
      <c r="L74" s="342"/>
    </row>
    <row r="75" spans="1:12" s="293" customFormat="1" ht="17.25" customHeight="1">
      <c r="A75" s="306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6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6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7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8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9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9" t="str">
        <f t="shared" ca="1" si="4"/>
        <v/>
      </c>
      <c r="H75" s="334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4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5" t="str">
        <f t="shared" ca="1" si="5"/>
        <v/>
      </c>
      <c r="K75" s="310"/>
      <c r="L75" s="342"/>
    </row>
    <row r="76" spans="1:12" s="293" customFormat="1" ht="17.25" customHeight="1">
      <c r="A76" s="306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6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6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7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8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9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9" t="str">
        <f t="shared" ca="1" si="4"/>
        <v/>
      </c>
      <c r="H76" s="334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4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5" t="str">
        <f t="shared" ca="1" si="5"/>
        <v/>
      </c>
      <c r="K76" s="310"/>
      <c r="L76" s="342"/>
    </row>
    <row r="77" spans="1:12" s="293" customFormat="1" ht="17.25" customHeight="1">
      <c r="A77" s="306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6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6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7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8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9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9" t="str">
        <f t="shared" ca="1" si="4"/>
        <v/>
      </c>
      <c r="H77" s="334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4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5" t="str">
        <f t="shared" ca="1" si="5"/>
        <v/>
      </c>
      <c r="K77" s="310"/>
      <c r="L77" s="342"/>
    </row>
    <row r="78" spans="1:12" s="293" customFormat="1" ht="17.25" customHeight="1">
      <c r="A78" s="306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6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6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7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8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9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9" t="str">
        <f t="shared" ca="1" si="4"/>
        <v/>
      </c>
      <c r="H78" s="334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4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5" t="str">
        <f t="shared" ca="1" si="5"/>
        <v/>
      </c>
      <c r="K78" s="310"/>
      <c r="L78" s="342"/>
    </row>
    <row r="79" spans="1:12" s="281" customFormat="1" ht="17.25" customHeight="1">
      <c r="A79" s="306"/>
      <c r="B79" s="306"/>
      <c r="C79" s="306"/>
      <c r="D79" s="307"/>
      <c r="E79" s="308"/>
      <c r="F79" s="306"/>
      <c r="G79" s="306"/>
      <c r="H79" s="309"/>
      <c r="I79" s="309"/>
      <c r="J79" s="336"/>
      <c r="K79" s="310"/>
      <c r="L79" s="342"/>
    </row>
    <row r="80" spans="1:12" s="293" customFormat="1" ht="17.25" customHeight="1">
      <c r="A80" s="312"/>
      <c r="B80" s="313"/>
      <c r="C80" s="312"/>
      <c r="D80" s="305" t="s">
        <v>29</v>
      </c>
      <c r="E80" s="314"/>
      <c r="F80" s="314"/>
      <c r="G80" s="314"/>
      <c r="H80" s="337">
        <f ca="1">SUM(H12:H79)</f>
        <v>445080.47</v>
      </c>
      <c r="I80" s="337">
        <f ca="1">SUM(I12:I79)</f>
        <v>430079.50000000006</v>
      </c>
      <c r="J80" s="333">
        <f ca="1">J11+H80-I80</f>
        <v>15062.879999999132</v>
      </c>
      <c r="K80" s="316"/>
      <c r="L80" s="343"/>
    </row>
    <row r="81" spans="1:12" s="293" customFormat="1" ht="17.25" customHeight="1">
      <c r="A81" s="312"/>
      <c r="B81" s="313"/>
      <c r="C81" s="312"/>
      <c r="D81" s="305" t="s">
        <v>435</v>
      </c>
      <c r="E81" s="314"/>
      <c r="F81" s="314"/>
      <c r="G81" s="314"/>
      <c r="H81" s="305"/>
      <c r="I81" s="305"/>
      <c r="J81" s="333">
        <f ca="1">J80</f>
        <v>15062.879999999132</v>
      </c>
      <c r="K81" s="316"/>
      <c r="L81" s="343"/>
    </row>
    <row r="82" spans="1:12" s="281" customFormat="1" ht="22.5" customHeight="1">
      <c r="A82" s="317" t="s">
        <v>436</v>
      </c>
      <c r="B82" s="318"/>
      <c r="C82" s="277"/>
      <c r="D82" s="278"/>
      <c r="E82" s="279"/>
      <c r="F82" s="279"/>
      <c r="G82" s="279"/>
      <c r="H82" s="319"/>
      <c r="I82" s="319"/>
    </row>
    <row r="83" spans="1:12" s="281" customFormat="1" ht="15">
      <c r="A83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82"/>
      <c r="C83" s="277"/>
      <c r="D83" s="278"/>
      <c r="E83" s="279"/>
      <c r="F83" s="279"/>
      <c r="G83" s="279"/>
    </row>
    <row r="84" spans="1:12" s="281" customFormat="1" ht="15">
      <c r="A84" s="321"/>
      <c r="B84" s="276"/>
      <c r="C84" s="322"/>
      <c r="D84" s="278"/>
      <c r="E84" s="279"/>
      <c r="F84" s="279"/>
      <c r="G84" s="279"/>
      <c r="I84" s="481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81"/>
      <c r="K84" s="481"/>
      <c r="L84" s="338"/>
    </row>
    <row r="85" spans="1:12" s="281" customFormat="1" ht="17.25" customHeight="1">
      <c r="A85" s="472" t="s">
        <v>33</v>
      </c>
      <c r="B85" s="472"/>
      <c r="C85" s="323"/>
      <c r="D85" s="278"/>
      <c r="E85" s="324" t="s">
        <v>13</v>
      </c>
      <c r="F85" s="324"/>
      <c r="G85" s="324"/>
      <c r="H85" s="280"/>
      <c r="I85" s="276"/>
      <c r="J85" s="325" t="s">
        <v>14</v>
      </c>
      <c r="K85" s="325"/>
      <c r="L85" s="325"/>
    </row>
    <row r="86" spans="1:12" s="281" customFormat="1" ht="15">
      <c r="A86" s="466" t="s">
        <v>15</v>
      </c>
      <c r="B86" s="466"/>
      <c r="C86" s="326"/>
      <c r="D86" s="278"/>
      <c r="E86" s="327" t="s">
        <v>15</v>
      </c>
      <c r="F86" s="327"/>
      <c r="G86" s="327"/>
      <c r="H86" s="282"/>
      <c r="I86" s="466" t="s">
        <v>16</v>
      </c>
      <c r="J86" s="466"/>
      <c r="K86" s="466"/>
      <c r="L86" s="282"/>
    </row>
    <row r="97" spans="8:8">
      <c r="H97" s="332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3"/>
  <sheetViews>
    <sheetView topLeftCell="B1" zoomScale="90" workbookViewId="0">
      <selection activeCell="K50" sqref="K50:K92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.7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4" customHeight="1">
      <c r="B10" s="423"/>
      <c r="C10" s="423"/>
      <c r="D10" s="384" t="s">
        <v>5</v>
      </c>
      <c r="E10" s="384" t="s">
        <v>6</v>
      </c>
      <c r="F10" s="421"/>
      <c r="G10" s="423"/>
      <c r="H10" s="423"/>
      <c r="I10" s="423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7.25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92">
        <f>[3]CDPS!$C$10</f>
        <v>990947112</v>
      </c>
      <c r="M12" s="33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23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23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23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23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23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23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23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23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23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23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23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23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23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23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24" t="s">
        <v>194</v>
      </c>
      <c r="H31" s="45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24" t="s">
        <v>194</v>
      </c>
      <c r="H32" s="45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23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23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23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23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23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23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23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23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23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23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23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23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23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23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24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24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23" t="s">
        <v>208</v>
      </c>
      <c r="H54" s="45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23" t="s">
        <v>208</v>
      </c>
      <c r="H55" s="45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23" t="s">
        <v>208</v>
      </c>
      <c r="H56" s="45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23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23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23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23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23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23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24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24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23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23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23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23" t="s">
        <v>215</v>
      </c>
      <c r="H76" s="45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23" t="s">
        <v>215</v>
      </c>
      <c r="H77" s="45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23" t="s">
        <v>215</v>
      </c>
      <c r="H78" s="45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23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23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23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23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23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23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23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23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23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23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23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24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24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23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23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23" t="s">
        <v>230</v>
      </c>
      <c r="H100" s="45" t="s">
        <v>195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23" t="s">
        <v>230</v>
      </c>
      <c r="H101" s="45" t="s">
        <v>195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23" t="s">
        <v>230</v>
      </c>
      <c r="H102" s="45" t="s">
        <v>195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41" customFormat="1" ht="17.25" customHeight="1">
      <c r="B108" s="39"/>
      <c r="C108" s="39"/>
      <c r="D108" s="39"/>
      <c r="E108" s="39"/>
      <c r="F108" s="39" t="s">
        <v>29</v>
      </c>
      <c r="G108" s="39"/>
      <c r="H108" s="39"/>
      <c r="I108" s="40" t="s">
        <v>30</v>
      </c>
      <c r="J108" s="39">
        <f>SUM(J13:J107)</f>
        <v>6861821900</v>
      </c>
      <c r="K108" s="39">
        <f>SUM(K13:K107)</f>
        <v>6651613475</v>
      </c>
      <c r="L108" s="40" t="s">
        <v>30</v>
      </c>
      <c r="M108" s="40" t="s">
        <v>30</v>
      </c>
    </row>
    <row r="109" spans="1:13" s="41" customFormat="1" ht="17.25" customHeight="1">
      <c r="B109" s="42"/>
      <c r="C109" s="42"/>
      <c r="D109" s="42"/>
      <c r="E109" s="42"/>
      <c r="F109" s="42" t="s">
        <v>31</v>
      </c>
      <c r="G109" s="42"/>
      <c r="H109" s="42"/>
      <c r="I109" s="43" t="s">
        <v>30</v>
      </c>
      <c r="J109" s="43" t="s">
        <v>30</v>
      </c>
      <c r="K109" s="43" t="s">
        <v>30</v>
      </c>
      <c r="L109" s="23">
        <f>L12+J108-K108</f>
        <v>1201155537</v>
      </c>
      <c r="M109" s="43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/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73" zoomScale="90" workbookViewId="0">
      <selection activeCell="K79" sqref="K79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44">
        <f>'01'!L109</f>
        <v>1201155537</v>
      </c>
      <c r="M12" s="33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23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1185779537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23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1185010737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23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1180494371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23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1180042734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23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1175447234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23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1174987684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23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1173987684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23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1173837684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23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1173822684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23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1171738572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23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1171530161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62" t="s">
        <v>117</v>
      </c>
      <c r="G24" s="125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1162961161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23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1156511361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23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1155866381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23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1155797956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23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1155791114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1655791114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1055791114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23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1041439114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23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1040721514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23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1031021514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23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1030051514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23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1029031514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2029031514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1379031514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929031514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23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922208264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23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921525939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1721525939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1221525939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1161525939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24" t="s">
        <v>246</v>
      </c>
      <c r="H44" s="45" t="s">
        <v>250</v>
      </c>
      <c r="I44" s="26" t="s">
        <v>94</v>
      </c>
      <c r="J44" s="19"/>
      <c r="K44" s="5">
        <v>12600000</v>
      </c>
      <c r="L44" s="4">
        <f t="shared" si="1"/>
        <v>1148925939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23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1148142021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23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1148063629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1123063629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23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1121614120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23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1121469169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24" t="s">
        <v>249</v>
      </c>
      <c r="H50" s="45" t="s">
        <v>250</v>
      </c>
      <c r="I50" s="26" t="s">
        <v>94</v>
      </c>
      <c r="J50" s="19"/>
      <c r="K50" s="5">
        <v>15850000</v>
      </c>
      <c r="L50" s="4">
        <f t="shared" si="3"/>
        <v>1105619169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24" t="s">
        <v>251</v>
      </c>
      <c r="H51" s="45" t="s">
        <v>676</v>
      </c>
      <c r="I51" s="26" t="s">
        <v>94</v>
      </c>
      <c r="J51" s="19"/>
      <c r="K51" s="5">
        <v>3856000</v>
      </c>
      <c r="L51" s="4">
        <f t="shared" si="3"/>
        <v>1101763169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23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1101141951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23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1101079829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2921079829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2271079829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1721079829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23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1719645574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23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1717131119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23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1716736249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2886736249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620000000</v>
      </c>
      <c r="L61" s="4">
        <f t="shared" si="3"/>
        <v>2266736249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520000000</v>
      </c>
      <c r="L62" s="4">
        <f t="shared" si="3"/>
        <v>1746736249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1806736249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23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1792336249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23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1790896249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23" t="s">
        <v>255</v>
      </c>
      <c r="H66" s="45" t="s">
        <v>203</v>
      </c>
      <c r="I66" s="26" t="s">
        <v>94</v>
      </c>
      <c r="J66" s="19"/>
      <c r="K66" s="5">
        <v>5500000</v>
      </c>
      <c r="L66" s="4">
        <f t="shared" si="3"/>
        <v>1785396249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23" t="s">
        <v>255</v>
      </c>
      <c r="H67" s="45" t="s">
        <v>203</v>
      </c>
      <c r="I67" s="26" t="s">
        <v>35</v>
      </c>
      <c r="J67" s="19"/>
      <c r="K67" s="5">
        <v>550000</v>
      </c>
      <c r="L67" s="4">
        <f t="shared" si="3"/>
        <v>1784846249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23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1784547094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23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1781798003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23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1781493179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23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1780738843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23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1780663409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23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1780001445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23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1779187945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23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1779040399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24" t="s">
        <v>259</v>
      </c>
      <c r="H76" s="45" t="s">
        <v>203</v>
      </c>
      <c r="I76" s="26" t="s">
        <v>94</v>
      </c>
      <c r="J76" s="19"/>
      <c r="K76" s="5">
        <v>3000000</v>
      </c>
      <c r="L76" s="4">
        <f t="shared" si="3"/>
        <v>1776040399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24" t="s">
        <v>259</v>
      </c>
      <c r="H77" s="45" t="s">
        <v>203</v>
      </c>
      <c r="I77" s="26" t="s">
        <v>35</v>
      </c>
      <c r="J77" s="19"/>
      <c r="K77" s="5">
        <v>300000</v>
      </c>
      <c r="L77" s="4">
        <f>IF(F77&lt;&gt;"",L76+J77-K77,0)</f>
        <v>1775740399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24" t="s">
        <v>727</v>
      </c>
      <c r="H78" s="45" t="s">
        <v>675</v>
      </c>
      <c r="I78" s="26" t="s">
        <v>94</v>
      </c>
      <c r="J78" s="19"/>
      <c r="K78" s="5">
        <v>500000</v>
      </c>
      <c r="L78" s="4">
        <f>IF(F78&lt;&gt;"",L77+J78-K78,0)</f>
        <v>1775240399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148995788</v>
      </c>
      <c r="L79" s="4">
        <f>IF(F79&lt;&gt;"",L77+J79-K79,0)</f>
        <v>1626744611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9" t="s">
        <v>29</v>
      </c>
      <c r="G81" s="18"/>
      <c r="H81" s="18"/>
      <c r="I81" s="4" t="s">
        <v>30</v>
      </c>
      <c r="J81" s="39">
        <f>SUM(J13:J80)</f>
        <v>5350000000</v>
      </c>
      <c r="K81" s="39">
        <f>SUM(K13:K80)</f>
        <v>4924910926</v>
      </c>
      <c r="L81" s="40" t="s">
        <v>30</v>
      </c>
      <c r="M81" s="40" t="s">
        <v>30</v>
      </c>
    </row>
    <row r="82" spans="2:13" ht="18" customHeight="1">
      <c r="B82" s="23"/>
      <c r="C82" s="23"/>
      <c r="D82" s="23"/>
      <c r="E82" s="23"/>
      <c r="F82" s="42" t="s">
        <v>31</v>
      </c>
      <c r="G82" s="23"/>
      <c r="H82" s="23"/>
      <c r="I82" s="24" t="s">
        <v>30</v>
      </c>
      <c r="J82" s="43" t="s">
        <v>30</v>
      </c>
      <c r="K82" s="43" t="s">
        <v>30</v>
      </c>
      <c r="L82" s="42">
        <f>L12+J81-K81</f>
        <v>1626244611</v>
      </c>
      <c r="M82" s="43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7"/>
  <sheetViews>
    <sheetView topLeftCell="B67" zoomScale="90" workbookViewId="0">
      <selection activeCell="K80" sqref="K80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'02'!L82</f>
        <v>1626244611</v>
      </c>
      <c r="M12" s="33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4126244611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23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4124369697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23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4124182206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23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4121441297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23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4121167206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3771167206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3321167206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23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3319247206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23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3319055206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23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3311142756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23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3310726562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23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3309626562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23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3309568702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23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3303958702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300000000</v>
      </c>
      <c r="L27" s="4">
        <f t="shared" si="1"/>
        <v>3003958702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2553958702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23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2541046702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23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2540401102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320000000</v>
      </c>
      <c r="L31" s="4">
        <f t="shared" si="1"/>
        <v>2220401102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23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2216983502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23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2216641742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3216641742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23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3214180742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23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3213934642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23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3213134642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23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3213094642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23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3211169642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4261169642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550000000</v>
      </c>
      <c r="L41" s="4">
        <f t="shared" si="1"/>
        <v>3711169642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3710615142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3707155469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3706754052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23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3702955488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23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3702575632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23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3700575632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23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3700375632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4100375632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4172375632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23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4170817372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23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4170661546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23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4165661546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23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4165161546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570000000</v>
      </c>
      <c r="L55" s="4">
        <f t="shared" si="1"/>
        <v>3595161546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4363161546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23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4363111162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23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4363106124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23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4359116599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23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4358906750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23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4358356750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23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4358327820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4354515710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4354134500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23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4339734500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23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4338294500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4788294500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23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4788155581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23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4788141689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23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4786880779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23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4786754689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23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4784789235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23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4784592690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23"/>
      <c r="H74" s="5" t="s">
        <v>511</v>
      </c>
      <c r="I74" s="26" t="s">
        <v>94</v>
      </c>
      <c r="J74" s="19"/>
      <c r="K74" s="5">
        <v>465450</v>
      </c>
      <c r="L74" s="4">
        <f t="shared" si="1"/>
        <v>4784127240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23"/>
      <c r="H75" s="5" t="s">
        <v>511</v>
      </c>
      <c r="I75" s="26" t="s">
        <v>35</v>
      </c>
      <c r="J75" s="19"/>
      <c r="K75" s="5">
        <v>46545</v>
      </c>
      <c r="L75" s="4">
        <f t="shared" si="1"/>
        <v>4784080695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23"/>
      <c r="H76" s="5" t="s">
        <v>510</v>
      </c>
      <c r="I76" s="26" t="s">
        <v>94</v>
      </c>
      <c r="J76" s="19"/>
      <c r="K76" s="5">
        <v>466360</v>
      </c>
      <c r="L76" s="4">
        <f t="shared" si="1"/>
        <v>4783614335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23"/>
      <c r="H77" s="5" t="s">
        <v>510</v>
      </c>
      <c r="I77" s="26" t="s">
        <v>35</v>
      </c>
      <c r="J77" s="19"/>
      <c r="K77" s="5">
        <v>46637</v>
      </c>
      <c r="L77" s="4">
        <f t="shared" si="1"/>
        <v>4783567698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23"/>
      <c r="H78" s="5" t="s">
        <v>510</v>
      </c>
      <c r="I78" s="26" t="s">
        <v>94</v>
      </c>
      <c r="J78" s="19"/>
      <c r="K78" s="5">
        <v>290000</v>
      </c>
      <c r="L78" s="4">
        <f t="shared" si="1"/>
        <v>4783277698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23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4765794408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154921175</v>
      </c>
      <c r="L80" s="4">
        <f t="shared" ref="L80" si="4">IF(F80&lt;&gt;"",L79+J80-K80,0)</f>
        <v>4610873233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41" customFormat="1" ht="18" customHeight="1">
      <c r="B82" s="39"/>
      <c r="C82" s="39"/>
      <c r="D82" s="39"/>
      <c r="E82" s="39"/>
      <c r="F82" s="39" t="s">
        <v>29</v>
      </c>
      <c r="G82" s="39"/>
      <c r="H82" s="39"/>
      <c r="I82" s="40" t="s">
        <v>30</v>
      </c>
      <c r="J82" s="39">
        <f>SUM(J13:J81)</f>
        <v>6240000000</v>
      </c>
      <c r="K82" s="39">
        <f>SUM(K13:K81)</f>
        <v>3255371378</v>
      </c>
      <c r="L82" s="40" t="s">
        <v>30</v>
      </c>
      <c r="M82" s="40" t="s">
        <v>30</v>
      </c>
    </row>
    <row r="83" spans="1:13" s="41" customFormat="1" ht="18" customHeight="1">
      <c r="B83" s="42"/>
      <c r="C83" s="42"/>
      <c r="D83" s="42"/>
      <c r="E83" s="42"/>
      <c r="F83" s="42" t="s">
        <v>31</v>
      </c>
      <c r="G83" s="42"/>
      <c r="H83" s="42"/>
      <c r="I83" s="43" t="s">
        <v>30</v>
      </c>
      <c r="J83" s="43" t="s">
        <v>30</v>
      </c>
      <c r="K83" s="43" t="s">
        <v>30</v>
      </c>
      <c r="L83" s="42">
        <f>L12+J82-K82</f>
        <v>4610873233</v>
      </c>
      <c r="M83" s="43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90"/>
      <c r="M100" s="190"/>
    </row>
    <row r="101" spans="12:13">
      <c r="L101" s="190"/>
      <c r="M101" s="190"/>
    </row>
    <row r="102" spans="12:13">
      <c r="L102" s="190"/>
      <c r="M102" s="190"/>
    </row>
    <row r="103" spans="12:13">
      <c r="L103" s="190"/>
      <c r="M103" s="190"/>
    </row>
    <row r="104" spans="12:13">
      <c r="L104" s="190"/>
      <c r="M104" s="190"/>
    </row>
    <row r="105" spans="12:13">
      <c r="L105" s="190"/>
      <c r="M105" s="190"/>
    </row>
    <row r="106" spans="12:13">
      <c r="L106" s="190"/>
      <c r="M106" s="190"/>
    </row>
    <row r="107" spans="12:13">
      <c r="L107" s="190"/>
      <c r="M107" s="190"/>
    </row>
    <row r="108" spans="12:13">
      <c r="L108" s="190"/>
      <c r="M108" s="190"/>
    </row>
    <row r="109" spans="12:13">
      <c r="L109" s="190"/>
      <c r="M109" s="190"/>
    </row>
    <row r="110" spans="12:13">
      <c r="L110" s="190"/>
      <c r="M110" s="190"/>
    </row>
    <row r="111" spans="12:13">
      <c r="L111" s="190"/>
      <c r="M111" s="190"/>
    </row>
    <row r="112" spans="12:13">
      <c r="L112" s="190"/>
      <c r="M112" s="190"/>
    </row>
    <row r="113" spans="11:13">
      <c r="L113" s="190"/>
      <c r="M113" s="190"/>
    </row>
    <row r="114" spans="11:13">
      <c r="L114" s="190"/>
      <c r="M114" s="190"/>
    </row>
    <row r="115" spans="11:13">
      <c r="L115" s="190"/>
      <c r="M115" s="190"/>
    </row>
    <row r="116" spans="11:13">
      <c r="L116" s="190"/>
      <c r="M116" s="190"/>
    </row>
    <row r="117" spans="11:13">
      <c r="L117" s="190"/>
      <c r="M117" s="190"/>
    </row>
    <row r="118" spans="11:13">
      <c r="L118" s="190"/>
      <c r="M118" s="190"/>
    </row>
    <row r="119" spans="11:13">
      <c r="L119" s="190"/>
      <c r="M119" s="190"/>
    </row>
    <row r="120" spans="11:13">
      <c r="K120" s="190"/>
      <c r="L120" s="190"/>
      <c r="M120" s="190"/>
    </row>
    <row r="121" spans="11:13">
      <c r="L121" s="190"/>
      <c r="M121" s="190"/>
    </row>
    <row r="122" spans="11:13">
      <c r="L122" s="190"/>
      <c r="M122" s="190"/>
    </row>
    <row r="123" spans="11:13">
      <c r="L123" s="190"/>
      <c r="M123" s="190"/>
    </row>
    <row r="124" spans="11:13">
      <c r="L124" s="190"/>
      <c r="M124" s="190"/>
    </row>
    <row r="125" spans="11:13">
      <c r="L125" s="190"/>
      <c r="M125" s="190"/>
    </row>
    <row r="126" spans="11:13">
      <c r="L126" s="190"/>
      <c r="M126" s="190"/>
    </row>
    <row r="127" spans="11:13">
      <c r="L127" s="190"/>
      <c r="M127" s="190"/>
    </row>
    <row r="128" spans="11:13">
      <c r="L128" s="190"/>
      <c r="M128" s="190"/>
    </row>
    <row r="129" spans="12:13">
      <c r="L129" s="190"/>
      <c r="M129" s="190"/>
    </row>
    <row r="130" spans="12:13">
      <c r="L130" s="190"/>
      <c r="M130" s="190"/>
    </row>
    <row r="131" spans="12:13">
      <c r="L131" s="190"/>
      <c r="M131" s="190"/>
    </row>
    <row r="132" spans="12:13">
      <c r="L132" s="190"/>
      <c r="M132" s="190"/>
    </row>
    <row r="133" spans="12:13">
      <c r="L133" s="190"/>
      <c r="M133" s="190"/>
    </row>
    <row r="134" spans="12:13">
      <c r="L134" s="190"/>
      <c r="M134" s="190"/>
    </row>
    <row r="135" spans="12:13">
      <c r="L135" s="190"/>
      <c r="M135" s="190"/>
    </row>
    <row r="136" spans="12:13">
      <c r="L136" s="190"/>
      <c r="M136" s="190"/>
    </row>
    <row r="137" spans="12:13">
      <c r="L137" s="190"/>
      <c r="M137" s="190"/>
    </row>
    <row r="138" spans="12:13">
      <c r="L138" s="190"/>
      <c r="M138" s="190"/>
    </row>
    <row r="139" spans="12:13">
      <c r="L139" s="190"/>
      <c r="M139" s="190"/>
    </row>
    <row r="140" spans="12:13">
      <c r="L140" s="190"/>
      <c r="M140" s="190"/>
    </row>
    <row r="141" spans="12:13">
      <c r="L141" s="190"/>
      <c r="M141" s="190"/>
    </row>
    <row r="142" spans="12:13">
      <c r="L142" s="190"/>
      <c r="M142" s="190"/>
    </row>
    <row r="143" spans="12:13">
      <c r="L143" s="190"/>
      <c r="M143" s="190"/>
    </row>
    <row r="144" spans="12:13">
      <c r="L144" s="190"/>
      <c r="M144" s="190"/>
    </row>
    <row r="145" spans="11:13">
      <c r="L145" s="190"/>
      <c r="M145" s="190"/>
    </row>
    <row r="146" spans="11:13">
      <c r="L146" s="190"/>
      <c r="M146" s="190"/>
    </row>
    <row r="147" spans="11:13">
      <c r="K147" s="190"/>
      <c r="L147" s="190"/>
      <c r="M147" s="190"/>
    </row>
  </sheetData>
  <autoFilter ref="A11:P83">
    <filterColumn colId="3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B91" zoomScale="90" zoomScaleNormal="90" workbookViewId="0">
      <selection activeCell="K101" sqref="K101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418" t="s">
        <v>135</v>
      </c>
      <c r="K1" s="418"/>
      <c r="L1" s="418"/>
      <c r="M1" s="418"/>
      <c r="N1" s="381"/>
    </row>
    <row r="2" spans="1:14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71"/>
      <c r="H2" s="381"/>
      <c r="J2" s="419" t="s">
        <v>136</v>
      </c>
      <c r="K2" s="419"/>
      <c r="L2" s="419"/>
      <c r="M2" s="419"/>
      <c r="N2" s="382"/>
    </row>
    <row r="3" spans="1:14" s="11" customFormat="1" ht="16.5" customHeight="1">
      <c r="B3" s="9"/>
      <c r="C3" s="381"/>
      <c r="D3" s="14"/>
      <c r="E3" s="14"/>
      <c r="F3" s="381"/>
      <c r="G3" s="371"/>
      <c r="H3" s="381"/>
      <c r="J3" s="419"/>
      <c r="K3" s="419"/>
      <c r="L3" s="419"/>
      <c r="M3" s="419"/>
      <c r="N3" s="382"/>
    </row>
    <row r="4" spans="1:14" s="11" customFormat="1" ht="6.75" customHeight="1">
      <c r="B4" s="381"/>
      <c r="C4" s="381"/>
      <c r="D4" s="381"/>
      <c r="E4" s="381"/>
      <c r="F4" s="381"/>
      <c r="G4" s="371"/>
      <c r="H4" s="381"/>
      <c r="J4" s="382"/>
      <c r="K4" s="382"/>
      <c r="L4" s="382"/>
      <c r="M4" s="382"/>
      <c r="N4" s="382"/>
    </row>
    <row r="5" spans="1:14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383"/>
    </row>
    <row r="6" spans="1:14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385"/>
    </row>
    <row r="7" spans="1:14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385"/>
    </row>
    <row r="8" spans="1:14">
      <c r="B8" s="15"/>
      <c r="L8" s="15" t="s">
        <v>19</v>
      </c>
    </row>
    <row r="9" spans="1:14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5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  <c r="N9" s="348"/>
    </row>
    <row r="10" spans="1:14" ht="20.25" customHeight="1">
      <c r="B10" s="421"/>
      <c r="C10" s="421"/>
      <c r="D10" s="384" t="s">
        <v>5</v>
      </c>
      <c r="E10" s="384" t="s">
        <v>6</v>
      </c>
      <c r="F10" s="421"/>
      <c r="G10" s="426"/>
      <c r="H10" s="423"/>
      <c r="I10" s="421"/>
      <c r="J10" s="384" t="s">
        <v>25</v>
      </c>
      <c r="K10" s="384" t="s">
        <v>26</v>
      </c>
      <c r="L10" s="421"/>
      <c r="M10" s="421"/>
      <c r="N10" s="348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2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49"/>
    </row>
    <row r="12" spans="1:14" s="41" customFormat="1" ht="19.5" customHeight="1">
      <c r="B12" s="33"/>
      <c r="C12" s="33"/>
      <c r="D12" s="33"/>
      <c r="E12" s="33"/>
      <c r="F12" s="33" t="s">
        <v>28</v>
      </c>
      <c r="G12" s="373"/>
      <c r="H12" s="33"/>
      <c r="I12" s="34"/>
      <c r="J12" s="35"/>
      <c r="K12" s="33"/>
      <c r="L12" s="44">
        <f>'03'!L83</f>
        <v>4610873233</v>
      </c>
      <c r="M12" s="33"/>
      <c r="N12" s="350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74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4608991413</v>
      </c>
      <c r="M13" s="18"/>
      <c r="N13" s="351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74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4608803233</v>
      </c>
      <c r="M14" s="18"/>
      <c r="N14" s="351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74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4601603233</v>
      </c>
      <c r="M15" s="18"/>
      <c r="N15" s="351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74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4600883233</v>
      </c>
      <c r="M16" s="18"/>
      <c r="N16" s="351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74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4600647597</v>
      </c>
      <c r="M17" s="18"/>
      <c r="N17" s="351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74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4598647261</v>
      </c>
      <c r="M18" s="18"/>
      <c r="N18" s="351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74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4598423663</v>
      </c>
      <c r="M19" s="18"/>
      <c r="N19" s="351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74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4597923663</v>
      </c>
      <c r="M20" s="18"/>
      <c r="N20" s="351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74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4597094681</v>
      </c>
      <c r="M21" s="18"/>
      <c r="N21" s="351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74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4597011783</v>
      </c>
      <c r="M22" s="18"/>
      <c r="N22" s="351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75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6297011783</v>
      </c>
      <c r="M23" s="18"/>
      <c r="N23" s="351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74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6285395783</v>
      </c>
      <c r="M24" s="18"/>
      <c r="N24" s="351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74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6281891783</v>
      </c>
      <c r="M25" s="18"/>
      <c r="N25" s="351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74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6280960583</v>
      </c>
      <c r="M26" s="18"/>
      <c r="N26" s="351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74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6277485583</v>
      </c>
      <c r="M27" s="18"/>
      <c r="N27" s="351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74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6261965583</v>
      </c>
      <c r="M28" s="18"/>
      <c r="N28" s="351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74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6260413583</v>
      </c>
      <c r="M29" s="18"/>
      <c r="N29" s="351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74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6259145401</v>
      </c>
      <c r="M30" s="50"/>
      <c r="N30" s="351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74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6259018583</v>
      </c>
      <c r="M31" s="50"/>
      <c r="N31" s="351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74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6251818583</v>
      </c>
      <c r="M32" s="18"/>
      <c r="N32" s="351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74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6251098583</v>
      </c>
      <c r="M33" s="18"/>
      <c r="N33" s="351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75"/>
      <c r="H34" s="5" t="s">
        <v>337</v>
      </c>
      <c r="I34" s="26" t="s">
        <v>338</v>
      </c>
      <c r="J34" s="19"/>
      <c r="K34" s="5">
        <v>600000000</v>
      </c>
      <c r="L34" s="4">
        <f t="shared" si="1"/>
        <v>5651098583</v>
      </c>
      <c r="M34" s="18"/>
      <c r="N34" s="351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75"/>
      <c r="H35" s="5" t="s">
        <v>339</v>
      </c>
      <c r="I35" s="26" t="s">
        <v>338</v>
      </c>
      <c r="J35" s="19"/>
      <c r="K35" s="5">
        <v>450000000</v>
      </c>
      <c r="L35" s="4">
        <f t="shared" si="1"/>
        <v>5201098583</v>
      </c>
      <c r="M35" s="18"/>
      <c r="N35" s="351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74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5198620333</v>
      </c>
      <c r="M36" s="18"/>
      <c r="N36" s="351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74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5198372508</v>
      </c>
      <c r="M37" s="18"/>
      <c r="N37" s="351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24" t="s">
        <v>531</v>
      </c>
      <c r="H38" s="45" t="s">
        <v>519</v>
      </c>
      <c r="I38" s="26" t="s">
        <v>94</v>
      </c>
      <c r="J38" s="19"/>
      <c r="K38" s="5">
        <v>1349127</v>
      </c>
      <c r="L38" s="4">
        <f t="shared" si="1"/>
        <v>5197023381</v>
      </c>
      <c r="M38" s="18"/>
      <c r="N38" s="351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24" t="s">
        <v>531</v>
      </c>
      <c r="H39" s="45" t="s">
        <v>519</v>
      </c>
      <c r="I39" s="26" t="s">
        <v>35</v>
      </c>
      <c r="J39" s="19"/>
      <c r="K39" s="5">
        <v>134913</v>
      </c>
      <c r="L39" s="4">
        <f t="shared" si="1"/>
        <v>5196888468</v>
      </c>
      <c r="M39" s="18"/>
      <c r="N39" s="351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74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5192240849</v>
      </c>
      <c r="M40" s="18"/>
      <c r="N40" s="351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74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5192008468</v>
      </c>
      <c r="M41" s="18"/>
      <c r="N41" s="351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24" t="s">
        <v>536</v>
      </c>
      <c r="H42" s="45" t="s">
        <v>519</v>
      </c>
      <c r="I42" s="26" t="s">
        <v>94</v>
      </c>
      <c r="J42" s="19"/>
      <c r="K42" s="5">
        <v>520145</v>
      </c>
      <c r="L42" s="4">
        <f t="shared" si="1"/>
        <v>5191488323</v>
      </c>
      <c r="M42" s="18"/>
      <c r="N42" s="351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24" t="s">
        <v>536</v>
      </c>
      <c r="H43" s="45" t="s">
        <v>519</v>
      </c>
      <c r="I43" s="26" t="s">
        <v>35</v>
      </c>
      <c r="J43" s="19"/>
      <c r="K43" s="5">
        <v>52015</v>
      </c>
      <c r="L43" s="4">
        <f t="shared" si="1"/>
        <v>5191436308</v>
      </c>
      <c r="M43" s="18"/>
      <c r="N43" s="351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74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5189899944</v>
      </c>
      <c r="M44" s="18"/>
      <c r="N44" s="351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74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5189746308</v>
      </c>
      <c r="M45" s="18"/>
      <c r="N45" s="351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74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5182546308</v>
      </c>
      <c r="M46" s="18"/>
      <c r="N46" s="351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74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5181826308</v>
      </c>
      <c r="M47" s="18"/>
      <c r="N47" s="351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24" t="s">
        <v>537</v>
      </c>
      <c r="H48" s="45" t="s">
        <v>519</v>
      </c>
      <c r="I48" s="26" t="s">
        <v>94</v>
      </c>
      <c r="J48" s="19"/>
      <c r="K48" s="5">
        <v>849000</v>
      </c>
      <c r="L48" s="4">
        <f t="shared" si="3"/>
        <v>5180977308</v>
      </c>
      <c r="M48" s="18"/>
      <c r="N48" s="351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24" t="s">
        <v>537</v>
      </c>
      <c r="H49" s="45" t="s">
        <v>519</v>
      </c>
      <c r="I49" s="26" t="s">
        <v>35</v>
      </c>
      <c r="J49" s="19"/>
      <c r="K49" s="5">
        <v>89400</v>
      </c>
      <c r="L49" s="4">
        <f t="shared" si="3"/>
        <v>5180887908</v>
      </c>
      <c r="M49" s="18"/>
      <c r="N49" s="351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74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5177981728</v>
      </c>
      <c r="M50" s="18"/>
      <c r="N50" s="351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74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5177691110</v>
      </c>
      <c r="M51" s="18"/>
      <c r="N51" s="351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74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5176842819</v>
      </c>
      <c r="M52" s="18"/>
      <c r="N52" s="351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74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5169388328</v>
      </c>
      <c r="M53" s="18"/>
      <c r="N53" s="351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74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5168558050</v>
      </c>
      <c r="M54" s="18"/>
      <c r="N54" s="351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74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5168312595</v>
      </c>
      <c r="M55" s="18"/>
      <c r="N55" s="351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74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5168288050</v>
      </c>
      <c r="M56" s="18"/>
      <c r="N56" s="351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74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5164211050</v>
      </c>
      <c r="M57" s="50"/>
      <c r="N57" s="351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74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5163996600</v>
      </c>
      <c r="M58" s="18"/>
      <c r="N58" s="351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74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5162858782</v>
      </c>
      <c r="M59" s="18"/>
      <c r="N59" s="351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74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5162745000</v>
      </c>
      <c r="M60" s="18"/>
      <c r="N60" s="351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75"/>
      <c r="H61" s="5" t="s">
        <v>337</v>
      </c>
      <c r="I61" s="26" t="s">
        <v>338</v>
      </c>
      <c r="J61" s="19"/>
      <c r="K61" s="5">
        <v>450000000</v>
      </c>
      <c r="L61" s="4">
        <f t="shared" si="3"/>
        <v>4712745000</v>
      </c>
      <c r="M61" s="50"/>
      <c r="N61" s="351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24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4694745000</v>
      </c>
      <c r="M62" s="18"/>
      <c r="N62" s="351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24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4692945000</v>
      </c>
      <c r="M63" s="18"/>
      <c r="N63" s="351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74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4690945000</v>
      </c>
      <c r="M64" s="18"/>
      <c r="N64" s="351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74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4690262309</v>
      </c>
      <c r="M65" s="18"/>
      <c r="N65" s="351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74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4690194040</v>
      </c>
      <c r="M66" s="18"/>
      <c r="N66" s="351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24" t="s">
        <v>561</v>
      </c>
      <c r="H67" s="45" t="s">
        <v>535</v>
      </c>
      <c r="I67" s="26" t="s">
        <v>94</v>
      </c>
      <c r="J67" s="19"/>
      <c r="K67" s="5">
        <v>952381</v>
      </c>
      <c r="L67" s="4">
        <f t="shared" si="3"/>
        <v>4689241659</v>
      </c>
      <c r="M67" s="18"/>
      <c r="N67" s="351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24" t="s">
        <v>561</v>
      </c>
      <c r="H68" s="45" t="s">
        <v>535</v>
      </c>
      <c r="I68" s="26" t="s">
        <v>35</v>
      </c>
      <c r="J68" s="19"/>
      <c r="K68" s="5">
        <v>47619</v>
      </c>
      <c r="L68" s="4">
        <f t="shared" si="3"/>
        <v>4689194040</v>
      </c>
      <c r="M68" s="18"/>
      <c r="N68" s="351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74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4688348804</v>
      </c>
      <c r="M69" s="18"/>
      <c r="N69" s="351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74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4688264280</v>
      </c>
      <c r="M70" s="18"/>
      <c r="N70" s="351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75"/>
      <c r="H71" s="5" t="s">
        <v>553</v>
      </c>
      <c r="I71" s="26" t="s">
        <v>36</v>
      </c>
      <c r="J71" s="19"/>
      <c r="K71" s="5">
        <v>73000000</v>
      </c>
      <c r="L71" s="4">
        <f t="shared" si="3"/>
        <v>4615264280</v>
      </c>
      <c r="M71" s="18"/>
      <c r="N71" s="351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75"/>
      <c r="H72" s="5" t="s">
        <v>564</v>
      </c>
      <c r="I72" s="26" t="s">
        <v>36</v>
      </c>
      <c r="J72" s="19"/>
      <c r="K72" s="5">
        <v>26000000</v>
      </c>
      <c r="L72" s="4">
        <f t="shared" si="3"/>
        <v>4589264280</v>
      </c>
      <c r="M72" s="18"/>
      <c r="N72" s="351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74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4587794280</v>
      </c>
      <c r="M73" s="18"/>
      <c r="N73" s="351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74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4586884025</v>
      </c>
      <c r="M74" s="18"/>
      <c r="N74" s="351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74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4586793000</v>
      </c>
      <c r="M75" s="18"/>
      <c r="N75" s="351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74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4579793000</v>
      </c>
      <c r="M76" s="18"/>
      <c r="N76" s="351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74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4579093000</v>
      </c>
      <c r="M77" s="18"/>
      <c r="N77" s="351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75"/>
      <c r="H78" s="5" t="s">
        <v>337</v>
      </c>
      <c r="I78" s="26" t="s">
        <v>338</v>
      </c>
      <c r="J78" s="19"/>
      <c r="K78" s="5">
        <v>400000000</v>
      </c>
      <c r="L78" s="4">
        <f t="shared" si="3"/>
        <v>4179093000</v>
      </c>
      <c r="M78" s="50"/>
      <c r="N78" s="351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75"/>
      <c r="H79" s="5" t="s">
        <v>339</v>
      </c>
      <c r="I79" s="26" t="s">
        <v>338</v>
      </c>
      <c r="J79" s="19"/>
      <c r="K79" s="5">
        <v>420000000</v>
      </c>
      <c r="L79" s="4">
        <f t="shared" ref="L79:L101" si="5">IF(F79&lt;&gt;"",L78+J79-K79,0)</f>
        <v>3759093000</v>
      </c>
      <c r="M79" s="50"/>
      <c r="N79" s="351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74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3757392999</v>
      </c>
      <c r="M80" s="18"/>
      <c r="N80" s="351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74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3757223000</v>
      </c>
      <c r="M81" s="18"/>
      <c r="N81" s="351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74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3746423000</v>
      </c>
      <c r="M82" s="18"/>
      <c r="N82" s="351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74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3745343000</v>
      </c>
      <c r="M83" s="18"/>
      <c r="N83" s="351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24" t="s">
        <v>570</v>
      </c>
      <c r="H84" s="45" t="s">
        <v>519</v>
      </c>
      <c r="I84" s="26" t="s">
        <v>94</v>
      </c>
      <c r="J84" s="19"/>
      <c r="K84" s="5">
        <v>633927</v>
      </c>
      <c r="L84" s="4">
        <f t="shared" si="5"/>
        <v>3744709073</v>
      </c>
      <c r="M84" s="18"/>
      <c r="N84" s="351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24" t="s">
        <v>570</v>
      </c>
      <c r="H85" s="45" t="s">
        <v>519</v>
      </c>
      <c r="I85" s="26" t="s">
        <v>35</v>
      </c>
      <c r="J85" s="19"/>
      <c r="K85" s="5">
        <v>63393</v>
      </c>
      <c r="L85" s="4">
        <f t="shared" si="5"/>
        <v>3744645680</v>
      </c>
      <c r="M85" s="18"/>
      <c r="N85" s="351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74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3730245680</v>
      </c>
      <c r="M86" s="18"/>
      <c r="N86" s="351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74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3728805680</v>
      </c>
      <c r="M87" s="18"/>
      <c r="N87" s="351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24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3728139244</v>
      </c>
      <c r="M88" s="18"/>
      <c r="N88" s="351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24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3728072600</v>
      </c>
      <c r="M89" s="18"/>
      <c r="N89" s="351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74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3726147600</v>
      </c>
      <c r="M90" s="18"/>
      <c r="N90" s="351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75"/>
      <c r="H91" s="5" t="s">
        <v>510</v>
      </c>
      <c r="I91" s="26" t="s">
        <v>94</v>
      </c>
      <c r="J91" s="19"/>
      <c r="K91" s="5">
        <v>1810000</v>
      </c>
      <c r="L91" s="4">
        <f t="shared" si="5"/>
        <v>3724337600</v>
      </c>
      <c r="M91" s="18"/>
      <c r="N91" s="351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75"/>
      <c r="H92" s="5" t="s">
        <v>510</v>
      </c>
      <c r="I92" s="26" t="s">
        <v>35</v>
      </c>
      <c r="J92" s="19"/>
      <c r="K92" s="5">
        <v>181000</v>
      </c>
      <c r="L92" s="4">
        <f t="shared" si="5"/>
        <v>3724156600</v>
      </c>
      <c r="M92" s="18"/>
      <c r="N92" s="351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75"/>
      <c r="H93" s="5" t="s">
        <v>511</v>
      </c>
      <c r="I93" s="26" t="s">
        <v>94</v>
      </c>
      <c r="J93" s="19"/>
      <c r="K93" s="5">
        <v>1950000</v>
      </c>
      <c r="L93" s="4">
        <f t="shared" si="5"/>
        <v>3722206600</v>
      </c>
      <c r="M93" s="18"/>
      <c r="N93" s="351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75"/>
      <c r="H94" s="5" t="s">
        <v>511</v>
      </c>
      <c r="I94" s="26" t="s">
        <v>35</v>
      </c>
      <c r="J94" s="19"/>
      <c r="K94" s="5">
        <v>195000</v>
      </c>
      <c r="L94" s="4">
        <f t="shared" si="5"/>
        <v>3722011600</v>
      </c>
      <c r="M94" s="18"/>
      <c r="N94" s="351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74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3720023380</v>
      </c>
      <c r="M95" s="18"/>
      <c r="N95" s="351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74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3719824558</v>
      </c>
      <c r="M96" s="18"/>
      <c r="N96" s="351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74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3719651758</v>
      </c>
      <c r="M97" s="18"/>
      <c r="N97" s="351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74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3718932213</v>
      </c>
      <c r="M98" s="18"/>
      <c r="N98" s="351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74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3718842978</v>
      </c>
      <c r="M99" s="18"/>
      <c r="N99" s="351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74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3717842978</v>
      </c>
      <c r="M100" s="18"/>
      <c r="N100" s="351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24"/>
      <c r="H101" s="45" t="s">
        <v>264</v>
      </c>
      <c r="I101" s="26" t="s">
        <v>37</v>
      </c>
      <c r="J101" s="19"/>
      <c r="K101" s="5">
        <v>139736930</v>
      </c>
      <c r="L101" s="4">
        <f t="shared" si="5"/>
        <v>3578106048</v>
      </c>
      <c r="M101" s="18"/>
      <c r="N101" s="351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75"/>
      <c r="H102" s="5"/>
      <c r="I102" s="26"/>
      <c r="J102" s="19"/>
      <c r="K102" s="5"/>
      <c r="L102" s="4">
        <f t="shared" ref="L102" si="13">IF(F102&lt;&gt;"",L101+J102-K102,0)</f>
        <v>0</v>
      </c>
      <c r="M102" s="50"/>
      <c r="N102" s="351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75"/>
      <c r="H103" s="5"/>
      <c r="I103" s="26"/>
      <c r="J103" s="19"/>
      <c r="K103" s="5"/>
      <c r="L103" s="4"/>
      <c r="M103" s="18"/>
      <c r="N103" s="351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41" customFormat="1" ht="19.5" customHeight="1">
      <c r="B104" s="39"/>
      <c r="C104" s="39"/>
      <c r="D104" s="39"/>
      <c r="E104" s="39"/>
      <c r="F104" s="39" t="s">
        <v>29</v>
      </c>
      <c r="G104" s="376"/>
      <c r="H104" s="39"/>
      <c r="I104" s="40" t="s">
        <v>30</v>
      </c>
      <c r="J104" s="39">
        <f>SUM(J13:J102)</f>
        <v>1700000000</v>
      </c>
      <c r="K104" s="39">
        <f>SUM(K13:K102)</f>
        <v>2732767185</v>
      </c>
      <c r="L104" s="40" t="s">
        <v>30</v>
      </c>
      <c r="M104" s="40" t="s">
        <v>30</v>
      </c>
      <c r="N104" s="352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41" customFormat="1" ht="19.5" customHeight="1">
      <c r="B105" s="42"/>
      <c r="C105" s="42"/>
      <c r="D105" s="42"/>
      <c r="E105" s="42"/>
      <c r="F105" s="42" t="s">
        <v>31</v>
      </c>
      <c r="G105" s="377"/>
      <c r="H105" s="42"/>
      <c r="I105" s="43" t="s">
        <v>30</v>
      </c>
      <c r="J105" s="43" t="s">
        <v>30</v>
      </c>
      <c r="K105" s="43" t="s">
        <v>30</v>
      </c>
      <c r="L105" s="42">
        <f>L12+J104-K104</f>
        <v>3578106048</v>
      </c>
      <c r="M105" s="43" t="s">
        <v>30</v>
      </c>
      <c r="N105" s="352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41">
        <f>SUM(V87:V104)</f>
        <v>1105000</v>
      </c>
      <c r="W105" s="41">
        <f t="shared" si="18"/>
        <v>1004545.4545454545</v>
      </c>
      <c r="X105" s="41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/>
    <filterColumn colId="8"/>
    <filterColumn colId="9"/>
  </autoFilter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2"/>
  <sheetViews>
    <sheetView topLeftCell="B73" zoomScale="90" workbookViewId="0">
      <selection activeCell="K82" sqref="K82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7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7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7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2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9.5" customHeight="1">
      <c r="B12" s="33"/>
      <c r="C12" s="33"/>
      <c r="D12" s="33"/>
      <c r="E12" s="33"/>
      <c r="F12" s="33" t="s">
        <v>28</v>
      </c>
      <c r="G12" s="373"/>
      <c r="H12" s="33"/>
      <c r="I12" s="34"/>
      <c r="J12" s="35"/>
      <c r="K12" s="33"/>
      <c r="L12" s="35">
        <f>'04'!L105</f>
        <v>3578106048</v>
      </c>
      <c r="M12" s="33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74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3578020913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74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3578012399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74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3559152459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74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3558339732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74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3558258459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74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3557449368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74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3557368459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3057368459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2507368459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75"/>
      <c r="H22" s="5" t="s">
        <v>190</v>
      </c>
      <c r="I22" s="26" t="s">
        <v>36</v>
      </c>
      <c r="J22" s="19"/>
      <c r="K22" s="5">
        <v>16000000</v>
      </c>
      <c r="L22" s="4">
        <f t="shared" si="1"/>
        <v>2491368459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75"/>
      <c r="H23" s="5" t="s">
        <v>190</v>
      </c>
      <c r="I23" s="26" t="s">
        <v>36</v>
      </c>
      <c r="J23" s="19"/>
      <c r="K23" s="5">
        <v>23000000</v>
      </c>
      <c r="L23" s="4">
        <f t="shared" si="1"/>
        <v>2468368459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74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2468292834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74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2468285271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74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2467693380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74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2466864125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74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2466722011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74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2465849284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74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2465762011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74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2449570011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74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2448760411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74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2446173211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74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2445914491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74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2443424741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74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2443175766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2043175766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74"/>
      <c r="H38" s="5" t="s">
        <v>190</v>
      </c>
      <c r="I38" s="26" t="s">
        <v>36</v>
      </c>
      <c r="J38" s="19"/>
      <c r="K38" s="5">
        <v>25000000</v>
      </c>
      <c r="L38" s="4">
        <f t="shared" si="1"/>
        <v>2018175766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74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2017382566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74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2017303246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74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2016347801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74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2016252256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74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2016094920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74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2014871693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74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2014733636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74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2013868327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74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2013781796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75"/>
      <c r="H48" s="5" t="s">
        <v>190</v>
      </c>
      <c r="I48" s="26" t="s">
        <v>36</v>
      </c>
      <c r="J48" s="19"/>
      <c r="K48" s="5">
        <v>6000000</v>
      </c>
      <c r="L48" s="4">
        <f t="shared" si="2"/>
        <v>2007781796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74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2006916487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74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2006829956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74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2006110411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74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2006057966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74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2005980766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75"/>
      <c r="H54" s="5" t="s">
        <v>190</v>
      </c>
      <c r="I54" s="26" t="s">
        <v>36</v>
      </c>
      <c r="J54" s="19">
        <v>1350000000</v>
      </c>
      <c r="K54" s="5"/>
      <c r="L54" s="4">
        <f t="shared" si="2"/>
        <v>3355980766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75"/>
      <c r="H55" s="5" t="s">
        <v>190</v>
      </c>
      <c r="I55" s="26" t="s">
        <v>36</v>
      </c>
      <c r="J55" s="19"/>
      <c r="K55" s="5">
        <v>470000000</v>
      </c>
      <c r="L55" s="4">
        <f t="shared" si="2"/>
        <v>2885980766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75"/>
      <c r="H56" s="5" t="s">
        <v>190</v>
      </c>
      <c r="I56" s="26" t="s">
        <v>36</v>
      </c>
      <c r="J56" s="19"/>
      <c r="K56" s="5">
        <v>330000000</v>
      </c>
      <c r="L56" s="4">
        <f t="shared" si="2"/>
        <v>2555980766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74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2552655766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74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2552323266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74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2551271766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74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2551166616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74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2550210707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74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2550115116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75"/>
      <c r="H63" s="5" t="s">
        <v>231</v>
      </c>
      <c r="I63" s="26" t="s">
        <v>36</v>
      </c>
      <c r="J63" s="19"/>
      <c r="K63" s="5">
        <v>650000000</v>
      </c>
      <c r="L63" s="4">
        <f t="shared" si="2"/>
        <v>1900115116</v>
      </c>
      <c r="M63" s="18"/>
    </row>
    <row r="64" spans="1:13" s="58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75"/>
      <c r="H64" s="5" t="s">
        <v>190</v>
      </c>
      <c r="I64" s="26" t="s">
        <v>36</v>
      </c>
      <c r="J64" s="19">
        <v>1700000000</v>
      </c>
      <c r="K64" s="5"/>
      <c r="L64" s="4">
        <f t="shared" si="2"/>
        <v>3600115116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74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3585715116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74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3584275116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350000000</v>
      </c>
      <c r="L67" s="4">
        <f t="shared" si="2"/>
        <v>3234275116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530000000</v>
      </c>
      <c r="L68" s="4">
        <f t="shared" si="2"/>
        <v>2704275116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74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2703472152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74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2703391856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74"/>
      <c r="H71" s="5" t="s">
        <v>190</v>
      </c>
      <c r="I71" s="26" t="s">
        <v>36</v>
      </c>
      <c r="J71" s="19">
        <v>220000000</v>
      </c>
      <c r="K71" s="5"/>
      <c r="L71" s="4">
        <f t="shared" si="2"/>
        <v>2923391856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74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2923048222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74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2923013859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74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2922735268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74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2921250723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74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2921074409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74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2920986734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74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2920977966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74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2919022877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74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2918827368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74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2916577368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78"/>
      <c r="H82" s="5" t="s">
        <v>264</v>
      </c>
      <c r="I82" s="26" t="s">
        <v>37</v>
      </c>
      <c r="J82" s="19"/>
      <c r="K82" s="5">
        <v>130725095</v>
      </c>
      <c r="L82" s="4">
        <f t="shared" si="5"/>
        <v>2785852273</v>
      </c>
      <c r="M82" s="18"/>
    </row>
    <row r="83" spans="1:13" ht="19.5" customHeight="1">
      <c r="B83" s="3"/>
      <c r="C83" s="3"/>
      <c r="D83" s="20"/>
      <c r="E83" s="4"/>
      <c r="F83" s="5"/>
      <c r="G83" s="375"/>
      <c r="H83" s="5"/>
      <c r="I83" s="4"/>
      <c r="J83" s="19"/>
      <c r="K83" s="5"/>
      <c r="L83" s="4"/>
      <c r="M83" s="18"/>
    </row>
    <row r="84" spans="1:13" s="41" customFormat="1" ht="19.5" customHeight="1">
      <c r="B84" s="39"/>
      <c r="C84" s="39"/>
      <c r="D84" s="39"/>
      <c r="E84" s="39"/>
      <c r="F84" s="39" t="s">
        <v>29</v>
      </c>
      <c r="G84" s="376"/>
      <c r="H84" s="39"/>
      <c r="I84" s="40" t="s">
        <v>30</v>
      </c>
      <c r="J84" s="39">
        <f>SUM(J13:J82)</f>
        <v>3270000000</v>
      </c>
      <c r="K84" s="39">
        <f>SUM(K13:K82)</f>
        <v>4062253775</v>
      </c>
      <c r="L84" s="40" t="s">
        <v>30</v>
      </c>
      <c r="M84" s="40" t="s">
        <v>30</v>
      </c>
    </row>
    <row r="85" spans="1:13" s="41" customFormat="1" ht="19.5" customHeight="1">
      <c r="B85" s="42"/>
      <c r="C85" s="42"/>
      <c r="D85" s="42"/>
      <c r="E85" s="42"/>
      <c r="F85" s="42" t="s">
        <v>31</v>
      </c>
      <c r="G85" s="377"/>
      <c r="H85" s="42"/>
      <c r="I85" s="43" t="s">
        <v>30</v>
      </c>
      <c r="J85" s="43" t="s">
        <v>30</v>
      </c>
      <c r="K85" s="43" t="s">
        <v>30</v>
      </c>
      <c r="L85" s="42">
        <f>L12+J84-K84</f>
        <v>2785852273</v>
      </c>
      <c r="M85" s="43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/>
    <filterColumn colId="9"/>
  </autoFilter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5" zoomScale="90" workbookViewId="0">
      <selection activeCell="K93" sqref="K93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6"/>
      <c r="D2" s="386"/>
      <c r="E2" s="386"/>
      <c r="F2" s="386"/>
      <c r="G2" s="386"/>
      <c r="H2" s="386"/>
      <c r="J2" s="419" t="s">
        <v>136</v>
      </c>
      <c r="K2" s="419"/>
      <c r="L2" s="419"/>
      <c r="M2" s="419"/>
    </row>
    <row r="3" spans="1:13" s="11" customFormat="1" ht="16.5" customHeight="1">
      <c r="B3" s="9"/>
      <c r="C3" s="386"/>
      <c r="D3" s="14"/>
      <c r="E3" s="14"/>
      <c r="F3" s="386"/>
      <c r="G3" s="386"/>
      <c r="H3" s="386"/>
      <c r="J3" s="419"/>
      <c r="K3" s="419"/>
      <c r="L3" s="419"/>
      <c r="M3" s="419"/>
    </row>
    <row r="4" spans="1:13" s="11" customFormat="1" ht="6.75" customHeight="1">
      <c r="B4" s="386"/>
      <c r="C4" s="386"/>
      <c r="D4" s="386"/>
      <c r="E4" s="386"/>
      <c r="F4" s="386"/>
      <c r="G4" s="386"/>
      <c r="H4" s="386"/>
      <c r="J4" s="387"/>
      <c r="K4" s="387"/>
      <c r="L4" s="387"/>
      <c r="M4" s="387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8" t="s">
        <v>5</v>
      </c>
      <c r="E10" s="388" t="s">
        <v>6</v>
      </c>
      <c r="F10" s="421"/>
      <c r="G10" s="423"/>
      <c r="H10" s="423"/>
      <c r="I10" s="421"/>
      <c r="J10" s="388" t="s">
        <v>25</v>
      </c>
      <c r="K10" s="388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'05'!L85</f>
        <v>2785852273</v>
      </c>
      <c r="M12" s="33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4735852273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550000000</v>
      </c>
      <c r="L14" s="4">
        <f t="shared" si="1"/>
        <v>4185852273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3535852273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23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3523388273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23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3521818673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23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3521038513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23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3518525763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23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3518274488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23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3517528879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23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3517454318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23"/>
      <c r="H23" s="5" t="s">
        <v>190</v>
      </c>
      <c r="I23" s="26" t="s">
        <v>36</v>
      </c>
      <c r="J23" s="19"/>
      <c r="K23" s="5">
        <v>1950000000</v>
      </c>
      <c r="L23" s="4">
        <f t="shared" si="1"/>
        <v>1567454318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23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1562908318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23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1562453718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23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1561593400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23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1561507368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3631507368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2981507368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2711507368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2651507368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23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2648476308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23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2648173202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23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2648013202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23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2647057293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23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2646961702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23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2646044029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23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2645952262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23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2645279535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23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2645212262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23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2644513244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23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2643595571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23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2643433902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24" t="s">
        <v>766</v>
      </c>
      <c r="H44" s="45" t="s">
        <v>767</v>
      </c>
      <c r="I44" s="26" t="s">
        <v>94</v>
      </c>
      <c r="J44" s="19"/>
      <c r="K44" s="5">
        <v>92864</v>
      </c>
      <c r="L44" s="4">
        <f t="shared" si="1"/>
        <v>2643341038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24" t="s">
        <v>766</v>
      </c>
      <c r="H45" s="45" t="s">
        <v>767</v>
      </c>
      <c r="I45" s="26" t="s">
        <v>54</v>
      </c>
      <c r="J45" s="19"/>
      <c r="K45" s="5">
        <v>741364</v>
      </c>
      <c r="L45" s="4">
        <f t="shared" si="1"/>
        <v>2642599674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24" t="s">
        <v>766</v>
      </c>
      <c r="H46" s="45" t="s">
        <v>767</v>
      </c>
      <c r="I46" s="26" t="s">
        <v>35</v>
      </c>
      <c r="J46" s="19"/>
      <c r="K46" s="5">
        <v>83422</v>
      </c>
      <c r="L46" s="4">
        <f t="shared" si="1"/>
        <v>2642516252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2932516252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23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2931197097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23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2931065182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23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2927065182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23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2926665182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23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2926609464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23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2926060855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23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2926000422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23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2920300422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23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2916950422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24" t="s">
        <v>777</v>
      </c>
      <c r="H57" s="45" t="s">
        <v>778</v>
      </c>
      <c r="I57" s="26" t="s">
        <v>94</v>
      </c>
      <c r="J57" s="19"/>
      <c r="K57" s="5">
        <v>300000</v>
      </c>
      <c r="L57" s="4">
        <f t="shared" si="1"/>
        <v>2916650422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24" t="s">
        <v>777</v>
      </c>
      <c r="H58" s="45" t="s">
        <v>778</v>
      </c>
      <c r="I58" s="26" t="s">
        <v>35</v>
      </c>
      <c r="J58" s="19"/>
      <c r="K58" s="5">
        <v>15000</v>
      </c>
      <c r="L58" s="4">
        <f t="shared" si="1"/>
        <v>2916635422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23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2912487722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23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2909782172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23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2909511617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23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2908097408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23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2907955987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23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2891215879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23" t="s">
        <v>791</v>
      </c>
      <c r="H65" s="45" t="s">
        <v>778</v>
      </c>
      <c r="I65" s="26" t="s">
        <v>94</v>
      </c>
      <c r="J65" s="19"/>
      <c r="K65" s="5">
        <v>380000</v>
      </c>
      <c r="L65" s="4">
        <f t="shared" si="1"/>
        <v>2890835879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23" t="s">
        <v>791</v>
      </c>
      <c r="H66" s="45" t="s">
        <v>778</v>
      </c>
      <c r="I66" s="26" t="s">
        <v>35</v>
      </c>
      <c r="J66" s="19"/>
      <c r="K66" s="5">
        <v>19000</v>
      </c>
      <c r="L66" s="4">
        <f t="shared" si="1"/>
        <v>2890816879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23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2886631852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23" t="s">
        <v>794</v>
      </c>
      <c r="H68" s="45" t="s">
        <v>778</v>
      </c>
      <c r="I68" s="26" t="s">
        <v>94</v>
      </c>
      <c r="J68" s="19"/>
      <c r="K68" s="5">
        <v>1545455</v>
      </c>
      <c r="L68" s="4">
        <f t="shared" si="1"/>
        <v>2885086397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23" t="s">
        <v>794</v>
      </c>
      <c r="H69" s="45" t="s">
        <v>778</v>
      </c>
      <c r="I69" s="26" t="s">
        <v>35</v>
      </c>
      <c r="J69" s="19"/>
      <c r="K69" s="5">
        <v>154545</v>
      </c>
      <c r="L69" s="4">
        <f t="shared" si="1"/>
        <v>2884931852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510000000</v>
      </c>
      <c r="L70" s="4">
        <f t="shared" si="1"/>
        <v>2374931852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590000000</v>
      </c>
      <c r="L71" s="4">
        <f t="shared" si="1"/>
        <v>1784931852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23"/>
      <c r="H72" s="45" t="s">
        <v>190</v>
      </c>
      <c r="I72" s="26" t="s">
        <v>36</v>
      </c>
      <c r="J72" s="19">
        <v>1500000000</v>
      </c>
      <c r="K72" s="5"/>
      <c r="L72" s="4">
        <f t="shared" si="1"/>
        <v>3284931852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23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3283769488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23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3283653252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2883653252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3833653252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23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3819253252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23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3817813252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23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3817290188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23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3817237882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3811627882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23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4">IF(F82&lt;&gt;"",L81+J82-K82,0)</f>
        <v>3805273337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23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4"/>
        <v>3804637883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23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4"/>
        <v>3804294249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23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4"/>
        <v>3804259886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23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4"/>
        <v>3803958650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23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4"/>
        <v>3802822686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23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4"/>
        <v>3802678966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23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4"/>
        <v>3800760433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23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4"/>
        <v>3800568580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23"/>
      <c r="H91" s="5" t="s">
        <v>510</v>
      </c>
      <c r="I91" s="26" t="s">
        <v>94</v>
      </c>
      <c r="J91" s="19"/>
      <c r="K91" s="5">
        <v>1952700</v>
      </c>
      <c r="L91" s="4">
        <f t="shared" si="4"/>
        <v>3798615880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23"/>
      <c r="H92" s="5" t="s">
        <v>510</v>
      </c>
      <c r="I92" s="26" t="s">
        <v>35</v>
      </c>
      <c r="J92" s="19"/>
      <c r="K92" s="5">
        <v>195300</v>
      </c>
      <c r="L92" s="4">
        <f t="shared" si="4"/>
        <v>3798420580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139375815</v>
      </c>
      <c r="L93" s="4">
        <f t="shared" si="4"/>
        <v>3659044765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23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8">IF(F94&lt;&gt;"",L93+J94-K94,0)</f>
        <v>3658044765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41" customFormat="1" ht="18" customHeight="1">
      <c r="A96" s="6" t="str">
        <f t="shared" si="9"/>
        <v/>
      </c>
      <c r="B96" s="39"/>
      <c r="C96" s="39"/>
      <c r="D96" s="39"/>
      <c r="E96" s="39"/>
      <c r="F96" s="39" t="s">
        <v>29</v>
      </c>
      <c r="G96" s="39"/>
      <c r="H96" s="39"/>
      <c r="I96" s="40" t="s">
        <v>30</v>
      </c>
      <c r="J96" s="39">
        <f>SUM(J13:J93)</f>
        <v>6760000000</v>
      </c>
      <c r="K96" s="39">
        <f>SUM(K13:K93)</f>
        <v>5886807508</v>
      </c>
      <c r="L96" s="40" t="s">
        <v>30</v>
      </c>
      <c r="M96" s="40" t="s">
        <v>30</v>
      </c>
    </row>
    <row r="97" spans="1:13" s="41" customFormat="1" ht="18" customHeight="1">
      <c r="A97" s="6" t="str">
        <f t="shared" si="9"/>
        <v/>
      </c>
      <c r="B97" s="42"/>
      <c r="C97" s="42"/>
      <c r="D97" s="42"/>
      <c r="E97" s="42"/>
      <c r="F97" s="42" t="s">
        <v>31</v>
      </c>
      <c r="G97" s="42"/>
      <c r="H97" s="42"/>
      <c r="I97" s="43" t="s">
        <v>30</v>
      </c>
      <c r="J97" s="43" t="s">
        <v>30</v>
      </c>
      <c r="K97" s="43" t="s">
        <v>30</v>
      </c>
      <c r="L97" s="42">
        <f>L12+J96-K96</f>
        <v>3659044765</v>
      </c>
      <c r="M97" s="43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D64" zoomScale="90" workbookViewId="0">
      <selection activeCell="L79" sqref="L79:L82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6"/>
      <c r="D2" s="386"/>
      <c r="E2" s="386"/>
      <c r="F2" s="386"/>
      <c r="G2" s="386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386"/>
      <c r="D3" s="14"/>
      <c r="E3" s="14"/>
      <c r="F3" s="386"/>
      <c r="G3" s="386"/>
      <c r="H3" s="12"/>
      <c r="J3" s="419"/>
      <c r="K3" s="419"/>
      <c r="L3" s="419"/>
      <c r="M3" s="419"/>
    </row>
    <row r="4" spans="1:13" s="11" customFormat="1" ht="6.75" customHeight="1">
      <c r="B4" s="386"/>
      <c r="C4" s="386"/>
      <c r="D4" s="386"/>
      <c r="E4" s="386"/>
      <c r="F4" s="386"/>
      <c r="G4" s="386"/>
      <c r="H4" s="12"/>
      <c r="J4" s="387"/>
      <c r="K4" s="387"/>
      <c r="L4" s="387"/>
      <c r="M4" s="387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8" t="s">
        <v>5</v>
      </c>
      <c r="E10" s="388" t="s">
        <v>6</v>
      </c>
      <c r="F10" s="421"/>
      <c r="G10" s="423"/>
      <c r="H10" s="423"/>
      <c r="I10" s="421"/>
      <c r="J10" s="388" t="s">
        <v>25</v>
      </c>
      <c r="K10" s="388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'06'!L97</f>
        <v>3659044765</v>
      </c>
      <c r="M12" s="33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9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3819044765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23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3819013765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23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3819010665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23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3801861115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23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3800796160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23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3799312160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23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3799163760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23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3798253242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23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3798162190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23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3796980454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23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3796862280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23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3796749316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23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3796021134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23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3795937020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450000000</v>
      </c>
      <c r="L27" s="4">
        <f t="shared" si="1"/>
        <v>3345937020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23"/>
      <c r="H28" s="5" t="s">
        <v>190</v>
      </c>
      <c r="I28" s="26" t="s">
        <v>36</v>
      </c>
      <c r="J28" s="19"/>
      <c r="K28" s="5">
        <v>10000000</v>
      </c>
      <c r="L28" s="4">
        <f t="shared" si="1"/>
        <v>3335937020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23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3323757020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23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3322539020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23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3322048111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23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3321999020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9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4121999020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23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4121102602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23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4121012960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23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4120078396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23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4119984940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23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4119050376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23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4118956920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23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4118753120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23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4118035393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23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4117943240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450000000</v>
      </c>
      <c r="L43" s="4">
        <f t="shared" si="1"/>
        <v>3667943240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23"/>
      <c r="H44" s="5" t="s">
        <v>190</v>
      </c>
      <c r="I44" s="26" t="s">
        <v>36</v>
      </c>
      <c r="J44" s="19"/>
      <c r="K44" s="5">
        <v>500000000</v>
      </c>
      <c r="L44" s="4">
        <f t="shared" si="1"/>
        <v>3167943240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23"/>
      <c r="H45" s="353" t="s">
        <v>934</v>
      </c>
      <c r="I45" s="26" t="s">
        <v>36</v>
      </c>
      <c r="J45" s="19"/>
      <c r="K45" s="5">
        <v>1000000000</v>
      </c>
      <c r="L45" s="4">
        <f t="shared" si="1"/>
        <v>2167943240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23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2166894240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23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2166789340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23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2166172095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23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2166110370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9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4266110370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53" t="s">
        <v>934</v>
      </c>
      <c r="I51" s="26" t="s">
        <v>36</v>
      </c>
      <c r="J51" s="19"/>
      <c r="K51" s="5">
        <v>200000000</v>
      </c>
      <c r="L51" s="4">
        <f t="shared" si="1"/>
        <v>4066110370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53" t="s">
        <v>231</v>
      </c>
      <c r="I52" s="26" t="s">
        <v>36</v>
      </c>
      <c r="J52" s="19"/>
      <c r="K52" s="5">
        <v>500000000</v>
      </c>
      <c r="L52" s="4">
        <f t="shared" si="1"/>
        <v>3566110370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23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3565392643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23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3565320870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23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3564209525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23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3564098390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23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3563150863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23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3563056110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23"/>
      <c r="H59" s="5" t="s">
        <v>190</v>
      </c>
      <c r="I59" s="26" t="s">
        <v>36</v>
      </c>
      <c r="J59" s="19"/>
      <c r="K59" s="5">
        <v>20000000</v>
      </c>
      <c r="L59" s="4">
        <f t="shared" si="1"/>
        <v>3543056110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9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4543056110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23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4542151965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23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4542061550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23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4527061550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23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4525561550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23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4521091150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23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4520644110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23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4508404110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23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4507180110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400000000</v>
      </c>
      <c r="L69" s="4">
        <f t="shared" si="1"/>
        <v>4107180110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250000000</v>
      </c>
      <c r="L70" s="4">
        <f t="shared" si="1"/>
        <v>3857180110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23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3856289146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23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3856208150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23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3849684230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23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3849031838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3846973638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23"/>
      <c r="H76" s="5" t="s">
        <v>926</v>
      </c>
      <c r="I76" s="26" t="s">
        <v>35</v>
      </c>
      <c r="J76" s="19"/>
      <c r="K76" s="5">
        <v>205820</v>
      </c>
      <c r="L76" s="4">
        <f t="shared" si="1"/>
        <v>3846767818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23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3846676363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23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3846075818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23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3846006618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23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si="1"/>
        <v>3845906618</v>
      </c>
      <c r="M80" s="18"/>
    </row>
    <row r="81" spans="1:13" s="396" customFormat="1" ht="18" customHeight="1">
      <c r="A81" s="396" t="str">
        <f t="shared" si="0"/>
        <v>C36</v>
      </c>
      <c r="B81" s="397">
        <v>42216</v>
      </c>
      <c r="C81" s="397">
        <f>B81</f>
        <v>42216</v>
      </c>
      <c r="D81" s="398"/>
      <c r="E81" s="399" t="s">
        <v>174</v>
      </c>
      <c r="F81" s="353" t="s">
        <v>858</v>
      </c>
      <c r="G81" s="353"/>
      <c r="H81" s="353" t="s">
        <v>264</v>
      </c>
      <c r="I81" s="400" t="s">
        <v>37</v>
      </c>
      <c r="J81" s="401"/>
      <c r="K81" s="353">
        <v>135942735</v>
      </c>
      <c r="L81" s="4">
        <f t="shared" si="1"/>
        <v>3709963883</v>
      </c>
      <c r="M81" s="402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53" t="s">
        <v>860</v>
      </c>
      <c r="I82" s="26" t="s">
        <v>38</v>
      </c>
      <c r="J82" s="19"/>
      <c r="K82" s="5">
        <v>28704000</v>
      </c>
      <c r="L82" s="4">
        <f t="shared" si="1"/>
        <v>3681259883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41" customFormat="1" ht="18" customHeight="1">
      <c r="A84" s="6" t="str">
        <f t="shared" si="4"/>
        <v/>
      </c>
      <c r="B84" s="39"/>
      <c r="C84" s="39"/>
      <c r="D84" s="39"/>
      <c r="E84" s="39"/>
      <c r="F84" s="39" t="s">
        <v>29</v>
      </c>
      <c r="G84" s="39"/>
      <c r="H84" s="39"/>
      <c r="I84" s="40" t="s">
        <v>30</v>
      </c>
      <c r="J84" s="39">
        <f>SUM(J13:J83)</f>
        <v>4060000000</v>
      </c>
      <c r="K84" s="39">
        <f>SUM(K13:K83)</f>
        <v>4037784882</v>
      </c>
      <c r="L84" s="40" t="s">
        <v>30</v>
      </c>
      <c r="M84" s="40" t="s">
        <v>30</v>
      </c>
    </row>
    <row r="85" spans="1:13" s="41" customFormat="1" ht="18" customHeight="1">
      <c r="A85" s="6" t="str">
        <f t="shared" si="4"/>
        <v/>
      </c>
      <c r="B85" s="42"/>
      <c r="C85" s="42"/>
      <c r="D85" s="42"/>
      <c r="E85" s="42"/>
      <c r="F85" s="42" t="s">
        <v>31</v>
      </c>
      <c r="G85" s="42"/>
      <c r="H85" s="42"/>
      <c r="I85" s="43" t="s">
        <v>30</v>
      </c>
      <c r="J85" s="43" t="s">
        <v>30</v>
      </c>
      <c r="K85" s="43" t="s">
        <v>30</v>
      </c>
      <c r="L85" s="42">
        <f>L12+J84-K84</f>
        <v>3681259883</v>
      </c>
      <c r="M85" s="43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abSelected="1" topLeftCell="B1" zoomScale="90" workbookViewId="0">
      <selection activeCell="F17" sqref="F1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16" t="s">
        <v>5</v>
      </c>
      <c r="E10" s="16" t="s">
        <v>6</v>
      </c>
      <c r="F10" s="421"/>
      <c r="G10" s="423"/>
      <c r="H10" s="423"/>
      <c r="I10" s="421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'07'!L85</f>
        <v>3681259883</v>
      </c>
      <c r="M12" s="33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23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3663275133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23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3662250258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23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3660278199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23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3660080993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23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3659929393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23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3659914233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23" t="s">
        <v>956</v>
      </c>
      <c r="H19" s="5" t="s">
        <v>195</v>
      </c>
      <c r="I19" s="26" t="s">
        <v>94</v>
      </c>
      <c r="J19" s="19"/>
      <c r="K19" s="5">
        <v>54873</v>
      </c>
      <c r="L19" s="4">
        <f t="shared" si="0"/>
        <v>3659859360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23" t="s">
        <v>956</v>
      </c>
      <c r="H20" s="5" t="s">
        <v>195</v>
      </c>
      <c r="I20" s="26" t="s">
        <v>54</v>
      </c>
      <c r="J20" s="19"/>
      <c r="K20" s="5">
        <v>667273</v>
      </c>
      <c r="L20" s="4">
        <f t="shared" si="0"/>
        <v>3659192087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23" t="s">
        <v>956</v>
      </c>
      <c r="H21" s="5" t="s">
        <v>195</v>
      </c>
      <c r="I21" s="26" t="s">
        <v>35</v>
      </c>
      <c r="J21" s="19"/>
      <c r="K21" s="5">
        <v>72214</v>
      </c>
      <c r="L21" s="4">
        <f t="shared" si="0"/>
        <v>3659119873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23" t="s">
        <v>957</v>
      </c>
      <c r="H22" s="5" t="s">
        <v>898</v>
      </c>
      <c r="I22" s="26" t="s">
        <v>94</v>
      </c>
      <c r="J22" s="19"/>
      <c r="K22" s="5">
        <v>832182</v>
      </c>
      <c r="L22" s="4">
        <f t="shared" si="0"/>
        <v>3658287691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23" t="s">
        <v>957</v>
      </c>
      <c r="H23" s="5" t="s">
        <v>898</v>
      </c>
      <c r="I23" s="26" t="s">
        <v>35</v>
      </c>
      <c r="J23" s="19"/>
      <c r="K23" s="5">
        <v>83218</v>
      </c>
      <c r="L23" s="4">
        <f t="shared" si="0"/>
        <v>3658204473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>
        <f t="shared" si="0"/>
        <v>3158204473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23" t="s">
        <v>958</v>
      </c>
      <c r="H25" s="5" t="s">
        <v>898</v>
      </c>
      <c r="I25" s="26" t="s">
        <v>54</v>
      </c>
      <c r="J25" s="19"/>
      <c r="K25" s="5">
        <v>743400</v>
      </c>
      <c r="L25" s="4">
        <f t="shared" si="0"/>
        <v>3157461073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23" t="s">
        <v>958</v>
      </c>
      <c r="H26" s="5" t="s">
        <v>898</v>
      </c>
      <c r="I26" s="26" t="s">
        <v>35</v>
      </c>
      <c r="J26" s="19"/>
      <c r="K26" s="5">
        <v>74340</v>
      </c>
      <c r="L26" s="4">
        <f t="shared" si="0"/>
        <v>3157386733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23" t="s">
        <v>960</v>
      </c>
      <c r="H27" s="5" t="s">
        <v>961</v>
      </c>
      <c r="I27" s="26" t="s">
        <v>94</v>
      </c>
      <c r="J27" s="19"/>
      <c r="K27" s="5">
        <v>3400000</v>
      </c>
      <c r="L27" s="4">
        <f t="shared" si="0"/>
        <v>3153986733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23" t="s">
        <v>960</v>
      </c>
      <c r="H28" s="5" t="s">
        <v>961</v>
      </c>
      <c r="I28" s="26" t="s">
        <v>35</v>
      </c>
      <c r="J28" s="19"/>
      <c r="K28" s="5">
        <v>340000</v>
      </c>
      <c r="L28" s="4">
        <f t="shared" si="0"/>
        <v>3153646733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>
        <f t="shared" si="0"/>
        <v>2853646733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23" t="s">
        <v>965</v>
      </c>
      <c r="H30" s="5" t="s">
        <v>966</v>
      </c>
      <c r="I30" s="26" t="s">
        <v>94</v>
      </c>
      <c r="J30" s="19"/>
      <c r="K30" s="5">
        <v>4041250</v>
      </c>
      <c r="L30" s="4">
        <f t="shared" si="0"/>
        <v>2849605483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23" t="s">
        <v>965</v>
      </c>
      <c r="H31" s="5" t="s">
        <v>966</v>
      </c>
      <c r="I31" s="26" t="s">
        <v>35</v>
      </c>
      <c r="J31" s="19"/>
      <c r="K31" s="5">
        <v>404125</v>
      </c>
      <c r="L31" s="4">
        <f t="shared" si="0"/>
        <v>2849201358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23" t="s">
        <v>967</v>
      </c>
      <c r="H32" s="5" t="s">
        <v>898</v>
      </c>
      <c r="I32" s="26" t="s">
        <v>94</v>
      </c>
      <c r="J32" s="19"/>
      <c r="K32" s="5">
        <v>741727</v>
      </c>
      <c r="L32" s="4">
        <f t="shared" si="0"/>
        <v>2848459631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23" t="s">
        <v>967</v>
      </c>
      <c r="H33" s="5" t="s">
        <v>898</v>
      </c>
      <c r="I33" s="26" t="s">
        <v>35</v>
      </c>
      <c r="J33" s="19"/>
      <c r="K33" s="5">
        <v>74173</v>
      </c>
      <c r="L33" s="4">
        <f t="shared" si="0"/>
        <v>2848385458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23" t="s">
        <v>969</v>
      </c>
      <c r="H34" s="5" t="s">
        <v>970</v>
      </c>
      <c r="I34" s="26" t="s">
        <v>94</v>
      </c>
      <c r="J34" s="19"/>
      <c r="K34" s="5">
        <v>2000000</v>
      </c>
      <c r="L34" s="4">
        <f t="shared" si="0"/>
        <v>2846385458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23" t="s">
        <v>973</v>
      </c>
      <c r="H35" s="5" t="s">
        <v>974</v>
      </c>
      <c r="I35" s="26" t="s">
        <v>94</v>
      </c>
      <c r="J35" s="19"/>
      <c r="K35" s="5">
        <v>9800000</v>
      </c>
      <c r="L35" s="4">
        <f t="shared" si="0"/>
        <v>2836585458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23" t="s">
        <v>973</v>
      </c>
      <c r="H36" s="5" t="s">
        <v>974</v>
      </c>
      <c r="I36" s="26" t="s">
        <v>35</v>
      </c>
      <c r="J36" s="19"/>
      <c r="K36" s="5">
        <v>980000</v>
      </c>
      <c r="L36" s="4">
        <f t="shared" si="0"/>
        <v>2835605458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23" t="s">
        <v>975</v>
      </c>
      <c r="H37" s="5" t="s">
        <v>974</v>
      </c>
      <c r="I37" s="26" t="s">
        <v>94</v>
      </c>
      <c r="J37" s="19"/>
      <c r="K37" s="5">
        <v>9800000</v>
      </c>
      <c r="L37" s="4">
        <f t="shared" si="0"/>
        <v>2825805458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23" t="s">
        <v>975</v>
      </c>
      <c r="H38" s="5" t="s">
        <v>974</v>
      </c>
      <c r="I38" s="26" t="s">
        <v>35</v>
      </c>
      <c r="J38" s="19"/>
      <c r="K38" s="5">
        <v>980000</v>
      </c>
      <c r="L38" s="4">
        <f t="shared" si="0"/>
        <v>2824825458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23" t="s">
        <v>976</v>
      </c>
      <c r="H39" s="5" t="s">
        <v>898</v>
      </c>
      <c r="I39" s="26" t="s">
        <v>94</v>
      </c>
      <c r="J39" s="19"/>
      <c r="K39" s="5">
        <v>995000</v>
      </c>
      <c r="L39" s="4">
        <f t="shared" si="0"/>
        <v>2823830458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23" t="s">
        <v>976</v>
      </c>
      <c r="H40" s="5" t="s">
        <v>898</v>
      </c>
      <c r="I40" s="26" t="s">
        <v>35</v>
      </c>
      <c r="J40" s="19"/>
      <c r="K40" s="5">
        <v>99500</v>
      </c>
      <c r="L40" s="4">
        <f t="shared" si="0"/>
        <v>2823730958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23"/>
      <c r="H41" s="5" t="s">
        <v>190</v>
      </c>
      <c r="I41" s="26" t="s">
        <v>36</v>
      </c>
      <c r="J41" s="19">
        <v>500000000</v>
      </c>
      <c r="K41" s="5"/>
      <c r="L41" s="4">
        <f t="shared" si="0"/>
        <v>3323730958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23" t="s">
        <v>977</v>
      </c>
      <c r="H42" s="5" t="s">
        <v>898</v>
      </c>
      <c r="I42" s="26" t="s">
        <v>54</v>
      </c>
      <c r="J42" s="19"/>
      <c r="K42" s="5">
        <v>718200</v>
      </c>
      <c r="L42" s="4">
        <f t="shared" si="0"/>
        <v>3323012758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23" t="s">
        <v>977</v>
      </c>
      <c r="H43" s="5" t="s">
        <v>898</v>
      </c>
      <c r="I43" s="26" t="s">
        <v>35</v>
      </c>
      <c r="J43" s="19"/>
      <c r="K43" s="5">
        <v>71820</v>
      </c>
      <c r="L43" s="4">
        <f t="shared" si="0"/>
        <v>3322940938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23" t="s">
        <v>978</v>
      </c>
      <c r="H44" s="5" t="s">
        <v>898</v>
      </c>
      <c r="I44" s="26" t="s">
        <v>94</v>
      </c>
      <c r="J44" s="19"/>
      <c r="K44" s="5">
        <v>868364</v>
      </c>
      <c r="L44" s="4">
        <f t="shared" si="0"/>
        <v>3322072574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23" t="s">
        <v>978</v>
      </c>
      <c r="H45" s="5" t="s">
        <v>898</v>
      </c>
      <c r="I45" s="26" t="s">
        <v>35</v>
      </c>
      <c r="J45" s="19"/>
      <c r="K45" s="5">
        <v>86836</v>
      </c>
      <c r="L45" s="4">
        <f t="shared" si="0"/>
        <v>3321985738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23" t="s">
        <v>979</v>
      </c>
      <c r="H46" s="5" t="s">
        <v>195</v>
      </c>
      <c r="I46" s="26" t="s">
        <v>94</v>
      </c>
      <c r="J46" s="19"/>
      <c r="K46" s="5">
        <v>210545</v>
      </c>
      <c r="L46" s="4">
        <f t="shared" si="0"/>
        <v>3321775193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23" t="s">
        <v>979</v>
      </c>
      <c r="H47" s="5" t="s">
        <v>195</v>
      </c>
      <c r="I47" s="26" t="s">
        <v>54</v>
      </c>
      <c r="J47" s="19"/>
      <c r="K47" s="5">
        <v>1146600</v>
      </c>
      <c r="L47" s="4">
        <f t="shared" si="0"/>
        <v>3320628593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23" t="s">
        <v>979</v>
      </c>
      <c r="H48" s="5" t="s">
        <v>195</v>
      </c>
      <c r="I48" s="26" t="s">
        <v>35</v>
      </c>
      <c r="J48" s="19"/>
      <c r="K48" s="5">
        <v>135715</v>
      </c>
      <c r="L48" s="4">
        <f t="shared" si="0"/>
        <v>3320492878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>
        <f t="shared" si="0"/>
        <v>2820492878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>
        <f t="shared" si="0"/>
        <v>3770492878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>
        <f t="shared" si="0"/>
        <v>3745492878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>
        <f t="shared" si="0"/>
        <v>4905492878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>
        <f t="shared" si="0"/>
        <v>4845492878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23" t="s">
        <v>1016</v>
      </c>
      <c r="H54" s="5" t="s">
        <v>195</v>
      </c>
      <c r="I54" s="26" t="s">
        <v>94</v>
      </c>
      <c r="J54" s="19"/>
      <c r="K54" s="5">
        <v>87727</v>
      </c>
      <c r="L54" s="4">
        <f t="shared" si="0"/>
        <v>4845405151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23" t="s">
        <v>1016</v>
      </c>
      <c r="H55" s="5" t="s">
        <v>195</v>
      </c>
      <c r="I55" s="26" t="s">
        <v>35</v>
      </c>
      <c r="J55" s="19"/>
      <c r="K55" s="5">
        <v>8773</v>
      </c>
      <c r="L55" s="4">
        <f t="shared" si="0"/>
        <v>4845396378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23" t="s">
        <v>984</v>
      </c>
      <c r="H56" s="5" t="s">
        <v>985</v>
      </c>
      <c r="I56" s="26" t="s">
        <v>94</v>
      </c>
      <c r="J56" s="19"/>
      <c r="K56" s="5">
        <v>2000000</v>
      </c>
      <c r="L56" s="4">
        <f t="shared" si="0"/>
        <v>4843396378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23" t="s">
        <v>984</v>
      </c>
      <c r="H57" s="5" t="s">
        <v>985</v>
      </c>
      <c r="I57" s="26" t="s">
        <v>35</v>
      </c>
      <c r="J57" s="19"/>
      <c r="K57" s="5">
        <v>100000</v>
      </c>
      <c r="L57" s="4">
        <f t="shared" si="0"/>
        <v>4843296378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23" t="s">
        <v>987</v>
      </c>
      <c r="H58" s="5" t="s">
        <v>988</v>
      </c>
      <c r="I58" s="26" t="s">
        <v>94</v>
      </c>
      <c r="J58" s="19"/>
      <c r="K58" s="5">
        <v>4430000</v>
      </c>
      <c r="L58" s="4">
        <f t="shared" si="0"/>
        <v>4838866378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>
        <f t="shared" si="0"/>
        <v>4837275063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>
        <f t="shared" si="0"/>
        <v>4836403818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23" t="s">
        <v>993</v>
      </c>
      <c r="H61" s="5" t="s">
        <v>988</v>
      </c>
      <c r="I61" s="26" t="s">
        <v>94</v>
      </c>
      <c r="J61" s="19"/>
      <c r="K61" s="5">
        <v>2180000</v>
      </c>
      <c r="L61" s="4">
        <f t="shared" si="0"/>
        <v>4834223818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>
        <f t="shared" si="0"/>
        <v>4819223818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23" t="s">
        <v>994</v>
      </c>
      <c r="H63" s="5" t="s">
        <v>898</v>
      </c>
      <c r="I63" s="26" t="s">
        <v>94</v>
      </c>
      <c r="J63" s="19"/>
      <c r="K63" s="5">
        <v>1878218</v>
      </c>
      <c r="L63" s="4">
        <f t="shared" si="0"/>
        <v>4817345600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23" t="s">
        <v>994</v>
      </c>
      <c r="H64" s="5" t="s">
        <v>898</v>
      </c>
      <c r="I64" s="26" t="s">
        <v>35</v>
      </c>
      <c r="J64" s="19"/>
      <c r="K64" s="5">
        <v>187822</v>
      </c>
      <c r="L64" s="4">
        <f t="shared" si="0"/>
        <v>4817157778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23" t="s">
        <v>995</v>
      </c>
      <c r="H65" s="5" t="s">
        <v>898</v>
      </c>
      <c r="I65" s="26" t="s">
        <v>94</v>
      </c>
      <c r="J65" s="19"/>
      <c r="K65" s="5">
        <v>713027</v>
      </c>
      <c r="L65" s="4">
        <f t="shared" si="0"/>
        <v>4816444751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23" t="s">
        <v>995</v>
      </c>
      <c r="H66" s="5" t="s">
        <v>898</v>
      </c>
      <c r="I66" s="26" t="s">
        <v>35</v>
      </c>
      <c r="J66" s="19"/>
      <c r="K66" s="5">
        <v>71303</v>
      </c>
      <c r="L66" s="4">
        <f t="shared" si="0"/>
        <v>4816373448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23" t="s">
        <v>1027</v>
      </c>
      <c r="H67" s="5" t="s">
        <v>1028</v>
      </c>
      <c r="I67" s="26" t="s">
        <v>34</v>
      </c>
      <c r="J67" s="19"/>
      <c r="K67" s="5">
        <v>9800000</v>
      </c>
      <c r="L67" s="4">
        <f t="shared" si="0"/>
        <v>4806573448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>
        <f t="shared" si="0"/>
        <v>4106573448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23" t="s">
        <v>996</v>
      </c>
      <c r="H69" s="5" t="s">
        <v>898</v>
      </c>
      <c r="I69" s="26" t="s">
        <v>94</v>
      </c>
      <c r="J69" s="19"/>
      <c r="K69" s="5">
        <v>730418</v>
      </c>
      <c r="L69" s="4">
        <f t="shared" si="0"/>
        <v>4105843030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23" t="s">
        <v>996</v>
      </c>
      <c r="H70" s="5" t="s">
        <v>898</v>
      </c>
      <c r="I70" s="26" t="s">
        <v>35</v>
      </c>
      <c r="J70" s="19"/>
      <c r="K70" s="5">
        <v>73042</v>
      </c>
      <c r="L70" s="4">
        <f t="shared" si="0"/>
        <v>4105769988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>
        <f t="shared" si="0"/>
        <v>3305769988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>
        <f t="shared" si="0"/>
        <v>3235769988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23" t="s">
        <v>679</v>
      </c>
      <c r="H73" s="5" t="s">
        <v>574</v>
      </c>
      <c r="I73" s="26" t="s">
        <v>94</v>
      </c>
      <c r="J73" s="19"/>
      <c r="K73" s="5">
        <v>15000000</v>
      </c>
      <c r="L73" s="4">
        <f t="shared" si="0"/>
        <v>3220769988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23" t="s">
        <v>679</v>
      </c>
      <c r="H74" s="5" t="s">
        <v>574</v>
      </c>
      <c r="I74" s="26" t="s">
        <v>35</v>
      </c>
      <c r="J74" s="19"/>
      <c r="K74" s="5">
        <v>1500000</v>
      </c>
      <c r="L74" s="4">
        <f t="shared" si="0"/>
        <v>3219269988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>
        <f t="shared" si="0"/>
        <v>2719269988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>
        <f t="shared" si="0"/>
        <v>2389269988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>
        <f t="shared" si="0"/>
        <v>4219269988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23" t="s">
        <v>1014</v>
      </c>
      <c r="H78" s="5" t="s">
        <v>321</v>
      </c>
      <c r="I78" s="26" t="s">
        <v>94</v>
      </c>
      <c r="J78" s="19"/>
      <c r="K78" s="5">
        <v>97650</v>
      </c>
      <c r="L78" s="4">
        <f t="shared" ref="L78:L88" si="21">IF(F78&lt;&gt;"",L77+J78-K78,0)</f>
        <v>4219172338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23" t="s">
        <v>1014</v>
      </c>
      <c r="H79" s="5" t="s">
        <v>321</v>
      </c>
      <c r="I79" s="26" t="s">
        <v>35</v>
      </c>
      <c r="J79" s="19"/>
      <c r="K79" s="5">
        <v>9765</v>
      </c>
      <c r="L79" s="4">
        <f t="shared" si="21"/>
        <v>4219162573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>
        <f t="shared" si="21"/>
        <v>3319162573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23" t="s">
        <v>1034</v>
      </c>
      <c r="H81" s="5" t="s">
        <v>998</v>
      </c>
      <c r="I81" s="26" t="s">
        <v>94</v>
      </c>
      <c r="J81" s="19"/>
      <c r="K81" s="5">
        <v>900000</v>
      </c>
      <c r="L81" s="4">
        <f t="shared" si="21"/>
        <v>3318262573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23" t="s">
        <v>1034</v>
      </c>
      <c r="H82" s="5" t="s">
        <v>998</v>
      </c>
      <c r="I82" s="26" t="s">
        <v>35</v>
      </c>
      <c r="J82" s="19"/>
      <c r="K82" s="5">
        <v>45000</v>
      </c>
      <c r="L82" s="4">
        <f t="shared" si="21"/>
        <v>3318217573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23" t="s">
        <v>1035</v>
      </c>
      <c r="H83" s="5" t="s">
        <v>195</v>
      </c>
      <c r="I83" s="26" t="s">
        <v>94</v>
      </c>
      <c r="J83" s="19"/>
      <c r="K83" s="5">
        <v>2642145</v>
      </c>
      <c r="L83" s="4">
        <f t="shared" si="21"/>
        <v>3315575428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23" t="s">
        <v>1035</v>
      </c>
      <c r="H84" s="5" t="s">
        <v>195</v>
      </c>
      <c r="I84" s="26" t="s">
        <v>35</v>
      </c>
      <c r="J84" s="19"/>
      <c r="K84" s="5">
        <v>264215</v>
      </c>
      <c r="L84" s="4">
        <f t="shared" si="21"/>
        <v>3315311213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24" t="s">
        <v>1038</v>
      </c>
      <c r="H85" s="45" t="s">
        <v>730</v>
      </c>
      <c r="I85" s="26" t="s">
        <v>94</v>
      </c>
      <c r="J85" s="19"/>
      <c r="K85" s="5">
        <v>1000000</v>
      </c>
      <c r="L85" s="4">
        <f t="shared" si="21"/>
        <v>3314311213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>
        <f t="shared" si="21"/>
        <v>3313229213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>
        <f t="shared" si="21"/>
        <v>3313121213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345</v>
      </c>
      <c r="F88" s="5" t="s">
        <v>1040</v>
      </c>
      <c r="G88" s="5"/>
      <c r="H88" s="353" t="s">
        <v>264</v>
      </c>
      <c r="I88" s="26" t="s">
        <v>37</v>
      </c>
      <c r="J88" s="19"/>
      <c r="K88" s="5">
        <v>128885757</v>
      </c>
      <c r="L88" s="4">
        <f t="shared" si="21"/>
        <v>3184235456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41" customFormat="1" ht="18" customHeight="1">
      <c r="B90" s="39"/>
      <c r="C90" s="39"/>
      <c r="D90" s="39"/>
      <c r="E90" s="39"/>
      <c r="F90" s="39" t="s">
        <v>29</v>
      </c>
      <c r="G90" s="39"/>
      <c r="H90" s="39"/>
      <c r="I90" s="40" t="s">
        <v>30</v>
      </c>
      <c r="J90" s="39">
        <f>SUM(J13:J89)</f>
        <v>4440000000</v>
      </c>
      <c r="K90" s="39">
        <f>SUM(K13:K89)</f>
        <v>4937024427</v>
      </c>
      <c r="L90" s="40" t="s">
        <v>30</v>
      </c>
      <c r="M90" s="40" t="s">
        <v>30</v>
      </c>
    </row>
    <row r="91" spans="1:13" s="41" customFormat="1" ht="18" customHeight="1">
      <c r="B91" s="42"/>
      <c r="C91" s="42"/>
      <c r="D91" s="42"/>
      <c r="E91" s="42"/>
      <c r="F91" s="42" t="s">
        <v>31</v>
      </c>
      <c r="G91" s="42"/>
      <c r="H91" s="42"/>
      <c r="I91" s="43" t="s">
        <v>30</v>
      </c>
      <c r="J91" s="43" t="s">
        <v>30</v>
      </c>
      <c r="K91" s="43" t="s">
        <v>30</v>
      </c>
      <c r="L91" s="42">
        <f>L12+J90-K90</f>
        <v>3184235456</v>
      </c>
      <c r="M91" s="43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66</vt:i4>
      </vt:variant>
    </vt:vector>
  </HeadingPairs>
  <TitlesOfParts>
    <vt:vector size="85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2015-11-23T04:26:49Z</cp:lastPrinted>
  <dcterms:created xsi:type="dcterms:W3CDTF">2013-12-12T04:07:41Z</dcterms:created>
  <dcterms:modified xsi:type="dcterms:W3CDTF">2015-12-16T09:00:14Z</dcterms:modified>
</cp:coreProperties>
</file>