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4880" windowHeight="8190" tabRatio="942" activeTab="5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  <externalReference r:id="rId10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DŨNG'!$A$11:$K$202</definedName>
    <definedName name="_xlnm._FilterDatabase" localSheetId="1" hidden="1">'THÀNH PHÚ'!$A$11:$K$11</definedName>
  </definedNames>
  <calcPr calcId="144525"/>
</workbook>
</file>

<file path=xl/calcChain.xml><?xml version="1.0" encoding="utf-8"?>
<calcChain xmlns="http://schemas.openxmlformats.org/spreadsheetml/2006/main">
  <c r="G262" i="11" l="1"/>
  <c r="I262" i="11" s="1"/>
  <c r="G261" i="11"/>
  <c r="G263" i="11"/>
  <c r="I263" i="11"/>
  <c r="G264" i="11"/>
  <c r="I264" i="11"/>
  <c r="G265" i="11"/>
  <c r="I265" i="11"/>
  <c r="G266" i="11"/>
  <c r="I266" i="11"/>
  <c r="G267" i="11"/>
  <c r="I267" i="11"/>
  <c r="G268" i="11"/>
  <c r="I268" i="11"/>
  <c r="G269" i="11"/>
  <c r="I269" i="11"/>
  <c r="J191" i="3" l="1"/>
  <c r="J192" i="3"/>
  <c r="J193" i="3"/>
  <c r="J194" i="3"/>
  <c r="J195" i="3"/>
  <c r="J190" i="3"/>
  <c r="J196" i="3"/>
  <c r="J197" i="3"/>
  <c r="F35" i="17" l="1"/>
  <c r="G35" i="17" s="1"/>
  <c r="I35" i="17" s="1"/>
  <c r="G193" i="3" l="1"/>
  <c r="H193" i="3"/>
  <c r="G194" i="3"/>
  <c r="H194" i="3"/>
  <c r="G195" i="3"/>
  <c r="H195" i="3"/>
  <c r="G196" i="3"/>
  <c r="H196" i="3"/>
  <c r="G197" i="3"/>
  <c r="H197" i="3"/>
  <c r="G198" i="3"/>
  <c r="H198" i="3"/>
  <c r="J198" i="3"/>
  <c r="G199" i="3"/>
  <c r="H199" i="3"/>
  <c r="J199" i="3"/>
  <c r="G200" i="3"/>
  <c r="H200" i="3"/>
  <c r="J200" i="3"/>
  <c r="G248" i="11" l="1"/>
  <c r="I69" i="2"/>
  <c r="G187" i="3"/>
  <c r="H187" i="3"/>
  <c r="G188" i="3"/>
  <c r="H188" i="3"/>
  <c r="G189" i="3"/>
  <c r="H189" i="3"/>
  <c r="G190" i="3"/>
  <c r="H190" i="3"/>
  <c r="G191" i="3"/>
  <c r="H191" i="3" s="1"/>
  <c r="G201" i="3"/>
  <c r="H201" i="3"/>
  <c r="J201" i="3"/>
  <c r="G246" i="11"/>
  <c r="G247" i="11"/>
  <c r="G249" i="11"/>
  <c r="G250" i="11"/>
  <c r="G251" i="11"/>
  <c r="G252" i="11"/>
  <c r="G253" i="11"/>
  <c r="G254" i="11"/>
  <c r="G255" i="11"/>
  <c r="I255" i="11" s="1"/>
  <c r="I256" i="11" s="1"/>
  <c r="G256" i="11"/>
  <c r="G257" i="11"/>
  <c r="G258" i="11"/>
  <c r="I258" i="11"/>
  <c r="I259" i="11" s="1"/>
  <c r="G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/>
  <c r="H71" i="2"/>
  <c r="I71" i="2"/>
  <c r="K71" i="2"/>
  <c r="H72" i="2"/>
  <c r="I72" i="2"/>
  <c r="K72" i="2"/>
  <c r="H73" i="2"/>
  <c r="I73" i="2"/>
  <c r="K73" i="2"/>
  <c r="H74" i="2"/>
  <c r="I74" i="2"/>
  <c r="K74" i="2"/>
  <c r="H75" i="2"/>
  <c r="I75" i="2"/>
  <c r="K75" i="2"/>
  <c r="H76" i="2"/>
  <c r="I76" i="2"/>
  <c r="K76" i="2"/>
  <c r="I257" i="11" l="1"/>
  <c r="G179" i="3"/>
  <c r="H179" i="3" s="1"/>
  <c r="G180" i="3" l="1"/>
  <c r="H180" i="3" s="1"/>
  <c r="G181" i="3"/>
  <c r="H181" i="3" s="1"/>
  <c r="G182" i="3"/>
  <c r="H182" i="3" s="1"/>
  <c r="G184" i="3"/>
  <c r="H184" i="3" s="1"/>
  <c r="G185" i="3"/>
  <c r="H185" i="3" s="1"/>
  <c r="G186" i="3"/>
  <c r="H186" i="3" s="1"/>
  <c r="G174" i="3"/>
  <c r="H174" i="3" s="1"/>
  <c r="G173" i="3"/>
  <c r="H173" i="3" s="1"/>
  <c r="G162" i="3"/>
  <c r="H162" i="3" s="1"/>
  <c r="H175" i="3" l="1"/>
  <c r="G175" i="3"/>
  <c r="I204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260" i="11" s="1"/>
  <c r="I261" i="11" s="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6" i="17"/>
  <c r="I36" i="17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 s="1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I56" i="16"/>
  <c r="I57" i="16"/>
  <c r="I58" i="16"/>
  <c r="I59" i="16"/>
  <c r="I58" i="2"/>
  <c r="H59" i="2"/>
  <c r="I59" i="2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/>
  <c r="H51" i="2"/>
  <c r="I51" i="2" s="1"/>
  <c r="H52" i="2"/>
  <c r="I52" i="2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I13" i="17" s="1"/>
  <c r="I14" i="17" s="1"/>
  <c r="I15" i="17" s="1"/>
  <c r="I16" i="17" s="1"/>
  <c r="I17" i="17" s="1"/>
  <c r="H18" i="17" s="1"/>
  <c r="G13" i="17"/>
  <c r="G14" i="17"/>
  <c r="G15" i="17"/>
  <c r="G16" i="17"/>
  <c r="G17" i="17"/>
  <c r="G18" i="17"/>
  <c r="F20" i="17"/>
  <c r="G20" i="17"/>
  <c r="G21" i="17"/>
  <c r="F22" i="17"/>
  <c r="G22" i="17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I14" i="1" s="1"/>
  <c r="I15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/>
  <c r="F33" i="1"/>
  <c r="G33" i="1" s="1"/>
  <c r="F34" i="1"/>
  <c r="G34" i="1"/>
  <c r="F35" i="1"/>
  <c r="G35" i="1" s="1"/>
  <c r="G228" i="11"/>
  <c r="I60" i="16"/>
  <c r="H15" i="16"/>
  <c r="G12" i="16"/>
  <c r="I12" i="16" s="1"/>
  <c r="I13" i="16" s="1"/>
  <c r="I14" i="16" s="1"/>
  <c r="I15" i="16" s="1"/>
  <c r="I16" i="16" s="1"/>
  <c r="I17" i="16" s="1"/>
  <c r="I18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H15" i="2"/>
  <c r="I15" i="2" s="1"/>
  <c r="H16" i="2"/>
  <c r="I16" i="2"/>
  <c r="H17" i="2"/>
  <c r="I17" i="2" s="1"/>
  <c r="H18" i="2"/>
  <c r="I18" i="2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/>
  <c r="H33" i="2"/>
  <c r="I33" i="2" s="1"/>
  <c r="H34" i="2"/>
  <c r="I34" i="2"/>
  <c r="H35" i="2"/>
  <c r="I35" i="2" s="1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I14" i="11" s="1"/>
  <c r="I15" i="11" s="1"/>
  <c r="I16" i="11" s="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141" i="3"/>
  <c r="H141" i="3" s="1"/>
  <c r="I202" i="3"/>
  <c r="G21" i="10"/>
  <c r="G13" i="10"/>
  <c r="I13" i="10" s="1"/>
  <c r="I14" i="10" s="1"/>
  <c r="I15" i="10" s="1"/>
  <c r="I16" i="10" s="1"/>
  <c r="I17" i="10" s="1"/>
  <c r="I18" i="10" s="1"/>
  <c r="G14" i="10"/>
  <c r="G15" i="10"/>
  <c r="G16" i="10"/>
  <c r="G17" i="10"/>
  <c r="G18" i="10"/>
  <c r="D19" i="10"/>
  <c r="G19" i="10" s="1"/>
  <c r="G30" i="10" s="1"/>
  <c r="G20" i="10"/>
  <c r="G22" i="10"/>
  <c r="G53" i="1"/>
  <c r="J131" i="11"/>
  <c r="I53" i="1"/>
  <c r="G54" i="1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G270" i="11"/>
  <c r="I16" i="1"/>
  <c r="I17" i="1"/>
  <c r="I18" i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8" i="17"/>
  <c r="I20" i="17"/>
  <c r="H21" i="17" s="1"/>
  <c r="C57" i="1"/>
  <c r="C43" i="17"/>
  <c r="I17" i="11" l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H64" i="11" s="1"/>
  <c r="H270" i="11" s="1"/>
  <c r="I270" i="11" s="1"/>
  <c r="E272" i="11" s="1"/>
  <c r="H40" i="1"/>
  <c r="H54" i="1" s="1"/>
  <c r="I54" i="1" s="1"/>
  <c r="J25" i="2"/>
  <c r="K25" i="2"/>
  <c r="K26" i="2" s="1"/>
  <c r="K27" i="2" s="1"/>
  <c r="K28" i="2" s="1"/>
  <c r="I21" i="17"/>
  <c r="I22" i="17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G61" i="16"/>
  <c r="G40" i="17"/>
  <c r="H102" i="3"/>
  <c r="I19" i="10"/>
  <c r="I20" i="10" s="1"/>
  <c r="I21" i="10" s="1"/>
  <c r="I77" i="2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H202" i="3"/>
  <c r="J202" i="3" s="1"/>
  <c r="E204" i="3" s="1"/>
  <c r="C273" i="11"/>
  <c r="C64" i="16"/>
  <c r="C205" i="3"/>
  <c r="I64" i="11" l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I249" i="11" s="1"/>
  <c r="I250" i="11" s="1"/>
  <c r="I251" i="11" s="1"/>
  <c r="I252" i="11" s="1"/>
  <c r="I253" i="11" s="1"/>
  <c r="I254" i="11" s="1"/>
  <c r="C4" i="7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H23" i="17"/>
  <c r="I23" i="17" s="1"/>
  <c r="I24" i="17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5" i="17" l="1"/>
  <c r="I25" i="17"/>
  <c r="I26" i="17" s="1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/>
  <c r="J69" i="2" l="1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I32" i="17" l="1"/>
  <c r="I33" i="17" s="1"/>
  <c r="H32" i="17"/>
  <c r="A6" i="7" a="1"/>
  <c r="A6" i="7" s="1"/>
  <c r="A8" i="7" a="1"/>
  <c r="A8" i="7" s="1"/>
  <c r="A9" i="7" a="1"/>
  <c r="A9" i="7" s="1"/>
  <c r="A7" i="7" a="1"/>
  <c r="A7" i="7" s="1"/>
  <c r="I34" i="17" l="1"/>
  <c r="H34" i="17"/>
  <c r="H40" i="17" s="1"/>
  <c r="I40" i="17" s="1"/>
  <c r="C10" i="7" l="1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<sst xmlns="http://schemas.openxmlformats.org/spreadsheetml/2006/main" count="1571" uniqueCount="283">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</sst>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4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sz val="12"/>
      <color rgb="FFFF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14" fontId="33" fillId="0" borderId="12" xfId="0" applyNumberFormat="1" applyFont="1" applyBorder="1" applyAlignment="1">
      <alignment horizontal="center"/>
    </xf>
    <xf numFmtId="0" fontId="33" fillId="0" borderId="11" xfId="0" applyFont="1" applyBorder="1"/>
    <xf numFmtId="0" fontId="33" fillId="0" borderId="11" xfId="0" applyFont="1" applyBorder="1" applyAlignment="1">
      <alignment horizontal="center"/>
    </xf>
    <xf numFmtId="3" fontId="33" fillId="0" borderId="11" xfId="28" applyNumberFormat="1" applyFont="1" applyBorder="1" applyAlignment="1">
      <alignment horizontal="center"/>
    </xf>
    <xf numFmtId="165" fontId="33" fillId="0" borderId="11" xfId="28" applyNumberFormat="1" applyFont="1" applyBorder="1"/>
    <xf numFmtId="165" fontId="33" fillId="0" borderId="16" xfId="28" applyNumberFormat="1" applyFont="1" applyBorder="1"/>
    <xf numFmtId="165" fontId="33" fillId="0" borderId="11" xfId="28" applyNumberFormat="1" applyFont="1" applyBorder="1" applyAlignment="1">
      <alignment horizontal="center"/>
    </xf>
    <xf numFmtId="0" fontId="33" fillId="0" borderId="0" xfId="0" applyFont="1"/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10" sqref="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DŨNG'!$J$202</f>
        <v>37798740</v>
      </c>
    </row>
    <row r="6" spans="1:4" s="85" customFormat="1" ht="21.75" customHeight="1" x14ac:dyDescent="0.3">
      <c r="A6" s="96" t="str">
        <f t="array" ref="A6">IF(C6&lt;&gt;0,SUM(($C$4:C6&lt;&gt;0)*1),"")</f>
        <v/>
      </c>
      <c r="B6" s="87" t="s">
        <v>8</v>
      </c>
      <c r="C6" s="164">
        <f>'NGHỊ HÒA'!$K$77</f>
        <v>0</v>
      </c>
    </row>
    <row r="7" spans="1:4" s="85" customFormat="1" ht="21.75" customHeight="1" x14ac:dyDescent="0.3">
      <c r="A7" s="96">
        <f t="array" ref="A7">IF(C7&lt;&gt;0,SUM(($C$4:C7&lt;&gt;0)*1),"")</f>
        <v>3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4</v>
      </c>
      <c r="B8" s="88" t="s">
        <v>96</v>
      </c>
      <c r="C8" s="164">
        <f>'MÈ ĐƯỞNG'!$I$270</f>
        <v>164559533</v>
      </c>
      <c r="D8" s="100"/>
    </row>
    <row r="9" spans="1:4" s="85" customFormat="1" ht="21.75" customHeight="1" x14ac:dyDescent="0.3">
      <c r="A9" s="96">
        <f t="array" ref="A9">IF(C9&lt;&gt;0,SUM(($C$4:C9&lt;&gt;0)*1),"")</f>
        <v>5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 x14ac:dyDescent="0.3">
      <c r="A10" s="96">
        <f t="array" ref="A10">IF(C10&lt;&gt;0,SUM(($C$4:C10&lt;&gt;0)*1),"")</f>
        <v>6</v>
      </c>
      <c r="B10" s="62" t="s">
        <v>242</v>
      </c>
      <c r="C10" s="164">
        <f>'TÂN MINH THƯ'!I40</f>
        <v>38500000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75" t="s">
        <v>40</v>
      </c>
      <c r="B15" s="175"/>
      <c r="C15" s="166">
        <f>SUM(C4:C14)</f>
        <v>359572773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82" t="s">
        <v>31</v>
      </c>
      <c r="B1" s="182"/>
      <c r="C1" s="182"/>
      <c r="D1" s="138"/>
      <c r="E1" s="138"/>
      <c r="F1" s="149"/>
      <c r="G1" s="49"/>
      <c r="H1" s="49"/>
    </row>
    <row r="2" spans="1:11" s="47" customFormat="1" ht="18" hidden="1" customHeight="1" x14ac:dyDescent="0.3">
      <c r="A2" s="182" t="s">
        <v>32</v>
      </c>
      <c r="B2" s="182"/>
      <c r="C2" s="182"/>
      <c r="D2" s="182"/>
      <c r="E2" s="182"/>
      <c r="F2" s="149"/>
      <c r="G2" s="49"/>
      <c r="H2" s="49"/>
    </row>
    <row r="3" spans="1:11" s="47" customFormat="1" ht="18" hidden="1" customHeight="1" x14ac:dyDescent="0.3">
      <c r="A3" s="182" t="s">
        <v>33</v>
      </c>
      <c r="B3" s="182"/>
      <c r="C3" s="183" t="s">
        <v>46</v>
      </c>
      <c r="D3" s="183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77" t="s">
        <v>258</v>
      </c>
      <c r="B5" s="177"/>
      <c r="C5" s="177"/>
      <c r="D5" s="177"/>
      <c r="E5" s="177"/>
      <c r="F5" s="177"/>
      <c r="G5" s="177"/>
      <c r="H5" s="177"/>
      <c r="I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84" t="s">
        <v>40</v>
      </c>
      <c r="B54" s="184"/>
      <c r="C54" s="184"/>
      <c r="D54" s="184"/>
      <c r="E54" s="184"/>
      <c r="F54" s="184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76">
        <f>I54</f>
        <v>62481100</v>
      </c>
      <c r="F56" s="176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33"/>
  <sheetViews>
    <sheetView topLeftCell="A5" zoomScale="83" workbookViewId="0">
      <pane ySplit="7" topLeftCell="A186" activePane="bottomLeft" state="frozen"/>
      <selection activeCell="A5" sqref="A5"/>
      <selection pane="bottomLeft" activeCell="A13" sqref="A13:XFD183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82" t="s">
        <v>31</v>
      </c>
      <c r="B1" s="182"/>
      <c r="C1" s="182"/>
      <c r="F1" s="48"/>
      <c r="G1" s="48"/>
      <c r="H1" s="49"/>
      <c r="I1" s="49"/>
    </row>
    <row r="2" spans="1:11" s="47" customFormat="1" ht="18.75" customHeight="1" x14ac:dyDescent="0.3">
      <c r="A2" s="182" t="s">
        <v>32</v>
      </c>
      <c r="B2" s="182"/>
      <c r="C2" s="182"/>
      <c r="D2" s="182"/>
      <c r="E2" s="182"/>
      <c r="F2" s="48"/>
      <c r="G2" s="48"/>
      <c r="H2" s="49"/>
      <c r="I2" s="49"/>
    </row>
    <row r="3" spans="1:11" s="47" customFormat="1" ht="18.75" customHeight="1" x14ac:dyDescent="0.3">
      <c r="A3" s="182" t="s">
        <v>33</v>
      </c>
      <c r="B3" s="182"/>
      <c r="C3" s="183" t="s">
        <v>46</v>
      </c>
      <c r="D3" s="183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78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82" t="s">
        <v>49</v>
      </c>
      <c r="B8" s="182"/>
      <c r="C8" s="182"/>
      <c r="D8" s="182"/>
      <c r="E8" s="182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9" t="s">
        <v>14</v>
      </c>
      <c r="B12" s="185"/>
      <c r="C12" s="185"/>
      <c r="D12" s="185"/>
      <c r="E12" s="185"/>
      <c r="F12" s="185"/>
      <c r="G12" s="185"/>
      <c r="H12" s="185"/>
      <c r="I12" s="186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>
        <v>42383</v>
      </c>
      <c r="B187" s="23" t="s">
        <v>57</v>
      </c>
      <c r="C187" s="13" t="s">
        <v>271</v>
      </c>
      <c r="D187" s="13" t="s">
        <v>18</v>
      </c>
      <c r="E187" s="29">
        <v>1150</v>
      </c>
      <c r="F187" s="28">
        <v>12000</v>
      </c>
      <c r="G187" s="102">
        <f t="shared" ref="G187:G201" si="32">F187*10%</f>
        <v>1200</v>
      </c>
      <c r="H187" s="11">
        <f t="shared" ref="H187:H201" si="33">IF(B187&lt;&gt;"",(E187*(G187+F187)),0)</f>
        <v>15180000</v>
      </c>
      <c r="I187" s="28"/>
      <c r="J187" s="28">
        <f t="shared" ref="J187:J201" si="34">IF(B187&lt;&gt;"",J186+H187-I187,0)</f>
        <v>75170640</v>
      </c>
      <c r="K187" s="28"/>
    </row>
    <row r="188" spans="1:11" ht="21" customHeight="1" x14ac:dyDescent="0.25">
      <c r="A188" s="15"/>
      <c r="B188" s="23" t="s">
        <v>57</v>
      </c>
      <c r="C188" s="13" t="s">
        <v>271</v>
      </c>
      <c r="D188" s="13" t="s">
        <v>276</v>
      </c>
      <c r="E188" s="29">
        <v>150</v>
      </c>
      <c r="F188" s="28">
        <v>9500</v>
      </c>
      <c r="G188" s="102">
        <f t="shared" si="32"/>
        <v>950</v>
      </c>
      <c r="H188" s="11">
        <f t="shared" si="33"/>
        <v>1567500</v>
      </c>
      <c r="I188" s="28"/>
      <c r="J188" s="28">
        <f t="shared" si="34"/>
        <v>76738140</v>
      </c>
      <c r="K188" s="28"/>
    </row>
    <row r="189" spans="1:11" ht="21" customHeight="1" x14ac:dyDescent="0.25">
      <c r="A189" s="15"/>
      <c r="B189" s="23" t="s">
        <v>57</v>
      </c>
      <c r="C189" s="13" t="s">
        <v>70</v>
      </c>
      <c r="D189" s="13" t="s">
        <v>181</v>
      </c>
      <c r="E189" s="29">
        <v>400</v>
      </c>
      <c r="F189" s="28">
        <v>17000</v>
      </c>
      <c r="G189" s="102">
        <f t="shared" si="32"/>
        <v>1700</v>
      </c>
      <c r="H189" s="11">
        <f t="shared" si="33"/>
        <v>7480000</v>
      </c>
      <c r="I189" s="28"/>
      <c r="J189" s="28">
        <f t="shared" si="34"/>
        <v>84218140</v>
      </c>
      <c r="K189" s="28"/>
    </row>
    <row r="190" spans="1:11" ht="21" customHeight="1" x14ac:dyDescent="0.25">
      <c r="A190" s="15"/>
      <c r="B190" s="23" t="s">
        <v>57</v>
      </c>
      <c r="C190" s="13" t="s">
        <v>70</v>
      </c>
      <c r="D190" s="13" t="s">
        <v>217</v>
      </c>
      <c r="E190" s="29">
        <v>400</v>
      </c>
      <c r="F190" s="28">
        <v>2500</v>
      </c>
      <c r="G190" s="102">
        <f t="shared" si="32"/>
        <v>250</v>
      </c>
      <c r="H190" s="11">
        <f t="shared" si="33"/>
        <v>1100000</v>
      </c>
      <c r="I190" s="28"/>
      <c r="J190" s="28">
        <f t="shared" si="34"/>
        <v>85318140</v>
      </c>
      <c r="K190" s="28"/>
    </row>
    <row r="191" spans="1:11" ht="21" customHeight="1" x14ac:dyDescent="0.25">
      <c r="A191" s="15"/>
      <c r="B191" s="23" t="s">
        <v>57</v>
      </c>
      <c r="C191" s="13" t="s">
        <v>22</v>
      </c>
      <c r="D191" s="13" t="s">
        <v>23</v>
      </c>
      <c r="E191" s="29">
        <v>620</v>
      </c>
      <c r="F191" s="28">
        <v>18300</v>
      </c>
      <c r="G191" s="102">
        <f t="shared" si="32"/>
        <v>1830</v>
      </c>
      <c r="H191" s="11">
        <f t="shared" si="33"/>
        <v>12480600</v>
      </c>
      <c r="I191" s="28"/>
      <c r="J191" s="28">
        <f t="shared" si="34"/>
        <v>97798740</v>
      </c>
      <c r="K191" s="28"/>
    </row>
    <row r="192" spans="1:11" s="174" customFormat="1" ht="21" customHeight="1" x14ac:dyDescent="0.25">
      <c r="A192" s="167">
        <v>42403</v>
      </c>
      <c r="B192" s="168" t="s">
        <v>6</v>
      </c>
      <c r="C192" s="169"/>
      <c r="D192" s="169"/>
      <c r="E192" s="170"/>
      <c r="F192" s="171"/>
      <c r="G192" s="172">
        <v>0</v>
      </c>
      <c r="H192" s="173">
        <v>0</v>
      </c>
      <c r="I192" s="171">
        <v>60000000</v>
      </c>
      <c r="J192" s="28">
        <f t="shared" si="34"/>
        <v>37798740</v>
      </c>
      <c r="K192" s="171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ref="G193:G200" si="35">F193*10%</f>
        <v>0</v>
      </c>
      <c r="H193" s="11">
        <f t="shared" ref="H193:H200" si="36">IF(B193&lt;&gt;"",(E193*(G193+F193)),0)</f>
        <v>0</v>
      </c>
      <c r="I193" s="28"/>
      <c r="J193" s="28">
        <f t="shared" si="34"/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5"/>
        <v>0</v>
      </c>
      <c r="H194" s="11">
        <f t="shared" si="36"/>
        <v>0</v>
      </c>
      <c r="I194" s="28"/>
      <c r="J194" s="28">
        <f t="shared" si="34"/>
        <v>0</v>
      </c>
      <c r="K194" s="28"/>
    </row>
    <row r="195" spans="1:11" ht="21" customHeight="1" x14ac:dyDescent="0.25">
      <c r="A195" s="15"/>
      <c r="B195" s="30"/>
      <c r="C195" s="13"/>
      <c r="D195" s="13"/>
      <c r="E195" s="29"/>
      <c r="F195" s="28"/>
      <c r="G195" s="102">
        <f t="shared" si="35"/>
        <v>0</v>
      </c>
      <c r="H195" s="11">
        <f t="shared" si="36"/>
        <v>0</v>
      </c>
      <c r="I195" s="28"/>
      <c r="J195" s="28">
        <f t="shared" si="34"/>
        <v>0</v>
      </c>
      <c r="K195" s="28"/>
    </row>
    <row r="196" spans="1:11" ht="21" customHeight="1" x14ac:dyDescent="0.25">
      <c r="A196" s="15"/>
      <c r="B196" s="30"/>
      <c r="C196" s="13"/>
      <c r="D196" s="13"/>
      <c r="E196" s="29"/>
      <c r="F196" s="28"/>
      <c r="G196" s="102">
        <f t="shared" si="35"/>
        <v>0</v>
      </c>
      <c r="H196" s="11">
        <f t="shared" si="36"/>
        <v>0</v>
      </c>
      <c r="I196" s="28"/>
      <c r="J196" s="28">
        <f t="shared" si="34"/>
        <v>0</v>
      </c>
      <c r="K196" s="28"/>
    </row>
    <row r="197" spans="1:11" ht="21" customHeight="1" x14ac:dyDescent="0.25">
      <c r="A197" s="15"/>
      <c r="B197" s="30"/>
      <c r="C197" s="13"/>
      <c r="D197" s="13"/>
      <c r="E197" s="29"/>
      <c r="F197" s="28"/>
      <c r="G197" s="102">
        <f t="shared" si="35"/>
        <v>0</v>
      </c>
      <c r="H197" s="11">
        <f t="shared" si="36"/>
        <v>0</v>
      </c>
      <c r="I197" s="28"/>
      <c r="J197" s="28">
        <f t="shared" si="34"/>
        <v>0</v>
      </c>
      <c r="K197" s="28"/>
    </row>
    <row r="198" spans="1:11" ht="21" customHeight="1" x14ac:dyDescent="0.25">
      <c r="A198" s="15"/>
      <c r="B198" s="30"/>
      <c r="C198" s="13"/>
      <c r="D198" s="13"/>
      <c r="E198" s="29"/>
      <c r="F198" s="28"/>
      <c r="G198" s="102">
        <f t="shared" si="35"/>
        <v>0</v>
      </c>
      <c r="H198" s="11">
        <f t="shared" si="36"/>
        <v>0</v>
      </c>
      <c r="I198" s="28"/>
      <c r="J198" s="28">
        <f t="shared" ref="J198:J200" si="37">IF(B198&lt;&gt;"",J197+H198-I198,0)</f>
        <v>0</v>
      </c>
      <c r="K198" s="28"/>
    </row>
    <row r="199" spans="1:11" ht="21" customHeight="1" x14ac:dyDescent="0.25">
      <c r="A199" s="15"/>
      <c r="B199" s="30"/>
      <c r="C199" s="13"/>
      <c r="D199" s="13"/>
      <c r="E199" s="29"/>
      <c r="F199" s="28"/>
      <c r="G199" s="102">
        <f t="shared" si="35"/>
        <v>0</v>
      </c>
      <c r="H199" s="11">
        <f t="shared" si="36"/>
        <v>0</v>
      </c>
      <c r="I199" s="28"/>
      <c r="J199" s="28">
        <f t="shared" si="37"/>
        <v>0</v>
      </c>
      <c r="K199" s="28"/>
    </row>
    <row r="200" spans="1:11" ht="21" customHeight="1" x14ac:dyDescent="0.25">
      <c r="A200" s="15"/>
      <c r="B200" s="30"/>
      <c r="C200" s="13"/>
      <c r="D200" s="13"/>
      <c r="E200" s="29"/>
      <c r="F200" s="28"/>
      <c r="G200" s="102">
        <f t="shared" si="35"/>
        <v>0</v>
      </c>
      <c r="H200" s="11">
        <f t="shared" si="36"/>
        <v>0</v>
      </c>
      <c r="I200" s="28"/>
      <c r="J200" s="28">
        <f t="shared" si="37"/>
        <v>0</v>
      </c>
      <c r="K200" s="28"/>
    </row>
    <row r="201" spans="1:11" ht="21" customHeight="1" x14ac:dyDescent="0.25">
      <c r="A201" s="15"/>
      <c r="B201" s="30"/>
      <c r="C201" s="13"/>
      <c r="D201" s="13"/>
      <c r="E201" s="29"/>
      <c r="F201" s="28"/>
      <c r="G201" s="102">
        <f t="shared" si="32"/>
        <v>0</v>
      </c>
      <c r="H201" s="11">
        <f t="shared" si="33"/>
        <v>0</v>
      </c>
      <c r="I201" s="28"/>
      <c r="J201" s="28">
        <f t="shared" si="34"/>
        <v>0</v>
      </c>
      <c r="K201" s="28"/>
    </row>
    <row r="202" spans="1:11" s="18" customFormat="1" ht="21" customHeight="1" x14ac:dyDescent="0.25">
      <c r="A202" s="184" t="s">
        <v>40</v>
      </c>
      <c r="B202" s="184"/>
      <c r="C202" s="184"/>
      <c r="D202" s="184"/>
      <c r="E202" s="184"/>
      <c r="F202" s="184"/>
      <c r="G202" s="17"/>
      <c r="H202" s="53">
        <f>SUM(H13:H201)</f>
        <v>1520599850</v>
      </c>
      <c r="I202" s="53">
        <f>K10+SUM(I13:I201)</f>
        <v>1571000000</v>
      </c>
      <c r="J202" s="17">
        <f>J12+H202-I202</f>
        <v>37798740</v>
      </c>
      <c r="K202" s="17"/>
    </row>
    <row r="203" spans="1:11" ht="21" customHeight="1" x14ac:dyDescent="0.25">
      <c r="D203" s="4"/>
      <c r="E203" s="4"/>
      <c r="F203" s="5"/>
      <c r="G203" s="5"/>
      <c r="I203" s="4"/>
      <c r="J203" s="4"/>
    </row>
    <row r="204" spans="1:11" ht="21" customHeight="1" x14ac:dyDescent="0.25">
      <c r="B204" s="54" t="s">
        <v>41</v>
      </c>
      <c r="D204" s="4"/>
      <c r="E204" s="176">
        <f>J202</f>
        <v>37798740</v>
      </c>
      <c r="F204" s="176"/>
      <c r="G204" s="101"/>
      <c r="H204" s="55" t="s">
        <v>43</v>
      </c>
      <c r="I204" s="4">
        <f>E171*F171</f>
        <v>71540000</v>
      </c>
      <c r="J204" s="4"/>
    </row>
    <row r="205" spans="1:11" ht="21" customHeight="1" x14ac:dyDescent="0.25">
      <c r="B205" s="54" t="s">
        <v>42</v>
      </c>
      <c r="C205" s="56" t="str">
        <f>[2]!VND(E204, TRUE)</f>
        <v>Ba mươi bảy triệu, bảy trăm chín mươi tám ngàn, bảy trăm bốn mươi đồng</v>
      </c>
      <c r="D205" s="4"/>
      <c r="E205" s="4"/>
      <c r="F205" s="5"/>
      <c r="G205" s="5"/>
      <c r="I205" s="4"/>
      <c r="J205" s="4"/>
    </row>
    <row r="206" spans="1:11" ht="21" customHeight="1" x14ac:dyDescent="0.25">
      <c r="D206" s="4"/>
      <c r="E206" s="4"/>
      <c r="F206" s="5"/>
      <c r="G206" s="5"/>
      <c r="I206" s="4"/>
      <c r="J206" s="4"/>
    </row>
    <row r="207" spans="1:11" ht="21" customHeight="1" x14ac:dyDescent="0.25">
      <c r="A207" s="4" t="s">
        <v>47</v>
      </c>
      <c r="D207" s="4"/>
      <c r="E207" s="4"/>
      <c r="F207" s="5"/>
      <c r="G207" s="5"/>
      <c r="H207" s="4" t="s">
        <v>44</v>
      </c>
      <c r="I207" s="4"/>
      <c r="J207" s="4"/>
    </row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</sheetData>
  <autoFilter ref="A11:K202"/>
  <mergeCells count="10">
    <mergeCell ref="E204:F204"/>
    <mergeCell ref="A8:E8"/>
    <mergeCell ref="A12:I12"/>
    <mergeCell ref="A5:J5"/>
    <mergeCell ref="A6:J6"/>
    <mergeCell ref="A1:C1"/>
    <mergeCell ref="A2:E2"/>
    <mergeCell ref="A3:B3"/>
    <mergeCell ref="C3:D3"/>
    <mergeCell ref="A202:F202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opLeftCell="A5" zoomScale="95" workbookViewId="0">
      <pane ySplit="7" topLeftCell="A60" activePane="bottomLeft" state="frozen"/>
      <selection activeCell="A5" sqref="A5"/>
      <selection pane="bottomLeft" activeCell="A70" sqref="A70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82" t="s">
        <v>31</v>
      </c>
      <c r="B1" s="182"/>
      <c r="C1" s="182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82" t="s">
        <v>33</v>
      </c>
      <c r="B3" s="182"/>
      <c r="C3" s="183" t="s">
        <v>46</v>
      </c>
      <c r="D3" s="183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</row>
    <row r="6" spans="1:12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0"/>
      <c r="I12" s="180"/>
      <c r="J12" s="181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 x14ac:dyDescent="0.25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 x14ac:dyDescent="0.25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87" t="s">
        <v>40</v>
      </c>
      <c r="B77" s="188"/>
      <c r="C77" s="188"/>
      <c r="D77" s="188"/>
      <c r="E77" s="188"/>
      <c r="F77" s="188"/>
      <c r="G77" s="188"/>
      <c r="H77" s="189"/>
      <c r="I77" s="17">
        <f>SUM(I13:I76)</f>
        <v>388962090</v>
      </c>
      <c r="J77" s="17">
        <f>SUM(J13:J76)</f>
        <v>433007965</v>
      </c>
      <c r="K77" s="17">
        <f>K12+I77-J77</f>
        <v>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76">
        <f>K77</f>
        <v>0</v>
      </c>
      <c r="F79" s="176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21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84" t="s">
        <v>40</v>
      </c>
      <c r="B30" s="184"/>
      <c r="C30" s="184"/>
      <c r="D30" s="184"/>
      <c r="E30" s="184"/>
      <c r="F30" s="184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76">
        <f>I30</f>
        <v>9400000</v>
      </c>
      <c r="F32" s="176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90"/>
  <sheetViews>
    <sheetView tabSelected="1" topLeftCell="A5" zoomScale="95" workbookViewId="0">
      <pane ySplit="7" topLeftCell="A260" activePane="bottomLeft" state="frozen"/>
      <selection activeCell="A5" sqref="A5"/>
      <selection pane="bottomLeft" activeCell="I254" sqref="I254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9" si="19">IF(B192&lt;&gt;"",D192*(E192+F192),0)</f>
        <v>11400000</v>
      </c>
      <c r="H192" s="11"/>
      <c r="I192" s="11">
        <f t="shared" ref="I192:I216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>
        <v>42361</v>
      </c>
      <c r="B249" s="13" t="s">
        <v>152</v>
      </c>
      <c r="C249" s="13"/>
      <c r="D249" s="11">
        <v>100</v>
      </c>
      <c r="E249" s="11">
        <v>75000</v>
      </c>
      <c r="F249" s="113"/>
      <c r="G249" s="11">
        <f t="shared" si="27"/>
        <v>7500000</v>
      </c>
      <c r="H249" s="11"/>
      <c r="I249" s="11">
        <f t="shared" si="28"/>
        <v>115649533</v>
      </c>
      <c r="J249" s="11"/>
    </row>
    <row r="250" spans="1:10" ht="21" customHeight="1" x14ac:dyDescent="0.25">
      <c r="A250" s="12">
        <v>42378</v>
      </c>
      <c r="B250" s="13" t="s">
        <v>152</v>
      </c>
      <c r="C250" s="13"/>
      <c r="D250" s="11">
        <v>500</v>
      </c>
      <c r="E250" s="11">
        <v>75000</v>
      </c>
      <c r="F250" s="113"/>
      <c r="G250" s="11">
        <f t="shared" si="27"/>
        <v>37500000</v>
      </c>
      <c r="H250" s="11"/>
      <c r="I250" s="11">
        <f t="shared" si="28"/>
        <v>153149533</v>
      </c>
      <c r="J250" s="11"/>
    </row>
    <row r="251" spans="1:10" ht="21" customHeight="1" x14ac:dyDescent="0.25">
      <c r="A251" s="12"/>
      <c r="B251" s="13" t="s">
        <v>153</v>
      </c>
      <c r="C251" s="13"/>
      <c r="D251" s="11">
        <v>10</v>
      </c>
      <c r="E251" s="11">
        <v>1050000</v>
      </c>
      <c r="F251" s="113"/>
      <c r="G251" s="11">
        <f t="shared" si="27"/>
        <v>10500000</v>
      </c>
      <c r="H251" s="11"/>
      <c r="I251" s="11">
        <f t="shared" si="28"/>
        <v>163649533</v>
      </c>
      <c r="J251" s="11"/>
    </row>
    <row r="252" spans="1:10" ht="21" customHeight="1" x14ac:dyDescent="0.25">
      <c r="A252" s="12"/>
      <c r="B252" s="13" t="s">
        <v>152</v>
      </c>
      <c r="C252" s="13"/>
      <c r="D252" s="11">
        <v>500</v>
      </c>
      <c r="E252" s="11">
        <v>75000</v>
      </c>
      <c r="F252" s="113"/>
      <c r="G252" s="11">
        <f t="shared" si="27"/>
        <v>37500000</v>
      </c>
      <c r="H252" s="11"/>
      <c r="I252" s="11">
        <f t="shared" si="28"/>
        <v>201149533</v>
      </c>
      <c r="J252" s="11"/>
    </row>
    <row r="253" spans="1:10" ht="21" customHeight="1" x14ac:dyDescent="0.25">
      <c r="A253" s="12"/>
      <c r="B253" s="13" t="s">
        <v>95</v>
      </c>
      <c r="C253" s="13"/>
      <c r="D253" s="11">
        <v>500</v>
      </c>
      <c r="E253" s="11">
        <v>16800</v>
      </c>
      <c r="F253" s="113"/>
      <c r="G253" s="11">
        <f t="shared" si="27"/>
        <v>8400000</v>
      </c>
      <c r="H253" s="11"/>
      <c r="I253" s="11">
        <f t="shared" si="28"/>
        <v>209549533</v>
      </c>
      <c r="J253" s="11"/>
    </row>
    <row r="254" spans="1:10" ht="21" customHeight="1" x14ac:dyDescent="0.25">
      <c r="A254" s="12"/>
      <c r="B254" s="13" t="s">
        <v>170</v>
      </c>
      <c r="C254" s="13"/>
      <c r="D254" s="11">
        <v>25</v>
      </c>
      <c r="E254" s="11">
        <v>50000</v>
      </c>
      <c r="F254" s="113"/>
      <c r="G254" s="11">
        <f t="shared" si="27"/>
        <v>1250000</v>
      </c>
      <c r="H254" s="11"/>
      <c r="I254" s="11">
        <f t="shared" si="28"/>
        <v>210799533</v>
      </c>
      <c r="J254" s="11"/>
    </row>
    <row r="255" spans="1:10" ht="21" customHeight="1" x14ac:dyDescent="0.25">
      <c r="A255" s="12">
        <v>42386</v>
      </c>
      <c r="B255" s="13" t="s">
        <v>152</v>
      </c>
      <c r="C255" s="13"/>
      <c r="D255" s="11">
        <v>100</v>
      </c>
      <c r="E255" s="11">
        <v>75000</v>
      </c>
      <c r="F255" s="113"/>
      <c r="G255" s="11">
        <f t="shared" si="27"/>
        <v>7500000</v>
      </c>
      <c r="H255" s="11"/>
      <c r="I255" s="11">
        <f t="shared" si="28"/>
        <v>218299533</v>
      </c>
      <c r="J255" s="11"/>
    </row>
    <row r="256" spans="1:10" ht="21" customHeight="1" x14ac:dyDescent="0.25">
      <c r="A256" s="12"/>
      <c r="B256" s="13" t="s">
        <v>95</v>
      </c>
      <c r="C256" s="13"/>
      <c r="D256" s="11">
        <v>500</v>
      </c>
      <c r="E256" s="11">
        <v>16800</v>
      </c>
      <c r="F256" s="113"/>
      <c r="G256" s="11">
        <f t="shared" si="27"/>
        <v>8400000</v>
      </c>
      <c r="H256" s="11"/>
      <c r="I256" s="11">
        <f t="shared" si="28"/>
        <v>226699533</v>
      </c>
      <c r="J256" s="11"/>
    </row>
    <row r="257" spans="1:10" ht="21" customHeight="1" x14ac:dyDescent="0.25">
      <c r="A257" s="12"/>
      <c r="B257" s="13" t="s">
        <v>153</v>
      </c>
      <c r="C257" s="13"/>
      <c r="D257" s="11">
        <v>10</v>
      </c>
      <c r="E257" s="11">
        <v>1050000</v>
      </c>
      <c r="F257" s="113"/>
      <c r="G257" s="11">
        <f t="shared" si="27"/>
        <v>10500000</v>
      </c>
      <c r="H257" s="11"/>
      <c r="I257" s="11">
        <f t="shared" si="28"/>
        <v>237199533</v>
      </c>
      <c r="J257" s="11"/>
    </row>
    <row r="258" spans="1:10" ht="21" customHeight="1" x14ac:dyDescent="0.25">
      <c r="A258" s="12">
        <v>42393</v>
      </c>
      <c r="B258" s="13" t="s">
        <v>152</v>
      </c>
      <c r="C258" s="13"/>
      <c r="D258" s="11">
        <v>100</v>
      </c>
      <c r="E258" s="11">
        <v>75000</v>
      </c>
      <c r="F258" s="113"/>
      <c r="G258" s="11">
        <f t="shared" si="27"/>
        <v>7500000</v>
      </c>
      <c r="H258" s="11"/>
      <c r="I258" s="11">
        <f t="shared" si="28"/>
        <v>244699533</v>
      </c>
      <c r="J258" s="11"/>
    </row>
    <row r="259" spans="1:10" ht="21" customHeight="1" x14ac:dyDescent="0.25">
      <c r="A259" s="12">
        <v>42397</v>
      </c>
      <c r="B259" s="13" t="s">
        <v>259</v>
      </c>
      <c r="C259" s="13"/>
      <c r="D259" s="11">
        <v>2</v>
      </c>
      <c r="E259" s="11">
        <v>480000</v>
      </c>
      <c r="F259" s="113"/>
      <c r="G259" s="11">
        <f t="shared" si="27"/>
        <v>960000</v>
      </c>
      <c r="H259" s="11"/>
      <c r="I259" s="11">
        <f t="shared" si="28"/>
        <v>245659533</v>
      </c>
      <c r="J259" s="11"/>
    </row>
    <row r="260" spans="1:10" ht="21" customHeight="1" x14ac:dyDescent="0.25">
      <c r="A260" s="12">
        <v>42438</v>
      </c>
      <c r="B260" s="13" t="s">
        <v>95</v>
      </c>
      <c r="C260" s="13"/>
      <c r="D260" s="11">
        <v>500</v>
      </c>
      <c r="E260" s="11">
        <v>16800</v>
      </c>
      <c r="F260" s="113"/>
      <c r="G260" s="11">
        <f t="shared" si="25"/>
        <v>8400000</v>
      </c>
      <c r="H260" s="11"/>
      <c r="I260" s="11">
        <f t="shared" si="26"/>
        <v>254059533</v>
      </c>
      <c r="J260" s="11"/>
    </row>
    <row r="261" spans="1:10" ht="21" customHeight="1" x14ac:dyDescent="0.25">
      <c r="A261" s="12"/>
      <c r="B261" s="13" t="s">
        <v>153</v>
      </c>
      <c r="C261" s="13"/>
      <c r="D261" s="11">
        <v>10</v>
      </c>
      <c r="E261" s="11">
        <v>1050000</v>
      </c>
      <c r="F261" s="113"/>
      <c r="G261" s="11">
        <f t="shared" ref="G261:G269" si="29">IF(B261&lt;&gt;"",D261*(E261+F261),0)</f>
        <v>10500000</v>
      </c>
      <c r="H261" s="11"/>
      <c r="I261" s="11">
        <f t="shared" ref="I261:I269" si="30">IF(B261&lt;&gt;"",I260+G261-H261,0)</f>
        <v>264559533</v>
      </c>
      <c r="J261" s="11"/>
    </row>
    <row r="262" spans="1:10" ht="21" customHeight="1" x14ac:dyDescent="0.25">
      <c r="A262" s="12">
        <v>42407</v>
      </c>
      <c r="B262" s="13" t="s">
        <v>6</v>
      </c>
      <c r="C262" s="13"/>
      <c r="D262" s="11"/>
      <c r="E262" s="11"/>
      <c r="F262" s="113"/>
      <c r="G262" s="11">
        <f t="shared" si="29"/>
        <v>0</v>
      </c>
      <c r="H262" s="11">
        <v>100000000</v>
      </c>
      <c r="I262" s="11">
        <f t="shared" si="30"/>
        <v>164559533</v>
      </c>
      <c r="J262" s="11"/>
    </row>
    <row r="263" spans="1:10" ht="21" customHeight="1" x14ac:dyDescent="0.25">
      <c r="A263" s="12"/>
      <c r="B263" s="13"/>
      <c r="C263" s="13"/>
      <c r="D263" s="11"/>
      <c r="E263" s="11"/>
      <c r="F263" s="113"/>
      <c r="G263" s="11">
        <f t="shared" si="29"/>
        <v>0</v>
      </c>
      <c r="H263" s="11"/>
      <c r="I263" s="11">
        <f t="shared" si="30"/>
        <v>0</v>
      </c>
      <c r="J263" s="11"/>
    </row>
    <row r="264" spans="1:10" ht="21" customHeight="1" x14ac:dyDescent="0.25">
      <c r="A264" s="12"/>
      <c r="B264" s="13"/>
      <c r="C264" s="13"/>
      <c r="D264" s="11"/>
      <c r="E264" s="11"/>
      <c r="F264" s="113"/>
      <c r="G264" s="11">
        <f t="shared" si="29"/>
        <v>0</v>
      </c>
      <c r="H264" s="11"/>
      <c r="I264" s="11">
        <f t="shared" si="30"/>
        <v>0</v>
      </c>
      <c r="J264" s="11"/>
    </row>
    <row r="265" spans="1:10" ht="21" customHeight="1" x14ac:dyDescent="0.25">
      <c r="A265" s="12"/>
      <c r="B265" s="13"/>
      <c r="C265" s="13"/>
      <c r="D265" s="11"/>
      <c r="E265" s="11"/>
      <c r="F265" s="113"/>
      <c r="G265" s="11">
        <f t="shared" si="29"/>
        <v>0</v>
      </c>
      <c r="H265" s="11"/>
      <c r="I265" s="11">
        <f t="shared" si="30"/>
        <v>0</v>
      </c>
      <c r="J265" s="11"/>
    </row>
    <row r="266" spans="1:10" ht="21" customHeight="1" x14ac:dyDescent="0.25">
      <c r="A266" s="12"/>
      <c r="B266" s="13"/>
      <c r="C266" s="13"/>
      <c r="D266" s="11"/>
      <c r="E266" s="11"/>
      <c r="F266" s="113"/>
      <c r="G266" s="11">
        <f t="shared" si="29"/>
        <v>0</v>
      </c>
      <c r="H266" s="11"/>
      <c r="I266" s="11">
        <f t="shared" si="30"/>
        <v>0</v>
      </c>
      <c r="J266" s="11"/>
    </row>
    <row r="267" spans="1:10" ht="21" customHeight="1" x14ac:dyDescent="0.25">
      <c r="A267" s="12"/>
      <c r="B267" s="13"/>
      <c r="C267" s="13"/>
      <c r="D267" s="11"/>
      <c r="E267" s="11"/>
      <c r="F267" s="113"/>
      <c r="G267" s="11">
        <f t="shared" si="29"/>
        <v>0</v>
      </c>
      <c r="H267" s="11"/>
      <c r="I267" s="11">
        <f t="shared" si="30"/>
        <v>0</v>
      </c>
      <c r="J267" s="11"/>
    </row>
    <row r="268" spans="1:10" ht="21" customHeight="1" x14ac:dyDescent="0.25">
      <c r="A268" s="12"/>
      <c r="B268" s="13"/>
      <c r="C268" s="13"/>
      <c r="D268" s="11"/>
      <c r="E268" s="11"/>
      <c r="F268" s="113"/>
      <c r="G268" s="11">
        <f t="shared" si="29"/>
        <v>0</v>
      </c>
      <c r="H268" s="11"/>
      <c r="I268" s="11">
        <f t="shared" si="30"/>
        <v>0</v>
      </c>
      <c r="J268" s="11"/>
    </row>
    <row r="269" spans="1:10" ht="21" customHeight="1" x14ac:dyDescent="0.25">
      <c r="A269" s="12"/>
      <c r="B269" s="13"/>
      <c r="C269" s="13"/>
      <c r="D269" s="11"/>
      <c r="E269" s="11"/>
      <c r="F269" s="113"/>
      <c r="G269" s="11">
        <f t="shared" si="29"/>
        <v>0</v>
      </c>
      <c r="H269" s="11"/>
      <c r="I269" s="11">
        <f t="shared" si="30"/>
        <v>0</v>
      </c>
      <c r="J269" s="11"/>
    </row>
    <row r="270" spans="1:10" s="18" customFormat="1" ht="21" customHeight="1" x14ac:dyDescent="0.25">
      <c r="A270" s="184" t="s">
        <v>40</v>
      </c>
      <c r="B270" s="184"/>
      <c r="C270" s="184"/>
      <c r="D270" s="184"/>
      <c r="E270" s="184"/>
      <c r="F270" s="184"/>
      <c r="G270" s="53">
        <f>SUM(G13:G269)</f>
        <v>2666569533</v>
      </c>
      <c r="H270" s="53">
        <f>SUM(H13:H269)</f>
        <v>2591710000</v>
      </c>
      <c r="I270" s="17">
        <f>I12+G270-H270</f>
        <v>164559533</v>
      </c>
      <c r="J270" s="17"/>
    </row>
    <row r="271" spans="1:10" ht="21" customHeight="1" x14ac:dyDescent="0.25"/>
    <row r="272" spans="1:10" ht="21" customHeight="1" x14ac:dyDescent="0.25">
      <c r="B272" s="54" t="s">
        <v>41</v>
      </c>
      <c r="E272" s="176">
        <f>I270</f>
        <v>164559533</v>
      </c>
      <c r="F272" s="176"/>
      <c r="G272" s="55" t="s">
        <v>43</v>
      </c>
    </row>
    <row r="273" spans="1:8" ht="21" customHeight="1" x14ac:dyDescent="0.25">
      <c r="B273" s="54" t="s">
        <v>42</v>
      </c>
      <c r="C273" s="56" t="e">
        <f ca="1">[1]!VND(E272, TRUE)</f>
        <v>#NAME?</v>
      </c>
    </row>
    <row r="274" spans="1:8" ht="21" customHeight="1" x14ac:dyDescent="0.25"/>
    <row r="275" spans="1:8" ht="14.25" customHeight="1" x14ac:dyDescent="0.25">
      <c r="H275" s="20" t="s">
        <v>62</v>
      </c>
    </row>
    <row r="276" spans="1:8" ht="21" customHeight="1" x14ac:dyDescent="0.25">
      <c r="A276" s="4" t="s">
        <v>45</v>
      </c>
      <c r="G276" s="4" t="s">
        <v>44</v>
      </c>
    </row>
    <row r="277" spans="1:8" ht="21" customHeight="1" x14ac:dyDescent="0.25"/>
    <row r="278" spans="1:8" ht="21" customHeight="1" x14ac:dyDescent="0.25"/>
    <row r="279" spans="1:8" ht="21" customHeight="1" x14ac:dyDescent="0.25"/>
    <row r="280" spans="1:8" ht="21" customHeight="1" x14ac:dyDescent="0.25"/>
    <row r="281" spans="1:8" ht="21" customHeight="1" x14ac:dyDescent="0.25"/>
    <row r="282" spans="1:8" ht="21" customHeight="1" x14ac:dyDescent="0.25"/>
    <row r="283" spans="1:8" ht="21" customHeight="1" x14ac:dyDescent="0.25"/>
    <row r="284" spans="1:8" ht="21" customHeight="1" x14ac:dyDescent="0.25"/>
    <row r="285" spans="1:8" ht="21" customHeight="1" x14ac:dyDescent="0.25"/>
    <row r="286" spans="1:8" ht="21" customHeight="1" x14ac:dyDescent="0.25"/>
    <row r="287" spans="1:8" ht="21" customHeight="1" x14ac:dyDescent="0.25"/>
    <row r="288" spans="1:8" ht="21" customHeight="1" x14ac:dyDescent="0.25"/>
    <row r="289" ht="21" customHeight="1" x14ac:dyDescent="0.25"/>
    <row r="290" ht="21" customHeight="1" x14ac:dyDescent="0.25"/>
  </sheetData>
  <mergeCells count="9">
    <mergeCell ref="E272:F272"/>
    <mergeCell ref="A5:I5"/>
    <mergeCell ref="A6:I6"/>
    <mergeCell ref="A12:H12"/>
    <mergeCell ref="A1:C1"/>
    <mergeCell ref="A2:E2"/>
    <mergeCell ref="A3:B3"/>
    <mergeCell ref="C3:D3"/>
    <mergeCell ref="A270:F27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9" activePane="bottomLeft" state="frozen"/>
      <selection activeCell="A5" sqref="A5"/>
      <selection pane="bottomLeft" activeCell="H56" sqref="H56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D1" s="153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 x14ac:dyDescent="0.25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84" t="s">
        <v>40</v>
      </c>
      <c r="B61" s="184"/>
      <c r="C61" s="184"/>
      <c r="D61" s="184"/>
      <c r="E61" s="184"/>
      <c r="F61" s="184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76">
        <f>I61</f>
        <v>46833400</v>
      </c>
      <c r="F63" s="176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36" sqref="A36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82" t="s">
        <v>31</v>
      </c>
      <c r="B1" s="182"/>
      <c r="C1" s="182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83" t="s">
        <v>33</v>
      </c>
      <c r="B3" s="183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90"/>
      <c r="B19" s="191"/>
      <c r="C19" s="191"/>
      <c r="D19" s="191"/>
      <c r="E19" s="191"/>
      <c r="F19" s="191"/>
      <c r="G19" s="191"/>
      <c r="H19" s="191"/>
      <c r="I19" s="191"/>
      <c r="J19" s="192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>
        <v>42391</v>
      </c>
      <c r="B35" s="13" t="s">
        <v>246</v>
      </c>
      <c r="C35" s="13" t="s">
        <v>247</v>
      </c>
      <c r="D35" s="11">
        <v>2500</v>
      </c>
      <c r="E35" s="11">
        <v>14000</v>
      </c>
      <c r="F35" s="14">
        <f>E35*10%</f>
        <v>1400</v>
      </c>
      <c r="G35" s="158">
        <f t="shared" si="4"/>
        <v>38500000</v>
      </c>
      <c r="H35" s="11"/>
      <c r="I35" s="11">
        <f t="shared" si="5"/>
        <v>38500000</v>
      </c>
      <c r="J35" s="11" t="s">
        <v>252</v>
      </c>
    </row>
    <row r="36" spans="1:10" s="159" customFormat="1" ht="18.75" customHeight="1" x14ac:dyDescent="0.25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84" t="s">
        <v>40</v>
      </c>
      <c r="B40" s="184"/>
      <c r="C40" s="184"/>
      <c r="D40" s="184"/>
      <c r="E40" s="184"/>
      <c r="F40" s="184"/>
      <c r="G40" s="53">
        <f>SUM(G12:G39)</f>
        <v>309329000</v>
      </c>
      <c r="H40" s="53">
        <f>SUM(H12:H39)</f>
        <v>270829000</v>
      </c>
      <c r="I40" s="17">
        <f>G40-H40</f>
        <v>38500000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76">
        <f>I40</f>
        <v>38500000</v>
      </c>
      <c r="F42" s="176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2016-03-09T05:35:15Z</dcterms:modified>
</cp:coreProperties>
</file>