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435" windowWidth="14820" windowHeight="8385" tabRatio="878" activeTab="3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TH!$A$9:$M$1825</definedName>
    <definedName name="_xlnm._FilterDatabase" localSheetId="3" hidden="1">'TH - TT'!$A$4:$M$179</definedName>
    <definedName name="Dong">IF([0]!Loai="x",ROW([0]!Loai)-1,"")</definedName>
    <definedName name="DSKH">'331'!$B$4:$B$40</definedName>
    <definedName name="DSTK">CDPS!$A$10:$D$42</definedName>
    <definedName name="DSTT" localSheetId="6">'HOANG KIM'!$K$5:$K$18</definedName>
    <definedName name="DSTT">'TH - TT'!$K$7:$K$247</definedName>
    <definedName name="DSTT1" localSheetId="6">'HOANG KIM'!$I$5:$I$18</definedName>
    <definedName name="DSTT1">'TH - TT'!$I$7:$I$248</definedName>
    <definedName name="KH">TH!$H$11:$H$1951</definedName>
    <definedName name="KHC">TH!$K$11:$K$1951</definedName>
    <definedName name="KHN">TH!$J$11:$J$1951</definedName>
    <definedName name="Loai">OFFSET(TH!$L$5,,,COUNTA(TH!$L$5:$L$40261))</definedName>
    <definedName name="_xlnm.Print_Area" localSheetId="3">'TH - TT'!$208:$219</definedName>
    <definedName name="_xlnm.Print_Titles" localSheetId="6">'HOANG KIM'!$3:$4</definedName>
    <definedName name="_xlnm.Print_Titles" localSheetId="7">'KHANH TRÂN'!$2:$3</definedName>
    <definedName name="_xlnm.Print_Titles" localSheetId="3">'TH - TT'!$3:$4</definedName>
    <definedName name="_xlnm.Print_Titles" localSheetId="2">'tra vinh'!$2:$4</definedName>
    <definedName name="TH">TH!$I$11:$I$1951</definedName>
    <definedName name="THN">TH!$A$11:$A$2002</definedName>
    <definedName name="TM">TH!$A$11:$K$1951</definedName>
  </definedNames>
  <calcPr calcId="145621"/>
</workbook>
</file>

<file path=xl/calcChain.xml><?xml version="1.0" encoding="utf-8"?>
<calcChain xmlns="http://schemas.openxmlformats.org/spreadsheetml/2006/main">
  <c r="G175" i="35" l="1"/>
  <c r="G176" i="35"/>
  <c r="G177" i="35"/>
  <c r="G178" i="35"/>
  <c r="I180" i="35" l="1"/>
  <c r="E32" i="40" l="1"/>
  <c r="G128" i="35"/>
  <c r="G129" i="35"/>
  <c r="G130" i="35"/>
  <c r="G131" i="35"/>
  <c r="H85" i="35"/>
  <c r="E85" i="35" s="1"/>
  <c r="G88" i="35"/>
  <c r="I91" i="35"/>
  <c r="E93" i="35"/>
  <c r="G95" i="35"/>
  <c r="A1589" i="34"/>
  <c r="B1589" i="34"/>
  <c r="L1589" i="34"/>
  <c r="A1590" i="34"/>
  <c r="B1590" i="34"/>
  <c r="L1590" i="34"/>
  <c r="A1591" i="34"/>
  <c r="B1591" i="34"/>
  <c r="L1591" i="34"/>
  <c r="A1592" i="34"/>
  <c r="B1592" i="34"/>
  <c r="L1592" i="34"/>
  <c r="A1593" i="34"/>
  <c r="B1593" i="34"/>
  <c r="L1593" i="34"/>
  <c r="A1594" i="34"/>
  <c r="B1594" i="34"/>
  <c r="L1594" i="34"/>
  <c r="A1595" i="34"/>
  <c r="B1595" i="34"/>
  <c r="L1595" i="34"/>
  <c r="A1596" i="34"/>
  <c r="B1596" i="34"/>
  <c r="L1596" i="34"/>
  <c r="A1597" i="34"/>
  <c r="B1597" i="34"/>
  <c r="L1597" i="34"/>
  <c r="A1598" i="34"/>
  <c r="B1598" i="34"/>
  <c r="L1598" i="34"/>
  <c r="A1599" i="34"/>
  <c r="B1599" i="34"/>
  <c r="L1599" i="34"/>
  <c r="A1600" i="34"/>
  <c r="B1600" i="34"/>
  <c r="L1600" i="34"/>
  <c r="A1601" i="34"/>
  <c r="B1601" i="34"/>
  <c r="L1601" i="34"/>
  <c r="A1602" i="34"/>
  <c r="B1602" i="34"/>
  <c r="L1602" i="34"/>
  <c r="A1603" i="34"/>
  <c r="B1603" i="34"/>
  <c r="L1603" i="34"/>
  <c r="A1604" i="34"/>
  <c r="B1604" i="34"/>
  <c r="L1604" i="34"/>
  <c r="A1605" i="34"/>
  <c r="B1605" i="34"/>
  <c r="L1605" i="34"/>
  <c r="A1606" i="34"/>
  <c r="B1606" i="34"/>
  <c r="L1606" i="34"/>
  <c r="A1607" i="34"/>
  <c r="B1607" i="34"/>
  <c r="L1607" i="34"/>
  <c r="A1608" i="34"/>
  <c r="B1608" i="34"/>
  <c r="L1608" i="34"/>
  <c r="A1609" i="34"/>
  <c r="B1609" i="34"/>
  <c r="L1609" i="34"/>
  <c r="A1610" i="34"/>
  <c r="B1610" i="34"/>
  <c r="L1610" i="34"/>
  <c r="A1611" i="34"/>
  <c r="B1611" i="34"/>
  <c r="L1611" i="34"/>
  <c r="A1612" i="34"/>
  <c r="B1612" i="34"/>
  <c r="L1612" i="34"/>
  <c r="A1613" i="34"/>
  <c r="B1613" i="34"/>
  <c r="L1613" i="34"/>
  <c r="A1614" i="34"/>
  <c r="B1614" i="34"/>
  <c r="L1614" i="34"/>
  <c r="A1615" i="34"/>
  <c r="B1615" i="34"/>
  <c r="L1615" i="34"/>
  <c r="A1616" i="34"/>
  <c r="B1616" i="34"/>
  <c r="L1616" i="34"/>
  <c r="A1617" i="34"/>
  <c r="B1617" i="34"/>
  <c r="L1617" i="34"/>
  <c r="A1618" i="34"/>
  <c r="B1618" i="34"/>
  <c r="L1618" i="34"/>
  <c r="A1619" i="34"/>
  <c r="B1619" i="34"/>
  <c r="L1619" i="34"/>
  <c r="A1620" i="34"/>
  <c r="B1620" i="34"/>
  <c r="L1620" i="34"/>
  <c r="A1621" i="34"/>
  <c r="B1621" i="34"/>
  <c r="L1621" i="34"/>
  <c r="A1622" i="34"/>
  <c r="B1622" i="34"/>
  <c r="L1622" i="34"/>
  <c r="A1623" i="34"/>
  <c r="B1623" i="34"/>
  <c r="L1623" i="34"/>
  <c r="A1624" i="34"/>
  <c r="B1624" i="34"/>
  <c r="L1624" i="34"/>
  <c r="A1625" i="34"/>
  <c r="B1625" i="34"/>
  <c r="L1625" i="34"/>
  <c r="A1626" i="34"/>
  <c r="B1626" i="34"/>
  <c r="L1626" i="34"/>
  <c r="A1627" i="34"/>
  <c r="B1627" i="34"/>
  <c r="L1627" i="34"/>
  <c r="A1628" i="34"/>
  <c r="B1628" i="34"/>
  <c r="L1628" i="34"/>
  <c r="A1629" i="34"/>
  <c r="B1629" i="34"/>
  <c r="L1629" i="34"/>
  <c r="A1630" i="34"/>
  <c r="B1630" i="34"/>
  <c r="L1630" i="34"/>
  <c r="A1631" i="34"/>
  <c r="B1631" i="34"/>
  <c r="L1631" i="34"/>
  <c r="A1632" i="34"/>
  <c r="B1632" i="34"/>
  <c r="L1632" i="34"/>
  <c r="A1633" i="34"/>
  <c r="B1633" i="34"/>
  <c r="L1633" i="34"/>
  <c r="A1634" i="34"/>
  <c r="B1634" i="34"/>
  <c r="L1634" i="34"/>
  <c r="A1635" i="34"/>
  <c r="B1635" i="34"/>
  <c r="L1635" i="34"/>
  <c r="A1636" i="34"/>
  <c r="B1636" i="34"/>
  <c r="L1636" i="34"/>
  <c r="A1637" i="34"/>
  <c r="B1637" i="34"/>
  <c r="L1637" i="34"/>
  <c r="A1638" i="34"/>
  <c r="B1638" i="34"/>
  <c r="L1638" i="34"/>
  <c r="A1639" i="34"/>
  <c r="B1639" i="34"/>
  <c r="L1639" i="34"/>
  <c r="A1640" i="34"/>
  <c r="B1640" i="34"/>
  <c r="L1640" i="34"/>
  <c r="A1641" i="34"/>
  <c r="B1641" i="34"/>
  <c r="L1641" i="34"/>
  <c r="A1642" i="34"/>
  <c r="B1642" i="34"/>
  <c r="L1642" i="34"/>
  <c r="A1643" i="34"/>
  <c r="B1643" i="34"/>
  <c r="L1643" i="34"/>
  <c r="A1644" i="34"/>
  <c r="B1644" i="34"/>
  <c r="L1644" i="34"/>
  <c r="A1645" i="34"/>
  <c r="B1645" i="34"/>
  <c r="L1645" i="34"/>
  <c r="A1646" i="34"/>
  <c r="B1646" i="34"/>
  <c r="L1646" i="34"/>
  <c r="A1647" i="34"/>
  <c r="B1647" i="34"/>
  <c r="L1647" i="34"/>
  <c r="A1648" i="34"/>
  <c r="B1648" i="34"/>
  <c r="L1648" i="34"/>
  <c r="A1649" i="34"/>
  <c r="B1649" i="34"/>
  <c r="L1649" i="34"/>
  <c r="A1650" i="34"/>
  <c r="B1650" i="34"/>
  <c r="L1650" i="34"/>
  <c r="A1651" i="34"/>
  <c r="B1651" i="34"/>
  <c r="L1651" i="34"/>
  <c r="A1652" i="34"/>
  <c r="B1652" i="34"/>
  <c r="L1652" i="34"/>
  <c r="A1653" i="34"/>
  <c r="B1653" i="34"/>
  <c r="L1653" i="34"/>
  <c r="A1654" i="34"/>
  <c r="B1654" i="34"/>
  <c r="L1654" i="34"/>
  <c r="A1655" i="34"/>
  <c r="B1655" i="34"/>
  <c r="L1655" i="34"/>
  <c r="A1656" i="34"/>
  <c r="B1656" i="34"/>
  <c r="L1656" i="34"/>
  <c r="A1657" i="34"/>
  <c r="B1657" i="34"/>
  <c r="L1657" i="34"/>
  <c r="A1658" i="34"/>
  <c r="B1658" i="34"/>
  <c r="L1658" i="34"/>
  <c r="A1659" i="34"/>
  <c r="B1659" i="34"/>
  <c r="L1659" i="34"/>
  <c r="A1660" i="34"/>
  <c r="B1660" i="34"/>
  <c r="L1660" i="34"/>
  <c r="A1661" i="34"/>
  <c r="B1661" i="34"/>
  <c r="L1661" i="34"/>
  <c r="A1662" i="34"/>
  <c r="B1662" i="34"/>
  <c r="L1662" i="34"/>
  <c r="A1663" i="34"/>
  <c r="B1663" i="34"/>
  <c r="L1663" i="34"/>
  <c r="A1664" i="34"/>
  <c r="B1664" i="34"/>
  <c r="L1664" i="34"/>
  <c r="A1665" i="34"/>
  <c r="B1665" i="34"/>
  <c r="L1665" i="34"/>
  <c r="A1666" i="34"/>
  <c r="B1666" i="34"/>
  <c r="L1666" i="34"/>
  <c r="A1667" i="34"/>
  <c r="B1667" i="34"/>
  <c r="L1667" i="34"/>
  <c r="A1668" i="34"/>
  <c r="B1668" i="34"/>
  <c r="L1668" i="34"/>
  <c r="A1669" i="34"/>
  <c r="B1669" i="34"/>
  <c r="L1669" i="34"/>
  <c r="A1670" i="34"/>
  <c r="B1670" i="34"/>
  <c r="L1670" i="34"/>
  <c r="A1671" i="34"/>
  <c r="B1671" i="34"/>
  <c r="L1671" i="34"/>
  <c r="A1672" i="34"/>
  <c r="B1672" i="34"/>
  <c r="L1672" i="34"/>
  <c r="A1673" i="34"/>
  <c r="B1673" i="34"/>
  <c r="L1673" i="34"/>
  <c r="A1674" i="34"/>
  <c r="B1674" i="34"/>
  <c r="L1674" i="34"/>
  <c r="A1675" i="34"/>
  <c r="B1675" i="34"/>
  <c r="L1675" i="34"/>
  <c r="A1676" i="34"/>
  <c r="B1676" i="34"/>
  <c r="L1676" i="34"/>
  <c r="A1677" i="34"/>
  <c r="B1677" i="34"/>
  <c r="L1677" i="34"/>
  <c r="A1678" i="34"/>
  <c r="B1678" i="34"/>
  <c r="L1678" i="34"/>
  <c r="A1679" i="34"/>
  <c r="B1679" i="34"/>
  <c r="L1679" i="34"/>
  <c r="A1680" i="34"/>
  <c r="B1680" i="34"/>
  <c r="L1680" i="34"/>
  <c r="A1681" i="34"/>
  <c r="B1681" i="34"/>
  <c r="L1681" i="34"/>
  <c r="A1682" i="34"/>
  <c r="B1682" i="34"/>
  <c r="L1682" i="34"/>
  <c r="A1683" i="34"/>
  <c r="B1683" i="34"/>
  <c r="L1683" i="34"/>
  <c r="A1684" i="34"/>
  <c r="B1684" i="34"/>
  <c r="L1684" i="34"/>
  <c r="A1685" i="34"/>
  <c r="B1685" i="34"/>
  <c r="L1685" i="34"/>
  <c r="A1686" i="34"/>
  <c r="B1686" i="34"/>
  <c r="L1686" i="34"/>
  <c r="A1687" i="34"/>
  <c r="B1687" i="34"/>
  <c r="L1687" i="34"/>
  <c r="A1688" i="34"/>
  <c r="B1688" i="34"/>
  <c r="L1688" i="34"/>
  <c r="A1689" i="34"/>
  <c r="B1689" i="34"/>
  <c r="L1689" i="34"/>
  <c r="A1690" i="34"/>
  <c r="B1690" i="34"/>
  <c r="L1690" i="34"/>
  <c r="A1691" i="34"/>
  <c r="B1691" i="34"/>
  <c r="L1691" i="34"/>
  <c r="A1692" i="34"/>
  <c r="B1692" i="34"/>
  <c r="L1692" i="34"/>
  <c r="A1693" i="34"/>
  <c r="B1693" i="34"/>
  <c r="L1693" i="34"/>
  <c r="A1694" i="34"/>
  <c r="B1694" i="34"/>
  <c r="L1694" i="34"/>
  <c r="A1695" i="34"/>
  <c r="B1695" i="34"/>
  <c r="L1695" i="34"/>
  <c r="A1696" i="34"/>
  <c r="B1696" i="34"/>
  <c r="L1696" i="34"/>
  <c r="A1697" i="34"/>
  <c r="B1697" i="34"/>
  <c r="L1697" i="34"/>
  <c r="A1698" i="34"/>
  <c r="B1698" i="34"/>
  <c r="L1698" i="34"/>
  <c r="A1699" i="34"/>
  <c r="B1699" i="34"/>
  <c r="L1699" i="34"/>
  <c r="A1700" i="34"/>
  <c r="B1700" i="34"/>
  <c r="L1700" i="34"/>
  <c r="A1701" i="34"/>
  <c r="B1701" i="34"/>
  <c r="L1701" i="34"/>
  <c r="A1702" i="34"/>
  <c r="B1702" i="34"/>
  <c r="L1702" i="34"/>
  <c r="A1703" i="34"/>
  <c r="B1703" i="34"/>
  <c r="L1703" i="34"/>
  <c r="A1704" i="34"/>
  <c r="B1704" i="34"/>
  <c r="L1704" i="34"/>
  <c r="A1705" i="34"/>
  <c r="B1705" i="34"/>
  <c r="L1705" i="34"/>
  <c r="A1706" i="34"/>
  <c r="B1706" i="34"/>
  <c r="L1706" i="34"/>
  <c r="A1707" i="34"/>
  <c r="B1707" i="34"/>
  <c r="L1707" i="34"/>
  <c r="A1708" i="34"/>
  <c r="B1708" i="34"/>
  <c r="L1708" i="34"/>
  <c r="A1709" i="34"/>
  <c r="B1709" i="34"/>
  <c r="L1709" i="34"/>
  <c r="A1710" i="34"/>
  <c r="B1710" i="34"/>
  <c r="L1710" i="34"/>
  <c r="A1711" i="34"/>
  <c r="B1711" i="34"/>
  <c r="L1711" i="34"/>
  <c r="A1712" i="34"/>
  <c r="B1712" i="34"/>
  <c r="L1712" i="34"/>
  <c r="A1713" i="34"/>
  <c r="B1713" i="34"/>
  <c r="L1713" i="34"/>
  <c r="A1714" i="34"/>
  <c r="B1714" i="34"/>
  <c r="L1714" i="34"/>
  <c r="A1715" i="34"/>
  <c r="B1715" i="34"/>
  <c r="L1715" i="34"/>
  <c r="A1716" i="34"/>
  <c r="B1716" i="34"/>
  <c r="L1716" i="34"/>
  <c r="A1717" i="34"/>
  <c r="B1717" i="34"/>
  <c r="L1717" i="34"/>
  <c r="A1718" i="34"/>
  <c r="B1718" i="34"/>
  <c r="L1718" i="34"/>
  <c r="A1719" i="34"/>
  <c r="B1719" i="34"/>
  <c r="L1719" i="34"/>
  <c r="A1720" i="34"/>
  <c r="B1720" i="34"/>
  <c r="L1720" i="34"/>
  <c r="A1721" i="34"/>
  <c r="B1721" i="34"/>
  <c r="L1721" i="34"/>
  <c r="A1722" i="34"/>
  <c r="B1722" i="34"/>
  <c r="L1722" i="34"/>
  <c r="A1723" i="34"/>
  <c r="B1723" i="34"/>
  <c r="L1723" i="34"/>
  <c r="A1724" i="34"/>
  <c r="B1724" i="34"/>
  <c r="L1724" i="34"/>
  <c r="A1725" i="34"/>
  <c r="B1725" i="34"/>
  <c r="L1725" i="34"/>
  <c r="A1726" i="34"/>
  <c r="B1726" i="34"/>
  <c r="L1726" i="34"/>
  <c r="A1727" i="34"/>
  <c r="B1727" i="34"/>
  <c r="L1727" i="34"/>
  <c r="A1728" i="34"/>
  <c r="B1728" i="34"/>
  <c r="L1728" i="34"/>
  <c r="A1729" i="34"/>
  <c r="B1729" i="34"/>
  <c r="L1729" i="34"/>
  <c r="A1730" i="34"/>
  <c r="B1730" i="34"/>
  <c r="L1730" i="34"/>
  <c r="A1731" i="34"/>
  <c r="B1731" i="34"/>
  <c r="L1731" i="34"/>
  <c r="A1732" i="34"/>
  <c r="B1732" i="34"/>
  <c r="L1732" i="34"/>
  <c r="A1733" i="34"/>
  <c r="B1733" i="34"/>
  <c r="L1733" i="34"/>
  <c r="A1734" i="34"/>
  <c r="B1734" i="34"/>
  <c r="L1734" i="34"/>
  <c r="A1735" i="34"/>
  <c r="B1735" i="34"/>
  <c r="L1735" i="34"/>
  <c r="A1736" i="34"/>
  <c r="B1736" i="34"/>
  <c r="L1736" i="34"/>
  <c r="A1737" i="34"/>
  <c r="B1737" i="34"/>
  <c r="L1737" i="34"/>
  <c r="A1738" i="34"/>
  <c r="B1738" i="34"/>
  <c r="L1738" i="34"/>
  <c r="A1739" i="34"/>
  <c r="B1739" i="34"/>
  <c r="L1739" i="34"/>
  <c r="A1740" i="34"/>
  <c r="B1740" i="34"/>
  <c r="L1740" i="34"/>
  <c r="A1741" i="34"/>
  <c r="B1741" i="34"/>
  <c r="L1741" i="34"/>
  <c r="A1742" i="34"/>
  <c r="B1742" i="34"/>
  <c r="L1742" i="34"/>
  <c r="A1743" i="34"/>
  <c r="B1743" i="34"/>
  <c r="L1743" i="34"/>
  <c r="A1744" i="34"/>
  <c r="B1744" i="34"/>
  <c r="L1744" i="34"/>
  <c r="A1745" i="34"/>
  <c r="B1745" i="34"/>
  <c r="L1745" i="34"/>
  <c r="A1746" i="34"/>
  <c r="B1746" i="34"/>
  <c r="L1746" i="34"/>
  <c r="A1747" i="34"/>
  <c r="B1747" i="34"/>
  <c r="L1747" i="34"/>
  <c r="A1748" i="34"/>
  <c r="B1748" i="34"/>
  <c r="L1748" i="34"/>
  <c r="A1749" i="34"/>
  <c r="B1749" i="34"/>
  <c r="L1749" i="34"/>
  <c r="A1750" i="34"/>
  <c r="B1750" i="34"/>
  <c r="L1750" i="34"/>
  <c r="A1751" i="34"/>
  <c r="B1751" i="34"/>
  <c r="L1751" i="34"/>
  <c r="A1752" i="34"/>
  <c r="B1752" i="34"/>
  <c r="L1752" i="34"/>
  <c r="A1753" i="34"/>
  <c r="B1753" i="34"/>
  <c r="L1753" i="34"/>
  <c r="A1754" i="34"/>
  <c r="B1754" i="34"/>
  <c r="L1754" i="34"/>
  <c r="A1755" i="34"/>
  <c r="B1755" i="34"/>
  <c r="L1755" i="34"/>
  <c r="A1756" i="34"/>
  <c r="B1756" i="34"/>
  <c r="L1756" i="34"/>
  <c r="A1757" i="34"/>
  <c r="B1757" i="34"/>
  <c r="L1757" i="34"/>
  <c r="A1758" i="34"/>
  <c r="B1758" i="34"/>
  <c r="L1758" i="34"/>
  <c r="A1759" i="34"/>
  <c r="B1759" i="34"/>
  <c r="L1759" i="34"/>
  <c r="A1760" i="34"/>
  <c r="B1760" i="34"/>
  <c r="L1760" i="34"/>
  <c r="A1761" i="34"/>
  <c r="B1761" i="34"/>
  <c r="L1761" i="34"/>
  <c r="A1762" i="34"/>
  <c r="B1762" i="34"/>
  <c r="L1762" i="34"/>
  <c r="A1763" i="34"/>
  <c r="B1763" i="34"/>
  <c r="L1763" i="34"/>
  <c r="A1764" i="34"/>
  <c r="B1764" i="34"/>
  <c r="L1764" i="34"/>
  <c r="A1765" i="34"/>
  <c r="B1765" i="34"/>
  <c r="L1765" i="34"/>
  <c r="A1766" i="34"/>
  <c r="B1766" i="34"/>
  <c r="L1766" i="34"/>
  <c r="A1767" i="34"/>
  <c r="B1767" i="34"/>
  <c r="L1767" i="34"/>
  <c r="A1768" i="34"/>
  <c r="B1768" i="34"/>
  <c r="L1768" i="34"/>
  <c r="A1769" i="34"/>
  <c r="B1769" i="34"/>
  <c r="L1769" i="34"/>
  <c r="A1770" i="34"/>
  <c r="B1770" i="34"/>
  <c r="L1770" i="34"/>
  <c r="A1771" i="34"/>
  <c r="B1771" i="34"/>
  <c r="L1771" i="34"/>
  <c r="A1772" i="34"/>
  <c r="B1772" i="34"/>
  <c r="L1772" i="34"/>
  <c r="A1773" i="34"/>
  <c r="B1773" i="34"/>
  <c r="L1773" i="34"/>
  <c r="A1774" i="34"/>
  <c r="B1774" i="34"/>
  <c r="L1774" i="34"/>
  <c r="A1775" i="34"/>
  <c r="B1775" i="34"/>
  <c r="L1775" i="34"/>
  <c r="A1776" i="34"/>
  <c r="B1776" i="34"/>
  <c r="L1776" i="34"/>
  <c r="A1777" i="34"/>
  <c r="B1777" i="34"/>
  <c r="L1777" i="34"/>
  <c r="A1778" i="34"/>
  <c r="B1778" i="34"/>
  <c r="L1778" i="34"/>
  <c r="A1779" i="34"/>
  <c r="B1779" i="34"/>
  <c r="L1779" i="34"/>
  <c r="A1780" i="34"/>
  <c r="B1780" i="34"/>
  <c r="L1780" i="34"/>
  <c r="A1781" i="34"/>
  <c r="B1781" i="34"/>
  <c r="L1781" i="34"/>
  <c r="A1782" i="34"/>
  <c r="B1782" i="34"/>
  <c r="L1782" i="34"/>
  <c r="A1783" i="34"/>
  <c r="B1783" i="34"/>
  <c r="L1783" i="34"/>
  <c r="A1784" i="34"/>
  <c r="B1784" i="34"/>
  <c r="L1784" i="34"/>
  <c r="A1785" i="34"/>
  <c r="B1785" i="34"/>
  <c r="L1785" i="34"/>
  <c r="A1786" i="34"/>
  <c r="B1786" i="34"/>
  <c r="L1786" i="34"/>
  <c r="A1787" i="34"/>
  <c r="B1787" i="34"/>
  <c r="L1787" i="34"/>
  <c r="A1788" i="34"/>
  <c r="B1788" i="34"/>
  <c r="L1788" i="34"/>
  <c r="A1789" i="34"/>
  <c r="B1789" i="34"/>
  <c r="L1789" i="34"/>
  <c r="A1790" i="34"/>
  <c r="B1790" i="34"/>
  <c r="L1790" i="34"/>
  <c r="A1791" i="34"/>
  <c r="B1791" i="34"/>
  <c r="L1791" i="34"/>
  <c r="A1792" i="34"/>
  <c r="B1792" i="34"/>
  <c r="L1792" i="34"/>
  <c r="A1793" i="34"/>
  <c r="B1793" i="34"/>
  <c r="L1793" i="34"/>
  <c r="A1794" i="34"/>
  <c r="B1794" i="34"/>
  <c r="L1794" i="34"/>
  <c r="A1795" i="34"/>
  <c r="B1795" i="34"/>
  <c r="L1795" i="34"/>
  <c r="A1796" i="34"/>
  <c r="B1796" i="34"/>
  <c r="L1796" i="34"/>
  <c r="A1797" i="34"/>
  <c r="B1797" i="34"/>
  <c r="L1797" i="34"/>
  <c r="A1798" i="34"/>
  <c r="B1798" i="34"/>
  <c r="L1798" i="34"/>
  <c r="A1799" i="34"/>
  <c r="B1799" i="34"/>
  <c r="L1799" i="34"/>
  <c r="A1800" i="34"/>
  <c r="B1800" i="34"/>
  <c r="L1800" i="34"/>
  <c r="A1801" i="34"/>
  <c r="B1801" i="34"/>
  <c r="L1801" i="34"/>
  <c r="A1802" i="34"/>
  <c r="B1802" i="34"/>
  <c r="L1802" i="34"/>
  <c r="A1803" i="34"/>
  <c r="B1803" i="34"/>
  <c r="L1803" i="34"/>
  <c r="A1804" i="34"/>
  <c r="B1804" i="34"/>
  <c r="L1804" i="34"/>
  <c r="A1805" i="34"/>
  <c r="B1805" i="34"/>
  <c r="L1805" i="34"/>
  <c r="A1806" i="34"/>
  <c r="B1806" i="34"/>
  <c r="L1806" i="34"/>
  <c r="A1807" i="34"/>
  <c r="B1807" i="34"/>
  <c r="L1807" i="34"/>
  <c r="A1808" i="34"/>
  <c r="B1808" i="34"/>
  <c r="L1808" i="34"/>
  <c r="A1809" i="34"/>
  <c r="B1809" i="34"/>
  <c r="L1809" i="34"/>
  <c r="A1810" i="34"/>
  <c r="B1810" i="34"/>
  <c r="L1810" i="34"/>
  <c r="A1811" i="34"/>
  <c r="B1811" i="34"/>
  <c r="L1811" i="34"/>
  <c r="A1812" i="34"/>
  <c r="B1812" i="34"/>
  <c r="L1812" i="34"/>
  <c r="A1813" i="34"/>
  <c r="B1813" i="34"/>
  <c r="L1813" i="34"/>
  <c r="A1814" i="34"/>
  <c r="B1814" i="34"/>
  <c r="L1814" i="34"/>
  <c r="A1815" i="34"/>
  <c r="B1815" i="34"/>
  <c r="L1815" i="34"/>
  <c r="A1816" i="34"/>
  <c r="B1816" i="34"/>
  <c r="L1816" i="34"/>
  <c r="A1817" i="34"/>
  <c r="B1817" i="34"/>
  <c r="L1817" i="34"/>
  <c r="A1818" i="34"/>
  <c r="B1818" i="34"/>
  <c r="L1818" i="34"/>
  <c r="A1819" i="34"/>
  <c r="B1819" i="34"/>
  <c r="L1819" i="34"/>
  <c r="A1820" i="34"/>
  <c r="B1820" i="34"/>
  <c r="L1820" i="34"/>
  <c r="A1821" i="34"/>
  <c r="B1821" i="34"/>
  <c r="L1821" i="34"/>
  <c r="A1822" i="34"/>
  <c r="B1822" i="34"/>
  <c r="L1822" i="34"/>
  <c r="A1823" i="34"/>
  <c r="B1823" i="34"/>
  <c r="L1823" i="34"/>
  <c r="A1824" i="34"/>
  <c r="B1824" i="34"/>
  <c r="L1824" i="34"/>
  <c r="A1825" i="34"/>
  <c r="B1825" i="34"/>
  <c r="L1825" i="34"/>
  <c r="A1203" i="34"/>
  <c r="B1203" i="34"/>
  <c r="L1203" i="34"/>
  <c r="A1204" i="34"/>
  <c r="B1204" i="34"/>
  <c r="L1204" i="34"/>
  <c r="A1205" i="34"/>
  <c r="B1205" i="34"/>
  <c r="L1205" i="34"/>
  <c r="A1206" i="34"/>
  <c r="B1206" i="34"/>
  <c r="L1206" i="34"/>
  <c r="A1207" i="34"/>
  <c r="B1207" i="34"/>
  <c r="L1207" i="34"/>
  <c r="A1208" i="34"/>
  <c r="B1208" i="34"/>
  <c r="L1208" i="34"/>
  <c r="A1209" i="34"/>
  <c r="B1209" i="34"/>
  <c r="L1209" i="34"/>
  <c r="A1210" i="34"/>
  <c r="B1210" i="34"/>
  <c r="L1210" i="34"/>
  <c r="A1211" i="34"/>
  <c r="B1211" i="34"/>
  <c r="L1211" i="34"/>
  <c r="A1212" i="34"/>
  <c r="B1212" i="34"/>
  <c r="L1212" i="34"/>
  <c r="A1213" i="34"/>
  <c r="B1213" i="34"/>
  <c r="L1213" i="34"/>
  <c r="A1214" i="34"/>
  <c r="B1214" i="34"/>
  <c r="L1214" i="34"/>
  <c r="A1215" i="34"/>
  <c r="B1215" i="34"/>
  <c r="L1215" i="34"/>
  <c r="A1216" i="34"/>
  <c r="B1216" i="34"/>
  <c r="L1216" i="34"/>
  <c r="A1217" i="34"/>
  <c r="B1217" i="34"/>
  <c r="L1217" i="34"/>
  <c r="A1218" i="34"/>
  <c r="B1218" i="34"/>
  <c r="L1218" i="34"/>
  <c r="A1219" i="34"/>
  <c r="B1219" i="34"/>
  <c r="L1219" i="34"/>
  <c r="A1220" i="34"/>
  <c r="B1220" i="34"/>
  <c r="L1220" i="34"/>
  <c r="A1221" i="34"/>
  <c r="B1221" i="34"/>
  <c r="L1221" i="34"/>
  <c r="A1222" i="34"/>
  <c r="B1222" i="34"/>
  <c r="L1222" i="34"/>
  <c r="A1223" i="34"/>
  <c r="B1223" i="34"/>
  <c r="L1223" i="34"/>
  <c r="A1224" i="34"/>
  <c r="B1224" i="34"/>
  <c r="L1224" i="34"/>
  <c r="A1225" i="34"/>
  <c r="B1225" i="34"/>
  <c r="L1225" i="34"/>
  <c r="A1226" i="34"/>
  <c r="B1226" i="34"/>
  <c r="L1226" i="34"/>
  <c r="A1227" i="34"/>
  <c r="B1227" i="34"/>
  <c r="L1227" i="34"/>
  <c r="A1228" i="34"/>
  <c r="B1228" i="34"/>
  <c r="L1228" i="34"/>
  <c r="A1229" i="34"/>
  <c r="B1229" i="34"/>
  <c r="L1229" i="34"/>
  <c r="A1230" i="34"/>
  <c r="B1230" i="34"/>
  <c r="L1230" i="34"/>
  <c r="A1231" i="34"/>
  <c r="B1231" i="34"/>
  <c r="L1231" i="34"/>
  <c r="A1232" i="34"/>
  <c r="B1232" i="34"/>
  <c r="L1232" i="34"/>
  <c r="A1233" i="34"/>
  <c r="B1233" i="34"/>
  <c r="L1233" i="34"/>
  <c r="A1234" i="34"/>
  <c r="B1234" i="34"/>
  <c r="L1234" i="34"/>
  <c r="A1235" i="34"/>
  <c r="B1235" i="34"/>
  <c r="L1235" i="34"/>
  <c r="A1236" i="34"/>
  <c r="B1236" i="34"/>
  <c r="L1236" i="34"/>
  <c r="A1237" i="34"/>
  <c r="B1237" i="34"/>
  <c r="L1237" i="34"/>
  <c r="A1238" i="34"/>
  <c r="B1238" i="34"/>
  <c r="L1238" i="34"/>
  <c r="A1239" i="34"/>
  <c r="B1239" i="34"/>
  <c r="L1239" i="34"/>
  <c r="A1240" i="34"/>
  <c r="B1240" i="34"/>
  <c r="L1240" i="34"/>
  <c r="A1241" i="34"/>
  <c r="B1241" i="34"/>
  <c r="L1241" i="34"/>
  <c r="A1242" i="34"/>
  <c r="B1242" i="34"/>
  <c r="L1242" i="34"/>
  <c r="A1243" i="34"/>
  <c r="B1243" i="34"/>
  <c r="L1243" i="34"/>
  <c r="A1244" i="34"/>
  <c r="B1244" i="34"/>
  <c r="L1244" i="34"/>
  <c r="A1245" i="34"/>
  <c r="B1245" i="34"/>
  <c r="L1245" i="34"/>
  <c r="A1246" i="34"/>
  <c r="B1246" i="34"/>
  <c r="L1246" i="34"/>
  <c r="A1247" i="34"/>
  <c r="B1247" i="34"/>
  <c r="L1247" i="34"/>
  <c r="A1248" i="34"/>
  <c r="B1248" i="34"/>
  <c r="L1248" i="34"/>
  <c r="A1249" i="34"/>
  <c r="B1249" i="34"/>
  <c r="L1249" i="34"/>
  <c r="A1250" i="34"/>
  <c r="B1250" i="34"/>
  <c r="L1250" i="34"/>
  <c r="A1251" i="34"/>
  <c r="B1251" i="34"/>
  <c r="L1251" i="34"/>
  <c r="A1252" i="34"/>
  <c r="B1252" i="34"/>
  <c r="L1252" i="34"/>
  <c r="A1253" i="34"/>
  <c r="B1253" i="34"/>
  <c r="L1253" i="34"/>
  <c r="A1254" i="34"/>
  <c r="B1254" i="34"/>
  <c r="L1254" i="34"/>
  <c r="A1255" i="34"/>
  <c r="B1255" i="34"/>
  <c r="L1255" i="34"/>
  <c r="A1256" i="34"/>
  <c r="B1256" i="34"/>
  <c r="L1256" i="34"/>
  <c r="A1257" i="34"/>
  <c r="B1257" i="34"/>
  <c r="L1257" i="34"/>
  <c r="A1258" i="34"/>
  <c r="B1258" i="34"/>
  <c r="L1258" i="34"/>
  <c r="A1259" i="34"/>
  <c r="B1259" i="34"/>
  <c r="L1259" i="34"/>
  <c r="A1260" i="34"/>
  <c r="B1260" i="34"/>
  <c r="L1260" i="34"/>
  <c r="A1261" i="34"/>
  <c r="B1261" i="34"/>
  <c r="L1261" i="34"/>
  <c r="A1262" i="34"/>
  <c r="B1262" i="34"/>
  <c r="L1262" i="34"/>
  <c r="A1263" i="34"/>
  <c r="B1263" i="34"/>
  <c r="L1263" i="34"/>
  <c r="A1264" i="34"/>
  <c r="B1264" i="34"/>
  <c r="L1264" i="34"/>
  <c r="A1265" i="34"/>
  <c r="B1265" i="34"/>
  <c r="L1265" i="34"/>
  <c r="A1266" i="34"/>
  <c r="B1266" i="34"/>
  <c r="L1266" i="34"/>
  <c r="A1267" i="34"/>
  <c r="B1267" i="34"/>
  <c r="L1267" i="34"/>
  <c r="A1268" i="34"/>
  <c r="B1268" i="34"/>
  <c r="L1268" i="34"/>
  <c r="A1269" i="34"/>
  <c r="B1269" i="34"/>
  <c r="L1269" i="34"/>
  <c r="A1270" i="34"/>
  <c r="B1270" i="34"/>
  <c r="L1270" i="34"/>
  <c r="A1271" i="34"/>
  <c r="B1271" i="34"/>
  <c r="L1271" i="34"/>
  <c r="A1272" i="34"/>
  <c r="B1272" i="34"/>
  <c r="L1272" i="34"/>
  <c r="A1273" i="34"/>
  <c r="B1273" i="34"/>
  <c r="L1273" i="34"/>
  <c r="A1274" i="34"/>
  <c r="B1274" i="34"/>
  <c r="L1274" i="34"/>
  <c r="A1275" i="34"/>
  <c r="B1275" i="34"/>
  <c r="L1275" i="34"/>
  <c r="A1276" i="34"/>
  <c r="B1276" i="34"/>
  <c r="L1276" i="34"/>
  <c r="A1277" i="34"/>
  <c r="B1277" i="34"/>
  <c r="L1277" i="34"/>
  <c r="A1278" i="34"/>
  <c r="B1278" i="34"/>
  <c r="L1278" i="34"/>
  <c r="A1279" i="34"/>
  <c r="B1279" i="34"/>
  <c r="L1279" i="34"/>
  <c r="A1280" i="34"/>
  <c r="B1280" i="34"/>
  <c r="L1280" i="34"/>
  <c r="A1281" i="34"/>
  <c r="B1281" i="34"/>
  <c r="L1281" i="34"/>
  <c r="A1282" i="34"/>
  <c r="B1282" i="34"/>
  <c r="L1282" i="34"/>
  <c r="A1283" i="34"/>
  <c r="B1283" i="34"/>
  <c r="L1283" i="34"/>
  <c r="A1284" i="34"/>
  <c r="B1284" i="34"/>
  <c r="L1284" i="34"/>
  <c r="A1285" i="34"/>
  <c r="B1285" i="34"/>
  <c r="L1285" i="34"/>
  <c r="A1286" i="34"/>
  <c r="B1286" i="34"/>
  <c r="L1286" i="34"/>
  <c r="A1287" i="34"/>
  <c r="B1287" i="34"/>
  <c r="L1287" i="34"/>
  <c r="A1288" i="34"/>
  <c r="B1288" i="34"/>
  <c r="L1288" i="34"/>
  <c r="A1289" i="34"/>
  <c r="B1289" i="34"/>
  <c r="L1289" i="34"/>
  <c r="A1290" i="34"/>
  <c r="B1290" i="34"/>
  <c r="L1290" i="34"/>
  <c r="A1291" i="34"/>
  <c r="B1291" i="34"/>
  <c r="L1291" i="34"/>
  <c r="A1292" i="34"/>
  <c r="B1292" i="34"/>
  <c r="L1292" i="34"/>
  <c r="A1293" i="34"/>
  <c r="B1293" i="34"/>
  <c r="L1293" i="34"/>
  <c r="A1294" i="34"/>
  <c r="B1294" i="34"/>
  <c r="L1294" i="34"/>
  <c r="A1295" i="34"/>
  <c r="B1295" i="34"/>
  <c r="L1295" i="34"/>
  <c r="A1296" i="34"/>
  <c r="B1296" i="34"/>
  <c r="L1296" i="34"/>
  <c r="A1297" i="34"/>
  <c r="B1297" i="34"/>
  <c r="L1297" i="34"/>
  <c r="A1298" i="34"/>
  <c r="B1298" i="34"/>
  <c r="L1298" i="34"/>
  <c r="A1299" i="34"/>
  <c r="B1299" i="34"/>
  <c r="L1299" i="34"/>
  <c r="A1300" i="34"/>
  <c r="B1300" i="34"/>
  <c r="L1300" i="34"/>
  <c r="A1301" i="34"/>
  <c r="B1301" i="34"/>
  <c r="L1301" i="34"/>
  <c r="A1302" i="34"/>
  <c r="B1302" i="34"/>
  <c r="L1302" i="34"/>
  <c r="A1303" i="34"/>
  <c r="B1303" i="34"/>
  <c r="L1303" i="34"/>
  <c r="A1304" i="34"/>
  <c r="B1304" i="34"/>
  <c r="L1304" i="34"/>
  <c r="A1305" i="34"/>
  <c r="B1305" i="34"/>
  <c r="L1305" i="34"/>
  <c r="A1306" i="34"/>
  <c r="B1306" i="34"/>
  <c r="L1306" i="34"/>
  <c r="A1307" i="34"/>
  <c r="B1307" i="34"/>
  <c r="L1307" i="34"/>
  <c r="A1308" i="34"/>
  <c r="B1308" i="34"/>
  <c r="L1308" i="34"/>
  <c r="A1309" i="34"/>
  <c r="B1309" i="34"/>
  <c r="L1309" i="34"/>
  <c r="A1310" i="34"/>
  <c r="B1310" i="34"/>
  <c r="L1310" i="34"/>
  <c r="A1311" i="34"/>
  <c r="B1311" i="34"/>
  <c r="L1311" i="34"/>
  <c r="A1312" i="34"/>
  <c r="B1312" i="34"/>
  <c r="L1312" i="34"/>
  <c r="A1313" i="34"/>
  <c r="B1313" i="34"/>
  <c r="L1313" i="34"/>
  <c r="A1314" i="34"/>
  <c r="B1314" i="34"/>
  <c r="L1314" i="34"/>
  <c r="A1315" i="34"/>
  <c r="B1315" i="34"/>
  <c r="L1315" i="34"/>
  <c r="A1316" i="34"/>
  <c r="B1316" i="34"/>
  <c r="L1316" i="34"/>
  <c r="A1317" i="34"/>
  <c r="B1317" i="34"/>
  <c r="L1317" i="34"/>
  <c r="A1318" i="34"/>
  <c r="B1318" i="34"/>
  <c r="L1318" i="34"/>
  <c r="A1319" i="34"/>
  <c r="B1319" i="34"/>
  <c r="L1319" i="34"/>
  <c r="A1320" i="34"/>
  <c r="B1320" i="34"/>
  <c r="L1320" i="34"/>
  <c r="A1321" i="34"/>
  <c r="B1321" i="34"/>
  <c r="L1321" i="34"/>
  <c r="A1322" i="34"/>
  <c r="B1322" i="34"/>
  <c r="L1322" i="34"/>
  <c r="A1323" i="34"/>
  <c r="B1323" i="34"/>
  <c r="L1323" i="34"/>
  <c r="A1324" i="34"/>
  <c r="B1324" i="34"/>
  <c r="L1324" i="34"/>
  <c r="A1325" i="34"/>
  <c r="B1325" i="34"/>
  <c r="L1325" i="34"/>
  <c r="A1326" i="34"/>
  <c r="B1326" i="34"/>
  <c r="L1326" i="34"/>
  <c r="A1327" i="34"/>
  <c r="B1327" i="34"/>
  <c r="L1327" i="34"/>
  <c r="A1328" i="34"/>
  <c r="B1328" i="34"/>
  <c r="L1328" i="34"/>
  <c r="A1329" i="34"/>
  <c r="B1329" i="34"/>
  <c r="L1329" i="34"/>
  <c r="A1330" i="34"/>
  <c r="B1330" i="34"/>
  <c r="L1330" i="34"/>
  <c r="A1331" i="34"/>
  <c r="B1331" i="34"/>
  <c r="L1331" i="34"/>
  <c r="A1332" i="34"/>
  <c r="B1332" i="34"/>
  <c r="L1332" i="34"/>
  <c r="A1333" i="34"/>
  <c r="B1333" i="34"/>
  <c r="L1333" i="34"/>
  <c r="A1334" i="34"/>
  <c r="B1334" i="34"/>
  <c r="L1334" i="34"/>
  <c r="A1335" i="34"/>
  <c r="B1335" i="34"/>
  <c r="L1335" i="34"/>
  <c r="A1336" i="34"/>
  <c r="B1336" i="34"/>
  <c r="L1336" i="34"/>
  <c r="A1337" i="34"/>
  <c r="B1337" i="34"/>
  <c r="L1337" i="34"/>
  <c r="A1338" i="34"/>
  <c r="B1338" i="34"/>
  <c r="L1338" i="34"/>
  <c r="A1339" i="34"/>
  <c r="B1339" i="34"/>
  <c r="L1339" i="34"/>
  <c r="A1340" i="34"/>
  <c r="B1340" i="34"/>
  <c r="L1340" i="34"/>
  <c r="A1341" i="34"/>
  <c r="B1341" i="34"/>
  <c r="L1341" i="34"/>
  <c r="A1342" i="34"/>
  <c r="B1342" i="34"/>
  <c r="L1342" i="34"/>
  <c r="A1343" i="34"/>
  <c r="B1343" i="34"/>
  <c r="L1343" i="34"/>
  <c r="A1344" i="34"/>
  <c r="B1344" i="34"/>
  <c r="L1344" i="34"/>
  <c r="A1345" i="34"/>
  <c r="B1345" i="34"/>
  <c r="L1345" i="34"/>
  <c r="A1346" i="34"/>
  <c r="B1346" i="34"/>
  <c r="L1346" i="34"/>
  <c r="A1347" i="34"/>
  <c r="B1347" i="34"/>
  <c r="L1347" i="34"/>
  <c r="A1348" i="34"/>
  <c r="B1348" i="34"/>
  <c r="L1348" i="34"/>
  <c r="A1349" i="34"/>
  <c r="B1349" i="34"/>
  <c r="L1349" i="34"/>
  <c r="A1350" i="34"/>
  <c r="B1350" i="34"/>
  <c r="L1350" i="34"/>
  <c r="A1351" i="34"/>
  <c r="B1351" i="34"/>
  <c r="L1351" i="34"/>
  <c r="A1352" i="34"/>
  <c r="B1352" i="34"/>
  <c r="L1352" i="34"/>
  <c r="A1353" i="34"/>
  <c r="B1353" i="34"/>
  <c r="L1353" i="34"/>
  <c r="A1354" i="34"/>
  <c r="B1354" i="34"/>
  <c r="L1354" i="34"/>
  <c r="A1355" i="34"/>
  <c r="B1355" i="34"/>
  <c r="L1355" i="34"/>
  <c r="A1356" i="34"/>
  <c r="B1356" i="34"/>
  <c r="L1356" i="34"/>
  <c r="A1357" i="34"/>
  <c r="B1357" i="34"/>
  <c r="L1357" i="34"/>
  <c r="A1358" i="34"/>
  <c r="B1358" i="34"/>
  <c r="L1358" i="34"/>
  <c r="A1359" i="34"/>
  <c r="B1359" i="34"/>
  <c r="L1359" i="34"/>
  <c r="A1360" i="34"/>
  <c r="B1360" i="34"/>
  <c r="L1360" i="34"/>
  <c r="A1361" i="34"/>
  <c r="B1361" i="34"/>
  <c r="L1361" i="34"/>
  <c r="A1362" i="34"/>
  <c r="B1362" i="34"/>
  <c r="L1362" i="34"/>
  <c r="A1363" i="34"/>
  <c r="B1363" i="34"/>
  <c r="L1363" i="34"/>
  <c r="A1364" i="34"/>
  <c r="B1364" i="34"/>
  <c r="L1364" i="34"/>
  <c r="A1365" i="34"/>
  <c r="B1365" i="34"/>
  <c r="L1365" i="34"/>
  <c r="A1366" i="34"/>
  <c r="B1366" i="34"/>
  <c r="L1366" i="34"/>
  <c r="A1367" i="34"/>
  <c r="B1367" i="34"/>
  <c r="L1367" i="34"/>
  <c r="A1368" i="34"/>
  <c r="B1368" i="34"/>
  <c r="L1368" i="34"/>
  <c r="A1369" i="34"/>
  <c r="B1369" i="34"/>
  <c r="L1369" i="34"/>
  <c r="A1370" i="34"/>
  <c r="B1370" i="34"/>
  <c r="L1370" i="34"/>
  <c r="A1371" i="34"/>
  <c r="B1371" i="34"/>
  <c r="L1371" i="34"/>
  <c r="A1372" i="34"/>
  <c r="B1372" i="34"/>
  <c r="L1372" i="34"/>
  <c r="A1373" i="34"/>
  <c r="B1373" i="34"/>
  <c r="L1373" i="34"/>
  <c r="A1374" i="34"/>
  <c r="B1374" i="34"/>
  <c r="L1374" i="34"/>
  <c r="A1375" i="34"/>
  <c r="B1375" i="34"/>
  <c r="L1375" i="34"/>
  <c r="A1376" i="34"/>
  <c r="B1376" i="34"/>
  <c r="L1376" i="34"/>
  <c r="A1377" i="34"/>
  <c r="B1377" i="34"/>
  <c r="L1377" i="34"/>
  <c r="A1378" i="34"/>
  <c r="B1378" i="34"/>
  <c r="L1378" i="34"/>
  <c r="A1379" i="34"/>
  <c r="B1379" i="34"/>
  <c r="L1379" i="34"/>
  <c r="A1380" i="34"/>
  <c r="B1380" i="34"/>
  <c r="L1380" i="34"/>
  <c r="A1381" i="34"/>
  <c r="B1381" i="34"/>
  <c r="L1381" i="34"/>
  <c r="A1382" i="34"/>
  <c r="B1382" i="34"/>
  <c r="L1382" i="34"/>
  <c r="A1383" i="34"/>
  <c r="B1383" i="34"/>
  <c r="L1383" i="34"/>
  <c r="A1384" i="34"/>
  <c r="B1384" i="34"/>
  <c r="L1384" i="34"/>
  <c r="A1385" i="34"/>
  <c r="B1385" i="34"/>
  <c r="L1385" i="34"/>
  <c r="A1386" i="34"/>
  <c r="B1386" i="34"/>
  <c r="L1386" i="34"/>
  <c r="A1387" i="34"/>
  <c r="B1387" i="34"/>
  <c r="L1387" i="34"/>
  <c r="A1388" i="34"/>
  <c r="B1388" i="34"/>
  <c r="L1388" i="34"/>
  <c r="A1389" i="34"/>
  <c r="B1389" i="34"/>
  <c r="L1389" i="34"/>
  <c r="A1390" i="34"/>
  <c r="B1390" i="34"/>
  <c r="L1390" i="34"/>
  <c r="A1391" i="34"/>
  <c r="B1391" i="34"/>
  <c r="L1391" i="34"/>
  <c r="A1392" i="34"/>
  <c r="B1392" i="34"/>
  <c r="L1392" i="34"/>
  <c r="A1393" i="34"/>
  <c r="B1393" i="34"/>
  <c r="L1393" i="34"/>
  <c r="A1394" i="34"/>
  <c r="B1394" i="34"/>
  <c r="L1394" i="34"/>
  <c r="A1395" i="34"/>
  <c r="B1395" i="34"/>
  <c r="L1395" i="34"/>
  <c r="A1396" i="34"/>
  <c r="B1396" i="34"/>
  <c r="L1396" i="34"/>
  <c r="A1397" i="34"/>
  <c r="B1397" i="34"/>
  <c r="L1397" i="34"/>
  <c r="A1398" i="34"/>
  <c r="B1398" i="34"/>
  <c r="L1398" i="34"/>
  <c r="A1399" i="34"/>
  <c r="B1399" i="34"/>
  <c r="L1399" i="34"/>
  <c r="A1400" i="34"/>
  <c r="B1400" i="34"/>
  <c r="L1400" i="34"/>
  <c r="A1401" i="34"/>
  <c r="B1401" i="34"/>
  <c r="L1401" i="34"/>
  <c r="A1402" i="34"/>
  <c r="B1402" i="34"/>
  <c r="L1402" i="34"/>
  <c r="A1403" i="34"/>
  <c r="B1403" i="34"/>
  <c r="L1403" i="34"/>
  <c r="A1404" i="34"/>
  <c r="B1404" i="34"/>
  <c r="L1404" i="34"/>
  <c r="A1405" i="34"/>
  <c r="B1405" i="34"/>
  <c r="L1405" i="34"/>
  <c r="A1406" i="34"/>
  <c r="B1406" i="34"/>
  <c r="L1406" i="34"/>
  <c r="A1407" i="34"/>
  <c r="B1407" i="34"/>
  <c r="L1407" i="34"/>
  <c r="A1408" i="34"/>
  <c r="B1408" i="34"/>
  <c r="L1408" i="34"/>
  <c r="A1409" i="34"/>
  <c r="B1409" i="34"/>
  <c r="L1409" i="34"/>
  <c r="A1410" i="34"/>
  <c r="B1410" i="34"/>
  <c r="L1410" i="34"/>
  <c r="A1411" i="34"/>
  <c r="B1411" i="34"/>
  <c r="L1411" i="34"/>
  <c r="A1412" i="34"/>
  <c r="B1412" i="34"/>
  <c r="L1412" i="34"/>
  <c r="A1413" i="34"/>
  <c r="B1413" i="34"/>
  <c r="L1413" i="34"/>
  <c r="A1414" i="34"/>
  <c r="B1414" i="34"/>
  <c r="L1414" i="34"/>
  <c r="A1415" i="34"/>
  <c r="B1415" i="34"/>
  <c r="L1415" i="34"/>
  <c r="A1416" i="34"/>
  <c r="B1416" i="34"/>
  <c r="L1416" i="34"/>
  <c r="A1417" i="34"/>
  <c r="B1417" i="34"/>
  <c r="L1417" i="34"/>
  <c r="A1418" i="34"/>
  <c r="B1418" i="34"/>
  <c r="L1418" i="34"/>
  <c r="A1419" i="34"/>
  <c r="B1419" i="34"/>
  <c r="L1419" i="34"/>
  <c r="A1420" i="34"/>
  <c r="B1420" i="34"/>
  <c r="L1420" i="34"/>
  <c r="A1421" i="34"/>
  <c r="B1421" i="34"/>
  <c r="L1421" i="34"/>
  <c r="A1422" i="34"/>
  <c r="B1422" i="34"/>
  <c r="L1422" i="34"/>
  <c r="A1423" i="34"/>
  <c r="B1423" i="34"/>
  <c r="L1423" i="34"/>
  <c r="A1424" i="34"/>
  <c r="B1424" i="34"/>
  <c r="L1424" i="34"/>
  <c r="A1425" i="34"/>
  <c r="B1425" i="34"/>
  <c r="L1425" i="34"/>
  <c r="A1426" i="34"/>
  <c r="B1426" i="34"/>
  <c r="L1426" i="34"/>
  <c r="A1427" i="34"/>
  <c r="B1427" i="34"/>
  <c r="L1427" i="34"/>
  <c r="A1428" i="34"/>
  <c r="B1428" i="34"/>
  <c r="L1428" i="34"/>
  <c r="A1429" i="34"/>
  <c r="B1429" i="34"/>
  <c r="L1429" i="34"/>
  <c r="A1430" i="34"/>
  <c r="B1430" i="34"/>
  <c r="L1430" i="34"/>
  <c r="A1431" i="34"/>
  <c r="B1431" i="34"/>
  <c r="L1431" i="34"/>
  <c r="A1432" i="34"/>
  <c r="B1432" i="34"/>
  <c r="L1432" i="34"/>
  <c r="A1433" i="34"/>
  <c r="B1433" i="34"/>
  <c r="L1433" i="34"/>
  <c r="A1434" i="34"/>
  <c r="B1434" i="34"/>
  <c r="L1434" i="34"/>
  <c r="A1435" i="34"/>
  <c r="B1435" i="34"/>
  <c r="L1435" i="34"/>
  <c r="A1436" i="34"/>
  <c r="B1436" i="34"/>
  <c r="L1436" i="34"/>
  <c r="A1437" i="34"/>
  <c r="B1437" i="34"/>
  <c r="L1437" i="34"/>
  <c r="A1438" i="34"/>
  <c r="B1438" i="34"/>
  <c r="L1438" i="34"/>
  <c r="A1439" i="34"/>
  <c r="B1439" i="34"/>
  <c r="L1439" i="34"/>
  <c r="A1440" i="34"/>
  <c r="B1440" i="34"/>
  <c r="L1440" i="34"/>
  <c r="A1441" i="34"/>
  <c r="B1441" i="34"/>
  <c r="L1441" i="34"/>
  <c r="A1442" i="34"/>
  <c r="B1442" i="34"/>
  <c r="L1442" i="34"/>
  <c r="A1443" i="34"/>
  <c r="B1443" i="34"/>
  <c r="L1443" i="34"/>
  <c r="A1444" i="34"/>
  <c r="B1444" i="34"/>
  <c r="L1444" i="34"/>
  <c r="A1445" i="34"/>
  <c r="B1445" i="34"/>
  <c r="L1445" i="34"/>
  <c r="A1446" i="34"/>
  <c r="B1446" i="34"/>
  <c r="L1446" i="34"/>
  <c r="A1447" i="34"/>
  <c r="B1447" i="34"/>
  <c r="L1447" i="34"/>
  <c r="A1448" i="34"/>
  <c r="B1448" i="34"/>
  <c r="L1448" i="34"/>
  <c r="A1449" i="34"/>
  <c r="B1449" i="34"/>
  <c r="L1449" i="34"/>
  <c r="A1450" i="34"/>
  <c r="B1450" i="34"/>
  <c r="L1450" i="34"/>
  <c r="A1451" i="34"/>
  <c r="B1451" i="34"/>
  <c r="L1451" i="34"/>
  <c r="A1452" i="34"/>
  <c r="B1452" i="34"/>
  <c r="L1452" i="34"/>
  <c r="A1453" i="34"/>
  <c r="B1453" i="34"/>
  <c r="L1453" i="34"/>
  <c r="A1454" i="34"/>
  <c r="B1454" i="34"/>
  <c r="L1454" i="34"/>
  <c r="A1455" i="34"/>
  <c r="B1455" i="34"/>
  <c r="L1455" i="34"/>
  <c r="A1456" i="34"/>
  <c r="B1456" i="34"/>
  <c r="L1456" i="34"/>
  <c r="A1457" i="34"/>
  <c r="B1457" i="34"/>
  <c r="L1457" i="34"/>
  <c r="A1458" i="34"/>
  <c r="B1458" i="34"/>
  <c r="L1458" i="34"/>
  <c r="A1459" i="34"/>
  <c r="B1459" i="34"/>
  <c r="L1459" i="34"/>
  <c r="A1460" i="34"/>
  <c r="B1460" i="34"/>
  <c r="L1460" i="34"/>
  <c r="A1461" i="34"/>
  <c r="B1461" i="34"/>
  <c r="L1461" i="34"/>
  <c r="A1462" i="34"/>
  <c r="B1462" i="34"/>
  <c r="L1462" i="34"/>
  <c r="A1463" i="34"/>
  <c r="B1463" i="34"/>
  <c r="L1463" i="34"/>
  <c r="A1464" i="34"/>
  <c r="B1464" i="34"/>
  <c r="L1464" i="34"/>
  <c r="A1465" i="34"/>
  <c r="B1465" i="34"/>
  <c r="L1465" i="34"/>
  <c r="A1466" i="34"/>
  <c r="B1466" i="34"/>
  <c r="L1466" i="34"/>
  <c r="A1467" i="34"/>
  <c r="B1467" i="34"/>
  <c r="L1467" i="34"/>
  <c r="A1468" i="34"/>
  <c r="B1468" i="34"/>
  <c r="L1468" i="34"/>
  <c r="A1469" i="34"/>
  <c r="B1469" i="34"/>
  <c r="L1469" i="34"/>
  <c r="A1470" i="34"/>
  <c r="B1470" i="34"/>
  <c r="L1470" i="34"/>
  <c r="A1471" i="34"/>
  <c r="B1471" i="34"/>
  <c r="L1471" i="34"/>
  <c r="A1472" i="34"/>
  <c r="B1472" i="34"/>
  <c r="L1472" i="34"/>
  <c r="A1473" i="34"/>
  <c r="B1473" i="34"/>
  <c r="L1473" i="34"/>
  <c r="A1474" i="34"/>
  <c r="B1474" i="34"/>
  <c r="L1474" i="34"/>
  <c r="A1475" i="34"/>
  <c r="B1475" i="34"/>
  <c r="L1475" i="34"/>
  <c r="A1476" i="34"/>
  <c r="B1476" i="34"/>
  <c r="L1476" i="34"/>
  <c r="A1477" i="34"/>
  <c r="B1477" i="34"/>
  <c r="L1477" i="34"/>
  <c r="A1478" i="34"/>
  <c r="B1478" i="34"/>
  <c r="L1478" i="34"/>
  <c r="A1479" i="34"/>
  <c r="B1479" i="34"/>
  <c r="L1479" i="34"/>
  <c r="A1480" i="34"/>
  <c r="B1480" i="34"/>
  <c r="L1480" i="34"/>
  <c r="A1481" i="34"/>
  <c r="B1481" i="34"/>
  <c r="L1481" i="34"/>
  <c r="A1482" i="34"/>
  <c r="B1482" i="34"/>
  <c r="L1482" i="34"/>
  <c r="A1483" i="34"/>
  <c r="B1483" i="34"/>
  <c r="L1483" i="34"/>
  <c r="A1484" i="34"/>
  <c r="B1484" i="34"/>
  <c r="L1484" i="34"/>
  <c r="A1485" i="34"/>
  <c r="B1485" i="34"/>
  <c r="L1485" i="34"/>
  <c r="A1486" i="34"/>
  <c r="B1486" i="34"/>
  <c r="L1486" i="34"/>
  <c r="A1487" i="34"/>
  <c r="B1487" i="34"/>
  <c r="L1487" i="34"/>
  <c r="A1488" i="34"/>
  <c r="B1488" i="34"/>
  <c r="L1488" i="34"/>
  <c r="A1489" i="34"/>
  <c r="B1489" i="34"/>
  <c r="L1489" i="34"/>
  <c r="A1490" i="34"/>
  <c r="B1490" i="34"/>
  <c r="L1490" i="34"/>
  <c r="A1491" i="34"/>
  <c r="B1491" i="34"/>
  <c r="L1491" i="34"/>
  <c r="A1492" i="34"/>
  <c r="B1492" i="34"/>
  <c r="L1492" i="34"/>
  <c r="A1493" i="34"/>
  <c r="B1493" i="34"/>
  <c r="L1493" i="34"/>
  <c r="A1494" i="34"/>
  <c r="B1494" i="34"/>
  <c r="L1494" i="34"/>
  <c r="A1495" i="34"/>
  <c r="B1495" i="34"/>
  <c r="L1495" i="34"/>
  <c r="A1496" i="34"/>
  <c r="B1496" i="34"/>
  <c r="L1496" i="34"/>
  <c r="A1497" i="34"/>
  <c r="B1497" i="34"/>
  <c r="L1497" i="34"/>
  <c r="A1498" i="34"/>
  <c r="B1498" i="34"/>
  <c r="L1498" i="34"/>
  <c r="A1499" i="34"/>
  <c r="B1499" i="34"/>
  <c r="L1499" i="34"/>
  <c r="A1500" i="34"/>
  <c r="B1500" i="34"/>
  <c r="L1500" i="34"/>
  <c r="A1501" i="34"/>
  <c r="B1501" i="34"/>
  <c r="L1501" i="34"/>
  <c r="A1502" i="34"/>
  <c r="B1502" i="34"/>
  <c r="L1502" i="34"/>
  <c r="A1503" i="34"/>
  <c r="B1503" i="34"/>
  <c r="L1503" i="34"/>
  <c r="A1504" i="34"/>
  <c r="B1504" i="34"/>
  <c r="L1504" i="34"/>
  <c r="A1505" i="34"/>
  <c r="B1505" i="34"/>
  <c r="L1505" i="34"/>
  <c r="A1506" i="34"/>
  <c r="B1506" i="34"/>
  <c r="L1506" i="34"/>
  <c r="A1507" i="34"/>
  <c r="B1507" i="34"/>
  <c r="L1507" i="34"/>
  <c r="A1508" i="34"/>
  <c r="B1508" i="34"/>
  <c r="L1508" i="34"/>
  <c r="A1509" i="34"/>
  <c r="B1509" i="34"/>
  <c r="L1509" i="34"/>
  <c r="A1510" i="34"/>
  <c r="B1510" i="34"/>
  <c r="L1510" i="34"/>
  <c r="A1511" i="34"/>
  <c r="B1511" i="34"/>
  <c r="L1511" i="34"/>
  <c r="A1512" i="34"/>
  <c r="B1512" i="34"/>
  <c r="L1512" i="34"/>
  <c r="A1513" i="34"/>
  <c r="B1513" i="34"/>
  <c r="L1513" i="34"/>
  <c r="A1514" i="34"/>
  <c r="B1514" i="34"/>
  <c r="L1514" i="34"/>
  <c r="A1515" i="34"/>
  <c r="B1515" i="34"/>
  <c r="L1515" i="34"/>
  <c r="A1516" i="34"/>
  <c r="B1516" i="34"/>
  <c r="L1516" i="34"/>
  <c r="A1517" i="34"/>
  <c r="B1517" i="34"/>
  <c r="L1517" i="34"/>
  <c r="A1518" i="34"/>
  <c r="B1518" i="34"/>
  <c r="L1518" i="34"/>
  <c r="A1519" i="34"/>
  <c r="B1519" i="34"/>
  <c r="L1519" i="34"/>
  <c r="A1520" i="34"/>
  <c r="B1520" i="34"/>
  <c r="L1520" i="34"/>
  <c r="A1521" i="34"/>
  <c r="B1521" i="34"/>
  <c r="L1521" i="34"/>
  <c r="A1522" i="34"/>
  <c r="B1522" i="34"/>
  <c r="L1522" i="34"/>
  <c r="A1523" i="34"/>
  <c r="B1523" i="34"/>
  <c r="L1523" i="34"/>
  <c r="A1524" i="34"/>
  <c r="B1524" i="34"/>
  <c r="L1524" i="34"/>
  <c r="A1525" i="34"/>
  <c r="B1525" i="34"/>
  <c r="L1525" i="34"/>
  <c r="A1526" i="34"/>
  <c r="B1526" i="34"/>
  <c r="L1526" i="34"/>
  <c r="A1527" i="34"/>
  <c r="B1527" i="34"/>
  <c r="L1527" i="34"/>
  <c r="A1528" i="34"/>
  <c r="B1528" i="34"/>
  <c r="L1528" i="34"/>
  <c r="A1529" i="34"/>
  <c r="B1529" i="34"/>
  <c r="L1529" i="34"/>
  <c r="A1530" i="34"/>
  <c r="B1530" i="34"/>
  <c r="L1530" i="34"/>
  <c r="A1531" i="34"/>
  <c r="B1531" i="34"/>
  <c r="L1531" i="34"/>
  <c r="A1532" i="34"/>
  <c r="B1532" i="34"/>
  <c r="L1532" i="34"/>
  <c r="A1533" i="34"/>
  <c r="B1533" i="34"/>
  <c r="L1533" i="34"/>
  <c r="A1534" i="34"/>
  <c r="B1534" i="34"/>
  <c r="L1534" i="34"/>
  <c r="A1535" i="34"/>
  <c r="B1535" i="34"/>
  <c r="L1535" i="34"/>
  <c r="A1536" i="34"/>
  <c r="B1536" i="34"/>
  <c r="L1536" i="34"/>
  <c r="A1537" i="34"/>
  <c r="B1537" i="34"/>
  <c r="L1537" i="34"/>
  <c r="A1538" i="34"/>
  <c r="B1538" i="34"/>
  <c r="L1538" i="34"/>
  <c r="A1539" i="34"/>
  <c r="B1539" i="34"/>
  <c r="L1539" i="34"/>
  <c r="A1540" i="34"/>
  <c r="B1540" i="34"/>
  <c r="L1540" i="34"/>
  <c r="A1541" i="34"/>
  <c r="B1541" i="34"/>
  <c r="L1541" i="34"/>
  <c r="A1542" i="34"/>
  <c r="B1542" i="34"/>
  <c r="L1542" i="34"/>
  <c r="A1543" i="34"/>
  <c r="B1543" i="34"/>
  <c r="L1543" i="34"/>
  <c r="A1544" i="34"/>
  <c r="B1544" i="34"/>
  <c r="L1544" i="34"/>
  <c r="A1545" i="34"/>
  <c r="B1545" i="34"/>
  <c r="L1545" i="34"/>
  <c r="A1546" i="34"/>
  <c r="B1546" i="34"/>
  <c r="L1546" i="34"/>
  <c r="A1547" i="34"/>
  <c r="B1547" i="34"/>
  <c r="L1547" i="34"/>
  <c r="A1548" i="34"/>
  <c r="B1548" i="34"/>
  <c r="L1548" i="34"/>
  <c r="A1549" i="34"/>
  <c r="B1549" i="34"/>
  <c r="L1549" i="34"/>
  <c r="A1550" i="34"/>
  <c r="B1550" i="34"/>
  <c r="L1550" i="34"/>
  <c r="A1551" i="34"/>
  <c r="B1551" i="34"/>
  <c r="L1551" i="34"/>
  <c r="A1552" i="34"/>
  <c r="B1552" i="34"/>
  <c r="L1552" i="34"/>
  <c r="A1553" i="34"/>
  <c r="B1553" i="34"/>
  <c r="L1553" i="34"/>
  <c r="A1554" i="34"/>
  <c r="B1554" i="34"/>
  <c r="L1554" i="34"/>
  <c r="A1555" i="34"/>
  <c r="B1555" i="34"/>
  <c r="L1555" i="34"/>
  <c r="A1556" i="34"/>
  <c r="B1556" i="34"/>
  <c r="L1556" i="34"/>
  <c r="A1557" i="34"/>
  <c r="B1557" i="34"/>
  <c r="L1557" i="34"/>
  <c r="A1558" i="34"/>
  <c r="B1558" i="34"/>
  <c r="L1558" i="34"/>
  <c r="A1559" i="34"/>
  <c r="B1559" i="34"/>
  <c r="L1559" i="34"/>
  <c r="A1560" i="34"/>
  <c r="B1560" i="34"/>
  <c r="L1560" i="34"/>
  <c r="A1561" i="34"/>
  <c r="B1561" i="34"/>
  <c r="L1561" i="34"/>
  <c r="A1562" i="34"/>
  <c r="B1562" i="34"/>
  <c r="L1562" i="34"/>
  <c r="A1563" i="34"/>
  <c r="B1563" i="34"/>
  <c r="L1563" i="34"/>
  <c r="A1564" i="34"/>
  <c r="B1564" i="34"/>
  <c r="L1564" i="34"/>
  <c r="A1565" i="34"/>
  <c r="B1565" i="34"/>
  <c r="L1565" i="34"/>
  <c r="A1566" i="34"/>
  <c r="B1566" i="34"/>
  <c r="L1566" i="34"/>
  <c r="A1567" i="34"/>
  <c r="B1567" i="34"/>
  <c r="L1567" i="34"/>
  <c r="A1568" i="34"/>
  <c r="B1568" i="34"/>
  <c r="L1568" i="34"/>
  <c r="A1569" i="34"/>
  <c r="B1569" i="34"/>
  <c r="L1569" i="34"/>
  <c r="A1570" i="34"/>
  <c r="B1570" i="34"/>
  <c r="L1570" i="34"/>
  <c r="A1571" i="34"/>
  <c r="B1571" i="34"/>
  <c r="L1571" i="34"/>
  <c r="A1572" i="34"/>
  <c r="B1572" i="34"/>
  <c r="L1572" i="34"/>
  <c r="A1573" i="34"/>
  <c r="B1573" i="34"/>
  <c r="L1573" i="34"/>
  <c r="A1574" i="34"/>
  <c r="B1574" i="34"/>
  <c r="L1574" i="34"/>
  <c r="A1575" i="34"/>
  <c r="B1575" i="34"/>
  <c r="L1575" i="34"/>
  <c r="A1576" i="34"/>
  <c r="B1576" i="34"/>
  <c r="L1576" i="34"/>
  <c r="A1577" i="34"/>
  <c r="B1577" i="34"/>
  <c r="L1577" i="34"/>
  <c r="A1578" i="34"/>
  <c r="B1578" i="34"/>
  <c r="L1578" i="34"/>
  <c r="A1579" i="34"/>
  <c r="B1579" i="34"/>
  <c r="L1579" i="34"/>
  <c r="A1580" i="34"/>
  <c r="B1580" i="34"/>
  <c r="L1580" i="34"/>
  <c r="A1581" i="34"/>
  <c r="B1581" i="34"/>
  <c r="L1581" i="34"/>
  <c r="A1582" i="34"/>
  <c r="B1582" i="34"/>
  <c r="L1582" i="34"/>
  <c r="A1583" i="34"/>
  <c r="B1583" i="34"/>
  <c r="L1583" i="34"/>
  <c r="A1584" i="34"/>
  <c r="B1584" i="34"/>
  <c r="L1584" i="34"/>
  <c r="A1585" i="34"/>
  <c r="B1585" i="34"/>
  <c r="L1585" i="34"/>
  <c r="A1586" i="34"/>
  <c r="B1586" i="34"/>
  <c r="L1586" i="34"/>
  <c r="A1587" i="34"/>
  <c r="B1587" i="34"/>
  <c r="L1587" i="34"/>
  <c r="A1588" i="34"/>
  <c r="B1588" i="34"/>
  <c r="L1588" i="34"/>
  <c r="H230" i="35" l="1"/>
  <c r="G208" i="35" l="1"/>
  <c r="G196" i="35"/>
  <c r="G197" i="35"/>
  <c r="G198" i="35"/>
  <c r="G199" i="35"/>
  <c r="G200" i="35"/>
  <c r="G201" i="35"/>
  <c r="G202" i="35"/>
  <c r="G203" i="35"/>
  <c r="G204" i="35"/>
  <c r="G205" i="35"/>
  <c r="G195" i="35"/>
  <c r="G190" i="35"/>
  <c r="G191" i="35"/>
  <c r="G192" i="35"/>
  <c r="G189" i="35"/>
  <c r="G183" i="35"/>
  <c r="G184" i="35"/>
  <c r="G185" i="35"/>
  <c r="G186" i="35"/>
  <c r="G182" i="35"/>
  <c r="G161" i="35"/>
  <c r="G162" i="35"/>
  <c r="G163" i="35"/>
  <c r="G164" i="35"/>
  <c r="G160" i="35"/>
  <c r="J27" i="40" l="1"/>
  <c r="H182" i="35"/>
  <c r="E182" i="35" l="1"/>
  <c r="L17" i="34"/>
  <c r="L18" i="34"/>
  <c r="L19" i="34"/>
  <c r="L20" i="34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L41" i="34"/>
  <c r="L42" i="34"/>
  <c r="L43" i="34"/>
  <c r="L44" i="34"/>
  <c r="L45" i="34"/>
  <c r="L46" i="34"/>
  <c r="L47" i="34"/>
  <c r="L48" i="34"/>
  <c r="L49" i="34"/>
  <c r="L50" i="34"/>
  <c r="L51" i="34"/>
  <c r="L52" i="34"/>
  <c r="L53" i="34"/>
  <c r="L54" i="34"/>
  <c r="L55" i="34"/>
  <c r="L56" i="34"/>
  <c r="L57" i="34"/>
  <c r="L58" i="34"/>
  <c r="L59" i="34"/>
  <c r="L60" i="34"/>
  <c r="L61" i="34"/>
  <c r="L62" i="34"/>
  <c r="L63" i="34"/>
  <c r="L64" i="34"/>
  <c r="L65" i="34"/>
  <c r="L66" i="34"/>
  <c r="L67" i="34"/>
  <c r="L68" i="34"/>
  <c r="L69" i="34"/>
  <c r="L70" i="34"/>
  <c r="L71" i="34"/>
  <c r="L72" i="34"/>
  <c r="L73" i="34"/>
  <c r="L74" i="34"/>
  <c r="L75" i="34"/>
  <c r="L76" i="34"/>
  <c r="L77" i="34"/>
  <c r="L78" i="34"/>
  <c r="L79" i="34"/>
  <c r="L80" i="34"/>
  <c r="L81" i="34"/>
  <c r="L82" i="34"/>
  <c r="L83" i="34"/>
  <c r="L84" i="34"/>
  <c r="L85" i="34"/>
  <c r="L86" i="34"/>
  <c r="L87" i="34"/>
  <c r="L88" i="34"/>
  <c r="L89" i="34"/>
  <c r="L90" i="34"/>
  <c r="L91" i="34"/>
  <c r="L92" i="34"/>
  <c r="L93" i="34"/>
  <c r="L94" i="34"/>
  <c r="L95" i="34"/>
  <c r="L96" i="34"/>
  <c r="L97" i="34"/>
  <c r="L98" i="34"/>
  <c r="L99" i="34"/>
  <c r="L100" i="34"/>
  <c r="L101" i="34"/>
  <c r="L102" i="34"/>
  <c r="L103" i="34"/>
  <c r="L104" i="34"/>
  <c r="L105" i="34"/>
  <c r="L106" i="34"/>
  <c r="L107" i="34"/>
  <c r="L108" i="34"/>
  <c r="L109" i="34"/>
  <c r="L110" i="34"/>
  <c r="L111" i="34"/>
  <c r="L112" i="34"/>
  <c r="L113" i="34"/>
  <c r="L114" i="34"/>
  <c r="L115" i="34"/>
  <c r="L116" i="34"/>
  <c r="L117" i="34"/>
  <c r="L118" i="34"/>
  <c r="L119" i="34"/>
  <c r="L120" i="34"/>
  <c r="L121" i="34"/>
  <c r="L122" i="34"/>
  <c r="L123" i="34"/>
  <c r="L124" i="34"/>
  <c r="L125" i="34"/>
  <c r="L126" i="34"/>
  <c r="L127" i="34"/>
  <c r="L128" i="34"/>
  <c r="L129" i="34"/>
  <c r="L130" i="34"/>
  <c r="L131" i="34"/>
  <c r="L132" i="34"/>
  <c r="L133" i="34"/>
  <c r="L134" i="34"/>
  <c r="L135" i="34"/>
  <c r="L136" i="34"/>
  <c r="L137" i="34"/>
  <c r="L138" i="34"/>
  <c r="L139" i="34"/>
  <c r="L140" i="34"/>
  <c r="L141" i="34"/>
  <c r="L142" i="34"/>
  <c r="L143" i="34"/>
  <c r="L144" i="34"/>
  <c r="L145" i="34"/>
  <c r="L146" i="34"/>
  <c r="L147" i="34"/>
  <c r="L148" i="34"/>
  <c r="L149" i="34"/>
  <c r="L150" i="34"/>
  <c r="L151" i="34"/>
  <c r="L152" i="34"/>
  <c r="L153" i="34"/>
  <c r="L154" i="34"/>
  <c r="L155" i="34"/>
  <c r="L156" i="34"/>
  <c r="L157" i="34"/>
  <c r="L158" i="34"/>
  <c r="L159" i="34"/>
  <c r="L160" i="34"/>
  <c r="L161" i="34"/>
  <c r="L162" i="34"/>
  <c r="L163" i="34"/>
  <c r="L164" i="34"/>
  <c r="L165" i="34"/>
  <c r="L166" i="34"/>
  <c r="L167" i="34"/>
  <c r="L168" i="34"/>
  <c r="L169" i="34"/>
  <c r="L170" i="34"/>
  <c r="L171" i="34"/>
  <c r="L172" i="34"/>
  <c r="L173" i="34"/>
  <c r="L174" i="34"/>
  <c r="L175" i="34"/>
  <c r="L176" i="34"/>
  <c r="L177" i="34"/>
  <c r="L178" i="34"/>
  <c r="L179" i="34"/>
  <c r="L180" i="34"/>
  <c r="L181" i="34"/>
  <c r="L182" i="34"/>
  <c r="L183" i="34"/>
  <c r="L184" i="34"/>
  <c r="L185" i="34"/>
  <c r="L186" i="34"/>
  <c r="L187" i="34"/>
  <c r="L188" i="34"/>
  <c r="L189" i="34"/>
  <c r="L190" i="34"/>
  <c r="L191" i="34"/>
  <c r="L192" i="34"/>
  <c r="L193" i="34"/>
  <c r="L194" i="34"/>
  <c r="L195" i="34"/>
  <c r="L196" i="34"/>
  <c r="L197" i="34"/>
  <c r="L198" i="34"/>
  <c r="L199" i="34"/>
  <c r="L200" i="34"/>
  <c r="L201" i="34"/>
  <c r="L202" i="34"/>
  <c r="L203" i="34"/>
  <c r="L204" i="34"/>
  <c r="L205" i="34"/>
  <c r="L206" i="34"/>
  <c r="L207" i="34"/>
  <c r="L208" i="34"/>
  <c r="L209" i="34"/>
  <c r="L210" i="34"/>
  <c r="L211" i="34"/>
  <c r="L212" i="34"/>
  <c r="L213" i="34"/>
  <c r="L214" i="34"/>
  <c r="L215" i="34"/>
  <c r="L216" i="34"/>
  <c r="L217" i="34"/>
  <c r="L218" i="34"/>
  <c r="L219" i="34"/>
  <c r="L220" i="34"/>
  <c r="L221" i="34"/>
  <c r="L222" i="34"/>
  <c r="L223" i="34"/>
  <c r="L224" i="34"/>
  <c r="L225" i="34"/>
  <c r="L226" i="34"/>
  <c r="L227" i="34"/>
  <c r="L228" i="34"/>
  <c r="L229" i="34"/>
  <c r="L230" i="34"/>
  <c r="L231" i="34"/>
  <c r="L232" i="34"/>
  <c r="L233" i="34"/>
  <c r="L234" i="34"/>
  <c r="L235" i="34"/>
  <c r="L236" i="34"/>
  <c r="L237" i="34"/>
  <c r="L238" i="34"/>
  <c r="L239" i="34"/>
  <c r="L240" i="34"/>
  <c r="L241" i="34"/>
  <c r="L242" i="34"/>
  <c r="L243" i="34"/>
  <c r="L244" i="34"/>
  <c r="L245" i="34"/>
  <c r="L246" i="34"/>
  <c r="L247" i="34"/>
  <c r="L248" i="34"/>
  <c r="L249" i="34"/>
  <c r="L250" i="34"/>
  <c r="L251" i="34"/>
  <c r="L252" i="34"/>
  <c r="L253" i="34"/>
  <c r="L254" i="34"/>
  <c r="L255" i="34"/>
  <c r="L256" i="34"/>
  <c r="L257" i="34"/>
  <c r="L258" i="34"/>
  <c r="L259" i="34"/>
  <c r="L260" i="34"/>
  <c r="L261" i="34"/>
  <c r="L262" i="34"/>
  <c r="L263" i="34"/>
  <c r="L264" i="34"/>
  <c r="L265" i="34"/>
  <c r="L266" i="34"/>
  <c r="L267" i="34"/>
  <c r="L268" i="34"/>
  <c r="L269" i="34"/>
  <c r="L270" i="34"/>
  <c r="L271" i="34"/>
  <c r="L272" i="34"/>
  <c r="L273" i="34"/>
  <c r="L274" i="34"/>
  <c r="L275" i="34"/>
  <c r="L276" i="34"/>
  <c r="L277" i="34"/>
  <c r="L278" i="34"/>
  <c r="L279" i="34"/>
  <c r="L280" i="34"/>
  <c r="L281" i="34"/>
  <c r="L282" i="34"/>
  <c r="L283" i="34"/>
  <c r="L284" i="34"/>
  <c r="L285" i="34"/>
  <c r="L286" i="34"/>
  <c r="L287" i="34"/>
  <c r="L288" i="34"/>
  <c r="L289" i="34"/>
  <c r="L290" i="34"/>
  <c r="L291" i="34"/>
  <c r="L292" i="34"/>
  <c r="L293" i="34"/>
  <c r="L294" i="34"/>
  <c r="L295" i="34"/>
  <c r="L296" i="34"/>
  <c r="L297" i="34"/>
  <c r="L298" i="34"/>
  <c r="L299" i="34"/>
  <c r="L300" i="34"/>
  <c r="L301" i="34"/>
  <c r="L302" i="34"/>
  <c r="L303" i="34"/>
  <c r="L304" i="34"/>
  <c r="L305" i="34"/>
  <c r="L306" i="34"/>
  <c r="L307" i="34"/>
  <c r="L308" i="34"/>
  <c r="L309" i="34"/>
  <c r="L310" i="34"/>
  <c r="L311" i="34"/>
  <c r="L312" i="34"/>
  <c r="L313" i="34"/>
  <c r="L314" i="34"/>
  <c r="L315" i="34"/>
  <c r="L316" i="34"/>
  <c r="L317" i="34"/>
  <c r="L318" i="34"/>
  <c r="L319" i="34"/>
  <c r="L320" i="34"/>
  <c r="L321" i="34"/>
  <c r="L322" i="34"/>
  <c r="L323" i="34"/>
  <c r="L324" i="34"/>
  <c r="L325" i="34"/>
  <c r="L326" i="34"/>
  <c r="L327" i="34"/>
  <c r="L328" i="34"/>
  <c r="L329" i="34"/>
  <c r="L330" i="34"/>
  <c r="L331" i="34"/>
  <c r="L332" i="34"/>
  <c r="L333" i="34"/>
  <c r="L334" i="34"/>
  <c r="L335" i="34"/>
  <c r="L336" i="34"/>
  <c r="L337" i="34"/>
  <c r="L338" i="34"/>
  <c r="L339" i="34"/>
  <c r="L340" i="34"/>
  <c r="L341" i="34"/>
  <c r="L342" i="34"/>
  <c r="L343" i="34"/>
  <c r="L344" i="34"/>
  <c r="L345" i="34"/>
  <c r="L346" i="34"/>
  <c r="L347" i="34"/>
  <c r="L348" i="34"/>
  <c r="L349" i="34"/>
  <c r="L350" i="34"/>
  <c r="L351" i="34"/>
  <c r="L352" i="34"/>
  <c r="L353" i="34"/>
  <c r="L354" i="34"/>
  <c r="L355" i="34"/>
  <c r="L356" i="34"/>
  <c r="L357" i="34"/>
  <c r="L358" i="34"/>
  <c r="L359" i="34"/>
  <c r="L360" i="34"/>
  <c r="L361" i="34"/>
  <c r="L362" i="34"/>
  <c r="L363" i="34"/>
  <c r="L364" i="34"/>
  <c r="L365" i="34"/>
  <c r="L366" i="34"/>
  <c r="L367" i="34"/>
  <c r="L368" i="34"/>
  <c r="L369" i="34"/>
  <c r="L370" i="34"/>
  <c r="L371" i="34"/>
  <c r="L372" i="34"/>
  <c r="L373" i="34"/>
  <c r="L374" i="34"/>
  <c r="L375" i="34"/>
  <c r="L376" i="34"/>
  <c r="L377" i="34"/>
  <c r="L378" i="34"/>
  <c r="L379" i="34"/>
  <c r="L380" i="34"/>
  <c r="L381" i="34"/>
  <c r="L382" i="34"/>
  <c r="L383" i="34"/>
  <c r="L384" i="34"/>
  <c r="L385" i="34"/>
  <c r="L386" i="34"/>
  <c r="L387" i="34"/>
  <c r="L388" i="34"/>
  <c r="L389" i="34"/>
  <c r="L390" i="34"/>
  <c r="L391" i="34"/>
  <c r="L392" i="34"/>
  <c r="L393" i="34"/>
  <c r="L394" i="34"/>
  <c r="L395" i="34"/>
  <c r="L396" i="34"/>
  <c r="L397" i="34"/>
  <c r="L398" i="34"/>
  <c r="L399" i="34"/>
  <c r="L400" i="34"/>
  <c r="L401" i="34"/>
  <c r="L402" i="34"/>
  <c r="L403" i="34"/>
  <c r="L404" i="34"/>
  <c r="L405" i="34"/>
  <c r="L406" i="34"/>
  <c r="L407" i="34"/>
  <c r="L408" i="34"/>
  <c r="L409" i="34"/>
  <c r="L410" i="34"/>
  <c r="L411" i="34"/>
  <c r="L412" i="34"/>
  <c r="L413" i="34"/>
  <c r="L414" i="34"/>
  <c r="L415" i="34"/>
  <c r="L416" i="34"/>
  <c r="L417" i="34"/>
  <c r="L418" i="34"/>
  <c r="L419" i="34"/>
  <c r="L420" i="34"/>
  <c r="L421" i="34"/>
  <c r="L422" i="34"/>
  <c r="L423" i="34"/>
  <c r="L424" i="34"/>
  <c r="L425" i="34"/>
  <c r="L426" i="34"/>
  <c r="L427" i="34"/>
  <c r="L428" i="34"/>
  <c r="L429" i="34"/>
  <c r="L430" i="34"/>
  <c r="L431" i="34"/>
  <c r="L432" i="34"/>
  <c r="L433" i="34"/>
  <c r="L434" i="34"/>
  <c r="L435" i="34"/>
  <c r="L436" i="34"/>
  <c r="L437" i="34"/>
  <c r="L438" i="34"/>
  <c r="L439" i="34"/>
  <c r="L440" i="34"/>
  <c r="L441" i="34"/>
  <c r="L442" i="34"/>
  <c r="L443" i="34"/>
  <c r="L444" i="34"/>
  <c r="L445" i="34"/>
  <c r="L446" i="34"/>
  <c r="L447" i="34"/>
  <c r="L448" i="34"/>
  <c r="L449" i="34"/>
  <c r="L450" i="34"/>
  <c r="L451" i="34"/>
  <c r="L452" i="34"/>
  <c r="L453" i="34"/>
  <c r="L454" i="34"/>
  <c r="L455" i="34"/>
  <c r="L456" i="34"/>
  <c r="L457" i="34"/>
  <c r="L458" i="34"/>
  <c r="L459" i="34"/>
  <c r="L460" i="34"/>
  <c r="L461" i="34"/>
  <c r="L462" i="34"/>
  <c r="L463" i="34"/>
  <c r="L464" i="34"/>
  <c r="L465" i="34"/>
  <c r="L466" i="34"/>
  <c r="L467" i="34"/>
  <c r="L468" i="34"/>
  <c r="L469" i="34"/>
  <c r="L470" i="34"/>
  <c r="L471" i="34"/>
  <c r="L472" i="34"/>
  <c r="L473" i="34"/>
  <c r="L474" i="34"/>
  <c r="L475" i="34"/>
  <c r="L476" i="34"/>
  <c r="L477" i="34"/>
  <c r="L478" i="34"/>
  <c r="L479" i="34"/>
  <c r="L480" i="34"/>
  <c r="L481" i="34"/>
  <c r="L482" i="34"/>
  <c r="L483" i="34"/>
  <c r="L484" i="34"/>
  <c r="L485" i="34"/>
  <c r="L486" i="34"/>
  <c r="L487" i="34"/>
  <c r="L488" i="34"/>
  <c r="L489" i="34"/>
  <c r="L490" i="34"/>
  <c r="L491" i="34"/>
  <c r="L492" i="34"/>
  <c r="L493" i="34"/>
  <c r="L494" i="34"/>
  <c r="L495" i="34"/>
  <c r="L496" i="34"/>
  <c r="L497" i="34"/>
  <c r="L498" i="34"/>
  <c r="L499" i="34"/>
  <c r="L500" i="34"/>
  <c r="L501" i="34"/>
  <c r="L502" i="34"/>
  <c r="L503" i="34"/>
  <c r="L504" i="34"/>
  <c r="L505" i="34"/>
  <c r="L506" i="34"/>
  <c r="L507" i="34"/>
  <c r="L508" i="34"/>
  <c r="L509" i="34"/>
  <c r="L510" i="34"/>
  <c r="L511" i="34"/>
  <c r="L512" i="34"/>
  <c r="L513" i="34"/>
  <c r="L514" i="34"/>
  <c r="L515" i="34"/>
  <c r="L516" i="34"/>
  <c r="L517" i="34"/>
  <c r="L518" i="34"/>
  <c r="L519" i="34"/>
  <c r="L520" i="34"/>
  <c r="L521" i="34"/>
  <c r="L522" i="34"/>
  <c r="L523" i="34"/>
  <c r="L524" i="34"/>
  <c r="L525" i="34"/>
  <c r="L526" i="34"/>
  <c r="L527" i="34"/>
  <c r="L528" i="34"/>
  <c r="L529" i="34"/>
  <c r="L530" i="34"/>
  <c r="L531" i="34"/>
  <c r="L532" i="34"/>
  <c r="L533" i="34"/>
  <c r="L534" i="34"/>
  <c r="L535" i="34"/>
  <c r="L536" i="34"/>
  <c r="L537" i="34"/>
  <c r="L538" i="34"/>
  <c r="L539" i="34"/>
  <c r="L540" i="34"/>
  <c r="L541" i="34"/>
  <c r="L542" i="34"/>
  <c r="L543" i="34"/>
  <c r="L544" i="34"/>
  <c r="L545" i="34"/>
  <c r="L546" i="34"/>
  <c r="L547" i="34"/>
  <c r="L548" i="34"/>
  <c r="L549" i="34"/>
  <c r="L550" i="34"/>
  <c r="L551" i="34"/>
  <c r="L552" i="34"/>
  <c r="L553" i="34"/>
  <c r="L554" i="34"/>
  <c r="L555" i="34"/>
  <c r="L556" i="34"/>
  <c r="L557" i="34"/>
  <c r="L558" i="34"/>
  <c r="L559" i="34"/>
  <c r="L560" i="34"/>
  <c r="L561" i="34"/>
  <c r="L562" i="34"/>
  <c r="L563" i="34"/>
  <c r="L564" i="34"/>
  <c r="L565" i="34"/>
  <c r="L566" i="34"/>
  <c r="L567" i="34"/>
  <c r="L568" i="34"/>
  <c r="L569" i="34"/>
  <c r="L570" i="34"/>
  <c r="L571" i="34"/>
  <c r="L572" i="34"/>
  <c r="L573" i="34"/>
  <c r="L574" i="34"/>
  <c r="L575" i="34"/>
  <c r="L576" i="34"/>
  <c r="L577" i="34"/>
  <c r="L578" i="34"/>
  <c r="L579" i="34"/>
  <c r="L580" i="34"/>
  <c r="L581" i="34"/>
  <c r="L582" i="34"/>
  <c r="L583" i="34"/>
  <c r="L584" i="34"/>
  <c r="L585" i="34"/>
  <c r="L586" i="34"/>
  <c r="L587" i="34"/>
  <c r="L588" i="34"/>
  <c r="L589" i="34"/>
  <c r="L590" i="34"/>
  <c r="L591" i="34"/>
  <c r="L592" i="34"/>
  <c r="L593" i="34"/>
  <c r="L594" i="34"/>
  <c r="L595" i="34"/>
  <c r="L596" i="34"/>
  <c r="L597" i="34"/>
  <c r="L598" i="34"/>
  <c r="L599" i="34"/>
  <c r="L600" i="34"/>
  <c r="L601" i="34"/>
  <c r="L602" i="34"/>
  <c r="L603" i="34"/>
  <c r="L604" i="34"/>
  <c r="L605" i="34"/>
  <c r="L606" i="34"/>
  <c r="L607" i="34"/>
  <c r="L608" i="34"/>
  <c r="L609" i="34"/>
  <c r="L610" i="34"/>
  <c r="L611" i="34"/>
  <c r="L612" i="34"/>
  <c r="L613" i="34"/>
  <c r="L614" i="34"/>
  <c r="L615" i="34"/>
  <c r="L616" i="34"/>
  <c r="L617" i="34"/>
  <c r="L618" i="34"/>
  <c r="L619" i="34"/>
  <c r="L620" i="34"/>
  <c r="L621" i="34"/>
  <c r="L622" i="34"/>
  <c r="L623" i="34"/>
  <c r="L624" i="34"/>
  <c r="L625" i="34"/>
  <c r="L626" i="34"/>
  <c r="L627" i="34"/>
  <c r="L628" i="34"/>
  <c r="L629" i="34"/>
  <c r="L630" i="34"/>
  <c r="L631" i="34"/>
  <c r="L632" i="34"/>
  <c r="L633" i="34"/>
  <c r="L634" i="34"/>
  <c r="L635" i="34"/>
  <c r="L636" i="34"/>
  <c r="L637" i="34"/>
  <c r="L638" i="34"/>
  <c r="L639" i="34"/>
  <c r="L640" i="34"/>
  <c r="L641" i="34"/>
  <c r="L642" i="34"/>
  <c r="L643" i="34"/>
  <c r="L644" i="34"/>
  <c r="L645" i="34"/>
  <c r="L646" i="34"/>
  <c r="L647" i="34"/>
  <c r="L648" i="34"/>
  <c r="L649" i="34"/>
  <c r="L650" i="34"/>
  <c r="L651" i="34"/>
  <c r="L652" i="34"/>
  <c r="L653" i="34"/>
  <c r="L654" i="34"/>
  <c r="L655" i="34"/>
  <c r="L656" i="34"/>
  <c r="L657" i="34"/>
  <c r="L658" i="34"/>
  <c r="L659" i="34"/>
  <c r="L660" i="34"/>
  <c r="L661" i="34"/>
  <c r="L662" i="34"/>
  <c r="L663" i="34"/>
  <c r="L664" i="34"/>
  <c r="L665" i="34"/>
  <c r="L666" i="34"/>
  <c r="L667" i="34"/>
  <c r="L668" i="34"/>
  <c r="L669" i="34"/>
  <c r="L670" i="34"/>
  <c r="L671" i="34"/>
  <c r="L672" i="34"/>
  <c r="L673" i="34"/>
  <c r="L674" i="34"/>
  <c r="L675" i="34"/>
  <c r="L676" i="34"/>
  <c r="L677" i="34"/>
  <c r="L678" i="34"/>
  <c r="L679" i="34"/>
  <c r="L680" i="34"/>
  <c r="L681" i="34"/>
  <c r="L682" i="34"/>
  <c r="L683" i="34"/>
  <c r="L684" i="34"/>
  <c r="L685" i="34"/>
  <c r="L686" i="34"/>
  <c r="L687" i="34"/>
  <c r="L688" i="34"/>
  <c r="L689" i="34"/>
  <c r="L690" i="34"/>
  <c r="L691" i="34"/>
  <c r="L692" i="34"/>
  <c r="L693" i="34"/>
  <c r="L694" i="34"/>
  <c r="L695" i="34"/>
  <c r="L696" i="34"/>
  <c r="L697" i="34"/>
  <c r="L698" i="34"/>
  <c r="L699" i="34"/>
  <c r="L700" i="34"/>
  <c r="L701" i="34"/>
  <c r="L702" i="34"/>
  <c r="L703" i="34"/>
  <c r="L704" i="34"/>
  <c r="L705" i="34"/>
  <c r="L706" i="34"/>
  <c r="L707" i="34"/>
  <c r="L708" i="34"/>
  <c r="L709" i="34"/>
  <c r="L710" i="34"/>
  <c r="L711" i="34"/>
  <c r="L712" i="34"/>
  <c r="L713" i="34"/>
  <c r="L714" i="34"/>
  <c r="L715" i="34"/>
  <c r="L716" i="34"/>
  <c r="L717" i="34"/>
  <c r="L718" i="34"/>
  <c r="L719" i="34"/>
  <c r="L720" i="34"/>
  <c r="L721" i="34"/>
  <c r="L722" i="34"/>
  <c r="L723" i="34"/>
  <c r="L724" i="34"/>
  <c r="L725" i="34"/>
  <c r="L726" i="34"/>
  <c r="L727" i="34"/>
  <c r="L728" i="34"/>
  <c r="L729" i="34"/>
  <c r="L730" i="34"/>
  <c r="L731" i="34"/>
  <c r="L732" i="34"/>
  <c r="L733" i="34"/>
  <c r="L734" i="34"/>
  <c r="L735" i="34"/>
  <c r="L736" i="34"/>
  <c r="L737" i="34"/>
  <c r="L738" i="34"/>
  <c r="L739" i="34"/>
  <c r="L740" i="34"/>
  <c r="L741" i="34"/>
  <c r="L742" i="34"/>
  <c r="L743" i="34"/>
  <c r="L744" i="34"/>
  <c r="L745" i="34"/>
  <c r="L746" i="34"/>
  <c r="L747" i="34"/>
  <c r="L748" i="34"/>
  <c r="L749" i="34"/>
  <c r="L750" i="34"/>
  <c r="L751" i="34"/>
  <c r="L752" i="34"/>
  <c r="L753" i="34"/>
  <c r="L754" i="34"/>
  <c r="L755" i="34"/>
  <c r="L756" i="34"/>
  <c r="L757" i="34"/>
  <c r="L758" i="34"/>
  <c r="L759" i="34"/>
  <c r="L760" i="34"/>
  <c r="L761" i="34"/>
  <c r="L762" i="34"/>
  <c r="L763" i="34"/>
  <c r="L764" i="34"/>
  <c r="L765" i="34"/>
  <c r="L766" i="34"/>
  <c r="L767" i="34"/>
  <c r="L768" i="34"/>
  <c r="L769" i="34"/>
  <c r="L770" i="34"/>
  <c r="L771" i="34"/>
  <c r="L772" i="34"/>
  <c r="L773" i="34"/>
  <c r="L774" i="34"/>
  <c r="L775" i="34"/>
  <c r="L776" i="34"/>
  <c r="L777" i="34"/>
  <c r="L778" i="34"/>
  <c r="L779" i="34"/>
  <c r="L780" i="34"/>
  <c r="L781" i="34"/>
  <c r="L782" i="34"/>
  <c r="L783" i="34"/>
  <c r="L784" i="34"/>
  <c r="L785" i="34"/>
  <c r="L786" i="34"/>
  <c r="L787" i="34"/>
  <c r="L788" i="34"/>
  <c r="L789" i="34"/>
  <c r="L790" i="34"/>
  <c r="L791" i="34"/>
  <c r="L792" i="34"/>
  <c r="L793" i="34"/>
  <c r="L794" i="34"/>
  <c r="L795" i="34"/>
  <c r="L796" i="34"/>
  <c r="L797" i="34"/>
  <c r="L798" i="34"/>
  <c r="L799" i="34"/>
  <c r="L800" i="34"/>
  <c r="L801" i="34"/>
  <c r="L802" i="34"/>
  <c r="L803" i="34"/>
  <c r="L804" i="34"/>
  <c r="L805" i="34"/>
  <c r="L806" i="34"/>
  <c r="L807" i="34"/>
  <c r="L808" i="34"/>
  <c r="L809" i="34"/>
  <c r="L810" i="34"/>
  <c r="L811" i="34"/>
  <c r="L812" i="34"/>
  <c r="L813" i="34"/>
  <c r="L814" i="34"/>
  <c r="L815" i="34"/>
  <c r="L816" i="34"/>
  <c r="L817" i="34"/>
  <c r="L818" i="34"/>
  <c r="L819" i="34"/>
  <c r="L820" i="34"/>
  <c r="L821" i="34"/>
  <c r="L822" i="34"/>
  <c r="L823" i="34"/>
  <c r="L824" i="34"/>
  <c r="L825" i="34"/>
  <c r="L826" i="34"/>
  <c r="L827" i="34"/>
  <c r="L828" i="34"/>
  <c r="L829" i="34"/>
  <c r="L830" i="34"/>
  <c r="L831" i="34"/>
  <c r="L832" i="34"/>
  <c r="L833" i="34"/>
  <c r="L834" i="34"/>
  <c r="L835" i="34"/>
  <c r="L836" i="34"/>
  <c r="L837" i="34"/>
  <c r="L838" i="34"/>
  <c r="L839" i="34"/>
  <c r="L840" i="34"/>
  <c r="L841" i="34"/>
  <c r="L842" i="34"/>
  <c r="L843" i="34"/>
  <c r="L844" i="34"/>
  <c r="L845" i="34"/>
  <c r="L846" i="34"/>
  <c r="L847" i="34"/>
  <c r="L848" i="34"/>
  <c r="L849" i="34"/>
  <c r="L850" i="34"/>
  <c r="L851" i="34"/>
  <c r="L852" i="34"/>
  <c r="L853" i="34"/>
  <c r="L854" i="34"/>
  <c r="L855" i="34"/>
  <c r="L856" i="34"/>
  <c r="L857" i="34"/>
  <c r="L858" i="34"/>
  <c r="L859" i="34"/>
  <c r="L860" i="34"/>
  <c r="L861" i="34"/>
  <c r="L862" i="34"/>
  <c r="L863" i="34"/>
  <c r="L864" i="34"/>
  <c r="L865" i="34"/>
  <c r="L866" i="34"/>
  <c r="L867" i="34"/>
  <c r="L868" i="34"/>
  <c r="L869" i="34"/>
  <c r="L870" i="34"/>
  <c r="L871" i="34"/>
  <c r="L872" i="34"/>
  <c r="L873" i="34"/>
  <c r="L874" i="34"/>
  <c r="L875" i="34"/>
  <c r="L876" i="34"/>
  <c r="L877" i="34"/>
  <c r="L878" i="34"/>
  <c r="L879" i="34"/>
  <c r="L880" i="34"/>
  <c r="L881" i="34"/>
  <c r="L882" i="34"/>
  <c r="L883" i="34"/>
  <c r="L884" i="34"/>
  <c r="L885" i="34"/>
  <c r="L886" i="34"/>
  <c r="L887" i="34"/>
  <c r="L888" i="34"/>
  <c r="L889" i="34"/>
  <c r="L890" i="34"/>
  <c r="L891" i="34"/>
  <c r="L892" i="34"/>
  <c r="L893" i="34"/>
  <c r="L894" i="34"/>
  <c r="L895" i="34"/>
  <c r="L896" i="34"/>
  <c r="L897" i="34"/>
  <c r="L898" i="34"/>
  <c r="L899" i="34"/>
  <c r="L900" i="34"/>
  <c r="L901" i="34"/>
  <c r="L902" i="34"/>
  <c r="L903" i="34"/>
  <c r="L904" i="34"/>
  <c r="L905" i="34"/>
  <c r="L906" i="34"/>
  <c r="L907" i="34"/>
  <c r="L908" i="34"/>
  <c r="L909" i="34"/>
  <c r="L910" i="34"/>
  <c r="L911" i="34"/>
  <c r="L912" i="34"/>
  <c r="L913" i="34"/>
  <c r="L914" i="34"/>
  <c r="L915" i="34"/>
  <c r="L916" i="34"/>
  <c r="L917" i="34"/>
  <c r="L918" i="34"/>
  <c r="L919" i="34"/>
  <c r="L920" i="34"/>
  <c r="L921" i="34"/>
  <c r="L922" i="34"/>
  <c r="L923" i="34"/>
  <c r="L924" i="34"/>
  <c r="L925" i="34"/>
  <c r="L926" i="34"/>
  <c r="L927" i="34"/>
  <c r="L928" i="34"/>
  <c r="L929" i="34"/>
  <c r="L930" i="34"/>
  <c r="L931" i="34"/>
  <c r="L932" i="34"/>
  <c r="L933" i="34"/>
  <c r="L934" i="34"/>
  <c r="L935" i="34"/>
  <c r="L936" i="34"/>
  <c r="L937" i="34"/>
  <c r="L938" i="34"/>
  <c r="L939" i="34"/>
  <c r="L940" i="34"/>
  <c r="L941" i="34"/>
  <c r="L942" i="34"/>
  <c r="L943" i="34"/>
  <c r="L944" i="34"/>
  <c r="L945" i="34"/>
  <c r="L946" i="34"/>
  <c r="L947" i="34"/>
  <c r="L948" i="34"/>
  <c r="L949" i="34"/>
  <c r="L950" i="34"/>
  <c r="L951" i="34"/>
  <c r="L952" i="34"/>
  <c r="L953" i="34"/>
  <c r="L954" i="34"/>
  <c r="L955" i="34"/>
  <c r="L956" i="34"/>
  <c r="L957" i="34"/>
  <c r="L958" i="34"/>
  <c r="L959" i="34"/>
  <c r="L960" i="34"/>
  <c r="L961" i="34"/>
  <c r="L962" i="34"/>
  <c r="L963" i="34"/>
  <c r="L964" i="34"/>
  <c r="L965" i="34"/>
  <c r="L966" i="34"/>
  <c r="L967" i="34"/>
  <c r="L968" i="34"/>
  <c r="L969" i="34"/>
  <c r="L970" i="34"/>
  <c r="L971" i="34"/>
  <c r="L972" i="34"/>
  <c r="L973" i="34"/>
  <c r="L974" i="34"/>
  <c r="L975" i="34"/>
  <c r="L976" i="34"/>
  <c r="L977" i="34"/>
  <c r="L978" i="34"/>
  <c r="L979" i="34"/>
  <c r="L980" i="34"/>
  <c r="L981" i="34"/>
  <c r="L982" i="34"/>
  <c r="L983" i="34"/>
  <c r="L984" i="34"/>
  <c r="L985" i="34"/>
  <c r="L986" i="34"/>
  <c r="L987" i="34"/>
  <c r="L988" i="34"/>
  <c r="L989" i="34"/>
  <c r="L990" i="34"/>
  <c r="L991" i="34"/>
  <c r="L992" i="34"/>
  <c r="L993" i="34"/>
  <c r="L994" i="34"/>
  <c r="L995" i="34"/>
  <c r="L996" i="34"/>
  <c r="L997" i="34"/>
  <c r="L998" i="34"/>
  <c r="L999" i="34"/>
  <c r="L1000" i="34"/>
  <c r="L1001" i="34"/>
  <c r="L1002" i="34"/>
  <c r="L1003" i="34"/>
  <c r="L1004" i="34"/>
  <c r="L1005" i="34"/>
  <c r="L1006" i="34"/>
  <c r="L1007" i="34"/>
  <c r="L1008" i="34"/>
  <c r="L1009" i="34"/>
  <c r="L1010" i="34"/>
  <c r="L1011" i="34"/>
  <c r="L1012" i="34"/>
  <c r="L1013" i="34"/>
  <c r="L1014" i="34"/>
  <c r="L1015" i="34"/>
  <c r="L1016" i="34"/>
  <c r="L1017" i="34"/>
  <c r="L1018" i="34"/>
  <c r="L1019" i="34"/>
  <c r="L1020" i="34"/>
  <c r="L1021" i="34"/>
  <c r="L1022" i="34"/>
  <c r="L1023" i="34"/>
  <c r="L1024" i="34"/>
  <c r="L1025" i="34"/>
  <c r="L1026" i="34"/>
  <c r="L1027" i="34"/>
  <c r="L1028" i="34"/>
  <c r="L1029" i="34"/>
  <c r="L1030" i="34"/>
  <c r="L1031" i="34"/>
  <c r="L1032" i="34"/>
  <c r="L1033" i="34"/>
  <c r="L1034" i="34"/>
  <c r="L1035" i="34"/>
  <c r="L1036" i="34"/>
  <c r="L1037" i="34"/>
  <c r="L1038" i="34"/>
  <c r="L1039" i="34"/>
  <c r="L1040" i="34"/>
  <c r="L1041" i="34"/>
  <c r="L1042" i="34"/>
  <c r="L1043" i="34"/>
  <c r="L1044" i="34"/>
  <c r="L1045" i="34"/>
  <c r="L1046" i="34"/>
  <c r="L1047" i="34"/>
  <c r="L1048" i="34"/>
  <c r="L1049" i="34"/>
  <c r="L1050" i="34"/>
  <c r="L1051" i="34"/>
  <c r="L1052" i="34"/>
  <c r="L1053" i="34"/>
  <c r="L1054" i="34"/>
  <c r="L1055" i="34"/>
  <c r="L1056" i="34"/>
  <c r="L1057" i="34"/>
  <c r="L1058" i="34"/>
  <c r="L1059" i="34"/>
  <c r="L1060" i="34"/>
  <c r="L1061" i="34"/>
  <c r="L1062" i="34"/>
  <c r="L1063" i="34"/>
  <c r="L1064" i="34"/>
  <c r="L1065" i="34"/>
  <c r="L1066" i="34"/>
  <c r="L1067" i="34"/>
  <c r="L1068" i="34"/>
  <c r="L1069" i="34"/>
  <c r="L1070" i="34"/>
  <c r="L1071" i="34"/>
  <c r="L1072" i="34"/>
  <c r="L1073" i="34"/>
  <c r="L1074" i="34"/>
  <c r="L1075" i="34"/>
  <c r="L1076" i="34"/>
  <c r="L1077" i="34"/>
  <c r="L1078" i="34"/>
  <c r="L1079" i="34"/>
  <c r="L1080" i="34"/>
  <c r="L1081" i="34"/>
  <c r="L1082" i="34"/>
  <c r="L1083" i="34"/>
  <c r="L1084" i="34"/>
  <c r="L1085" i="34"/>
  <c r="L1086" i="34"/>
  <c r="L1087" i="34"/>
  <c r="L1088" i="34"/>
  <c r="L1089" i="34"/>
  <c r="L1090" i="34"/>
  <c r="L1091" i="34"/>
  <c r="L1092" i="34"/>
  <c r="L1093" i="34"/>
  <c r="L1094" i="34"/>
  <c r="L1095" i="34"/>
  <c r="L1096" i="34"/>
  <c r="L1097" i="34"/>
  <c r="L1098" i="34"/>
  <c r="L1099" i="34"/>
  <c r="L1100" i="34"/>
  <c r="L1101" i="34"/>
  <c r="L1102" i="34"/>
  <c r="L1103" i="34"/>
  <c r="L1104" i="34"/>
  <c r="L1105" i="34"/>
  <c r="L1106" i="34"/>
  <c r="L1107" i="34"/>
  <c r="L1108" i="34"/>
  <c r="L1109" i="34"/>
  <c r="L1110" i="34"/>
  <c r="L1111" i="34"/>
  <c r="L1112" i="34"/>
  <c r="L1113" i="34"/>
  <c r="L1114" i="34"/>
  <c r="L1115" i="34"/>
  <c r="L1116" i="34"/>
  <c r="L1117" i="34"/>
  <c r="L1118" i="34"/>
  <c r="L1119" i="34"/>
  <c r="L1120" i="34"/>
  <c r="L1121" i="34"/>
  <c r="L1122" i="34"/>
  <c r="L1123" i="34"/>
  <c r="L1124" i="34"/>
  <c r="L1125" i="34"/>
  <c r="L1126" i="34"/>
  <c r="L1127" i="34"/>
  <c r="L1128" i="34"/>
  <c r="L1129" i="34"/>
  <c r="L1130" i="34"/>
  <c r="L1131" i="34"/>
  <c r="L1132" i="34"/>
  <c r="L1133" i="34"/>
  <c r="L1134" i="34"/>
  <c r="L1135" i="34"/>
  <c r="L1136" i="34"/>
  <c r="L1137" i="34"/>
  <c r="L1138" i="34"/>
  <c r="L1139" i="34"/>
  <c r="L1140" i="34"/>
  <c r="L1141" i="34"/>
  <c r="L1142" i="34"/>
  <c r="L1143" i="34"/>
  <c r="L1144" i="34"/>
  <c r="L1145" i="34"/>
  <c r="L1146" i="34"/>
  <c r="L1147" i="34"/>
  <c r="L1148" i="34"/>
  <c r="L1149" i="34"/>
  <c r="L1150" i="34"/>
  <c r="L1151" i="34"/>
  <c r="L1152" i="34"/>
  <c r="L1153" i="34"/>
  <c r="L1154" i="34"/>
  <c r="L1155" i="34"/>
  <c r="L1156" i="34"/>
  <c r="L1157" i="34"/>
  <c r="L1158" i="34"/>
  <c r="L1159" i="34"/>
  <c r="L1160" i="34"/>
  <c r="L1161" i="34"/>
  <c r="L1162" i="34"/>
  <c r="L1163" i="34"/>
  <c r="L1164" i="34"/>
  <c r="L1165" i="34"/>
  <c r="L1166" i="34"/>
  <c r="L1167" i="34"/>
  <c r="L1168" i="34"/>
  <c r="L1169" i="34"/>
  <c r="L1170" i="34"/>
  <c r="L1171" i="34"/>
  <c r="L1172" i="34"/>
  <c r="L1173" i="34"/>
  <c r="L1174" i="34"/>
  <c r="L1175" i="34"/>
  <c r="L1176" i="34"/>
  <c r="L1177" i="34"/>
  <c r="L1178" i="34"/>
  <c r="L1179" i="34"/>
  <c r="L1180" i="34"/>
  <c r="L1181" i="34"/>
  <c r="L1182" i="34"/>
  <c r="L1183" i="34"/>
  <c r="L1184" i="34"/>
  <c r="L1185" i="34"/>
  <c r="L1186" i="34"/>
  <c r="L1187" i="34"/>
  <c r="L1188" i="34"/>
  <c r="L1189" i="34"/>
  <c r="L1190" i="34"/>
  <c r="L1191" i="34"/>
  <c r="L1192" i="34"/>
  <c r="L1193" i="34"/>
  <c r="L1194" i="34"/>
  <c r="L1195" i="34"/>
  <c r="L1196" i="34"/>
  <c r="L1197" i="34"/>
  <c r="L1198" i="34"/>
  <c r="L1199" i="34"/>
  <c r="L1200" i="34"/>
  <c r="L1201" i="34"/>
  <c r="L1202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A1162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H218" i="35"/>
  <c r="J30" i="40" s="1"/>
  <c r="E19" i="40"/>
  <c r="A37" i="12"/>
  <c r="A38" i="12"/>
  <c r="A39" i="12"/>
  <c r="E29" i="40"/>
  <c r="F182" i="35"/>
  <c r="J23" i="40" l="1"/>
  <c r="G145" i="35"/>
  <c r="G236" i="35" l="1"/>
  <c r="G237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L114" i="42"/>
  <c r="J114" i="42"/>
  <c r="I114" i="42"/>
  <c r="I152" i="42" s="1"/>
  <c r="F114" i="42"/>
  <c r="L111" i="42"/>
  <c r="J111" i="42"/>
  <c r="I111" i="42"/>
  <c r="F111" i="42"/>
  <c r="L110" i="42"/>
  <c r="J110" i="42"/>
  <c r="I110" i="42"/>
  <c r="F110" i="42"/>
  <c r="L109" i="42"/>
  <c r="J109" i="42"/>
  <c r="I109" i="42"/>
  <c r="F109" i="42"/>
  <c r="L108" i="42"/>
  <c r="J108" i="42"/>
  <c r="I108" i="42"/>
  <c r="F108" i="42"/>
  <c r="L107" i="42"/>
  <c r="J107" i="42"/>
  <c r="I107" i="42"/>
  <c r="F107" i="42"/>
  <c r="L106" i="42"/>
  <c r="J106" i="42"/>
  <c r="I106" i="42"/>
  <c r="F106" i="42"/>
  <c r="L105" i="42"/>
  <c r="J105" i="42"/>
  <c r="I105" i="42"/>
  <c r="F105" i="42"/>
  <c r="L104" i="42"/>
  <c r="J104" i="42"/>
  <c r="I104" i="42"/>
  <c r="F104" i="42"/>
  <c r="L103" i="42"/>
  <c r="J103" i="42"/>
  <c r="I103" i="42"/>
  <c r="F103" i="42"/>
  <c r="L102" i="42"/>
  <c r="J102" i="42"/>
  <c r="I102" i="42"/>
  <c r="F102" i="42"/>
  <c r="L101" i="42"/>
  <c r="J101" i="42"/>
  <c r="I101" i="42"/>
  <c r="F101" i="42"/>
  <c r="L100" i="42"/>
  <c r="J100" i="42"/>
  <c r="I100" i="42"/>
  <c r="F100" i="42"/>
  <c r="L99" i="42"/>
  <c r="J99" i="42"/>
  <c r="I99" i="42"/>
  <c r="F99" i="42"/>
  <c r="L98" i="42"/>
  <c r="J98" i="42"/>
  <c r="I98" i="42"/>
  <c r="F98" i="42"/>
  <c r="L97" i="42"/>
  <c r="J97" i="42"/>
  <c r="I97" i="42"/>
  <c r="F97" i="42"/>
  <c r="L96" i="42"/>
  <c r="J96" i="42"/>
  <c r="I96" i="42"/>
  <c r="F96" i="42"/>
  <c r="L95" i="42"/>
  <c r="J95" i="42"/>
  <c r="I95" i="42"/>
  <c r="F95" i="42"/>
  <c r="L94" i="42"/>
  <c r="J94" i="42"/>
  <c r="I94" i="42"/>
  <c r="F94" i="42"/>
  <c r="L93" i="42"/>
  <c r="J93" i="42"/>
  <c r="I93" i="42"/>
  <c r="F93" i="42"/>
  <c r="L92" i="42"/>
  <c r="J92" i="42"/>
  <c r="I92" i="42"/>
  <c r="F92" i="42"/>
  <c r="L91" i="42"/>
  <c r="J91" i="42"/>
  <c r="I91" i="42"/>
  <c r="F91" i="42"/>
  <c r="L90" i="42"/>
  <c r="J90" i="42"/>
  <c r="I90" i="42"/>
  <c r="F90" i="42"/>
  <c r="L89" i="42"/>
  <c r="J89" i="42"/>
  <c r="I89" i="42"/>
  <c r="F89" i="42"/>
  <c r="L88" i="42"/>
  <c r="J88" i="42"/>
  <c r="I88" i="42"/>
  <c r="F88" i="42"/>
  <c r="L87" i="42"/>
  <c r="J87" i="42"/>
  <c r="I87" i="42"/>
  <c r="F87" i="42"/>
  <c r="L86" i="42"/>
  <c r="J86" i="42"/>
  <c r="I86" i="42"/>
  <c r="F86" i="42"/>
  <c r="L85" i="42"/>
  <c r="J85" i="42"/>
  <c r="I85" i="42"/>
  <c r="F85" i="42"/>
  <c r="L84" i="42"/>
  <c r="J84" i="42"/>
  <c r="I84" i="42"/>
  <c r="F84" i="42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L45" i="42"/>
  <c r="J45" i="42"/>
  <c r="I45" i="42"/>
  <c r="F45" i="42"/>
  <c r="L44" i="42"/>
  <c r="J44" i="42"/>
  <c r="I44" i="42"/>
  <c r="F44" i="42"/>
  <c r="L43" i="42"/>
  <c r="J43" i="42"/>
  <c r="I43" i="42"/>
  <c r="F43" i="42"/>
  <c r="L42" i="42"/>
  <c r="J42" i="42"/>
  <c r="I42" i="42"/>
  <c r="F42" i="42"/>
  <c r="L41" i="42"/>
  <c r="J41" i="42"/>
  <c r="I41" i="42"/>
  <c r="F41" i="42"/>
  <c r="L40" i="42"/>
  <c r="J40" i="42"/>
  <c r="I40" i="42"/>
  <c r="F40" i="42"/>
  <c r="L39" i="42"/>
  <c r="J39" i="42"/>
  <c r="I39" i="42"/>
  <c r="F39" i="42"/>
  <c r="L38" i="42"/>
  <c r="J38" i="42"/>
  <c r="I38" i="42"/>
  <c r="F38" i="42"/>
  <c r="L37" i="42"/>
  <c r="J37" i="42"/>
  <c r="I37" i="42"/>
  <c r="F37" i="42"/>
  <c r="L36" i="42"/>
  <c r="J36" i="42"/>
  <c r="I36" i="42"/>
  <c r="F36" i="42"/>
  <c r="L35" i="42"/>
  <c r="J35" i="42"/>
  <c r="I35" i="42"/>
  <c r="F35" i="42"/>
  <c r="L34" i="42"/>
  <c r="J34" i="42"/>
  <c r="I34" i="42"/>
  <c r="F34" i="42"/>
  <c r="L33" i="42"/>
  <c r="J33" i="42"/>
  <c r="I33" i="42"/>
  <c r="I72" i="42" s="1"/>
  <c r="F33" i="42"/>
  <c r="F72" i="42" s="1"/>
  <c r="L30" i="42"/>
  <c r="J30" i="42"/>
  <c r="I30" i="42"/>
  <c r="F30" i="42"/>
  <c r="L29" i="42"/>
  <c r="J29" i="42"/>
  <c r="I29" i="42"/>
  <c r="F29" i="42"/>
  <c r="L28" i="42"/>
  <c r="J28" i="42"/>
  <c r="I28" i="42"/>
  <c r="F28" i="42"/>
  <c r="L27" i="42"/>
  <c r="J27" i="42"/>
  <c r="I27" i="42"/>
  <c r="F27" i="42"/>
  <c r="L26" i="42"/>
  <c r="J26" i="42"/>
  <c r="I26" i="42"/>
  <c r="F26" i="42"/>
  <c r="L25" i="42"/>
  <c r="J25" i="42"/>
  <c r="I25" i="42"/>
  <c r="F25" i="42"/>
  <c r="L24" i="42"/>
  <c r="J24" i="42"/>
  <c r="I24" i="42"/>
  <c r="F24" i="42"/>
  <c r="L23" i="42"/>
  <c r="J23" i="42"/>
  <c r="I23" i="42"/>
  <c r="F23" i="42"/>
  <c r="L22" i="42"/>
  <c r="J22" i="42"/>
  <c r="I22" i="42"/>
  <c r="F22" i="42"/>
  <c r="L21" i="42"/>
  <c r="J21" i="42"/>
  <c r="I21" i="42"/>
  <c r="F21" i="42"/>
  <c r="L20" i="42"/>
  <c r="J20" i="42"/>
  <c r="I20" i="42"/>
  <c r="F20" i="42"/>
  <c r="L19" i="42"/>
  <c r="J19" i="42"/>
  <c r="I19" i="42"/>
  <c r="F19" i="42"/>
  <c r="L18" i="42"/>
  <c r="J18" i="42"/>
  <c r="I18" i="42"/>
  <c r="F18" i="42"/>
  <c r="L17" i="42"/>
  <c r="J17" i="42"/>
  <c r="I17" i="42"/>
  <c r="F17" i="42"/>
  <c r="L16" i="42"/>
  <c r="J16" i="42"/>
  <c r="I16" i="42"/>
  <c r="F16" i="42"/>
  <c r="L15" i="42"/>
  <c r="J15" i="42"/>
  <c r="I15" i="42"/>
  <c r="F15" i="42"/>
  <c r="L14" i="42"/>
  <c r="J14" i="42"/>
  <c r="I14" i="42"/>
  <c r="F14" i="42"/>
  <c r="L13" i="42"/>
  <c r="J13" i="42"/>
  <c r="I13" i="42"/>
  <c r="F13" i="42"/>
  <c r="L12" i="42"/>
  <c r="J12" i="42"/>
  <c r="I12" i="42"/>
  <c r="F12" i="42"/>
  <c r="L11" i="42"/>
  <c r="J11" i="42"/>
  <c r="I11" i="42"/>
  <c r="F11" i="42"/>
  <c r="L10" i="42"/>
  <c r="J10" i="42"/>
  <c r="I10" i="42"/>
  <c r="F10" i="42"/>
  <c r="L9" i="42"/>
  <c r="J9" i="42"/>
  <c r="I9" i="42"/>
  <c r="F9" i="42"/>
  <c r="L8" i="42"/>
  <c r="J8" i="42"/>
  <c r="I8" i="42"/>
  <c r="F8" i="42"/>
  <c r="L7" i="42"/>
  <c r="J7" i="42"/>
  <c r="I7" i="42"/>
  <c r="F7" i="42"/>
  <c r="L6" i="42"/>
  <c r="J6" i="42"/>
  <c r="I6" i="42"/>
  <c r="F6" i="42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F16" i="40"/>
  <c r="N16" i="40" s="1"/>
  <c r="F17" i="40"/>
  <c r="F18" i="40"/>
  <c r="F19" i="40"/>
  <c r="F20" i="40"/>
  <c r="N20" i="40" s="1"/>
  <c r="F21" i="40"/>
  <c r="F22" i="40"/>
  <c r="F23" i="40"/>
  <c r="F24" i="40"/>
  <c r="N24" i="40" s="1"/>
  <c r="F25" i="40"/>
  <c r="F26" i="40"/>
  <c r="F27" i="40"/>
  <c r="F28" i="40"/>
  <c r="N28" i="40" s="1"/>
  <c r="F29" i="40"/>
  <c r="F30" i="40"/>
  <c r="N30" i="40" s="1"/>
  <c r="F31" i="40"/>
  <c r="N31" i="40" s="1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5" i="40"/>
  <c r="N18" i="40"/>
  <c r="N21" i="40"/>
  <c r="N22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6" i="42" l="1"/>
  <c r="K7" i="42"/>
  <c r="K8" i="42"/>
  <c r="K9" i="42"/>
  <c r="K10" i="42"/>
  <c r="K11" i="42"/>
  <c r="K12" i="42"/>
  <c r="K13" i="42"/>
  <c r="K14" i="42"/>
  <c r="K15" i="42"/>
  <c r="K16" i="42"/>
  <c r="K17" i="42"/>
  <c r="K18" i="42"/>
  <c r="K19" i="42"/>
  <c r="K20" i="42"/>
  <c r="K21" i="42"/>
  <c r="K22" i="42"/>
  <c r="K23" i="42"/>
  <c r="K24" i="42"/>
  <c r="K25" i="42"/>
  <c r="K26" i="42"/>
  <c r="K27" i="42"/>
  <c r="K28" i="42"/>
  <c r="K29" i="42"/>
  <c r="K30" i="42"/>
  <c r="K34" i="42"/>
  <c r="K35" i="42"/>
  <c r="K36" i="42"/>
  <c r="K37" i="42"/>
  <c r="K38" i="42"/>
  <c r="K39" i="42"/>
  <c r="K40" i="42"/>
  <c r="K41" i="42"/>
  <c r="K42" i="42"/>
  <c r="K43" i="42"/>
  <c r="K44" i="42"/>
  <c r="K45" i="42"/>
  <c r="K46" i="42"/>
  <c r="K84" i="42"/>
  <c r="K85" i="42"/>
  <c r="K86" i="42"/>
  <c r="K87" i="42"/>
  <c r="K88" i="42"/>
  <c r="K89" i="42"/>
  <c r="K90" i="42"/>
  <c r="K91" i="42"/>
  <c r="K92" i="42"/>
  <c r="K93" i="42"/>
  <c r="K94" i="42"/>
  <c r="K95" i="42"/>
  <c r="K96" i="42"/>
  <c r="K97" i="42"/>
  <c r="K98" i="42"/>
  <c r="K99" i="42"/>
  <c r="K100" i="42"/>
  <c r="K101" i="42"/>
  <c r="K102" i="42"/>
  <c r="K103" i="42"/>
  <c r="K104" i="42"/>
  <c r="K105" i="42"/>
  <c r="K106" i="42"/>
  <c r="K107" i="42"/>
  <c r="K108" i="42"/>
  <c r="K109" i="42"/>
  <c r="K110" i="42"/>
  <c r="K111" i="42"/>
  <c r="K115" i="42"/>
  <c r="K116" i="42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39" i="35"/>
  <c r="D43" i="15"/>
  <c r="C43" i="15"/>
  <c r="F17" i="41" l="1"/>
  <c r="J17" i="41" s="1"/>
  <c r="M31" i="42"/>
  <c r="M222" i="42" s="1"/>
  <c r="K200" i="42"/>
  <c r="M152" i="42"/>
  <c r="K214" i="42"/>
  <c r="M72" i="42"/>
  <c r="F222" i="42"/>
  <c r="K180" i="42"/>
  <c r="M112" i="42"/>
  <c r="K72" i="42"/>
  <c r="K112" i="42"/>
  <c r="E19" i="41"/>
  <c r="G17" i="41"/>
  <c r="G18" i="41" s="1"/>
  <c r="I18" i="41"/>
  <c r="G234" i="35"/>
  <c r="G238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E39" i="40" l="1"/>
  <c r="N12" i="40"/>
  <c r="G104" i="35"/>
  <c r="G105" i="35"/>
  <c r="G106" i="35"/>
  <c r="G108" i="35"/>
  <c r="G109" i="35"/>
  <c r="G110" i="35"/>
  <c r="G112" i="35"/>
  <c r="G113" i="35"/>
  <c r="G114" i="35"/>
  <c r="G116" i="35"/>
  <c r="G118" i="35"/>
  <c r="G119" i="35"/>
  <c r="G120" i="35"/>
  <c r="G121" i="35"/>
  <c r="G122" i="35"/>
  <c r="G123" i="35"/>
  <c r="G124" i="35"/>
  <c r="G125" i="35"/>
  <c r="G126" i="35"/>
  <c r="G127" i="35"/>
  <c r="G117" i="35"/>
  <c r="G75" i="35"/>
  <c r="G76" i="35"/>
  <c r="G77" i="35"/>
  <c r="G74" i="35"/>
  <c r="G135" i="35"/>
  <c r="G136" i="35"/>
  <c r="G137" i="35"/>
  <c r="G138" i="35"/>
  <c r="G139" i="35"/>
  <c r="G140" i="35"/>
  <c r="G141" i="35"/>
  <c r="G142" i="35"/>
  <c r="G143" i="35"/>
  <c r="G144" i="35"/>
  <c r="G146" i="35"/>
  <c r="G134" i="35"/>
  <c r="G150" i="35"/>
  <c r="G151" i="35"/>
  <c r="G152" i="35"/>
  <c r="G153" i="35"/>
  <c r="G154" i="35"/>
  <c r="G155" i="35"/>
  <c r="G156" i="35"/>
  <c r="G157" i="35"/>
  <c r="G149" i="35"/>
  <c r="G209" i="35"/>
  <c r="G210" i="35"/>
  <c r="G211" i="35"/>
  <c r="G212" i="35"/>
  <c r="G213" i="35"/>
  <c r="G217" i="35"/>
  <c r="G221" i="35"/>
  <c r="G222" i="35"/>
  <c r="G223" i="35"/>
  <c r="G224" i="35"/>
  <c r="G225" i="35"/>
  <c r="G226" i="35"/>
  <c r="G227" i="35"/>
  <c r="G220" i="35"/>
  <c r="G231" i="35"/>
  <c r="G232" i="35"/>
  <c r="G233" i="35"/>
  <c r="G230" i="35"/>
  <c r="G168" i="35"/>
  <c r="G169" i="35"/>
  <c r="G170" i="35"/>
  <c r="G171" i="35"/>
  <c r="G172" i="35"/>
  <c r="G173" i="35"/>
  <c r="G174" i="35"/>
  <c r="G179" i="35"/>
  <c r="G167" i="35"/>
  <c r="L11" i="34"/>
  <c r="L12" i="34"/>
  <c r="L13" i="34"/>
  <c r="L14" i="34"/>
  <c r="L15" i="34"/>
  <c r="L16" i="34"/>
  <c r="L10" i="34"/>
  <c r="B631" i="34"/>
  <c r="A631" i="34"/>
  <c r="A32" i="12"/>
  <c r="A793" i="34"/>
  <c r="B793" i="34"/>
  <c r="G180" i="35" l="1"/>
  <c r="A816" i="34"/>
  <c r="B816" i="34"/>
  <c r="A817" i="34"/>
  <c r="B817" i="34"/>
  <c r="F100" i="35"/>
  <c r="F59" i="35"/>
  <c r="F24" i="35"/>
  <c r="F21" i="35"/>
  <c r="F6" i="35"/>
  <c r="G87" i="35"/>
  <c r="G91" i="35" s="1"/>
  <c r="A781" i="34" l="1"/>
  <c r="B781" i="34"/>
  <c r="A782" i="34"/>
  <c r="B782" i="34"/>
  <c r="A807" i="34" l="1"/>
  <c r="B807" i="34"/>
  <c r="A795" i="34" l="1"/>
  <c r="B795" i="34"/>
  <c r="A792" i="34"/>
  <c r="B792" i="34"/>
  <c r="E149" i="35"/>
  <c r="A771" i="34"/>
  <c r="B771" i="34"/>
  <c r="A772" i="34"/>
  <c r="B772" i="34"/>
  <c r="A784" i="34"/>
  <c r="B784" i="34"/>
  <c r="F132" i="35"/>
  <c r="F30" i="35"/>
  <c r="I30" i="35" s="1"/>
  <c r="H30" i="35" l="1"/>
  <c r="H31" i="35" s="1"/>
  <c r="G30" i="35"/>
  <c r="G31" i="35" s="1"/>
  <c r="I31" i="35"/>
  <c r="F31" i="35"/>
  <c r="E31" i="35"/>
  <c r="L254" i="35"/>
  <c r="A769" i="34"/>
  <c r="B769" i="34"/>
  <c r="A770" i="34"/>
  <c r="B770" i="34"/>
  <c r="A750" i="34"/>
  <c r="B750" i="34"/>
  <c r="A773" i="34"/>
  <c r="B773" i="34"/>
  <c r="A774" i="34"/>
  <c r="B774" i="34"/>
  <c r="G243" i="35"/>
  <c r="H243" i="35" s="1"/>
  <c r="I243" i="35" s="1"/>
  <c r="G244" i="35"/>
  <c r="H244" i="35" s="1"/>
  <c r="I244" i="35" s="1"/>
  <c r="G245" i="35"/>
  <c r="H245" i="35" s="1"/>
  <c r="I245" i="35" s="1"/>
  <c r="I102" i="35"/>
  <c r="H102" i="35"/>
  <c r="G102" i="35"/>
  <c r="F102" i="35"/>
  <c r="E102" i="35"/>
  <c r="I72" i="35"/>
  <c r="H72" i="35"/>
  <c r="G72" i="35"/>
  <c r="F72" i="35"/>
  <c r="E72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103" i="35"/>
  <c r="G103" i="35"/>
  <c r="G73" i="35"/>
  <c r="I73" i="35"/>
  <c r="H64" i="35"/>
  <c r="F239" i="35"/>
  <c r="F180" i="35"/>
  <c r="F98" i="35"/>
  <c r="F228" i="35"/>
  <c r="F218" i="35"/>
  <c r="F85" i="35"/>
  <c r="F91" i="35" s="1"/>
  <c r="F83" i="35"/>
  <c r="F206" i="35"/>
  <c r="F193" i="35"/>
  <c r="F187" i="35"/>
  <c r="F165" i="35"/>
  <c r="F158" i="35"/>
  <c r="F139" i="35"/>
  <c r="F134" i="35"/>
  <c r="F78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H180" i="35"/>
  <c r="K26" i="40"/>
  <c r="L26" i="40" s="1"/>
  <c r="G64" i="35"/>
  <c r="I64" i="35"/>
  <c r="E64" i="35"/>
  <c r="G65" i="35" l="1"/>
  <c r="F147" i="35"/>
  <c r="I65" i="35"/>
  <c r="C241" i="35"/>
  <c r="A1" i="35"/>
  <c r="C242" i="35"/>
  <c r="J242" i="35"/>
  <c r="J241" i="35"/>
  <c r="J243" i="35"/>
  <c r="J244" i="35"/>
  <c r="J245" i="35"/>
  <c r="I60" i="35" l="1"/>
  <c r="H60" i="35"/>
  <c r="G60" i="35"/>
  <c r="E60" i="35"/>
  <c r="B633" i="34"/>
  <c r="A14" i="12"/>
  <c r="A31" i="12"/>
  <c r="I239" i="35"/>
  <c r="K32" i="40" s="1"/>
  <c r="H239" i="35"/>
  <c r="G239" i="35"/>
  <c r="E239" i="35"/>
  <c r="I181" i="35"/>
  <c r="E180" i="35"/>
  <c r="G181" i="35" s="1"/>
  <c r="I57" i="35"/>
  <c r="H57" i="35"/>
  <c r="G57" i="35"/>
  <c r="E57" i="35"/>
  <c r="I98" i="35"/>
  <c r="H98" i="35"/>
  <c r="G98" i="35"/>
  <c r="E98" i="35"/>
  <c r="I228" i="35"/>
  <c r="K31" i="40" s="1"/>
  <c r="L31" i="40" s="1"/>
  <c r="H228" i="35"/>
  <c r="G228" i="35"/>
  <c r="E228" i="35"/>
  <c r="I218" i="35"/>
  <c r="G218" i="35"/>
  <c r="E218" i="35"/>
  <c r="H91" i="35"/>
  <c r="I92" i="35" s="1"/>
  <c r="E91" i="35"/>
  <c r="I83" i="35"/>
  <c r="H83" i="35"/>
  <c r="G83" i="35"/>
  <c r="E83" i="35"/>
  <c r="I206" i="35"/>
  <c r="K29" i="40" s="1"/>
  <c r="L29" i="40" s="1"/>
  <c r="G206" i="35"/>
  <c r="E206" i="35"/>
  <c r="H195" i="35"/>
  <c r="H206" i="35" s="1"/>
  <c r="I193" i="35"/>
  <c r="K28" i="40" s="1"/>
  <c r="L28" i="40" s="1"/>
  <c r="H193" i="35"/>
  <c r="G193" i="35"/>
  <c r="E193" i="35"/>
  <c r="I187" i="35"/>
  <c r="K27" i="40" s="1"/>
  <c r="L27" i="40" s="1"/>
  <c r="H187" i="35"/>
  <c r="G187" i="35"/>
  <c r="E187" i="35"/>
  <c r="I165" i="35"/>
  <c r="K25" i="40" s="1"/>
  <c r="L25" i="40" s="1"/>
  <c r="H165" i="35"/>
  <c r="G165" i="35"/>
  <c r="E165" i="35"/>
  <c r="I158" i="35"/>
  <c r="K24" i="40" s="1"/>
  <c r="L24" i="40" s="1"/>
  <c r="H158" i="35"/>
  <c r="G158" i="35"/>
  <c r="E158" i="35"/>
  <c r="I147" i="35"/>
  <c r="G147" i="35"/>
  <c r="H139" i="35"/>
  <c r="H147" i="35" s="1"/>
  <c r="I78" i="35"/>
  <c r="H78" i="35"/>
  <c r="G78" i="35"/>
  <c r="E78" i="35"/>
  <c r="I132" i="35"/>
  <c r="K22" i="40" s="1"/>
  <c r="L22" i="40" s="1"/>
  <c r="H132" i="35"/>
  <c r="G132" i="35"/>
  <c r="E132" i="35"/>
  <c r="I52" i="35"/>
  <c r="H52" i="35"/>
  <c r="G52" i="35"/>
  <c r="E52" i="35"/>
  <c r="I43" i="35"/>
  <c r="G43" i="35"/>
  <c r="H36" i="35"/>
  <c r="H43" i="35" s="1"/>
  <c r="E43" i="35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44" i="35" l="1"/>
  <c r="I44" i="35"/>
  <c r="G92" i="35"/>
  <c r="K148" i="35"/>
  <c r="H148" i="35" s="1"/>
  <c r="I148" i="35" s="1"/>
  <c r="K23" i="40"/>
  <c r="L23" i="40" s="1"/>
  <c r="K30" i="40"/>
  <c r="I219" i="35"/>
  <c r="G219" i="35"/>
  <c r="I229" i="35"/>
  <c r="I99" i="35"/>
  <c r="G58" i="35"/>
  <c r="I58" i="35"/>
  <c r="I240" i="35"/>
  <c r="A633" i="34"/>
  <c r="G99" i="35"/>
  <c r="G207" i="35"/>
  <c r="I84" i="35"/>
  <c r="G229" i="35"/>
  <c r="G240" i="35"/>
  <c r="G61" i="35"/>
  <c r="I61" i="35"/>
  <c r="I17" i="35"/>
  <c r="I69" i="35"/>
  <c r="I20" i="35"/>
  <c r="I23" i="35"/>
  <c r="I26" i="35"/>
  <c r="I29" i="35"/>
  <c r="I35" i="35"/>
  <c r="I53" i="35"/>
  <c r="I133" i="35"/>
  <c r="I79" i="35"/>
  <c r="E147" i="35"/>
  <c r="G148" i="35" s="1"/>
  <c r="G69" i="35"/>
  <c r="G20" i="35"/>
  <c r="G23" i="35"/>
  <c r="G26" i="35"/>
  <c r="G29" i="35"/>
  <c r="G35" i="35"/>
  <c r="G53" i="35"/>
  <c r="G133" i="35"/>
  <c r="G79" i="35"/>
  <c r="G159" i="35"/>
  <c r="I159" i="35"/>
  <c r="G166" i="35"/>
  <c r="I166" i="35"/>
  <c r="G188" i="35"/>
  <c r="I188" i="35"/>
  <c r="G194" i="35"/>
  <c r="I194" i="35"/>
  <c r="I207" i="35"/>
  <c r="G84" i="35"/>
  <c r="G17" i="35"/>
  <c r="L30" i="40" l="1"/>
  <c r="K253" i="35"/>
  <c r="K254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I11" i="34"/>
  <c r="I15" i="34"/>
  <c r="I14" i="34"/>
  <c r="I13" i="34"/>
  <c r="I12" i="34"/>
  <c r="E13" i="15" l="1" a="1"/>
  <c r="E13" i="15" s="1"/>
  <c r="F13" i="15" a="1"/>
  <c r="F13" i="15" s="1"/>
  <c r="E29" i="15" a="1"/>
  <c r="E29" i="15" s="1"/>
  <c r="F29" i="15" a="1"/>
  <c r="F29" i="15" s="1"/>
  <c r="F37" i="12" a="1"/>
  <c r="F37" i="12" s="1"/>
  <c r="F38" i="12" a="1"/>
  <c r="F38" i="12" s="1"/>
  <c r="F39" i="12" a="1"/>
  <c r="F39" i="12" s="1"/>
  <c r="E37" i="12" a="1"/>
  <c r="E37" i="12" s="1"/>
  <c r="E38" i="12" a="1"/>
  <c r="E38" i="12" s="1"/>
  <c r="E39" i="12" a="1"/>
  <c r="E39" i="12" s="1"/>
  <c r="G10" i="40" a="1"/>
  <c r="G10" i="40" s="1"/>
  <c r="H10" i="40" a="1"/>
  <c r="H10" i="40" s="1"/>
  <c r="F37" i="40" a="1"/>
  <c r="F37" i="40" s="1"/>
  <c r="F39" i="40" s="1"/>
  <c r="E37" i="15" a="1"/>
  <c r="E37" i="15" s="1"/>
  <c r="G37" i="40" a="1"/>
  <c r="G37" i="40" s="1"/>
  <c r="H17" i="40" a="1"/>
  <c r="H17" i="40" s="1"/>
  <c r="H11" i="40" a="1"/>
  <c r="H11" i="40" s="1"/>
  <c r="H13" i="40" a="1"/>
  <c r="H13" i="40" s="1"/>
  <c r="H22" i="40" a="1"/>
  <c r="H22" i="40" s="1"/>
  <c r="H24" i="40" a="1"/>
  <c r="H24" i="40" s="1"/>
  <c r="H26" i="40" a="1"/>
  <c r="H26" i="40" s="1"/>
  <c r="H28" i="40" a="1"/>
  <c r="H28" i="40" s="1"/>
  <c r="H19" i="40" a="1"/>
  <c r="H19" i="40" s="1"/>
  <c r="H31" i="40" a="1"/>
  <c r="H31" i="40" s="1"/>
  <c r="H8" i="40" a="1"/>
  <c r="H8" i="40" s="1"/>
  <c r="H32" i="40" a="1"/>
  <c r="H32" i="40" s="1"/>
  <c r="H21" i="40" a="1"/>
  <c r="H21" i="40" s="1"/>
  <c r="H9" i="40" a="1"/>
  <c r="H9" i="40" s="1"/>
  <c r="H16" i="40" a="1"/>
  <c r="H16" i="40" s="1"/>
  <c r="H34" i="40" a="1"/>
  <c r="H34" i="40" s="1"/>
  <c r="H6" i="40" a="1"/>
  <c r="H6" i="40" s="1"/>
  <c r="G17" i="40" a="1"/>
  <c r="G17" i="40" s="1"/>
  <c r="G11" i="40" a="1"/>
  <c r="G11" i="40" s="1"/>
  <c r="G13" i="40" a="1"/>
  <c r="G13" i="40" s="1"/>
  <c r="G22" i="40" a="1"/>
  <c r="G22" i="40" s="1"/>
  <c r="I22" i="40" s="1"/>
  <c r="G24" i="40" a="1"/>
  <c r="G24" i="40" s="1"/>
  <c r="I24" i="40" s="1"/>
  <c r="G26" i="40" a="1"/>
  <c r="G26" i="40" s="1"/>
  <c r="I26" i="40" s="1"/>
  <c r="G28" i="40" a="1"/>
  <c r="G28" i="40" s="1"/>
  <c r="I28" i="40" s="1"/>
  <c r="G19" i="40" a="1"/>
  <c r="G19" i="40" s="1"/>
  <c r="J19" i="40" s="1"/>
  <c r="G31" i="40" a="1"/>
  <c r="G31" i="40" s="1"/>
  <c r="I31" i="40" s="1"/>
  <c r="G8" i="40" a="1"/>
  <c r="G8" i="40" s="1"/>
  <c r="G32" i="40" a="1"/>
  <c r="G32" i="40" s="1"/>
  <c r="G21" i="40" a="1"/>
  <c r="G21" i="40" s="1"/>
  <c r="G9" i="40" a="1"/>
  <c r="G9" i="40" s="1"/>
  <c r="G16" i="40" a="1"/>
  <c r="G16" i="40" s="1"/>
  <c r="G34" i="40" a="1"/>
  <c r="G34" i="40" s="1"/>
  <c r="G6" i="40" a="1"/>
  <c r="G6" i="40" s="1"/>
  <c r="F35" i="12" a="1"/>
  <c r="F35" i="12" s="1"/>
  <c r="F36" i="12" a="1"/>
  <c r="F36" i="12" s="1"/>
  <c r="H7" i="40" a="1"/>
  <c r="H7" i="40" s="1"/>
  <c r="H12" i="40" a="1"/>
  <c r="H12" i="40" s="1"/>
  <c r="H18" i="40" a="1"/>
  <c r="H18" i="40" s="1"/>
  <c r="H23" i="40" a="1"/>
  <c r="H23" i="40" s="1"/>
  <c r="H25" i="40" a="1"/>
  <c r="H25" i="40" s="1"/>
  <c r="H27" i="40" a="1"/>
  <c r="H27" i="40" s="1"/>
  <c r="H29" i="40" a="1"/>
  <c r="H29" i="40" s="1"/>
  <c r="H30" i="40" a="1"/>
  <c r="H30" i="40" s="1"/>
  <c r="H20" i="40" a="1"/>
  <c r="H20" i="40" s="1"/>
  <c r="H15" i="40" a="1"/>
  <c r="H15" i="40" s="1"/>
  <c r="H14" i="40" a="1"/>
  <c r="H14" i="40" s="1"/>
  <c r="H5" i="40" a="1"/>
  <c r="H5" i="40" s="1"/>
  <c r="H33" i="40" a="1"/>
  <c r="H33" i="40" s="1"/>
  <c r="H35" i="40" a="1"/>
  <c r="H35" i="40" s="1"/>
  <c r="E4" i="12" a="1"/>
  <c r="E4" i="12" s="1"/>
  <c r="G7" i="40" a="1"/>
  <c r="G7" i="40" s="1"/>
  <c r="G12" i="40" a="1"/>
  <c r="G12" i="40" s="1"/>
  <c r="G18" i="40" a="1"/>
  <c r="G18" i="40" s="1"/>
  <c r="J18" i="40" s="1"/>
  <c r="G23" i="40" a="1"/>
  <c r="G23" i="40" s="1"/>
  <c r="I23" i="40" s="1"/>
  <c r="G25" i="40" a="1"/>
  <c r="G25" i="40" s="1"/>
  <c r="G27" i="40" a="1"/>
  <c r="G27" i="40" s="1"/>
  <c r="G29" i="40" a="1"/>
  <c r="G29" i="40" s="1"/>
  <c r="G30" i="40" a="1"/>
  <c r="G30" i="40" s="1"/>
  <c r="I30" i="40" s="1"/>
  <c r="G20" i="40" a="1"/>
  <c r="G20" i="40" s="1"/>
  <c r="G15" i="40" a="1"/>
  <c r="G15" i="40" s="1"/>
  <c r="G14" i="40" a="1"/>
  <c r="G14" i="40" s="1"/>
  <c r="G5" i="40" a="1"/>
  <c r="G5" i="40" s="1"/>
  <c r="G33" i="40" a="1"/>
  <c r="G33" i="40" s="1"/>
  <c r="G35" i="40" a="1"/>
  <c r="G35" i="40" s="1"/>
  <c r="F4" i="12" a="1"/>
  <c r="F4" i="12" s="1"/>
  <c r="E35" i="12" a="1"/>
  <c r="E35" i="12" s="1"/>
  <c r="G35" i="12" s="1"/>
  <c r="E36" i="12" a="1"/>
  <c r="E36" i="12" s="1"/>
  <c r="G36" i="12" s="1"/>
  <c r="E19" i="15" a="1"/>
  <c r="E19" i="15" s="1"/>
  <c r="F40" i="40" s="1"/>
  <c r="F19" i="15" a="1"/>
  <c r="F19" i="15" s="1"/>
  <c r="F34" i="12" a="1"/>
  <c r="F34" i="12" s="1"/>
  <c r="E34" i="12" a="1"/>
  <c r="E34" i="12" s="1"/>
  <c r="E33" i="12" a="1"/>
  <c r="E33" i="12" s="1"/>
  <c r="F33" i="12" a="1"/>
  <c r="F33" i="12" s="1"/>
  <c r="E32" i="12" a="1"/>
  <c r="E32" i="12" s="1"/>
  <c r="F32" i="12" a="1"/>
  <c r="F32" i="12" s="1"/>
  <c r="E242" i="35" a="1"/>
  <c r="E242" i="35" s="1"/>
  <c r="E15" i="12" a="1"/>
  <c r="E15" i="12" s="1"/>
  <c r="E20" i="12" a="1"/>
  <c r="E20" i="12" s="1"/>
  <c r="F15" i="12" a="1"/>
  <c r="F15" i="12" s="1"/>
  <c r="F20" i="12" a="1"/>
  <c r="F20" i="12" s="1"/>
  <c r="E241" i="35" a="1"/>
  <c r="E241" i="35" s="1"/>
  <c r="F241" i="35" a="1"/>
  <c r="F241" i="35" s="1"/>
  <c r="G241" i="35" s="1"/>
  <c r="H241" i="35" s="1"/>
  <c r="I241" i="35" s="1"/>
  <c r="F242" i="35" a="1"/>
  <c r="F242" i="35" s="1"/>
  <c r="G242" i="35" s="1"/>
  <c r="H242" i="35" s="1"/>
  <c r="I242" i="35" s="1"/>
  <c r="F31" i="12" a="1"/>
  <c r="F31" i="12" s="1"/>
  <c r="E31" i="12" a="1"/>
  <c r="E31" i="12" s="1"/>
  <c r="F14" i="12" a="1"/>
  <c r="F14" i="12" s="1"/>
  <c r="E14" i="12" a="1"/>
  <c r="E14" i="12" s="1"/>
  <c r="B15" i="34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H13" i="15" l="1"/>
  <c r="I27" i="40"/>
  <c r="G13" i="15"/>
  <c r="H29" i="15"/>
  <c r="G29" i="15"/>
  <c r="G38" i="12"/>
  <c r="I25" i="40"/>
  <c r="I29" i="40"/>
  <c r="G39" i="12"/>
  <c r="G37" i="12"/>
  <c r="H39" i="12"/>
  <c r="H37" i="12"/>
  <c r="H38" i="12"/>
  <c r="I5" i="40"/>
  <c r="J35" i="40"/>
  <c r="I35" i="40"/>
  <c r="J15" i="40"/>
  <c r="I15" i="40"/>
  <c r="J33" i="40"/>
  <c r="I33" i="40"/>
  <c r="J14" i="40"/>
  <c r="I14" i="40"/>
  <c r="J20" i="40"/>
  <c r="I20" i="40"/>
  <c r="I18" i="40"/>
  <c r="J7" i="40"/>
  <c r="I7" i="40"/>
  <c r="J6" i="40"/>
  <c r="I6" i="40"/>
  <c r="J16" i="40"/>
  <c r="I16" i="40"/>
  <c r="J21" i="40"/>
  <c r="I21" i="40"/>
  <c r="J8" i="40"/>
  <c r="I8" i="40"/>
  <c r="I19" i="40"/>
  <c r="J11" i="40"/>
  <c r="I11" i="40"/>
  <c r="J10" i="40"/>
  <c r="I10" i="40"/>
  <c r="J12" i="40"/>
  <c r="I12" i="40"/>
  <c r="J34" i="40"/>
  <c r="I34" i="40"/>
  <c r="J9" i="40"/>
  <c r="I9" i="40"/>
  <c r="L32" i="40"/>
  <c r="I32" i="40"/>
  <c r="J13" i="40"/>
  <c r="I13" i="40"/>
  <c r="J17" i="40"/>
  <c r="I17" i="40"/>
  <c r="K35" i="40"/>
  <c r="K5" i="40"/>
  <c r="K15" i="40"/>
  <c r="K12" i="40"/>
  <c r="K6" i="40"/>
  <c r="K16" i="40"/>
  <c r="K21" i="40"/>
  <c r="K8" i="40"/>
  <c r="K19" i="40"/>
  <c r="K11" i="40"/>
  <c r="J5" i="40"/>
  <c r="G39" i="40"/>
  <c r="K33" i="40"/>
  <c r="K14" i="40"/>
  <c r="K20" i="40"/>
  <c r="K18" i="40"/>
  <c r="K7" i="40"/>
  <c r="K34" i="40"/>
  <c r="K9" i="40"/>
  <c r="K13" i="40"/>
  <c r="K17" i="40"/>
  <c r="K10" i="40"/>
  <c r="N37" i="40"/>
  <c r="N39" i="40" s="1"/>
  <c r="F41" i="40"/>
  <c r="J37" i="40"/>
  <c r="H37" i="40"/>
  <c r="K37" i="40"/>
  <c r="H35" i="12"/>
  <c r="H36" i="12"/>
  <c r="G19" i="15"/>
  <c r="E20" i="15"/>
  <c r="H19" i="15"/>
  <c r="F20" i="15"/>
  <c r="G34" i="12"/>
  <c r="H34" i="12"/>
  <c r="G33" i="12"/>
  <c r="H33" i="12"/>
  <c r="G32" i="12"/>
  <c r="H32" i="12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H20" i="12"/>
  <c r="H15" i="12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G15" i="12"/>
  <c r="G20" i="12"/>
  <c r="F246" i="35"/>
  <c r="F248" i="35" s="1"/>
  <c r="H246" i="35"/>
  <c r="G246" i="35"/>
  <c r="G248" i="35" s="1"/>
  <c r="E246" i="35"/>
  <c r="G31" i="12"/>
  <c r="H31" i="12"/>
  <c r="G14" i="12"/>
  <c r="H14" i="12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H20" i="15" l="1"/>
  <c r="I39" i="40"/>
  <c r="K39" i="40"/>
  <c r="J39" i="40"/>
  <c r="L5" i="40"/>
  <c r="L17" i="40"/>
  <c r="L13" i="40"/>
  <c r="L9" i="40"/>
  <c r="L34" i="40"/>
  <c r="L12" i="40"/>
  <c r="L10" i="40"/>
  <c r="L11" i="40"/>
  <c r="L19" i="40"/>
  <c r="L8" i="40"/>
  <c r="L21" i="40"/>
  <c r="L16" i="40"/>
  <c r="L6" i="40"/>
  <c r="L7" i="40"/>
  <c r="L18" i="40"/>
  <c r="L20" i="40"/>
  <c r="L14" i="40"/>
  <c r="L33" i="40"/>
  <c r="L15" i="40"/>
  <c r="L35" i="40"/>
  <c r="H39" i="40"/>
  <c r="G20" i="15"/>
  <c r="J14" i="14"/>
  <c r="I14" i="14"/>
  <c r="H248" i="35"/>
  <c r="I246" i="35"/>
  <c r="I248" i="35" s="1"/>
  <c r="K252" i="35"/>
  <c r="E248" i="35"/>
  <c r="L39" i="40" l="1"/>
  <c r="I15" i="14"/>
  <c r="J15" i="14"/>
  <c r="I247" i="35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F40" i="15" a="1"/>
  <c r="F40" i="15" s="1"/>
  <c r="E38" i="15" a="1"/>
  <c r="E38" i="15" s="1"/>
  <c r="F39" i="15" a="1"/>
  <c r="F39" i="15" s="1"/>
  <c r="F36" i="15" a="1"/>
  <c r="F36" i="15" s="1"/>
  <c r="F37" i="15" a="1"/>
  <c r="F37" i="15" s="1"/>
  <c r="F41" i="15" a="1"/>
  <c r="F41" i="15" s="1"/>
  <c r="F38" i="15" a="1"/>
  <c r="F38" i="15" s="1"/>
  <c r="E19" i="12" a="1"/>
  <c r="E19" i="12" s="1"/>
  <c r="E40" i="15" a="1"/>
  <c r="E40" i="15" s="1"/>
  <c r="I40" i="15" s="1"/>
  <c r="E24" i="12" a="1"/>
  <c r="E24" i="12" s="1"/>
  <c r="F23" i="12" a="1"/>
  <c r="F23" i="12" s="1"/>
  <c r="E30" i="12" a="1"/>
  <c r="E30" i="12" s="1"/>
  <c r="E28" i="12" a="1"/>
  <c r="E28" i="12" s="1"/>
  <c r="F21" i="12" a="1"/>
  <c r="F21" i="12" s="1"/>
  <c r="E18" i="12" a="1"/>
  <c r="E18" i="12" s="1"/>
  <c r="E39" i="15" a="1"/>
  <c r="E39" i="15" s="1"/>
  <c r="E17" i="15" a="1"/>
  <c r="E17" i="15" s="1"/>
  <c r="E28" i="15" a="1"/>
  <c r="E28" i="15" s="1"/>
  <c r="E30" i="15" s="1"/>
  <c r="E33" i="15" a="1"/>
  <c r="E33" i="15" s="1"/>
  <c r="F16" i="12" a="1"/>
  <c r="F16" i="12" s="1"/>
  <c r="F13" i="12" a="1"/>
  <c r="F13" i="12" s="1"/>
  <c r="F19" i="12" a="1"/>
  <c r="F19" i="12" s="1"/>
  <c r="E29" i="12" a="1"/>
  <c r="E29" i="12" s="1"/>
  <c r="E7" i="12" a="1"/>
  <c r="E7" i="12" s="1"/>
  <c r="E13" i="12" a="1"/>
  <c r="E13" i="12" s="1"/>
  <c r="G13" i="12" s="1"/>
  <c r="E41" i="15" a="1"/>
  <c r="E41" i="15" s="1"/>
  <c r="E27" i="12" a="1"/>
  <c r="E27" i="12" s="1"/>
  <c r="E23" i="12" a="1"/>
  <c r="E23" i="12" s="1"/>
  <c r="E12" i="12" a="1"/>
  <c r="E12" i="12" s="1"/>
  <c r="F31" i="15" a="1"/>
  <c r="F31" i="15" s="1"/>
  <c r="F25" i="12" a="1"/>
  <c r="F25" i="12" s="1"/>
  <c r="F12" i="12" a="1"/>
  <c r="F12" i="12" s="1"/>
  <c r="F30" i="12" a="1"/>
  <c r="F30" i="12" s="1"/>
  <c r="E17" i="12" a="1"/>
  <c r="E17" i="12" s="1"/>
  <c r="F18" i="12" a="1"/>
  <c r="F18" i="12" s="1"/>
  <c r="F24" i="12" a="1"/>
  <c r="F24" i="12" s="1"/>
  <c r="E22" i="12" a="1"/>
  <c r="E22" i="12" s="1"/>
  <c r="F6" i="12" a="1"/>
  <c r="F6" i="12" s="1"/>
  <c r="E5" i="12" a="1"/>
  <c r="E5" i="12" s="1"/>
  <c r="F11" i="12" a="1"/>
  <c r="F11" i="12" s="1"/>
  <c r="E10" i="12" a="1"/>
  <c r="E10" i="12" s="1"/>
  <c r="F27" i="12" a="1"/>
  <c r="F27" i="12" s="1"/>
  <c r="F17" i="12" a="1"/>
  <c r="F17" i="12" s="1"/>
  <c r="F28" i="12" a="1"/>
  <c r="F28" i="12" s="1"/>
  <c r="F21" i="15" a="1"/>
  <c r="F21" i="15" s="1"/>
  <c r="F43" i="12" s="1"/>
  <c r="F15" i="15" a="1"/>
  <c r="F15" i="15" s="1"/>
  <c r="E6" i="12" a="1"/>
  <c r="E6" i="12" s="1"/>
  <c r="F23" i="15" a="1"/>
  <c r="F23" i="15" s="1"/>
  <c r="F29" i="12" a="1"/>
  <c r="F29" i="12" s="1"/>
  <c r="H29" i="12" s="1"/>
  <c r="F10" i="12" a="1"/>
  <c r="F10" i="12" s="1"/>
  <c r="F9" i="12" a="1"/>
  <c r="F9" i="12" s="1"/>
  <c r="E8" i="12" a="1"/>
  <c r="E8" i="12" s="1"/>
  <c r="E26" i="15" a="1"/>
  <c r="E26" i="15" s="1"/>
  <c r="F5" i="12" a="1"/>
  <c r="F5" i="12" s="1"/>
  <c r="E42" i="15" a="1"/>
  <c r="E42" i="15" s="1"/>
  <c r="F22" i="12" a="1"/>
  <c r="F22" i="12" s="1"/>
  <c r="F12" i="15" a="1"/>
  <c r="F12" i="15" s="1"/>
  <c r="F14" i="15" s="1"/>
  <c r="E21" i="15" a="1"/>
  <c r="E21" i="15" s="1"/>
  <c r="F22" i="15" a="1"/>
  <c r="F22" i="15" s="1"/>
  <c r="F10" i="15" a="1"/>
  <c r="F10" i="15" s="1"/>
  <c r="E26" i="12" a="1"/>
  <c r="E26" i="12" s="1"/>
  <c r="F7" i="12" a="1"/>
  <c r="F7" i="12" s="1"/>
  <c r="E31" i="15" a="1"/>
  <c r="E31" i="15" s="1"/>
  <c r="F17" i="15" a="1"/>
  <c r="F17" i="15" s="1"/>
  <c r="E9" i="12" a="1"/>
  <c r="E9" i="12" s="1"/>
  <c r="E23" i="15" a="1"/>
  <c r="E23" i="15" s="1"/>
  <c r="E22" i="15" a="1"/>
  <c r="E22" i="15" s="1"/>
  <c r="E16" i="12" a="1"/>
  <c r="E16" i="12" s="1"/>
  <c r="E15" i="15" a="1"/>
  <c r="E15" i="15" s="1"/>
  <c r="F33" i="15" a="1"/>
  <c r="F33" i="15" s="1"/>
  <c r="H33" i="15" s="1"/>
  <c r="F28" i="15" a="1"/>
  <c r="F28" i="15" s="1"/>
  <c r="F30" i="15" s="1"/>
  <c r="E12" i="15" a="1"/>
  <c r="E12" i="15" s="1"/>
  <c r="E14" i="15" s="1"/>
  <c r="E10" i="15" a="1"/>
  <c r="E10" i="15" s="1"/>
  <c r="E25" i="12" a="1"/>
  <c r="E25" i="12" s="1"/>
  <c r="E36" i="15" a="1"/>
  <c r="E36" i="15" s="1"/>
  <c r="E11" i="12" a="1"/>
  <c r="E11" i="12" s="1"/>
  <c r="G11" i="12" s="1"/>
  <c r="E21" i="12" a="1"/>
  <c r="E21" i="12" s="1"/>
  <c r="F26" i="12" a="1"/>
  <c r="F26" i="12" s="1"/>
  <c r="F26" i="15" a="1"/>
  <c r="F26" i="15" s="1"/>
  <c r="I10" i="34"/>
  <c r="F8" i="12" a="1"/>
  <c r="F8" i="12" s="1"/>
  <c r="H26" i="12" l="1"/>
  <c r="E41" i="12"/>
  <c r="F41" i="12"/>
  <c r="F45" i="12" s="1"/>
  <c r="G23" i="12"/>
  <c r="H18" i="12"/>
  <c r="H8" i="12"/>
  <c r="H5" i="12"/>
  <c r="H10" i="12"/>
  <c r="G21" i="12"/>
  <c r="G16" i="12"/>
  <c r="J36" i="14"/>
  <c r="I36" i="14"/>
  <c r="I41" i="15"/>
  <c r="H7" i="12"/>
  <c r="H17" i="12"/>
  <c r="H30" i="12"/>
  <c r="G21" i="15"/>
  <c r="E43" i="12"/>
  <c r="G25" i="12"/>
  <c r="H28" i="12"/>
  <c r="H27" i="12"/>
  <c r="H24" i="12"/>
  <c r="H19" i="12"/>
  <c r="E34" i="15" a="1"/>
  <c r="E34" i="15" s="1"/>
  <c r="E35" i="15" s="1"/>
  <c r="F34" i="15" a="1"/>
  <c r="F34" i="15" s="1"/>
  <c r="F35" i="15" s="1"/>
  <c r="F42" i="15" a="1"/>
  <c r="F42" i="15" s="1"/>
  <c r="I42" i="15" s="1"/>
  <c r="I37" i="15"/>
  <c r="I39" i="15"/>
  <c r="I36" i="15"/>
  <c r="H9" i="12"/>
  <c r="H6" i="12"/>
  <c r="G17" i="12"/>
  <c r="H12" i="12"/>
  <c r="G12" i="15"/>
  <c r="G14" i="15" s="1"/>
  <c r="H28" i="15"/>
  <c r="H30" i="15" s="1"/>
  <c r="G15" i="15"/>
  <c r="E16" i="15"/>
  <c r="I22" i="15"/>
  <c r="G22" i="15"/>
  <c r="G23" i="15"/>
  <c r="G24" i="15" s="1"/>
  <c r="I23" i="15"/>
  <c r="E24" i="15"/>
  <c r="E25" i="15" s="1"/>
  <c r="H17" i="15"/>
  <c r="F18" i="15"/>
  <c r="F11" i="15"/>
  <c r="H10" i="15"/>
  <c r="H11" i="15" s="1"/>
  <c r="F24" i="15"/>
  <c r="F25" i="15" s="1"/>
  <c r="H23" i="15"/>
  <c r="H24" i="15" s="1"/>
  <c r="F16" i="15"/>
  <c r="H15" i="15"/>
  <c r="H16" i="15" s="1"/>
  <c r="H31" i="15"/>
  <c r="F32" i="15"/>
  <c r="G28" i="15"/>
  <c r="G30" i="15" s="1"/>
  <c r="G17" i="15"/>
  <c r="E18" i="15"/>
  <c r="H4" i="12"/>
  <c r="H11" i="12"/>
  <c r="G7" i="12"/>
  <c r="H16" i="12"/>
  <c r="G18" i="12"/>
  <c r="G28" i="12"/>
  <c r="G24" i="12"/>
  <c r="G19" i="12"/>
  <c r="F27" i="15"/>
  <c r="H26" i="15"/>
  <c r="H27" i="15" s="1"/>
  <c r="E11" i="15"/>
  <c r="G10" i="15"/>
  <c r="G4" i="12"/>
  <c r="E32" i="15"/>
  <c r="G31" i="15"/>
  <c r="H22" i="15"/>
  <c r="H12" i="15"/>
  <c r="H14" i="15" s="1"/>
  <c r="G26" i="15"/>
  <c r="G27" i="15" s="1"/>
  <c r="E27" i="15"/>
  <c r="G22" i="12"/>
  <c r="H22" i="12"/>
  <c r="G33" i="15"/>
  <c r="G9" i="12"/>
  <c r="G26" i="12"/>
  <c r="G8" i="12"/>
  <c r="G6" i="12"/>
  <c r="H21" i="15"/>
  <c r="G10" i="12"/>
  <c r="G5" i="12"/>
  <c r="H25" i="12"/>
  <c r="G12" i="12"/>
  <c r="G27" i="12"/>
  <c r="G29" i="12"/>
  <c r="H13" i="12"/>
  <c r="H21" i="12"/>
  <c r="G30" i="12"/>
  <c r="H23" i="12"/>
  <c r="I38" i="15"/>
  <c r="G18" i="15" l="1"/>
  <c r="G41" i="12"/>
  <c r="H41" i="12"/>
  <c r="G11" i="15"/>
  <c r="G16" i="15"/>
  <c r="E43" i="15"/>
  <c r="F43" i="15"/>
  <c r="I37" i="14"/>
  <c r="L253" i="35"/>
  <c r="M253" i="35" s="1"/>
  <c r="J37" i="14"/>
  <c r="H34" i="15"/>
  <c r="H35" i="15" s="1"/>
  <c r="G34" i="15"/>
  <c r="G35" i="15" s="1"/>
  <c r="G32" i="15"/>
  <c r="E45" i="12"/>
  <c r="H25" i="15"/>
  <c r="I25" i="15"/>
  <c r="H32" i="15"/>
  <c r="H18" i="15"/>
  <c r="I24" i="15"/>
  <c r="G25" i="15"/>
  <c r="H43" i="15" l="1"/>
  <c r="G43" i="15"/>
  <c r="J38" i="14"/>
  <c r="I38" i="14"/>
  <c r="E45" i="15"/>
  <c r="I39" i="14" l="1"/>
  <c r="J39" i="14"/>
  <c r="H45" i="15"/>
  <c r="A741" i="34"/>
  <c r="J40" i="14" l="1"/>
  <c r="I40" i="14"/>
  <c r="B741" i="34"/>
  <c r="I41" i="14" l="1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54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<sst xmlns="http://schemas.openxmlformats.org/spreadsheetml/2006/main" count="7430" uniqueCount="1246">
  <si>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</si>
  <si>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</si>
  <si>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</si>
  <si>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</si>
  <si>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</si>
  <si>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</si>
  <si>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</si>
  <si>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</si>
  <si>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</si>
  <si>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</si>
  <si>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</si>
  <si>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</si>
  <si>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</si>
  <si>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</si>
  <si>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</si>
  <si>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</si>
  <si>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</si>
  <si>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</si>
  <si>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</si>
  <si>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</si>
  <si>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</si>
  <si>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</si>
  <si>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</si>
  <si>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</si>
  <si>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</si>
  <si>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</si>
  <si>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</si>
  <si>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</si>
  <si>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</si>
  <si>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</si>
  <si>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</si>
  <si>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</si>
  <si>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</si>
  <si>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</si>
  <si>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</si>
  <si>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</si>
  <si>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</si>
  <si>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</si>
  <si>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</si>
  <si>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</si>
  <si>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</si>
  <si>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</si>
  <si>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</si>
  <si>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</si>
  <si>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</si>
  <si>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</si>
  <si>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</si>
  <si>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</si>
  <si>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</si>
  <si>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</si>
  <si>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</si>
  <si>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</si>
  <si>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</si>
  <si>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</si>
  <si>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</si>
  <si>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</si>
  <si>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</si>
  <si>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</si>
  <si>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</si>
  <si>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</si>
  <si>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</si>
  <si>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</si>
  <si>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</si>
  <si>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</si>
  <si>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</si>
  <si>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</si>
  <si>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</si>
  <si>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</si>
  <si>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</si>
  <si>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</si>
  <si>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</si>
  <si>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</si>
  <si>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</si>
  <si>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</si>
  <si>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</si>
  <si>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</si>
  <si>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</si>
  <si>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</si>
  <si>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</si>
  <si>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</si>
  <si>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</si>
  <si>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</si>
  <si>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</si>
  <si>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</si>
  <si>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</si>
  <si>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</si>
  <si>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</si>
  <si>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</si>
  <si>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</si>
  <si>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</si>
  <si>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</si>
  <si>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</si>
  <si>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</si>
  <si>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</si>
  <si>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</si>
  <si>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</si>
  <si>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</si>
  <si>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</si>
  <si>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</si>
  <si>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</si>
  <si>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</si>
  <si>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</si>
  <si>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</si>
  <si>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</si>
  <si>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</si>
  <si>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</si>
  <si>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</si>
  <si>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</si>
  <si>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</si>
  <si>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</si>
  <si>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</si>
  <si>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</si>
  <si>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</si>
  <si>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</si>
  <si>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</si>
  <si>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</si>
  <si>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</si>
  <si>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</si>
  <si>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</si>
  <si>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</si>
  <si>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</si>
  <si>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</si>
  <si>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</si>
  <si>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</si>
  <si>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</si>
  <si>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</si>
  <si>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</si>
  <si>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</si>
  <si>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</si>
  <si>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</si>
  <si>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</si>
  <si>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</si>
  <si>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</si>
  <si>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</si>
  <si>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</si>
  <si>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</si>
  <si>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</si>
  <si>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</si>
  <si>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</si>
  <si>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</si>
  <si>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</si>
  <si>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</si>
  <si>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</si>
  <si>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</si>
  <si>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</si>
  <si>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</si>
  <si>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</si>
  <si>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</si>
  <si>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</si>
  <si>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</si>
  <si>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</si>
  <si>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</si>
  <si>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</si>
  <si>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</si>
  <si>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</si>
  <si>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</si>
  <si>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</si>
  <si>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</si>
  <si>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</si>
  <si>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</si>
  <si>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</si>
  <si>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</si>
  <si>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</si>
  <si>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</si>
  <si>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</si>
  <si>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</si>
  <si>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</si>
  <si>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</si>
  <si>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</si>
  <si>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</si>
  <si>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</si>
  <si>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</si>
  <si>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</si>
  <si>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</si>
  <si>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</si>
  <si>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</si>
  <si>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</si>
  <si>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</si>
  <si>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</si>
  <si>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</si>
  <si>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</si>
  <si>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</si>
  <si>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</si>
  <si>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</si>
  <si>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</si>
  <si>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</si>
  <si>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</si>
  <si>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</si>
  <si>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</si>
  <si>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</si>
  <si>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</si>
  <si>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</si>
  <si>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</si>
  <si>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</si>
  <si>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</si>
  <si>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</si>
  <si>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</si>
  <si>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</si>
  <si>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</si>
  <si>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</si>
  <si>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</si>
  <si>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</si>
  <si>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</si>
  <si>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</si>
  <si>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</si>
  <si>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</si>
  <si>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</si>
  <si>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</si>
  <si>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</si>
  <si>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</si>
  <si>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</si>
  <si>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</si>
  <si>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</si>
  <si>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</si>
  <si>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</si>
  <si>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</si>
  <si>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</si>
  <si>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</si>
  <si>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</si>
  <si>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</si>
  <si>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</si>
  <si>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</si>
  <si>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</si>
  <si>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</si>
  <si>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</si>
  <si>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</si>
  <si>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</si>
  <si>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</si>
  <si>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</si>
  <si>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</si>
  <si>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</si>
  <si>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</si>
  <si>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</si>
  <si>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</si>
  <si>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</si>
  <si>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</si>
  <si>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</si>
  <si>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</si>
  <si>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</si>
  <si>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</si>
  <si>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</si>
  <si>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</si>
  <si>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</si>
  <si>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</si>
  <si>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</si>
  <si>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</si>
  <si>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</si>
  <si>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</si>
  <si>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</si>
  <si>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</si>
  <si>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</si>
  <si>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</si>
  <si>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</si>
  <si>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</si>
  <si>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</si>
  <si>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</si>
  <si>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</si>
  <si>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</si>
  <si>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</si>
  <si>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</si>
  <si>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</si>
  <si>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</si>
  <si>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</si>
  <si>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</si>
  <si>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</si>
  <si>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</si>
  <si>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</si>
  <si>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</si>
  <si>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</si>
  <si>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</si>
  <si>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</si>
  <si>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</si>
  <si>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</si>
  <si>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</si>
  <si>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</si>
  <si>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</si>
  <si>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</si>
  <si>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</si>
  <si>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</si>
  <si>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</si>
  <si>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</si>
  <si>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</si>
  <si>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</si>
  <si>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</si>
  <si>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</si>
  <si>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</si>
  <si>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</si>
  <si>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</si>
  <si>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</si>
  <si>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</si>
  <si>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</si>
  <si>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</si>
  <si>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</si>
  <si>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</si>
  <si>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</si>
  <si>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</si>
  <si>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</si>
  <si>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</si>
  <si>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</si>
  <si>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</si>
  <si>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</si>
  <si>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</si>
  <si>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</si>
  <si>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</si>
  <si>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</si>
  <si>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</si>
  <si>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</si>
  <si>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</si>
  <si>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</si>
  <si>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</si>
  <si>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</si>
  <si>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</si>
  <si>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</si>
  <si>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</si>
  <si>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</si>
  <si>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</si>
  <si>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</si>
  <si>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</si>
  <si>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</si>
  <si>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</si>
  <si>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</si>
  <si>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</si>
  <si>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</si>
  <si>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</si>
  <si>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</si>
  <si>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</si>
  <si>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</si>
  <si>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</si>
  <si>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</si>
  <si>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</si>
  <si>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</si>
  <si>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</si>
  <si>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</si>
  <si>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</si>
  <si>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</si>
  <si>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</si>
  <si>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</si>
  <si>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</si>
  <si>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</si>
  <si>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</si>
  <si>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</si>
  <si>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</si>
  <si>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</si>
  <si>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</si>
  <si>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</si>
  <si>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</si>
  <si>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</si>
  <si>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</si>
  <si>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</si>
  <si>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</si>
  <si>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</si>
  <si>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</si>
  <si>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</si>
  <si>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</si>
  <si>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</si>
  <si>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</si>
  <si>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</si>
  <si>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</si>
  <si>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</si>
  <si>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</si>
  <si>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</si>
  <si>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</si>
  <si>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</si>
  <si>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</si>
  <si>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</si>
  <si>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</si>
  <si>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</si>
  <si>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</si>
  <si>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</si>
  <si>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</si>
  <si>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</si>
  <si>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</si>
  <si>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</si>
  <si>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</si>
  <si>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</si>
  <si>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</si>
  <si>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</si>
  <si>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</si>
  <si>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</si>
  <si>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</si>
  <si>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</si>
  <si>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</si>
  <si>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</si>
  <si>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</si>
  <si>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</si>
  <si>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</si>
  <si>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</si>
  <si>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</si>
  <si>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</si>
  <si>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</si>
  <si>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</si>
  <si>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</si>
  <si>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</si>
  <si>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</si>
  <si>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</si>
  <si>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</si>
  <si>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</si>
  <si>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</si>
  <si>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</si>
  <si>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</si>
  <si>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</si>
  <si>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</si>
  <si>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</si>
  <si>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</si>
  <si>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</si>
  <si>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</si>
  <si>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</si>
  <si>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</si>
  <si>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</si>
  <si>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</si>
  <si>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</si>
  <si>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</si>
  <si>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</si>
  <si>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</si>
  <si>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</si>
  <si>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</si>
  <si>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</si>
  <si>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</si>
  <si>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</si>
  <si>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</si>
  <si>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</si>
  <si>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</si>
  <si>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</si>
  <si>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</si>
  <si>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</si>
  <si>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</si>
  <si>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</si>
  <si>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</si>
  <si>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</si>
  <si>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</si>
  <si>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</si>
  <si>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</si>
  <si>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</si>
  <si>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</si>
  <si>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</si>
  <si>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</si>
  <si>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</si>
  <si>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</si>
  <si>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</si>
  <si>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</si>
  <si>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</si>
  <si>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</si>
  <si>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</si>
  <si>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</si>
  <si>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</si>
  <si>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</si>
  <si>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</si>
  <si>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</si>
  <si>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</si>
  <si>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</si>
  <si>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</si>
  <si>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</si>
  <si>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</si>
  <si>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</si>
  <si>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</si>
  <si>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</si>
  <si>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</si>
  <si>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</si>
  <si>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</si>
  <si>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</si>
  <si>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</si>
  <si>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</si>
  <si>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</si>
  <si>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</si>
  <si>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</si>
  <si>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</si>
  <si>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</si>
  <si>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</si>
  <si>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</si>
  <si>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</si>
  <si>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</si>
  <si>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</si>
  <si>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</si>
  <si>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</si>
  <si>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</si>
  <si>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</si>
  <si>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</si>
  <si>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</si>
  <si>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</si>
  <si>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</si>
  <si>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</si>
  <si>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</si>
  <si>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</si>
  <si>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</si>
  <si>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</si>
  <si>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</si>
  <si>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</si>
  <si>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</si>
  <si>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</si>
  <si>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</si>
  <si>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</si>
  <si>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</si>
  <si>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</si>
  <si>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</si>
  <si>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</si>
  <si>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</si>
  <si>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</si>
  <si>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</si>
  <si>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</si>
  <si>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</si>
  <si>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</si>
  <si>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</si>
  <si>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</si>
  <si>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</si>
  <si>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</si>
  <si>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</si>
  <si>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</si>
  <si>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</si>
  <si>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</si>
  <si>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</si>
  <si>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</si>
  <si>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</si>
  <si>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</si>
  <si>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</si>
  <si>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</si>
  <si>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</si>
  <si>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</si>
  <si>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</si>
  <si>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</si>
  <si>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</si>
  <si>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</si>
  <si>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</si>
  <si>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</si>
  <si>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</si>
  <si>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</si>
  <si>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</si>
  <si>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</si>
  <si>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</si>
  <si>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</si>
  <si>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</si>
  <si>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</si>
  <si>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</si>
  <si>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</si>
  <si>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</si>
  <si>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</si>
  <si>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</si>
  <si>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</si>
  <si>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</si>
  <si>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</si>
  <si>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</si>
  <si>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</si>
  <si>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</si>
  <si>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</si>
  <si>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</si>
  <si>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</si>
  <si>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</si>
  <si>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</si>
  <si>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</si>
  <si>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</si>
  <si>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</si>
  <si>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</si>
  <si>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</si>
  <si>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</si>
  <si>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</si>
  <si>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</si>
  <si>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</si>
  <si>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</si>
  <si>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</si>
  <si>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</si>
  <si>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</si>
  <si>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</si>
  <si>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</si>
  <si>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</si>
  <si>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</si>
  <si>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</si>
  <si>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</si>
  <si>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</si>
  <si>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</si>
  <si>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</si>
  <si>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</si>
  <si>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</si>
  <si>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</si>
  <si>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</si>
  <si>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</si>
  <si>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</si>
  <si>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</si>
  <si>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</si>
  <si>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</si>
  <si>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</si>
  <si>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</si>
  <si>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</si>
  <si>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</si>
  <si>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</si>
  <si>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</si>
  <si>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</si>
  <si>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</si>
  <si>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</si>
  <si>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</si>
  <si>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</si>
  <si>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</si>
  <si>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</si>
  <si>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</si>
  <si>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</si>
  <si>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</si>
  <si>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</si>
  <si>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</si>
  <si>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</si>
  <si>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</si>
  <si>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</si>
  <si>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</si>
  <si>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</si>
  <si>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</si>
  <si>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</si>
  <si>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</si>
  <si>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</si>
  <si>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</si>
  <si>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</si>
  <si>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</si>
  <si>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</si>
  <si>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</si>
  <si>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</si>
  <si>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</si>
  <si>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</si>
  <si>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</si>
  <si>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</si>
  <si>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</si>
  <si>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</si>
  <si>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</si>
  <si>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</si>
  <si>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</si>
  <si>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</si>
  <si>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</si>
  <si>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</si>
  <si>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</si>
  <si>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</si>
  <si>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</si>
  <si>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</si>
  <si>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</si>
  <si>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</si>
  <si>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</si>
  <si>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</si>
  <si>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</si>
  <si>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</si>
  <si>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</si>
  <si>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</si>
  <si>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</si>
  <si>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</si>
  <si>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</si>
  <si>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</si>
  <si>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</si>
  <si>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</si>
  <si>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</si>
  <si>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</si>
  <si>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</si>
  <si>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</si>
  <si>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</si>
  <si>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</si>
  <si>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</si>
  <si>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</si>
  <si>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</si>
  <si>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</si>
  <si>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</si>
  <si>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</si>
  <si>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</si>
  <si>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</si>
  <si>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</si>
  <si>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</si>
  <si>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</si>
  <si>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</si>
  <si>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</si>
  <si>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</si>
  <si>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</si>
  <si>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</si>
  <si>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</si>
  <si>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</si>
  <si>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</si>
  <si>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</si>
  <si>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</si>
  <si>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</si>
  <si>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</si>
  <si>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</si>
  <si>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</si>
  <si>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</si>
  <si>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</si>
  <si>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</si>
  <si>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</si>
  <si>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</si>
  <si>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</si>
  <si>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</si>
  <si>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</si>
  <si>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</si>
  <si>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</si>
  <si>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</si>
  <si>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</si>
  <si>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</si>
  <si>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</si>
  <si>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</si>
  <si>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</si>
  <si>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</si>
  <si>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</si>
  <si>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</si>
  <si>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</si>
  <si>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</si>
  <si>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</si>
  <si>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</si>
  <si>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</si>
  <si>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</si>
  <si>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</si>
  <si>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</si>
  <si>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</si>
  <si>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</si>
  <si>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</si>
  <si>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</si>
  <si>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</si>
  <si>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</si>
  <si>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</si>
  <si>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</si>
  <si>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</si>
  <si>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</si>
  <si>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</si>
  <si>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</si>
  <si>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</si>
  <si>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</si>
  <si>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</si>
  <si>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</si>
  <si>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</si>
  <si>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</si>
  <si>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</si>
  <si>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</si>
  <si>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</si>
  <si>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</si>
  <si>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</si>
  <si>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</si>
  <si>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</si>
  <si>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</si>
  <si>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</si>
  <si>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</si>
  <si>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</si>
  <si>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</si>
  <si>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</si>
  <si>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</si>
  <si>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</si>
  <si>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</si>
  <si>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</si>
  <si>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</si>
  <si>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</si>
  <si>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</si>
  <si>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</si>
  <si>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</si>
  <si>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</si>
  <si>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</si>
  <si>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</si>
  <si>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</si>
  <si>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</si>
  <si>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</si>
  <si>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</si>
  <si>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</si>
  <si>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</si>
  <si>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</si>
  <si>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</si>
  <si>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</si>
  <si>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</si>
  <si>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</si>
  <si>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</si>
  <si>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</si>
  <si>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</si>
  <si>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</si>
  <si>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</si>
  <si>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</si>
  <si>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</si>
  <si>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</si>
  <si>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</si>
  <si>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</si>
  <si>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</si>
  <si>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</si>
  <si>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</si>
  <si>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</si>
  <si>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</si>
  <si>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</si>
  <si>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</si>
  <si>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</si>
  <si>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</si>
  <si>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</si>
  <si>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</si>
  <si>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</si>
  <si>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</si>
  <si>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</si>
  <si>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</si>
  <si>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</si>
  <si>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</si>
  <si>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</si>
  <si>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</si>
  <si>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</si>
  <si>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</si>
  <si>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</si>
  <si>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</si>
  <si>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</si>
  <si>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</si>
  <si>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</si>
  <si>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</si>
  <si>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</si>
  <si>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</si>
  <si>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</si>
  <si>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</si>
  <si>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</si>
  <si>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</si>
  <si>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</si>
  <si>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</si>
  <si>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</si>
  <si>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</si>
  <si>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</si>
  <si>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</si>
  <si>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</si>
  <si>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</si>
  <si>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</si>
  <si>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</si>
  <si>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</si>
  <si>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</si>
  <si>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</si>
  <si>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</si>
  <si>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</si>
  <si>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</si>
  <si>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</si>
  <si>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</si>
  <si>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</si>
  <si>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</si>
  <si>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</si>
  <si>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</si>
  <si>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</si>
  <si>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</si>
  <si>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</si>
  <si>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</si>
  <si>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</si>
  <si>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</si>
  <si>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</si>
  <si>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</si>
  <si>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</si>
  <si>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</si>
  <si>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</si>
  <si>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</si>
  <si>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</si>
  <si>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</si>
  <si>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</si>
  <si>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</si>
  <si>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</si>
  <si>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</si>
  <si>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</si>
  <si>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</si>
  <si>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</si>
  <si>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</si>
  <si>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</si>
  <si>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</si>
  <si>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</si>
  <si>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</si>
  <si>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</si>
  <si>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</si>
  <si>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</si>
  <si>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</si>
  <si>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</si>
  <si>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</si>
  <si>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</si>
  <si>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</si>
  <si>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</si>
  <si>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</si>
  <si>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</si>
  <si>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</si>
  <si>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</si>
  <si>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</si>
  <si>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</si>
  <si>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</si>
  <si>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</si>
  <si>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</si>
  <si>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</si>
  <si>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</si>
  <si>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</si>
  <si>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</si>
  <si>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</si>
  <si>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</si>
  <si>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</si>
  <si>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</si>
  <si>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</si>
  <si>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</si>
  <si>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</si>
  <si>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</si>
  <si>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</si>
  <si>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</si>
  <si>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</si>
  <si>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</si>
  <si>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</si>
  <si>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</si>
  <si>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</si>
  <si>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</si>
  <si>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</si>
  <si>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</si>
  <si>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</si>
  <si>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</si>
  <si>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</si>
  <si>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</si>
  <si>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</si>
  <si>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</si>
  <si>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</si>
  <si>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</si>
  <si>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</si>
  <si>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</si>
  <si>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</si>
  <si>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</si>
  <si>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</si>
  <si>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</si>
  <si>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</si>
  <si>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</si>
  <si>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</si>
  <si>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</si>
  <si>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</si>
  <si>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</si>
  <si>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</si>
  <si>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</si>
  <si>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</si>
  <si>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</si>
  <si>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</si>
  <si>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</si>
  <si>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</si>
  <si>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</si>
  <si>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</si>
  <si>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</si>
  <si>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</si>
  <si>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</si>
  <si>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</si>
  <si>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</si>
  <si>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</si>
  <si>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</si>
  <si>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</si>
  <si>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</si>
  <si>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</si>
  <si>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</si>
  <si>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</si>
  <si>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</si>
  <si>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</si>
  <si>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</si>
  <si>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</si>
  <si>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</si>
  <si>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</si>
  <si>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</si>
  <si>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</si>
  <si>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</si>
  <si>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</si>
  <si>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</si>
  <si>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</si>
  <si>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</si>
  <si>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</si>
  <si>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</si>
  <si>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</si>
  <si>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</si>
  <si>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</si>
  <si>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</si>
  <si>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</si>
  <si>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</si>
  <si>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</si>
  <si>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</si>
  <si>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</si>
  <si>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</si>
  <si>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</si>
  <si>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</si>
  <si>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</si>
  <si>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</si>
  <si>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</si>
  <si>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</si>
  <si>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</si>
  <si>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</si>
  <si>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</si>
  <si>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</si>
  <si>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</si>
  <si>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</si>
  <si>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</si>
  <si>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</si>
  <si>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</si>
  <si>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</si>
  <si>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</si>
  <si>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</si>
  <si>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</si>
  <si>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</si>
  <si>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</si>
  <si>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</si>
  <si>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</si>
  <si>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</si>
  <si>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</si>
  <si>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</si>
  <si>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</si>
  <si>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</si>
  <si>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</si>
  <si>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</si>
  <si>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</si>
  <si>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</si>
  <si>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</si>
  <si>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</si>
  <si>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</si>
  <si>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</si>
  <si>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</si>
  <si>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</si>
  <si>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</si>
  <si>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</si>
  <si>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</si>
  <si>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</si>
  <si>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</si>
  <si>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</si>
  <si>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</si>
  <si>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</si>
  <si>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</si>
  <si>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</si>
  <si>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</si>
  <si>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</si>
  <si>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</si>
  <si>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</si>
  <si>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</si>
  <si>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</si>
  <si>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</si>
  <si>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</si>
  <si>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</si>
  <si>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</si>
  <si>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</si>
  <si>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</si>
  <si>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</si>
  <si>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</si>
  <si>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</si>
  <si>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</si>
  <si>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</si>
  <si>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</si>
  <si>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</si>
  <si>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</si>
  <si>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</si>
  <si>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</si>
  <si>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</si>
  <si>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</si>
  <si>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</si>
  <si>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</si>
  <si>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</si>
  <si>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</si>
  <si>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</si>
  <si>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</si>
  <si>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</si>
  <si>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</si>
  <si>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</si>
  <si>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</si>
  <si>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</si>
  <si>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</si>
  <si>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</si>
  <si>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</si>
  <si>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</si>
  <si>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</si>
  <si>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</si>
  <si>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</si>
  <si>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</si>
  <si>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</si>
  <si>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</si>
  <si>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</si>
  <si>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</si>
  <si>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</si>
  <si>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</si>
  <si>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</si>
  <si>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</si>
  <si>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</si>
  <si>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</si>
  <si>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</si>
  <si>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</si>
  <si>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</si>
  <si>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</si>
  <si>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</si>
  <si>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</si>
  <si>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</si>
  <si>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</si>
  <si>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</si>
  <si>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</si>
  <si>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</si>
  <si>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</si>
  <si>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</si>
  <si>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</si>
  <si>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</si>
  <si>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</si>
  <si>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</si>
  <si>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</si>
  <si>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</si>
  <si>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</si>
  <si>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</si>
  <si>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</si>
  <si>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</si>
  <si>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</si>
  <si>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</si>
  <si>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</si>
  <si>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</si>
  <si>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</si>
  <si>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</si>
  <si>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</si>
  <si>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</si>
  <si>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</si>
  <si>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</si>
  <si>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</si>
  <si>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</si>
  <si>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</si>
  <si>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</si>
  <si>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</si>
  <si>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</si>
  <si>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</si>
  <si>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</si>
  <si>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</si>
  <si>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</si>
  <si>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</si>
  <si>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</si>
  <si>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</si>
  <si>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</si>
  <si>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</si>
  <si>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</si>
  <si>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</si>
  <si>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</si>
  <si>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</si>
  <si>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</si>
  <si>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</si>
  <si>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</si>
  <si>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</si>
  <si>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</si>
  <si>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</si>
  <si>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</si>
  <si>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</si>
  <si>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</si>
  <si>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</si>
  <si>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</si>
  <si>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</si>
  <si>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</si>
  <si>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</si>
  <si>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</si>
  <si>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</si>
  <si>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</si>
  <si>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</si>
  <si>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</si>
  <si>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</si>
  <si>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</si>
  <si>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</si>
  <si>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</si>
  <si>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</si>
  <si>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</si>
  <si>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</si>
  <si>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</si>
  <si>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</si>
  <si>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</si>
  <si>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</si>
  <si>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</si>
  <si>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</si>
  <si>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</si>
  <si>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</si>
  <si>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</si>
  <si>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</si>
  <si>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</si>
  <si>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</si>
  <si>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</si>
  <si>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</si>
  <si>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</si>
  <si>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</si>
  <si>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</si>
  <si>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</si>
  <si>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</si>
  <si>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</si>
  <si>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</si>
  <si>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</si>
  <si>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</si>
  <si>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</si>
  <si>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</si>
  <si>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</si>
  <si>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</si>
  <si>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</si>
  <si>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</si>
  <si>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</si>
  <si>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</si>
  <si>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</si>
  <si>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</si>
  <si>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</si>
  <si>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</si>
  <si>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</si>
  <si>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</si>
  <si>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</si>
  <si>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</si>
  <si>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</si>
  <si>
    <t>Sơn dầu</t>
  </si>
  <si>
    <t>0047573</t>
  </si>
  <si>
    <t>Cửa Hàng Ống Nước Đồ Sắt Minh Tuấn</t>
  </si>
  <si>
    <t>0032017</t>
  </si>
  <si>
    <t>Lắp đặt thiết bị và vận hành hệ thống xử lý nước thải</t>
  </si>
  <si>
    <t>0000245</t>
  </si>
  <si>
    <t>VAT Lắp đặt thiết bị và vận hành hệ thống xử lý nước thải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</si>
  <si>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</si>
  <si>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</si>
  <si>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</si>
  <si>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</si>
  <si>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</si>
  <si>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</si>
  <si>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</si>
  <si>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</si>
  <si>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</si>
  <si>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</si>
  <si>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</si>
  <si>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</si>
  <si>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</si>
  <si>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</si>
  <si>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</si>
  <si>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</si>
  <si>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Thuế môn bài 2016</t>
  </si>
  <si>
    <t>Q4 - Rút tiền mặt</t>
  </si>
  <si>
    <t>Lãi vay</t>
  </si>
  <si>
    <t>Q4 - Nộp tiền mặt</t>
  </si>
  <si>
    <t>Thanh toán tiền điện kỳ 1 tháng 1</t>
  </si>
  <si>
    <t>Thanh toán tiền điện kỳ 2 tháng 1</t>
  </si>
  <si>
    <t>Thanh toán tiền vật liệu xây dựng</t>
  </si>
  <si>
    <t>Thanh toán tiền giám sát</t>
  </si>
  <si>
    <t>Ứng vốn - LA</t>
  </si>
  <si>
    <t>Cty TNHH Hải Sản An Lạc</t>
  </si>
  <si>
    <t>Trả TM</t>
  </si>
  <si>
    <t>0002601</t>
  </si>
  <si>
    <t>0032022</t>
  </si>
  <si>
    <t>Tiền nước tháng 1/2016</t>
  </si>
  <si>
    <t>0012490</t>
  </si>
  <si>
    <t>VAT Tiền nước tháng 1/2016</t>
  </si>
  <si>
    <t>Vật liệu hệ thống nước</t>
  </si>
  <si>
    <t>0031516</t>
  </si>
  <si>
    <t>Máy nén Sanyo 15HP</t>
  </si>
  <si>
    <t>0069745</t>
  </si>
  <si>
    <t>Cửa Hàng Văn Hiếu</t>
  </si>
  <si>
    <t>0065464</t>
  </si>
  <si>
    <t>Tiệm Điện Thành Tâm</t>
  </si>
  <si>
    <t>Nộp phí BVMT - Quý IV/2015</t>
  </si>
  <si>
    <t>Máy nén Sanyo 20HP</t>
  </si>
  <si>
    <t>0069746</t>
  </si>
  <si>
    <t>0000749</t>
  </si>
  <si>
    <t>Doanh Nghiệp Tư Nhân Hồng Nam</t>
  </si>
  <si>
    <t>0032032; 0032030</t>
  </si>
  <si>
    <t>Thu hoàn trả vốn mượn</t>
  </si>
  <si>
    <t>Phí dịch vụ bảo vệ T1/2016</t>
  </si>
  <si>
    <t>0000241</t>
  </si>
  <si>
    <t>VAT Phí dịch vụ bảo vệ T1/2016</t>
  </si>
  <si>
    <t>Cước điện thoại + Internet T1/2016</t>
  </si>
  <si>
    <t>0187069; 0187068; 0187070; 0187071</t>
  </si>
  <si>
    <t>VAT Cước điện thoại + Internet T1/2016</t>
  </si>
  <si>
    <t>Trả vốn mượn</t>
  </si>
  <si>
    <t>Thanh toán tiền điện kỳ 1 tháng 2</t>
  </si>
  <si>
    <t>0012060</t>
  </si>
  <si>
    <t>Tiền điện kỳ 1 T1/2016</t>
  </si>
  <si>
    <t>VAT Tiền điện kỳ 1 T1/2016</t>
  </si>
  <si>
    <t>0029236</t>
  </si>
  <si>
    <t>Tiền điện kỳ 2 T1/2016</t>
  </si>
  <si>
    <t>VAT Tiền điện kỳ 2 T1/2016</t>
  </si>
  <si>
    <t>Tiền xử lý mước thải T01/2016</t>
  </si>
  <si>
    <t>VAT Tiền xử lý mước thải</t>
  </si>
  <si>
    <t>Thu gom rác thải 11/15-1/16</t>
  </si>
  <si>
    <t>Cty TNHH Thương Mại DV Môi Trường Trà Vinh</t>
  </si>
  <si>
    <t>VAT Thu gom rác thải 11/15-1/17</t>
  </si>
  <si>
    <t>3412</t>
  </si>
  <si>
    <t>Vay dài hạn</t>
  </si>
  <si>
    <t>Vay ngắn hạn</t>
  </si>
  <si>
    <t>1122</t>
  </si>
  <si>
    <t xml:space="preserve"> Tiền Gữi Ngoại Tệ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</si>
</sst>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49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164" fontId="35" fillId="0" borderId="1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14" fontId="35" fillId="0" borderId="31" xfId="0" applyNumberFormat="1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4" fontId="35" fillId="0" borderId="3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0" xfId="52" applyFont="1" applyAlignment="1">
      <alignment horizontal="center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B12" sqref="B12:B13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11470000000</v>
      </c>
      <c r="F10" s="51">
        <f t="array" ref="F10">SUM(IF(A10=KHC,TH))</f>
        <v>11207594162</v>
      </c>
      <c r="G10" s="52">
        <f>MAX(C10+E10-D10-F10,0)</f>
        <v>262405838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11470000000</v>
      </c>
      <c r="F11" s="56">
        <f>F10</f>
        <v>11207594162</v>
      </c>
      <c r="G11" s="56">
        <f>G10</f>
        <v>262405838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33865712284</v>
      </c>
      <c r="F12" s="51">
        <f t="array" ref="F12">SUM(IF(A12=KHC,TH))</f>
        <v>33863739680</v>
      </c>
      <c r="G12" s="52">
        <f>MAX(C12+E12-D12-F12,0)</f>
        <v>1972604</v>
      </c>
      <c r="H12" s="52">
        <f>MAX(D12+F12-E12-C12,0)</f>
        <v>0</v>
      </c>
      <c r="K12" s="53"/>
      <c r="L12" s="53"/>
    </row>
    <row r="13" spans="1:12" s="40" customFormat="1">
      <c r="A13" s="57" t="s">
        <v>1244</v>
      </c>
      <c r="B13" s="50" t="s">
        <v>1245</v>
      </c>
      <c r="C13" s="51"/>
      <c r="D13" s="51"/>
      <c r="E13" s="51">
        <f t="array" ref="E13">SUM(IF(A13=KHN,TH))</f>
        <v>0</v>
      </c>
      <c r="F13" s="51">
        <f t="array" ref="F13">SUM(IF(A13=KHC,TH))</f>
        <v>0</v>
      </c>
      <c r="G13" s="52">
        <f>MAX(C13+E13-D13-F13,0)</f>
        <v>0</v>
      </c>
      <c r="H13" s="52">
        <f>MAX(D13+F13-E13-C13,0)</f>
        <v>0</v>
      </c>
      <c r="K13" s="53"/>
      <c r="L13" s="53"/>
    </row>
    <row r="14" spans="1:12" s="40" customFormat="1">
      <c r="A14" s="54" t="s">
        <v>207</v>
      </c>
      <c r="B14" s="55" t="s">
        <v>208</v>
      </c>
      <c r="C14" s="56"/>
      <c r="D14" s="56"/>
      <c r="E14" s="56">
        <f>E12+E13</f>
        <v>33865712284</v>
      </c>
      <c r="F14" s="56">
        <f t="shared" ref="F14:H14" si="0">F12+F13</f>
        <v>33863739680</v>
      </c>
      <c r="G14" s="56">
        <f t="shared" si="0"/>
        <v>1972604</v>
      </c>
      <c r="H14" s="56">
        <f t="shared" si="0"/>
        <v>0</v>
      </c>
      <c r="K14" s="53"/>
    </row>
    <row r="15" spans="1:12" s="40" customFormat="1">
      <c r="A15" s="57" t="s">
        <v>19</v>
      </c>
      <c r="B15" s="50" t="s">
        <v>209</v>
      </c>
      <c r="C15" s="51"/>
      <c r="D15" s="51"/>
      <c r="E15" s="51">
        <f t="array" ref="E15">SUM(IF(A15=KHN,TH))</f>
        <v>2322683393</v>
      </c>
      <c r="F15" s="51">
        <f t="array" ref="F15">SUM(IF(A15=KHC,TH))</f>
        <v>1678844208</v>
      </c>
      <c r="G15" s="52">
        <f>MAX(C15+E15-D15-F15,0)</f>
        <v>643839185</v>
      </c>
      <c r="H15" s="52">
        <f>MAX(D15+F15-E15-C15,0)</f>
        <v>0</v>
      </c>
      <c r="K15" s="53"/>
    </row>
    <row r="16" spans="1:12" s="40" customFormat="1">
      <c r="A16" s="54" t="s">
        <v>210</v>
      </c>
      <c r="B16" s="55" t="s">
        <v>211</v>
      </c>
      <c r="C16" s="56"/>
      <c r="D16" s="56"/>
      <c r="E16" s="56">
        <f>E15</f>
        <v>2322683393</v>
      </c>
      <c r="F16" s="56">
        <f>F15</f>
        <v>1678844208</v>
      </c>
      <c r="G16" s="56">
        <f>G15</f>
        <v>643839185</v>
      </c>
      <c r="H16" s="56">
        <f>H15</f>
        <v>0</v>
      </c>
      <c r="K16" s="53"/>
    </row>
    <row r="17" spans="1:11" s="40" customFormat="1">
      <c r="A17" s="57" t="s">
        <v>212</v>
      </c>
      <c r="B17" s="50" t="s">
        <v>213</v>
      </c>
      <c r="C17" s="51"/>
      <c r="D17" s="51"/>
      <c r="E17" s="51">
        <f t="array" ref="E17">SUM(IF(A17=KHN,TH))</f>
        <v>2110421193</v>
      </c>
      <c r="F17" s="51">
        <f t="array" ref="F17">SUM(IF(A17=KHC,TH))</f>
        <v>2110421193</v>
      </c>
      <c r="G17" s="52">
        <f t="shared" ref="G17:G23" si="1">MAX(C17+E17-D17-F17,0)</f>
        <v>0</v>
      </c>
      <c r="H17" s="52">
        <f t="shared" ref="H17:H23" si="2">MAX(D17+F17-E17-C17,0)</f>
        <v>0</v>
      </c>
      <c r="K17" s="53"/>
    </row>
    <row r="18" spans="1:11" s="40" customFormat="1">
      <c r="A18" s="54" t="s">
        <v>214</v>
      </c>
      <c r="B18" s="55" t="s">
        <v>215</v>
      </c>
      <c r="C18" s="56"/>
      <c r="D18" s="56"/>
      <c r="E18" s="56">
        <f>E17</f>
        <v>2110421193</v>
      </c>
      <c r="F18" s="56">
        <f>F17</f>
        <v>2110421193</v>
      </c>
      <c r="G18" s="56">
        <f t="shared" si="1"/>
        <v>0</v>
      </c>
      <c r="H18" s="56">
        <f t="shared" si="2"/>
        <v>0</v>
      </c>
      <c r="K18" s="53"/>
    </row>
    <row r="19" spans="1:11" s="40" customFormat="1">
      <c r="A19" s="57" t="s">
        <v>654</v>
      </c>
      <c r="B19" s="50" t="s">
        <v>655</v>
      </c>
      <c r="C19" s="51"/>
      <c r="D19" s="51"/>
      <c r="E19" s="51">
        <f t="array" ref="E19">SUM(IF(A19=KHN,TH))</f>
        <v>24793369426</v>
      </c>
      <c r="F19" s="51">
        <f t="array" ref="F19">SUM(IF(A19=KHC,TH))</f>
        <v>0</v>
      </c>
      <c r="G19" s="52">
        <f t="shared" si="1"/>
        <v>24793369426</v>
      </c>
      <c r="H19" s="52">
        <f t="shared" si="2"/>
        <v>0</v>
      </c>
      <c r="K19" s="53"/>
    </row>
    <row r="20" spans="1:11" s="40" customFormat="1">
      <c r="A20" s="54" t="s">
        <v>656</v>
      </c>
      <c r="B20" s="55" t="s">
        <v>657</v>
      </c>
      <c r="C20" s="56"/>
      <c r="D20" s="56"/>
      <c r="E20" s="56">
        <f>E19</f>
        <v>24793369426</v>
      </c>
      <c r="F20" s="56">
        <f>F19</f>
        <v>0</v>
      </c>
      <c r="G20" s="56">
        <f t="shared" si="1"/>
        <v>24793369426</v>
      </c>
      <c r="H20" s="56">
        <f t="shared" si="2"/>
        <v>0</v>
      </c>
      <c r="K20" s="53"/>
    </row>
    <row r="21" spans="1:11" s="40" customFormat="1">
      <c r="A21" s="54" t="s">
        <v>18</v>
      </c>
      <c r="B21" s="55" t="s">
        <v>216</v>
      </c>
      <c r="C21" s="56"/>
      <c r="D21" s="56"/>
      <c r="E21" s="139">
        <f t="array" ref="E21">SUM(IF(A21=KHN,TH))</f>
        <v>29137965436</v>
      </c>
      <c r="F21" s="139">
        <f t="array" ref="F21">SUM(IF(A21=KHC,TH))</f>
        <v>24548201294</v>
      </c>
      <c r="G21" s="56">
        <f t="shared" si="1"/>
        <v>4589764142</v>
      </c>
      <c r="H21" s="56">
        <f t="shared" si="2"/>
        <v>0</v>
      </c>
      <c r="K21" s="53"/>
    </row>
    <row r="22" spans="1:11" s="40" customFormat="1">
      <c r="A22" s="57" t="s">
        <v>217</v>
      </c>
      <c r="B22" s="50" t="s">
        <v>218</v>
      </c>
      <c r="C22" s="51"/>
      <c r="D22" s="51"/>
      <c r="E22" s="51">
        <f t="array" ref="E22">SUM(IF(A22=KHN,TH))</f>
        <v>0</v>
      </c>
      <c r="F22" s="51">
        <f t="array" ref="F22">SUM(IF(A22=KHC,TH))</f>
        <v>0</v>
      </c>
      <c r="G22" s="51">
        <f t="shared" si="1"/>
        <v>0</v>
      </c>
      <c r="H22" s="51">
        <f t="shared" si="2"/>
        <v>0</v>
      </c>
      <c r="I22" s="40">
        <f t="shared" ref="I22:I25" si="3">E22-F22</f>
        <v>0</v>
      </c>
    </row>
    <row r="23" spans="1:11" s="40" customFormat="1">
      <c r="A23" s="60" t="s">
        <v>219</v>
      </c>
      <c r="B23" s="61" t="s">
        <v>220</v>
      </c>
      <c r="C23" s="59"/>
      <c r="D23" s="59"/>
      <c r="E23" s="59">
        <f t="array" ref="E23">SUM(IF(A23=KHN,TH))</f>
        <v>12750000</v>
      </c>
      <c r="F23" s="59">
        <f t="array" ref="F23">SUM(IF(A23=KHC,TH))</f>
        <v>12750000</v>
      </c>
      <c r="G23" s="59">
        <f t="shared" si="1"/>
        <v>0</v>
      </c>
      <c r="H23" s="59">
        <f t="shared" si="2"/>
        <v>0</v>
      </c>
      <c r="I23" s="40">
        <f t="shared" si="3"/>
        <v>0</v>
      </c>
    </row>
    <row r="24" spans="1:11" s="40" customFormat="1">
      <c r="A24" s="57" t="s">
        <v>40</v>
      </c>
      <c r="B24" s="50" t="s">
        <v>221</v>
      </c>
      <c r="C24" s="51"/>
      <c r="D24" s="51"/>
      <c r="E24" s="51">
        <f>E23</f>
        <v>12750000</v>
      </c>
      <c r="F24" s="51">
        <f>F23</f>
        <v>12750000</v>
      </c>
      <c r="G24" s="51">
        <f>G23</f>
        <v>0</v>
      </c>
      <c r="H24" s="51">
        <f>H23</f>
        <v>0</v>
      </c>
      <c r="I24" s="40">
        <f t="shared" si="3"/>
        <v>0</v>
      </c>
    </row>
    <row r="25" spans="1:11" s="40" customFormat="1">
      <c r="A25" s="54" t="s">
        <v>222</v>
      </c>
      <c r="B25" s="55" t="s">
        <v>223</v>
      </c>
      <c r="C25" s="56"/>
      <c r="D25" s="56"/>
      <c r="E25" s="56">
        <f>E22+E24</f>
        <v>12750000</v>
      </c>
      <c r="F25" s="56">
        <f>F22+F24</f>
        <v>12750000</v>
      </c>
      <c r="G25" s="56">
        <f>G22+G24</f>
        <v>0</v>
      </c>
      <c r="H25" s="56">
        <f>H22+H24</f>
        <v>0</v>
      </c>
      <c r="I25" s="40">
        <f t="shared" si="3"/>
        <v>0</v>
      </c>
    </row>
    <row r="26" spans="1:11" s="40" customFormat="1">
      <c r="A26" s="57" t="s">
        <v>39</v>
      </c>
      <c r="B26" s="50" t="s">
        <v>224</v>
      </c>
      <c r="C26" s="51"/>
      <c r="D26" s="51"/>
      <c r="E26" s="51">
        <f t="array" ref="E26">SUM(IF(A26=KHN,TH))</f>
        <v>1444500000</v>
      </c>
      <c r="F26" s="51">
        <f t="array" ref="F26">SUM(IF(A26=KHC,TH))</f>
        <v>6444500000</v>
      </c>
      <c r="G26" s="51">
        <f>MAX(C26+E26-D26-F26,0)</f>
        <v>0</v>
      </c>
      <c r="H26" s="51">
        <f>MAX(D26+F26-E26-C26,0)</f>
        <v>5000000000</v>
      </c>
    </row>
    <row r="27" spans="1:11" s="40" customFormat="1">
      <c r="A27" s="54" t="s">
        <v>225</v>
      </c>
      <c r="B27" s="55" t="s">
        <v>226</v>
      </c>
      <c r="C27" s="56"/>
      <c r="D27" s="56"/>
      <c r="E27" s="56">
        <f>E26</f>
        <v>1444500000</v>
      </c>
      <c r="F27" s="56">
        <f>F26</f>
        <v>6444500000</v>
      </c>
      <c r="G27" s="56">
        <f>G26</f>
        <v>0</v>
      </c>
      <c r="H27" s="56">
        <f>H26</f>
        <v>5000000000</v>
      </c>
    </row>
    <row r="28" spans="1:11" s="40" customFormat="1">
      <c r="A28" s="49" t="s">
        <v>227</v>
      </c>
      <c r="B28" s="50" t="s">
        <v>1242</v>
      </c>
      <c r="C28" s="51"/>
      <c r="D28" s="51"/>
      <c r="E28" s="51">
        <f t="array" ref="E28">SUM(IF(A28=KHN,TH))</f>
        <v>0</v>
      </c>
      <c r="F28" s="51">
        <f t="array" ref="F28">SUM(IF(A28=KHC,TH))</f>
        <v>20000000000</v>
      </c>
      <c r="G28" s="52">
        <f>MAX(C28+E28-D28-F28,0)</f>
        <v>0</v>
      </c>
      <c r="H28" s="52">
        <f>MAX(D28+F28-E28-C28,0)</f>
        <v>20000000000</v>
      </c>
    </row>
    <row r="29" spans="1:11" s="40" customFormat="1">
      <c r="A29" s="49" t="s">
        <v>1241</v>
      </c>
      <c r="B29" s="50" t="s">
        <v>1243</v>
      </c>
      <c r="C29" s="51"/>
      <c r="D29" s="51"/>
      <c r="E29" s="51">
        <f t="array" ref="E29">SUM(IF(A29=KHN,TH))</f>
        <v>0</v>
      </c>
      <c r="F29" s="51">
        <f t="array" ref="F29">SUM(IF(A29=KHC,TH))</f>
        <v>1982640000</v>
      </c>
      <c r="G29" s="52">
        <f>MAX(C29+E29-D29-F29,0)</f>
        <v>0</v>
      </c>
      <c r="H29" s="52">
        <f>MAX(D29+F29-E29-C29,0)</f>
        <v>1982640000</v>
      </c>
    </row>
    <row r="30" spans="1:11" s="40" customFormat="1">
      <c r="A30" s="58" t="s">
        <v>97</v>
      </c>
      <c r="B30" s="55" t="s">
        <v>228</v>
      </c>
      <c r="C30" s="56"/>
      <c r="D30" s="56"/>
      <c r="E30" s="56">
        <f>E28+E29</f>
        <v>0</v>
      </c>
      <c r="F30" s="56">
        <f t="shared" ref="F30:H30" si="4">F28+F29</f>
        <v>21982640000</v>
      </c>
      <c r="G30" s="56">
        <f t="shared" si="4"/>
        <v>0</v>
      </c>
      <c r="H30" s="56">
        <f t="shared" si="4"/>
        <v>21982640000</v>
      </c>
    </row>
    <row r="31" spans="1:11" s="40" customFormat="1">
      <c r="A31" s="57" t="s">
        <v>55</v>
      </c>
      <c r="B31" s="50" t="s">
        <v>229</v>
      </c>
      <c r="C31" s="51"/>
      <c r="D31" s="51"/>
      <c r="E31" s="51">
        <f t="array" ref="E31">SUM(IF(A31=KHN,TH))</f>
        <v>0</v>
      </c>
      <c r="F31" s="51">
        <f t="array" ref="F31">SUM(IF(A31=KHC,TH))</f>
        <v>4000000000</v>
      </c>
      <c r="G31" s="52">
        <f>MAX(C31+E31-D31-F31,0)</f>
        <v>0</v>
      </c>
      <c r="H31" s="52">
        <f>MAX(D31+F31-E31-C31,0)</f>
        <v>4000000000</v>
      </c>
    </row>
    <row r="32" spans="1:11" s="40" customFormat="1">
      <c r="A32" s="54" t="s">
        <v>230</v>
      </c>
      <c r="B32" s="55" t="s">
        <v>231</v>
      </c>
      <c r="C32" s="56"/>
      <c r="D32" s="56"/>
      <c r="E32" s="56">
        <f>E31</f>
        <v>0</v>
      </c>
      <c r="F32" s="56">
        <f>F31</f>
        <v>4000000000</v>
      </c>
      <c r="G32" s="56">
        <f>MAX(C32+E32-D32-F32,0)</f>
        <v>0</v>
      </c>
      <c r="H32" s="56">
        <f>MAX(D32+F32-E32-C32,0)</f>
        <v>4000000000</v>
      </c>
    </row>
    <row r="33" spans="1:9" s="40" customFormat="1">
      <c r="A33" s="49" t="s">
        <v>232</v>
      </c>
      <c r="B33" s="50" t="s">
        <v>233</v>
      </c>
      <c r="C33" s="51"/>
      <c r="D33" s="51"/>
      <c r="E33" s="51">
        <f t="array" ref="E33">SUM(IF(A33=KHN,TH))</f>
        <v>0</v>
      </c>
      <c r="F33" s="51">
        <f t="array" ref="F33">SUM(IF(A33=KHC,TH))</f>
        <v>0</v>
      </c>
      <c r="G33" s="52">
        <f>MAX(C33+E33-D33-F33,0)</f>
        <v>0</v>
      </c>
      <c r="H33" s="52">
        <f>MAX(D33+F33-E33-C33,0)</f>
        <v>0</v>
      </c>
    </row>
    <row r="34" spans="1:9" s="40" customFormat="1">
      <c r="A34" s="57" t="s">
        <v>234</v>
      </c>
      <c r="B34" s="50" t="s">
        <v>235</v>
      </c>
      <c r="C34" s="51"/>
      <c r="D34" s="51"/>
      <c r="E34" s="51">
        <f t="array" ref="E34">SUM(IF(A34=TH!$J$10:$J$1825,TH!$I$10:$I$1825))</f>
        <v>691288805</v>
      </c>
      <c r="F34" s="51">
        <f t="array" ref="F34">SUM(IF(A34=TH!$K$10:$K$1825,TH!$I$10:$I$1825))</f>
        <v>0</v>
      </c>
      <c r="G34" s="51">
        <f>MAX(C34+E34-D34-F34,0)</f>
        <v>691288805</v>
      </c>
      <c r="H34" s="51">
        <f>MAX(D34+F34-E34-C34,0)</f>
        <v>0</v>
      </c>
    </row>
    <row r="35" spans="1:9" s="40" customFormat="1">
      <c r="A35" s="54" t="s">
        <v>236</v>
      </c>
      <c r="B35" s="55" t="s">
        <v>237</v>
      </c>
      <c r="C35" s="56"/>
      <c r="D35" s="56"/>
      <c r="E35" s="56">
        <f>E34+E33</f>
        <v>691288805</v>
      </c>
      <c r="F35" s="56">
        <f>F34+F33</f>
        <v>0</v>
      </c>
      <c r="G35" s="56">
        <f>G34+G33</f>
        <v>691288805</v>
      </c>
      <c r="H35" s="56">
        <f>H34+H33</f>
        <v>0</v>
      </c>
    </row>
    <row r="36" spans="1:9" s="40" customFormat="1">
      <c r="A36" s="54" t="s">
        <v>99</v>
      </c>
      <c r="B36" s="55" t="s">
        <v>238</v>
      </c>
      <c r="C36" s="56"/>
      <c r="D36" s="56"/>
      <c r="E36" s="139">
        <f t="array" ref="E36">SUM(IF(A36=KHN,TH))</f>
        <v>1951091</v>
      </c>
      <c r="F36" s="139">
        <f t="array" ref="F36">SUM(IF(A36=KHC,TH))</f>
        <v>1951091</v>
      </c>
      <c r="G36" s="56"/>
      <c r="H36" s="56"/>
      <c r="I36" s="40">
        <f t="shared" ref="I36:I42" si="5">E36-F36</f>
        <v>0</v>
      </c>
    </row>
    <row r="37" spans="1:9" s="40" customFormat="1" ht="12.75" customHeight="1">
      <c r="A37" s="54" t="s">
        <v>239</v>
      </c>
      <c r="B37" s="55" t="s">
        <v>240</v>
      </c>
      <c r="C37" s="56"/>
      <c r="D37" s="56"/>
      <c r="E37" s="139">
        <f t="array" ref="E37">SUM(IF(A37=KHN,TH))</f>
        <v>1872178473</v>
      </c>
      <c r="F37" s="139">
        <f t="array" ref="F37">SUM(IF(A37=KHC,TH))</f>
        <v>1872178473</v>
      </c>
      <c r="G37" s="56"/>
      <c r="H37" s="56"/>
      <c r="I37" s="40">
        <f t="shared" si="5"/>
        <v>0</v>
      </c>
    </row>
    <row r="38" spans="1:9" s="40" customFormat="1" ht="12.75" customHeight="1">
      <c r="A38" s="54" t="s">
        <v>241</v>
      </c>
      <c r="B38" s="55" t="s">
        <v>242</v>
      </c>
      <c r="C38" s="56"/>
      <c r="D38" s="56"/>
      <c r="E38" s="139">
        <f t="array" ref="E38">SUM(IF(A38=KHN,TH))</f>
        <v>664219896</v>
      </c>
      <c r="F38" s="139">
        <f t="array" ref="F38">SUM(IF(A38=KHC,TH))</f>
        <v>664219896</v>
      </c>
      <c r="G38" s="56"/>
      <c r="H38" s="56"/>
      <c r="I38" s="40">
        <f t="shared" si="5"/>
        <v>0</v>
      </c>
    </row>
    <row r="39" spans="1:9" s="40" customFormat="1" ht="12.75" customHeight="1">
      <c r="A39" s="58" t="s">
        <v>243</v>
      </c>
      <c r="B39" s="55" t="s">
        <v>244</v>
      </c>
      <c r="C39" s="56"/>
      <c r="D39" s="56"/>
      <c r="E39" s="139">
        <f t="array" ref="E39">SUM(IF(A39=KHN,TH))</f>
        <v>900000</v>
      </c>
      <c r="F39" s="139">
        <f t="array" ref="F39">SUM(IF(A39=KHC,TH))</f>
        <v>900000</v>
      </c>
      <c r="G39" s="56"/>
      <c r="H39" s="56"/>
      <c r="I39" s="40">
        <f t="shared" si="5"/>
        <v>0</v>
      </c>
    </row>
    <row r="40" spans="1:9" s="40" customFormat="1" ht="12.75" customHeight="1">
      <c r="A40" s="54" t="s">
        <v>245</v>
      </c>
      <c r="B40" s="55" t="s">
        <v>246</v>
      </c>
      <c r="C40" s="56"/>
      <c r="D40" s="56"/>
      <c r="E40" s="139">
        <f t="array" ref="E40">SUM(IF(A40=KHN,TH))</f>
        <v>29920000</v>
      </c>
      <c r="F40" s="139">
        <f t="array" ref="F40">SUM(IF(A40=KHC,TH))</f>
        <v>29920000</v>
      </c>
      <c r="G40" s="56"/>
      <c r="H40" s="56"/>
      <c r="I40" s="40">
        <f t="shared" si="5"/>
        <v>0</v>
      </c>
    </row>
    <row r="41" spans="1:9" s="40" customFormat="1" ht="12.75" customHeight="1">
      <c r="A41" s="58" t="s">
        <v>247</v>
      </c>
      <c r="B41" s="55" t="s">
        <v>248</v>
      </c>
      <c r="C41" s="56"/>
      <c r="D41" s="56"/>
      <c r="E41" s="139">
        <f t="array" ref="E41">SUM(IF(A41=KHN,TH))</f>
        <v>0</v>
      </c>
      <c r="F41" s="139">
        <f t="array" ref="F41">SUM(IF(A41=KHC,TH))</f>
        <v>0</v>
      </c>
      <c r="G41" s="56"/>
      <c r="H41" s="56"/>
      <c r="I41" s="40">
        <f t="shared" si="5"/>
        <v>0</v>
      </c>
    </row>
    <row r="42" spans="1:9" s="40" customFormat="1">
      <c r="A42" s="54" t="s">
        <v>249</v>
      </c>
      <c r="B42" s="55" t="s">
        <v>250</v>
      </c>
      <c r="C42" s="56"/>
      <c r="D42" s="56"/>
      <c r="E42" s="140">
        <f t="array" ref="E42">SUM(IF(A42=KHN,TH))</f>
        <v>694139896</v>
      </c>
      <c r="F42" s="140">
        <f t="array" ref="F42">SUM(IF(A42=TH!$K$10:$K$1825,TH!$I$10:$I$1825))</f>
        <v>694139896</v>
      </c>
      <c r="G42" s="56"/>
      <c r="H42" s="56"/>
      <c r="I42" s="40">
        <f t="shared" si="5"/>
        <v>0</v>
      </c>
    </row>
    <row r="43" spans="1:9" s="40" customFormat="1">
      <c r="A43" s="62" t="s">
        <v>251</v>
      </c>
      <c r="B43" s="62"/>
      <c r="C43" s="62">
        <f>C11+C14+C16+C18+C21+C25+C27+C30+C32+C35+C36+C37+C38+C39+C40+C41+C42+C20</f>
        <v>0</v>
      </c>
      <c r="D43" s="62">
        <f t="shared" ref="D43:H43" si="6">D11+D14+D16+D18+D21+D25+D27+D30+D32+D35+D36+D37+D38+D39+D40+D41+D42+D20</f>
        <v>0</v>
      </c>
      <c r="E43" s="62">
        <f t="shared" si="6"/>
        <v>109111999893</v>
      </c>
      <c r="F43" s="62">
        <f t="shared" si="6"/>
        <v>109111999893</v>
      </c>
      <c r="G43" s="62">
        <f t="shared" si="6"/>
        <v>30982640000</v>
      </c>
      <c r="H43" s="62">
        <f t="shared" si="6"/>
        <v>30982640000</v>
      </c>
    </row>
    <row r="44" spans="1:9">
      <c r="E44" s="63"/>
      <c r="F44" s="64"/>
    </row>
    <row r="45" spans="1:9">
      <c r="E45" s="64">
        <f>E43-F43</f>
        <v>0</v>
      </c>
      <c r="H45" s="64">
        <f>G43-H43</f>
        <v>0</v>
      </c>
    </row>
    <row r="46" spans="1:9">
      <c r="E46" s="65"/>
      <c r="F46" s="65"/>
    </row>
    <row r="47" spans="1:9">
      <c r="E47" s="65"/>
      <c r="F47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M1825"/>
  <sheetViews>
    <sheetView topLeftCell="A7" workbookViewId="0">
      <pane ySplit="3" topLeftCell="A10" activePane="bottomLeft" state="frozen"/>
      <selection activeCell="A7" sqref="A7"/>
      <selection pane="bottomLeft" activeCell="I594" sqref="I594:I1166"/>
    </sheetView>
  </sheetViews>
  <sheetFormatPr defaultRowHeight="12.75"/>
  <cols>
    <col min="1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8.5703125" style="254" customWidth="1"/>
    <col min="8" max="8" width="48.42578125" style="241" customWidth="1"/>
    <col min="9" max="9" width="13.140625" customWidth="1"/>
    <col min="10" max="11" width="7" customWidth="1"/>
    <col min="12" max="12" width="4.42578125" customWidth="1"/>
  </cols>
  <sheetData>
    <row r="1" spans="1:12">
      <c r="A1" s="66"/>
      <c r="B1" s="66"/>
      <c r="C1" s="66" t="s">
        <v>262</v>
      </c>
      <c r="D1" s="67"/>
      <c r="E1" s="67"/>
      <c r="F1" s="68"/>
      <c r="G1" s="67"/>
      <c r="H1" s="239"/>
      <c r="I1" s="106"/>
      <c r="J1" s="69"/>
      <c r="K1" s="69"/>
      <c r="L1" s="69"/>
    </row>
    <row r="2" spans="1:12">
      <c r="A2" s="66"/>
      <c r="B2" s="66"/>
      <c r="C2" s="66" t="s">
        <v>263</v>
      </c>
      <c r="D2" s="67"/>
      <c r="E2" s="67"/>
      <c r="F2" s="67"/>
      <c r="G2" s="67"/>
      <c r="H2" s="240"/>
      <c r="I2" s="106"/>
      <c r="J2" s="69"/>
      <c r="K2" s="69"/>
      <c r="L2" s="69"/>
    </row>
    <row r="3" spans="1:12">
      <c r="A3" s="67"/>
      <c r="B3" s="67"/>
      <c r="C3" s="67"/>
      <c r="D3" s="67"/>
      <c r="E3" s="67"/>
      <c r="F3" s="67"/>
      <c r="G3" s="67"/>
      <c r="H3" s="240"/>
      <c r="I3" s="103"/>
      <c r="J3" s="70"/>
      <c r="K3" s="70"/>
      <c r="L3" s="70"/>
    </row>
    <row r="4" spans="1:12" ht="22.5">
      <c r="A4" s="106"/>
      <c r="B4" s="106"/>
      <c r="C4" s="438" t="s">
        <v>252</v>
      </c>
      <c r="D4" s="438"/>
      <c r="E4" s="438"/>
      <c r="F4" s="438"/>
      <c r="G4" s="438"/>
      <c r="H4" s="438"/>
      <c r="I4" s="438"/>
      <c r="J4" s="438"/>
      <c r="K4" s="438"/>
    </row>
    <row r="5" spans="1:12" ht="14.25">
      <c r="A5" s="106"/>
      <c r="B5" s="106"/>
      <c r="C5" s="439"/>
      <c r="D5" s="439"/>
      <c r="E5" s="439"/>
      <c r="F5" s="439"/>
      <c r="G5" s="439"/>
      <c r="H5" s="439"/>
      <c r="I5" s="439"/>
      <c r="J5" s="439"/>
      <c r="K5" s="439"/>
    </row>
    <row r="6" spans="1:12">
      <c r="A6" s="106"/>
      <c r="B6" s="106"/>
      <c r="C6" s="106"/>
      <c r="D6" s="106"/>
      <c r="E6" s="106"/>
      <c r="F6" s="106"/>
      <c r="G6" s="106"/>
      <c r="H6" s="115"/>
      <c r="I6" s="106"/>
      <c r="J6" s="69"/>
      <c r="K6" s="69"/>
      <c r="L6" s="69"/>
    </row>
    <row r="7" spans="1:12">
      <c r="A7" s="434" t="s">
        <v>264</v>
      </c>
      <c r="B7" s="434" t="s">
        <v>265</v>
      </c>
      <c r="C7" s="440" t="s">
        <v>50</v>
      </c>
      <c r="D7" s="441" t="s">
        <v>10</v>
      </c>
      <c r="E7" s="442"/>
      <c r="F7" s="440" t="s">
        <v>0</v>
      </c>
      <c r="G7" s="443" t="s">
        <v>511</v>
      </c>
      <c r="H7" s="436" t="s">
        <v>184</v>
      </c>
      <c r="I7" s="440" t="s">
        <v>253</v>
      </c>
      <c r="J7" s="437" t="s">
        <v>254</v>
      </c>
      <c r="K7" s="437"/>
      <c r="L7" s="437">
        <v>331</v>
      </c>
    </row>
    <row r="8" spans="1:12" ht="25.5">
      <c r="A8" s="435"/>
      <c r="B8" s="435"/>
      <c r="C8" s="440"/>
      <c r="D8" s="104" t="s">
        <v>32</v>
      </c>
      <c r="E8" s="102" t="s">
        <v>70</v>
      </c>
      <c r="F8" s="440"/>
      <c r="G8" s="444"/>
      <c r="H8" s="436"/>
      <c r="I8" s="440"/>
      <c r="J8" s="105" t="s">
        <v>52</v>
      </c>
      <c r="K8" s="105" t="s">
        <v>53</v>
      </c>
      <c r="L8" s="437"/>
    </row>
    <row r="9" spans="1:12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71">
        <v>10</v>
      </c>
      <c r="J9" s="255">
        <v>11</v>
      </c>
      <c r="K9" s="71">
        <v>12</v>
      </c>
      <c r="L9" s="255">
        <v>13</v>
      </c>
    </row>
    <row r="10" spans="1:12" s="109" customFormat="1" hidden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255</v>
      </c>
      <c r="E10" s="130">
        <v>42369</v>
      </c>
      <c r="F10" s="131" t="s">
        <v>258</v>
      </c>
      <c r="G10" s="266"/>
      <c r="H10" s="132"/>
      <c r="I10" s="133">
        <f>MAX(SUMIF(KHN,"911",TH)-SUMIF(KHC,"911",TH),SUMIF(KHC,"911",TH)-SUMIF(KHN,"911",TH))</f>
        <v>691288805</v>
      </c>
      <c r="J10" s="134" t="s">
        <v>234</v>
      </c>
      <c r="K10" s="134" t="s">
        <v>249</v>
      </c>
      <c r="L10" s="134" t="str">
        <f>IF(AND('331-CT'!$E$7=TH!H10,OR(J10="331",K10="331")),"x","")</f>
        <v/>
      </c>
    </row>
    <row r="11" spans="1:12" s="109" customFormat="1" hidden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255</v>
      </c>
      <c r="E11" s="130">
        <v>42369</v>
      </c>
      <c r="F11" s="131" t="s">
        <v>256</v>
      </c>
      <c r="G11" s="266"/>
      <c r="H11" s="132"/>
      <c r="I11" s="133">
        <f>SUMIF(KHN,"635",TH)</f>
        <v>1872178473</v>
      </c>
      <c r="J11" s="141" t="s">
        <v>654</v>
      </c>
      <c r="K11" s="134" t="s">
        <v>239</v>
      </c>
      <c r="L11" s="134" t="str">
        <f>IF(AND('331-CT'!$E$7=TH!H11,OR(J11="331",K11="331")),"x","")</f>
        <v/>
      </c>
    </row>
    <row r="12" spans="1:12" s="109" customFormat="1" hidden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255</v>
      </c>
      <c r="E12" s="130">
        <v>42369</v>
      </c>
      <c r="F12" s="131" t="s">
        <v>257</v>
      </c>
      <c r="G12" s="266"/>
      <c r="H12" s="132"/>
      <c r="I12" s="133">
        <f>SUMIF(KHN,"642",TH)</f>
        <v>664219896</v>
      </c>
      <c r="J12" s="141" t="s">
        <v>249</v>
      </c>
      <c r="K12" s="134" t="s">
        <v>241</v>
      </c>
      <c r="L12" s="134" t="str">
        <f>IF(AND('331-CT'!$E$7=TH!H12,OR(J12="331",K12="331")),"x","")</f>
        <v/>
      </c>
    </row>
    <row r="13" spans="1:12" s="109" customFormat="1" hidden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255</v>
      </c>
      <c r="E13" s="130">
        <v>42369</v>
      </c>
      <c r="F13" s="131" t="s">
        <v>259</v>
      </c>
      <c r="G13" s="266"/>
      <c r="H13" s="142"/>
      <c r="I13" s="133">
        <f>SUMIF(KHC,"515",TH)</f>
        <v>1951091</v>
      </c>
      <c r="J13" s="134" t="s">
        <v>99</v>
      </c>
      <c r="K13" s="134" t="s">
        <v>249</v>
      </c>
      <c r="L13" s="134" t="str">
        <f>IF(AND('331-CT'!$E$7=TH!H13,OR(J13="331",K13="331")),"x","")</f>
        <v/>
      </c>
    </row>
    <row r="14" spans="1:12" s="109" customFormat="1" hidden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255</v>
      </c>
      <c r="E14" s="130">
        <v>42369</v>
      </c>
      <c r="F14" s="131" t="s">
        <v>260</v>
      </c>
      <c r="G14" s="266"/>
      <c r="H14" s="132"/>
      <c r="I14" s="133">
        <f>SUMIF(KHC,"711",TH)</f>
        <v>900000</v>
      </c>
      <c r="J14" s="134" t="s">
        <v>243</v>
      </c>
      <c r="K14" s="134" t="s">
        <v>249</v>
      </c>
      <c r="L14" s="134" t="str">
        <f>IF(AND('331-CT'!$E$7=TH!H14,OR(J14="331",K14="331")),"x","")</f>
        <v/>
      </c>
    </row>
    <row r="15" spans="1:12" s="109" customFormat="1" hidden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255</v>
      </c>
      <c r="E15" s="130">
        <v>42369</v>
      </c>
      <c r="F15" s="131" t="s">
        <v>261</v>
      </c>
      <c r="G15" s="266"/>
      <c r="H15" s="132"/>
      <c r="I15" s="133">
        <f>SUMIF(KHN,"811",TH)</f>
        <v>29920000</v>
      </c>
      <c r="J15" s="134" t="s">
        <v>249</v>
      </c>
      <c r="K15" s="134" t="s">
        <v>245</v>
      </c>
      <c r="L15" s="134" t="str">
        <f>IF(AND('331-CT'!$E$7=TH!H15,OR(J15="331",K15="331")),"x","")</f>
        <v/>
      </c>
    </row>
    <row r="16" spans="1:12" s="109" customFormat="1" hidden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577</v>
      </c>
      <c r="G16" s="274"/>
      <c r="H16" s="116" t="s">
        <v>430</v>
      </c>
      <c r="I16" s="81">
        <v>2400000000</v>
      </c>
      <c r="J16" s="82" t="s">
        <v>203</v>
      </c>
      <c r="K16" s="83" t="s">
        <v>55</v>
      </c>
      <c r="L16" s="134" t="str">
        <f>IF(AND('331-CT'!$E$7=TH!H16,OR(J16="331",K16="331")),"x","")</f>
        <v/>
      </c>
    </row>
    <row r="17" spans="1:12" s="109" customFormat="1" hidden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577</v>
      </c>
      <c r="G17" s="274"/>
      <c r="H17" s="116" t="s">
        <v>573</v>
      </c>
      <c r="I17" s="81">
        <v>1600000000</v>
      </c>
      <c r="J17" s="82" t="s">
        <v>203</v>
      </c>
      <c r="K17" s="83" t="s">
        <v>55</v>
      </c>
      <c r="L17" s="134" t="str">
        <f>IF(AND('331-CT'!$E$7=TH!H17,OR(J17="331",K17="331")),"x","")</f>
        <v/>
      </c>
    </row>
    <row r="18" spans="1:12" s="109" customFormat="1" hidden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513</v>
      </c>
      <c r="H18" s="117" t="s">
        <v>512</v>
      </c>
      <c r="I18" s="86">
        <v>1500000</v>
      </c>
      <c r="J18" s="87" t="s">
        <v>219</v>
      </c>
      <c r="K18" s="87" t="s">
        <v>203</v>
      </c>
      <c r="L18" s="134" t="str">
        <f>IF(AND('331-CT'!$E$7=TH!H18,OR(J18="331",K18="331")),"x","")</f>
        <v/>
      </c>
    </row>
    <row r="19" spans="1:12" s="109" customFormat="1" hidden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86">
        <v>1500000</v>
      </c>
      <c r="J19" s="87" t="s">
        <v>241</v>
      </c>
      <c r="K19" s="87" t="s">
        <v>219</v>
      </c>
      <c r="L19" s="134" t="str">
        <f>IF(AND('331-CT'!$E$7=TH!H19,OR(J19="331",K19="331")),"x","")</f>
        <v/>
      </c>
    </row>
    <row r="20" spans="1:12" s="109" customFormat="1" hidden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515</v>
      </c>
      <c r="H20" s="117" t="s">
        <v>514</v>
      </c>
      <c r="I20" s="86">
        <v>1000000</v>
      </c>
      <c r="J20" s="87" t="s">
        <v>241</v>
      </c>
      <c r="K20" s="87" t="s">
        <v>203</v>
      </c>
      <c r="L20" s="134" t="str">
        <f>IF(AND('331-CT'!$E$7=TH!H20,OR(J20="331",K20="331")),"x","")</f>
        <v/>
      </c>
    </row>
    <row r="21" spans="1:12" s="109" customFormat="1" hidden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86">
        <v>25000</v>
      </c>
      <c r="J21" s="87" t="s">
        <v>241</v>
      </c>
      <c r="K21" s="87" t="s">
        <v>203</v>
      </c>
      <c r="L21" s="134" t="str">
        <f>IF(AND('331-CT'!$E$7=TH!H21,OR(J21="331",K21="331")),"x","")</f>
        <v/>
      </c>
    </row>
    <row r="22" spans="1:12" s="109" customFormat="1" hidden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515</v>
      </c>
      <c r="H22" s="117" t="s">
        <v>514</v>
      </c>
      <c r="I22" s="86">
        <v>750000</v>
      </c>
      <c r="J22" s="87" t="s">
        <v>219</v>
      </c>
      <c r="K22" s="87" t="s">
        <v>203</v>
      </c>
      <c r="L22" s="134" t="str">
        <f>IF(AND('331-CT'!$E$7=TH!H22,OR(J22="331",K22="331")),"x","")</f>
        <v/>
      </c>
    </row>
    <row r="23" spans="1:12" s="109" customFormat="1" hidden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86">
        <v>750000</v>
      </c>
      <c r="J23" s="87" t="s">
        <v>241</v>
      </c>
      <c r="K23" s="87" t="s">
        <v>219</v>
      </c>
      <c r="L23" s="134" t="str">
        <f>IF(AND('331-CT'!$E$7=TH!H23,OR(J23="331",K23="331")),"x","")</f>
        <v/>
      </c>
    </row>
    <row r="24" spans="1:12" s="109" customFormat="1" hidden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86">
        <v>25000</v>
      </c>
      <c r="J24" s="87" t="s">
        <v>241</v>
      </c>
      <c r="K24" s="87" t="s">
        <v>203</v>
      </c>
      <c r="L24" s="134" t="str">
        <f>IF(AND('331-CT'!$E$7=TH!H24,OR(J24="331",K24="331")),"x","")</f>
        <v/>
      </c>
    </row>
    <row r="25" spans="1:12" s="109" customFormat="1" hidden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515</v>
      </c>
      <c r="H25" s="117" t="s">
        <v>514</v>
      </c>
      <c r="I25" s="90">
        <v>1500000</v>
      </c>
      <c r="J25" s="91" t="s">
        <v>219</v>
      </c>
      <c r="K25" s="91" t="s">
        <v>203</v>
      </c>
      <c r="L25" s="134" t="str">
        <f>IF(AND('331-CT'!$E$7=TH!H25,OR(J25="331",K25="331")),"x","")</f>
        <v/>
      </c>
    </row>
    <row r="26" spans="1:12" s="109" customFormat="1" hidden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90">
        <v>1500000</v>
      </c>
      <c r="J26" s="91" t="s">
        <v>241</v>
      </c>
      <c r="K26" s="91" t="s">
        <v>219</v>
      </c>
      <c r="L26" s="134" t="str">
        <f>IF(AND('331-CT'!$E$7=TH!H26,OR(J26="331",K26="331")),"x","")</f>
        <v/>
      </c>
    </row>
    <row r="27" spans="1:12" s="109" customFormat="1" hidden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516</v>
      </c>
      <c r="H27" s="117" t="s">
        <v>430</v>
      </c>
      <c r="I27" s="90">
        <v>390000</v>
      </c>
      <c r="J27" s="91" t="s">
        <v>241</v>
      </c>
      <c r="K27" s="91" t="s">
        <v>203</v>
      </c>
      <c r="L27" s="134" t="str">
        <f>IF(AND('331-CT'!$E$7=TH!H27,OR(J27="331",K27="331")),"x","")</f>
        <v/>
      </c>
    </row>
    <row r="28" spans="1:12" s="109" customFormat="1" hidden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517</v>
      </c>
      <c r="H28" s="117" t="s">
        <v>430</v>
      </c>
      <c r="I28" s="90">
        <v>20000</v>
      </c>
      <c r="J28" s="91" t="s">
        <v>241</v>
      </c>
      <c r="K28" s="91" t="s">
        <v>203</v>
      </c>
      <c r="L28" s="134" t="str">
        <f>IF(AND('331-CT'!$E$7=TH!H28,OR(J28="331",K28="331")),"x","")</f>
        <v/>
      </c>
    </row>
    <row r="29" spans="1:12" s="109" customFormat="1" hidden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575</v>
      </c>
      <c r="G29" s="264"/>
      <c r="H29" s="116" t="s">
        <v>430</v>
      </c>
      <c r="I29" s="94">
        <v>100000000</v>
      </c>
      <c r="J29" s="95" t="s">
        <v>54</v>
      </c>
      <c r="K29" s="95" t="s">
        <v>203</v>
      </c>
      <c r="L29" s="134" t="str">
        <f>IF(AND('331-CT'!$E$7=TH!H29,OR(J29="331",K29="331")),"x","")</f>
        <v/>
      </c>
    </row>
    <row r="30" spans="1:12" s="109" customFormat="1" hidden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575</v>
      </c>
      <c r="G30" s="264"/>
      <c r="H30" s="116" t="s">
        <v>430</v>
      </c>
      <c r="I30" s="94">
        <v>100000</v>
      </c>
      <c r="J30" s="95" t="s">
        <v>54</v>
      </c>
      <c r="K30" s="95" t="s">
        <v>203</v>
      </c>
      <c r="L30" s="134" t="str">
        <f>IF(AND('331-CT'!$E$7=TH!H30,OR(J30="331",K30="331")),"x","")</f>
        <v/>
      </c>
    </row>
    <row r="31" spans="1:12" s="109" customFormat="1" hidden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94">
        <v>100000000</v>
      </c>
      <c r="J31" s="95" t="s">
        <v>18</v>
      </c>
      <c r="K31" s="95" t="s">
        <v>54</v>
      </c>
      <c r="L31" s="134" t="str">
        <f>IF(AND('331-CT'!$E$7=TH!H31,OR(J31="331",K31="331")),"x","")</f>
        <v/>
      </c>
    </row>
    <row r="32" spans="1:12" s="109" customFormat="1" hidden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94">
        <v>50000</v>
      </c>
      <c r="J32" s="95" t="s">
        <v>241</v>
      </c>
      <c r="K32" s="95" t="s">
        <v>54</v>
      </c>
      <c r="L32" s="134" t="str">
        <f>IF(AND('331-CT'!$E$7=TH!H32,OR(J32="331",K32="331")),"x","")</f>
        <v/>
      </c>
    </row>
    <row r="33" spans="1:12" s="109" customFormat="1" hidden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94">
        <v>5000</v>
      </c>
      <c r="J33" s="95" t="s">
        <v>241</v>
      </c>
      <c r="K33" s="95" t="s">
        <v>54</v>
      </c>
      <c r="L33" s="134" t="str">
        <f>IF(AND('331-CT'!$E$7=TH!H33,OR(J33="331",K33="331")),"x","")</f>
        <v/>
      </c>
    </row>
    <row r="34" spans="1:12" s="109" customFormat="1" hidden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94">
        <v>30000</v>
      </c>
      <c r="J34" s="95" t="s">
        <v>241</v>
      </c>
      <c r="K34" s="95" t="s">
        <v>54</v>
      </c>
      <c r="L34" s="134" t="str">
        <f>IF(AND('331-CT'!$E$7=TH!H34,OR(J34="331",K34="331")),"x","")</f>
        <v/>
      </c>
    </row>
    <row r="35" spans="1:12" s="109" customFormat="1" hidden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94">
        <v>3000</v>
      </c>
      <c r="J35" s="95" t="s">
        <v>241</v>
      </c>
      <c r="K35" s="95" t="s">
        <v>54</v>
      </c>
      <c r="L35" s="134" t="str">
        <f>IF(AND('331-CT'!$E$7=TH!H35,OR(J35="331",K35="331")),"x","")</f>
        <v/>
      </c>
    </row>
    <row r="36" spans="1:12" s="109" customFormat="1" hidden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94">
        <v>10000</v>
      </c>
      <c r="J36" s="95" t="s">
        <v>241</v>
      </c>
      <c r="K36" s="95" t="s">
        <v>54</v>
      </c>
      <c r="L36" s="134" t="str">
        <f>IF(AND('331-CT'!$E$7=TH!H36,OR(J36="331",K36="331")),"x","")</f>
        <v/>
      </c>
    </row>
    <row r="37" spans="1:12" s="109" customFormat="1" hidden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94">
        <v>1000</v>
      </c>
      <c r="J37" s="95" t="s">
        <v>241</v>
      </c>
      <c r="K37" s="95" t="s">
        <v>54</v>
      </c>
      <c r="L37" s="134" t="str">
        <f>IF(AND('331-CT'!$E$7=TH!H37,OR(J37="331",K37="331")),"x","")</f>
        <v/>
      </c>
    </row>
    <row r="38" spans="1:12" s="109" customFormat="1" hidden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576</v>
      </c>
      <c r="G38" s="264"/>
      <c r="H38" s="120" t="s">
        <v>267</v>
      </c>
      <c r="I38" s="94">
        <v>2000000</v>
      </c>
      <c r="J38" s="95" t="s">
        <v>39</v>
      </c>
      <c r="K38" s="95" t="s">
        <v>203</v>
      </c>
      <c r="L38" s="134" t="str">
        <f>IF(AND('331-CT'!$E$7=TH!H38,OR(J38="331",K38="331")),"x","")</f>
        <v/>
      </c>
    </row>
    <row r="39" spans="1:12" s="109" customFormat="1" hidden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267</v>
      </c>
      <c r="I39" s="94">
        <v>2000000</v>
      </c>
      <c r="J39" s="95" t="s">
        <v>54</v>
      </c>
      <c r="K39" s="95" t="s">
        <v>39</v>
      </c>
      <c r="L39" s="134" t="str">
        <f>IF(AND('331-CT'!$E$7=TH!H39,OR(J39="331",K39="331")),"x","")</f>
        <v/>
      </c>
    </row>
    <row r="40" spans="1:12" s="109" customFormat="1" hidden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94">
        <v>1500000</v>
      </c>
      <c r="J40" s="95" t="s">
        <v>241</v>
      </c>
      <c r="K40" s="95" t="s">
        <v>219</v>
      </c>
      <c r="L40" s="134" t="str">
        <f>IF(AND('331-CT'!$E$7=TH!H40,OR(J40="331",K40="331")),"x","")</f>
        <v/>
      </c>
    </row>
    <row r="41" spans="1:12" s="109" customFormat="1" hidden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94">
        <v>1500000</v>
      </c>
      <c r="J41" s="95" t="s">
        <v>219</v>
      </c>
      <c r="K41" s="95" t="s">
        <v>54</v>
      </c>
      <c r="L41" s="134" t="str">
        <f>IF(AND('331-CT'!$E$7=TH!H41,OR(J41="331",K41="331")),"x","")</f>
        <v/>
      </c>
    </row>
    <row r="42" spans="1:12" s="109" customFormat="1" hidden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94">
        <v>20000</v>
      </c>
      <c r="J42" s="95" t="s">
        <v>241</v>
      </c>
      <c r="K42" s="95" t="s">
        <v>54</v>
      </c>
      <c r="L42" s="134" t="str">
        <f>IF(AND('331-CT'!$E$7=TH!H42,OR(J42="331",K42="331")),"x","")</f>
        <v/>
      </c>
    </row>
    <row r="43" spans="1:12" s="109" customFormat="1" hidden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94">
        <v>2000</v>
      </c>
      <c r="J43" s="95" t="s">
        <v>241</v>
      </c>
      <c r="K43" s="95" t="s">
        <v>54</v>
      </c>
      <c r="L43" s="134" t="str">
        <f>IF(AND('331-CT'!$E$7=TH!H43,OR(J43="331",K43="331")),"x","")</f>
        <v/>
      </c>
    </row>
    <row r="44" spans="1:12" s="109" customFormat="1" hidden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94">
        <v>10000</v>
      </c>
      <c r="J44" s="95" t="s">
        <v>241</v>
      </c>
      <c r="K44" s="95" t="s">
        <v>54</v>
      </c>
      <c r="L44" s="134" t="str">
        <f>IF(AND('331-CT'!$E$7=TH!H44,OR(J44="331",K44="331")),"x","")</f>
        <v/>
      </c>
    </row>
    <row r="45" spans="1:12" s="109" customFormat="1" hidden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94">
        <v>1000</v>
      </c>
      <c r="J45" s="95" t="s">
        <v>241</v>
      </c>
      <c r="K45" s="95" t="s">
        <v>54</v>
      </c>
      <c r="L45" s="134" t="str">
        <f>IF(AND('331-CT'!$E$7=TH!H45,OR(J45="331",K45="331")),"x","")</f>
        <v/>
      </c>
    </row>
    <row r="46" spans="1:12" s="109" customFormat="1" hidden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576</v>
      </c>
      <c r="G46" s="264"/>
      <c r="H46" s="120" t="s">
        <v>266</v>
      </c>
      <c r="I46" s="94">
        <v>50000000</v>
      </c>
      <c r="J46" s="95" t="s">
        <v>39</v>
      </c>
      <c r="K46" s="95" t="s">
        <v>203</v>
      </c>
      <c r="L46" s="134" t="str">
        <f>IF(AND('331-CT'!$E$7=TH!H46,OR(J46="331",K46="331")),"x","")</f>
        <v/>
      </c>
    </row>
    <row r="47" spans="1:12" s="109" customFormat="1" hidden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266</v>
      </c>
      <c r="I47" s="94">
        <v>50000000</v>
      </c>
      <c r="J47" s="95" t="s">
        <v>54</v>
      </c>
      <c r="K47" s="95" t="s">
        <v>39</v>
      </c>
      <c r="L47" s="134" t="str">
        <f>IF(AND('331-CT'!$E$7=TH!H47,OR(J47="331",K47="331")),"x","")</f>
        <v/>
      </c>
    </row>
    <row r="48" spans="1:12" s="109" customFormat="1" hidden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94">
        <v>50000000</v>
      </c>
      <c r="J48" s="95" t="s">
        <v>18</v>
      </c>
      <c r="K48" s="95" t="s">
        <v>54</v>
      </c>
      <c r="L48" s="134" t="str">
        <f>IF(AND('331-CT'!$E$7=TH!H48,OR(J48="331",K48="331")),"x","")</f>
        <v/>
      </c>
    </row>
    <row r="49" spans="1:12" s="109" customFormat="1" hidden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94">
        <v>25000</v>
      </c>
      <c r="J49" s="95" t="s">
        <v>241</v>
      </c>
      <c r="K49" s="95" t="s">
        <v>54</v>
      </c>
      <c r="L49" s="134" t="str">
        <f>IF(AND('331-CT'!$E$7=TH!H49,OR(J49="331",K49="331")),"x","")</f>
        <v/>
      </c>
    </row>
    <row r="50" spans="1:12" s="109" customFormat="1" hidden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94">
        <v>2500</v>
      </c>
      <c r="J50" s="95" t="s">
        <v>241</v>
      </c>
      <c r="K50" s="95" t="s">
        <v>54</v>
      </c>
      <c r="L50" s="134" t="str">
        <f>IF(AND('331-CT'!$E$7=TH!H50,OR(J50="331",K50="331")),"x","")</f>
        <v/>
      </c>
    </row>
    <row r="51" spans="1:12" s="109" customFormat="1" hidden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94">
        <v>5500</v>
      </c>
      <c r="J51" s="95" t="s">
        <v>241</v>
      </c>
      <c r="K51" s="95" t="s">
        <v>54</v>
      </c>
      <c r="L51" s="134" t="str">
        <f>IF(AND('331-CT'!$E$7=TH!H51,OR(J51="331",K51="331")),"x","")</f>
        <v/>
      </c>
    </row>
    <row r="52" spans="1:12" s="109" customFormat="1" hidden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94">
        <v>5500</v>
      </c>
      <c r="J52" s="95" t="s">
        <v>241</v>
      </c>
      <c r="K52" s="95" t="s">
        <v>54</v>
      </c>
      <c r="L52" s="134" t="str">
        <f>IF(AND('331-CT'!$E$7=TH!H52,OR(J52="331",K52="331")),"x","")</f>
        <v/>
      </c>
    </row>
    <row r="53" spans="1:12" s="109" customFormat="1" hidden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576</v>
      </c>
      <c r="G53" s="264"/>
      <c r="H53" s="120" t="s">
        <v>267</v>
      </c>
      <c r="I53" s="94">
        <v>100000000</v>
      </c>
      <c r="J53" s="95" t="s">
        <v>39</v>
      </c>
      <c r="K53" s="95" t="s">
        <v>203</v>
      </c>
      <c r="L53" s="134" t="str">
        <f>IF(AND('331-CT'!$E$7=TH!H53,OR(J53="331",K53="331")),"x","")</f>
        <v/>
      </c>
    </row>
    <row r="54" spans="1:12" s="109" customFormat="1" hidden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267</v>
      </c>
      <c r="I54" s="94">
        <v>100000000</v>
      </c>
      <c r="J54" s="95" t="s">
        <v>54</v>
      </c>
      <c r="K54" s="95" t="s">
        <v>39</v>
      </c>
      <c r="L54" s="134" t="str">
        <f>IF(AND('331-CT'!$E$7=TH!H54,OR(J54="331",K54="331")),"x","")</f>
        <v/>
      </c>
    </row>
    <row r="55" spans="1:12" s="109" customFormat="1" hidden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94">
        <v>100000000</v>
      </c>
      <c r="J55" s="95" t="s">
        <v>18</v>
      </c>
      <c r="K55" s="95" t="s">
        <v>54</v>
      </c>
      <c r="L55" s="134" t="str">
        <f>IF(AND('331-CT'!$E$7=TH!H55,OR(J55="331",K55="331")),"x","")</f>
        <v/>
      </c>
    </row>
    <row r="56" spans="1:12" s="109" customFormat="1" hidden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94">
        <v>50000</v>
      </c>
      <c r="J56" s="95" t="s">
        <v>241</v>
      </c>
      <c r="K56" s="95" t="s">
        <v>54</v>
      </c>
      <c r="L56" s="134" t="str">
        <f>IF(AND('331-CT'!$E$7=TH!H56,OR(J56="331",K56="331")),"x","")</f>
        <v/>
      </c>
    </row>
    <row r="57" spans="1:12" s="109" customFormat="1" hidden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94">
        <v>5000</v>
      </c>
      <c r="J57" s="95" t="s">
        <v>241</v>
      </c>
      <c r="K57" s="95" t="s">
        <v>54</v>
      </c>
      <c r="L57" s="134" t="str">
        <f>IF(AND('331-CT'!$E$7=TH!H57,OR(J57="331",K57="331")),"x","")</f>
        <v/>
      </c>
    </row>
    <row r="58" spans="1:12" s="109" customFormat="1" hidden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94">
        <v>5500</v>
      </c>
      <c r="J58" s="95" t="s">
        <v>241</v>
      </c>
      <c r="K58" s="95" t="s">
        <v>54</v>
      </c>
      <c r="L58" s="134" t="str">
        <f>IF(AND('331-CT'!$E$7=TH!H58,OR(J58="331",K58="331")),"x","")</f>
        <v/>
      </c>
    </row>
    <row r="59" spans="1:12" s="109" customFormat="1" hidden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94">
        <v>5500</v>
      </c>
      <c r="J59" s="95" t="s">
        <v>241</v>
      </c>
      <c r="K59" s="95" t="s">
        <v>54</v>
      </c>
      <c r="L59" s="134" t="str">
        <f>IF(AND('331-CT'!$E$7=TH!H59,OR(J59="331",K59="331")),"x","")</f>
        <v/>
      </c>
    </row>
    <row r="60" spans="1:12" s="109" customFormat="1" hidden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576</v>
      </c>
      <c r="G60" s="264"/>
      <c r="H60" s="120" t="s">
        <v>266</v>
      </c>
      <c r="I60" s="94">
        <v>232500000</v>
      </c>
      <c r="J60" s="95" t="s">
        <v>39</v>
      </c>
      <c r="K60" s="95" t="s">
        <v>203</v>
      </c>
      <c r="L60" s="134" t="str">
        <f>IF(AND('331-CT'!$E$7=TH!H60,OR(J60="331",K60="331")),"x","")</f>
        <v/>
      </c>
    </row>
    <row r="61" spans="1:12" s="109" customFormat="1" hidden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266</v>
      </c>
      <c r="I61" s="94">
        <v>232500000</v>
      </c>
      <c r="J61" s="95" t="s">
        <v>54</v>
      </c>
      <c r="K61" s="95" t="s">
        <v>39</v>
      </c>
      <c r="L61" s="134" t="str">
        <f>IF(AND('331-CT'!$E$7=TH!H61,OR(J61="331",K61="331")),"x","")</f>
        <v/>
      </c>
    </row>
    <row r="62" spans="1:12" s="109" customFormat="1" hidden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94">
        <v>200000000</v>
      </c>
      <c r="J62" s="95" t="s">
        <v>18</v>
      </c>
      <c r="K62" s="95" t="s">
        <v>54</v>
      </c>
      <c r="L62" s="134" t="str">
        <f>IF(AND('331-CT'!$E$7=TH!H62,OR(J62="331",K62="331")),"x","")</f>
        <v/>
      </c>
    </row>
    <row r="63" spans="1:12" s="109" customFormat="1" hidden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94">
        <v>100000</v>
      </c>
      <c r="J63" s="95" t="s">
        <v>241</v>
      </c>
      <c r="K63" s="95" t="s">
        <v>54</v>
      </c>
      <c r="L63" s="134" t="str">
        <f>IF(AND('331-CT'!$E$7=TH!H63,OR(J63="331",K63="331")),"x","")</f>
        <v/>
      </c>
    </row>
    <row r="64" spans="1:12" s="109" customFormat="1" hidden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94">
        <v>10000</v>
      </c>
      <c r="J64" s="95" t="s">
        <v>241</v>
      </c>
      <c r="K64" s="95" t="s">
        <v>54</v>
      </c>
      <c r="L64" s="134" t="str">
        <f>IF(AND('331-CT'!$E$7=TH!H64,OR(J64="331",K64="331")),"x","")</f>
        <v/>
      </c>
    </row>
    <row r="65" spans="1:12" s="109" customFormat="1" hidden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560</v>
      </c>
      <c r="H65" s="121" t="s">
        <v>83</v>
      </c>
      <c r="I65" s="94">
        <v>32288666</v>
      </c>
      <c r="J65" s="95" t="s">
        <v>241</v>
      </c>
      <c r="K65" s="95" t="s">
        <v>18</v>
      </c>
      <c r="L65" s="134" t="str">
        <f>IF(AND('331-CT'!$E$7=TH!H65,OR(J65="331",K65="331")),"x","")</f>
        <v>x</v>
      </c>
    </row>
    <row r="66" spans="1:12" s="109" customFormat="1" hidden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94">
        <v>32288666</v>
      </c>
      <c r="J66" s="95" t="s">
        <v>18</v>
      </c>
      <c r="K66" s="95" t="s">
        <v>54</v>
      </c>
      <c r="L66" s="134" t="str">
        <f>IF(AND('331-CT'!$E$7=TH!H66,OR(J66="331",K66="331")),"x","")</f>
        <v>x</v>
      </c>
    </row>
    <row r="67" spans="1:12" s="109" customFormat="1" hidden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94">
        <v>20000</v>
      </c>
      <c r="J67" s="95" t="s">
        <v>241</v>
      </c>
      <c r="K67" s="95" t="s">
        <v>54</v>
      </c>
      <c r="L67" s="134" t="str">
        <f>IF(AND('331-CT'!$E$7=TH!H67,OR(J67="331",K67="331")),"x","")</f>
        <v/>
      </c>
    </row>
    <row r="68" spans="1:12" s="109" customFormat="1" hidden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94">
        <v>2000</v>
      </c>
      <c r="J68" s="95" t="s">
        <v>241</v>
      </c>
      <c r="K68" s="95" t="s">
        <v>54</v>
      </c>
      <c r="L68" s="134" t="str">
        <f>IF(AND('331-CT'!$E$7=TH!H68,OR(J68="331",K68="331")),"x","")</f>
        <v/>
      </c>
    </row>
    <row r="69" spans="1:12" s="109" customFormat="1" hidden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576</v>
      </c>
      <c r="G69" s="264"/>
      <c r="H69" s="120" t="s">
        <v>267</v>
      </c>
      <c r="I69" s="94">
        <v>100000000</v>
      </c>
      <c r="J69" s="95" t="s">
        <v>39</v>
      </c>
      <c r="K69" s="95" t="s">
        <v>203</v>
      </c>
      <c r="L69" s="134" t="str">
        <f>IF(AND('331-CT'!$E$7=TH!H69,OR(J69="331",K69="331")),"x","")</f>
        <v/>
      </c>
    </row>
    <row r="70" spans="1:12" s="109" customFormat="1" hidden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267</v>
      </c>
      <c r="I70" s="94">
        <v>100000000</v>
      </c>
      <c r="J70" s="95" t="s">
        <v>54</v>
      </c>
      <c r="K70" s="95" t="s">
        <v>39</v>
      </c>
      <c r="L70" s="134" t="str">
        <f>IF(AND('331-CT'!$E$7=TH!H70,OR(J70="331",K70="331")),"x","")</f>
        <v/>
      </c>
    </row>
    <row r="71" spans="1:12" s="109" customFormat="1" hidden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94">
        <v>100000000</v>
      </c>
      <c r="J71" s="95" t="s">
        <v>18</v>
      </c>
      <c r="K71" s="95" t="s">
        <v>54</v>
      </c>
      <c r="L71" s="134" t="str">
        <f>IF(AND('331-CT'!$E$7=TH!H71,OR(J71="331",K71="331")),"x","")</f>
        <v/>
      </c>
    </row>
    <row r="72" spans="1:12" s="109" customFormat="1" hidden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94">
        <v>50000</v>
      </c>
      <c r="J72" s="95" t="s">
        <v>241</v>
      </c>
      <c r="K72" s="95" t="s">
        <v>54</v>
      </c>
      <c r="L72" s="134" t="str">
        <f>IF(AND('331-CT'!$E$7=TH!H72,OR(J72="331",K72="331")),"x","")</f>
        <v/>
      </c>
    </row>
    <row r="73" spans="1:12" s="109" customFormat="1" hidden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94">
        <v>5000</v>
      </c>
      <c r="J73" s="95" t="s">
        <v>241</v>
      </c>
      <c r="K73" s="95" t="s">
        <v>54</v>
      </c>
      <c r="L73" s="134" t="str">
        <f>IF(AND('331-CT'!$E$7=TH!H73,OR(J73="331",K73="331")),"x","")</f>
        <v/>
      </c>
    </row>
    <row r="74" spans="1:12" s="109" customFormat="1" hidden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94">
        <v>5500</v>
      </c>
      <c r="J74" s="95" t="s">
        <v>241</v>
      </c>
      <c r="K74" s="95" t="s">
        <v>54</v>
      </c>
      <c r="L74" s="134" t="str">
        <f>IF(AND('331-CT'!$E$7=TH!H74,OR(J74="331",K74="331")),"x","")</f>
        <v/>
      </c>
    </row>
    <row r="75" spans="1:12" s="109" customFormat="1" hidden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94">
        <v>5500</v>
      </c>
      <c r="J75" s="95" t="s">
        <v>241</v>
      </c>
      <c r="K75" s="95" t="s">
        <v>54</v>
      </c>
      <c r="L75" s="134" t="str">
        <f>IF(AND('331-CT'!$E$7=TH!H75,OR(J75="331",K75="331")),"x","")</f>
        <v/>
      </c>
    </row>
    <row r="76" spans="1:12" s="109" customFormat="1" hidden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94">
        <v>5500</v>
      </c>
      <c r="J76" s="95" t="s">
        <v>241</v>
      </c>
      <c r="K76" s="95" t="s">
        <v>54</v>
      </c>
      <c r="L76" s="134" t="str">
        <f>IF(AND('331-CT'!$E$7=TH!H76,OR(J76="331",K76="331")),"x","")</f>
        <v/>
      </c>
    </row>
    <row r="77" spans="1:12" s="109" customFormat="1" hidden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94">
        <v>5500</v>
      </c>
      <c r="J77" s="95" t="s">
        <v>241</v>
      </c>
      <c r="K77" s="95" t="s">
        <v>54</v>
      </c>
      <c r="L77" s="134" t="str">
        <f>IF(AND('331-CT'!$E$7=TH!H77,OR(J77="331",K77="331")),"x","")</f>
        <v/>
      </c>
    </row>
    <row r="78" spans="1:12" s="109" customFormat="1" hidden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576</v>
      </c>
      <c r="G78" s="264"/>
      <c r="H78" s="120" t="s">
        <v>267</v>
      </c>
      <c r="I78" s="94">
        <v>100000000</v>
      </c>
      <c r="J78" s="95" t="s">
        <v>39</v>
      </c>
      <c r="K78" s="95" t="s">
        <v>203</v>
      </c>
      <c r="L78" s="134" t="str">
        <f>IF(AND('331-CT'!$E$7=TH!H78,OR(J78="331",K78="331")),"x","")</f>
        <v/>
      </c>
    </row>
    <row r="79" spans="1:12" s="109" customFormat="1" hidden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267</v>
      </c>
      <c r="I79" s="94">
        <v>100000000</v>
      </c>
      <c r="J79" s="95" t="s">
        <v>54</v>
      </c>
      <c r="K79" s="95" t="s">
        <v>39</v>
      </c>
      <c r="L79" s="134" t="str">
        <f>IF(AND('331-CT'!$E$7=TH!H79,OR(J79="331",K79="331")),"x","")</f>
        <v/>
      </c>
    </row>
    <row r="80" spans="1:12" s="109" customFormat="1" hidden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94">
        <v>100000000</v>
      </c>
      <c r="J80" s="95" t="s">
        <v>18</v>
      </c>
      <c r="K80" s="95" t="s">
        <v>54</v>
      </c>
      <c r="L80" s="134" t="str">
        <f>IF(AND('331-CT'!$E$7=TH!H80,OR(J80="331",K80="331")),"x","")</f>
        <v/>
      </c>
    </row>
    <row r="81" spans="1:12" s="109" customFormat="1" hidden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94">
        <v>50000</v>
      </c>
      <c r="J81" s="95" t="s">
        <v>241</v>
      </c>
      <c r="K81" s="95" t="s">
        <v>54</v>
      </c>
      <c r="L81" s="134" t="str">
        <f>IF(AND('331-CT'!$E$7=TH!H81,OR(J81="331",K81="331")),"x","")</f>
        <v/>
      </c>
    </row>
    <row r="82" spans="1:12" s="109" customFormat="1" hidden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94">
        <v>5000</v>
      </c>
      <c r="J82" s="95" t="s">
        <v>241</v>
      </c>
      <c r="K82" s="95" t="s">
        <v>54</v>
      </c>
      <c r="L82" s="134" t="str">
        <f>IF(AND('331-CT'!$E$7=TH!H82,OR(J82="331",K82="331")),"x","")</f>
        <v/>
      </c>
    </row>
    <row r="83" spans="1:12" s="109" customFormat="1" hidden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575</v>
      </c>
      <c r="G83" s="264"/>
      <c r="H83" s="116" t="s">
        <v>430</v>
      </c>
      <c r="I83" s="94">
        <v>50000000</v>
      </c>
      <c r="J83" s="95" t="s">
        <v>54</v>
      </c>
      <c r="K83" s="95" t="s">
        <v>203</v>
      </c>
      <c r="L83" s="134" t="str">
        <f>IF(AND('331-CT'!$E$7=TH!H83,OR(J83="331",K83="331")),"x","")</f>
        <v/>
      </c>
    </row>
    <row r="84" spans="1:12" s="109" customFormat="1" hidden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94">
        <v>50000000</v>
      </c>
      <c r="J84" s="95" t="s">
        <v>18</v>
      </c>
      <c r="K84" s="95" t="s">
        <v>54</v>
      </c>
      <c r="L84" s="134" t="str">
        <f>IF(AND('331-CT'!$E$7=TH!H84,OR(J84="331",K84="331")),"x","")</f>
        <v/>
      </c>
    </row>
    <row r="85" spans="1:12" s="109" customFormat="1" hidden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94">
        <v>25000</v>
      </c>
      <c r="J85" s="95" t="s">
        <v>241</v>
      </c>
      <c r="K85" s="95" t="s">
        <v>54</v>
      </c>
      <c r="L85" s="134" t="str">
        <f>IF(AND('331-CT'!$E$7=TH!H85,OR(J85="331",K85="331")),"x","")</f>
        <v/>
      </c>
    </row>
    <row r="86" spans="1:12" s="109" customFormat="1" hidden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94">
        <v>14907</v>
      </c>
      <c r="J86" s="95" t="s">
        <v>241</v>
      </c>
      <c r="K86" s="95" t="s">
        <v>54</v>
      </c>
      <c r="L86" s="134" t="str">
        <f>IF(AND('331-CT'!$E$7=TH!H86,OR(J86="331",K86="331")),"x","")</f>
        <v/>
      </c>
    </row>
    <row r="87" spans="1:12" s="109" customFormat="1" hidden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94">
        <v>2500</v>
      </c>
      <c r="J87" s="95" t="s">
        <v>241</v>
      </c>
      <c r="K87" s="95" t="s">
        <v>54</v>
      </c>
      <c r="L87" s="134" t="str">
        <f>IF(AND('331-CT'!$E$7=TH!H87,OR(J87="331",K87="331")),"x","")</f>
        <v/>
      </c>
    </row>
    <row r="88" spans="1:12" s="109" customFormat="1" hidden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94">
        <v>1491</v>
      </c>
      <c r="J88" s="95" t="s">
        <v>241</v>
      </c>
      <c r="K88" s="95" t="s">
        <v>54</v>
      </c>
      <c r="L88" s="134" t="str">
        <f>IF(AND('331-CT'!$E$7=TH!H88,OR(J88="331",K88="331")),"x","")</f>
        <v/>
      </c>
    </row>
    <row r="89" spans="1:12" s="109" customFormat="1" hidden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12">
        <v>5500</v>
      </c>
      <c r="J89" s="95" t="s">
        <v>241</v>
      </c>
      <c r="K89" s="95" t="s">
        <v>54</v>
      </c>
      <c r="L89" s="134" t="str">
        <f>IF(AND('331-CT'!$E$7=TH!H89,OR(J89="331",K89="331")),"x","")</f>
        <v/>
      </c>
    </row>
    <row r="90" spans="1:12" s="109" customFormat="1" hidden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94">
        <v>5500</v>
      </c>
      <c r="J90" s="95" t="s">
        <v>241</v>
      </c>
      <c r="K90" s="95" t="s">
        <v>54</v>
      </c>
      <c r="L90" s="134" t="str">
        <f>IF(AND('331-CT'!$E$7=TH!H90,OR(J90="331",K90="331")),"x","")</f>
        <v/>
      </c>
    </row>
    <row r="91" spans="1:12" s="109" customFormat="1" hidden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575</v>
      </c>
      <c r="G91" s="264"/>
      <c r="H91" s="120" t="s">
        <v>512</v>
      </c>
      <c r="I91" s="94">
        <v>100000000</v>
      </c>
      <c r="J91" s="95" t="s">
        <v>54</v>
      </c>
      <c r="K91" s="95" t="s">
        <v>203</v>
      </c>
      <c r="L91" s="134" t="str">
        <f>IF(AND('331-CT'!$E$7=TH!H91,OR(J91="331",K91="331")),"x","")</f>
        <v/>
      </c>
    </row>
    <row r="92" spans="1:12" s="109" customFormat="1" hidden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12">
        <v>100000000</v>
      </c>
      <c r="J92" s="95" t="s">
        <v>18</v>
      </c>
      <c r="K92" s="95" t="s">
        <v>54</v>
      </c>
      <c r="L92" s="134" t="str">
        <f>IF(AND('331-CT'!$E$7=TH!H92,OR(J92="331",K92="331")),"x","")</f>
        <v/>
      </c>
    </row>
    <row r="93" spans="1:12" s="109" customFormat="1" hidden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12">
        <v>50000</v>
      </c>
      <c r="J93" s="95" t="s">
        <v>241</v>
      </c>
      <c r="K93" s="95" t="s">
        <v>54</v>
      </c>
      <c r="L93" s="134" t="str">
        <f>IF(AND('331-CT'!$E$7=TH!H93,OR(J93="331",K93="331")),"x","")</f>
        <v/>
      </c>
    </row>
    <row r="94" spans="1:12" s="109" customFormat="1" hidden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12">
        <v>5000</v>
      </c>
      <c r="J94" s="95" t="s">
        <v>241</v>
      </c>
      <c r="K94" s="95" t="s">
        <v>54</v>
      </c>
      <c r="L94" s="134" t="str">
        <f>IF(AND('331-CT'!$E$7=TH!H94,OR(J94="331",K94="331")),"x","")</f>
        <v/>
      </c>
    </row>
    <row r="95" spans="1:12" s="109" customFormat="1" hidden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12">
        <v>29923</v>
      </c>
      <c r="J95" s="95" t="s">
        <v>241</v>
      </c>
      <c r="K95" s="95" t="s">
        <v>54</v>
      </c>
      <c r="L95" s="134" t="str">
        <f>IF(AND('331-CT'!$E$7=TH!H95,OR(J95="331",K95="331")),"x","")</f>
        <v/>
      </c>
    </row>
    <row r="96" spans="1:12" s="109" customFormat="1" hidden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94">
        <v>2992</v>
      </c>
      <c r="J96" s="95" t="s">
        <v>241</v>
      </c>
      <c r="K96" s="95" t="s">
        <v>54</v>
      </c>
      <c r="L96" s="134" t="str">
        <f>IF(AND('331-CT'!$E$7=TH!H96,OR(J96="331",K96="331")),"x","")</f>
        <v/>
      </c>
    </row>
    <row r="97" spans="1:12" s="109" customFormat="1" hidden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94">
        <v>5500</v>
      </c>
      <c r="J97" s="95" t="s">
        <v>241</v>
      </c>
      <c r="K97" s="95" t="s">
        <v>54</v>
      </c>
      <c r="L97" s="134" t="str">
        <f>IF(AND('331-CT'!$E$7=TH!H97,OR(J97="331",K97="331")),"x","")</f>
        <v/>
      </c>
    </row>
    <row r="98" spans="1:12" s="109" customFormat="1" hidden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94">
        <v>5500</v>
      </c>
      <c r="J98" s="95" t="s">
        <v>241</v>
      </c>
      <c r="K98" s="95" t="s">
        <v>54</v>
      </c>
      <c r="L98" s="134" t="str">
        <f>IF(AND('331-CT'!$E$7=TH!H98,OR(J98="331",K98="331")),"x","")</f>
        <v/>
      </c>
    </row>
    <row r="99" spans="1:12" s="109" customFormat="1" hidden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94">
        <v>5500</v>
      </c>
      <c r="J99" s="95" t="s">
        <v>241</v>
      </c>
      <c r="K99" s="95" t="s">
        <v>54</v>
      </c>
      <c r="L99" s="134" t="str">
        <f>IF(AND('331-CT'!$E$7=TH!H99,OR(J99="331",K99="331")),"x","")</f>
        <v/>
      </c>
    </row>
    <row r="100" spans="1:12" s="109" customFormat="1" hidden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94">
        <v>5500</v>
      </c>
      <c r="J100" s="95" t="s">
        <v>241</v>
      </c>
      <c r="K100" s="95" t="s">
        <v>54</v>
      </c>
      <c r="L100" s="134" t="str">
        <f>IF(AND('331-CT'!$E$7=TH!H100,OR(J100="331",K100="331")),"x","")</f>
        <v/>
      </c>
    </row>
    <row r="101" spans="1:12" s="109" customFormat="1" hidden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101">
        <v>24000</v>
      </c>
      <c r="J101" s="95" t="s">
        <v>241</v>
      </c>
      <c r="K101" s="95" t="s">
        <v>54</v>
      </c>
      <c r="L101" s="134" t="str">
        <f>IF(AND('331-CT'!$E$7=TH!H101,OR(J101="331",K101="331")),"x","")</f>
        <v/>
      </c>
    </row>
    <row r="102" spans="1:12" s="109" customFormat="1" hidden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94">
        <v>2400</v>
      </c>
      <c r="J102" s="95" t="s">
        <v>241</v>
      </c>
      <c r="K102" s="95" t="s">
        <v>54</v>
      </c>
      <c r="L102" s="134" t="str">
        <f>IF(AND('331-CT'!$E$7=TH!H102,OR(J102="331",K102="331")),"x","")</f>
        <v/>
      </c>
    </row>
    <row r="103" spans="1:12" s="109" customFormat="1" hidden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101">
        <v>24000</v>
      </c>
      <c r="J103" s="95" t="s">
        <v>241</v>
      </c>
      <c r="K103" s="95" t="s">
        <v>54</v>
      </c>
      <c r="L103" s="134" t="str">
        <f>IF(AND('331-CT'!$E$7=TH!H103,OR(J103="331",K103="331")),"x","")</f>
        <v/>
      </c>
    </row>
    <row r="104" spans="1:12" s="109" customFormat="1" hidden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94">
        <v>2400</v>
      </c>
      <c r="J104" s="95" t="s">
        <v>241</v>
      </c>
      <c r="K104" s="95" t="s">
        <v>54</v>
      </c>
      <c r="L104" s="134" t="str">
        <f>IF(AND('331-CT'!$E$7=TH!H104,OR(J104="331",K104="331")),"x","")</f>
        <v/>
      </c>
    </row>
    <row r="105" spans="1:12" s="109" customFormat="1" hidden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94">
        <v>24000</v>
      </c>
      <c r="J105" s="95" t="s">
        <v>241</v>
      </c>
      <c r="K105" s="95" t="s">
        <v>54</v>
      </c>
      <c r="L105" s="134" t="str">
        <f>IF(AND('331-CT'!$E$7=TH!H105,OR(J105="331",K105="331")),"x","")</f>
        <v/>
      </c>
    </row>
    <row r="106" spans="1:12" s="109" customFormat="1" hidden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94">
        <v>2400</v>
      </c>
      <c r="J106" s="95" t="s">
        <v>241</v>
      </c>
      <c r="K106" s="95" t="s">
        <v>54</v>
      </c>
      <c r="L106" s="134" t="str">
        <f>IF(AND('331-CT'!$E$7=TH!H106,OR(J106="331",K106="331")),"x","")</f>
        <v/>
      </c>
    </row>
    <row r="107" spans="1:12" s="109" customFormat="1" hidden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94">
        <v>24000</v>
      </c>
      <c r="J107" s="95" t="s">
        <v>241</v>
      </c>
      <c r="K107" s="95" t="s">
        <v>54</v>
      </c>
      <c r="L107" s="134" t="str">
        <f>IF(AND('331-CT'!$E$7=TH!H107,OR(J107="331",K107="331")),"x","")</f>
        <v/>
      </c>
    </row>
    <row r="108" spans="1:12" s="109" customFormat="1" hidden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14">
        <v>2400</v>
      </c>
      <c r="J108" s="95" t="s">
        <v>241</v>
      </c>
      <c r="K108" s="95" t="s">
        <v>54</v>
      </c>
      <c r="L108" s="134" t="str">
        <f>IF(AND('331-CT'!$E$7=TH!H108,OR(J108="331",K108="331")),"x","")</f>
        <v/>
      </c>
    </row>
    <row r="109" spans="1:12" s="109" customFormat="1" hidden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14">
        <v>12746</v>
      </c>
      <c r="J109" s="95" t="s">
        <v>241</v>
      </c>
      <c r="K109" s="95" t="s">
        <v>54</v>
      </c>
      <c r="L109" s="134" t="str">
        <f>IF(AND('331-CT'!$E$7=TH!H109,OR(J109="331",K109="331")),"x","")</f>
        <v/>
      </c>
    </row>
    <row r="110" spans="1:12" s="109" customFormat="1" hidden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14">
        <v>1275</v>
      </c>
      <c r="J110" s="95" t="s">
        <v>241</v>
      </c>
      <c r="K110" s="95" t="s">
        <v>54</v>
      </c>
      <c r="L110" s="134" t="str">
        <f>IF(AND('331-CT'!$E$7=TH!H110,OR(J110="331",K110="331")),"x","")</f>
        <v/>
      </c>
    </row>
    <row r="111" spans="1:12" s="109" customFormat="1" hidden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94">
        <v>14021</v>
      </c>
      <c r="J111" s="95" t="s">
        <v>241</v>
      </c>
      <c r="K111" s="95" t="s">
        <v>54</v>
      </c>
      <c r="L111" s="134" t="str">
        <f>IF(AND('331-CT'!$E$7=TH!H111,OR(J111="331",K111="331")),"x","")</f>
        <v/>
      </c>
    </row>
    <row r="112" spans="1:12" s="109" customFormat="1" hidden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94">
        <v>12379</v>
      </c>
      <c r="J112" s="95" t="s">
        <v>241</v>
      </c>
      <c r="K112" s="95" t="s">
        <v>54</v>
      </c>
      <c r="L112" s="134" t="str">
        <f>IF(AND('331-CT'!$E$7=TH!H112,OR(J112="331",K112="331")),"x","")</f>
        <v/>
      </c>
    </row>
    <row r="113" spans="1:12" s="109" customFormat="1" hidden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576</v>
      </c>
      <c r="G113" s="264"/>
      <c r="H113" s="120" t="s">
        <v>266</v>
      </c>
      <c r="I113" s="94">
        <v>30000000</v>
      </c>
      <c r="J113" s="95" t="s">
        <v>39</v>
      </c>
      <c r="K113" s="95" t="s">
        <v>203</v>
      </c>
      <c r="L113" s="134" t="str">
        <f>IF(AND('331-CT'!$E$7=TH!H113,OR(J113="331",K113="331")),"x","")</f>
        <v/>
      </c>
    </row>
    <row r="114" spans="1:12" s="109" customFormat="1" hidden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266</v>
      </c>
      <c r="I114" s="94">
        <v>30000000</v>
      </c>
      <c r="J114" s="95" t="s">
        <v>54</v>
      </c>
      <c r="K114" s="95" t="s">
        <v>39</v>
      </c>
      <c r="L114" s="134" t="str">
        <f>IF(AND('331-CT'!$E$7=TH!H114,OR(J114="331",K114="331")),"x","")</f>
        <v/>
      </c>
    </row>
    <row r="115" spans="1:12" s="109" customFormat="1" hidden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94">
        <v>29920000</v>
      </c>
      <c r="J115" s="95" t="s">
        <v>18</v>
      </c>
      <c r="K115" s="95" t="s">
        <v>54</v>
      </c>
      <c r="L115" s="134" t="str">
        <f>IF(AND('331-CT'!$E$7=TH!H115,OR(J115="331",K115="331")),"x","")</f>
        <v>x</v>
      </c>
    </row>
    <row r="116" spans="1:12" s="109" customFormat="1" hidden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94">
        <v>20000</v>
      </c>
      <c r="J116" s="95" t="s">
        <v>241</v>
      </c>
      <c r="K116" s="95" t="s">
        <v>54</v>
      </c>
      <c r="L116" s="134" t="str">
        <f>IF(AND('331-CT'!$E$7=TH!H116,OR(J116="331",K116="331")),"x","")</f>
        <v/>
      </c>
    </row>
    <row r="117" spans="1:12" s="109" customFormat="1" hidden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94">
        <v>2000</v>
      </c>
      <c r="J117" s="95" t="s">
        <v>241</v>
      </c>
      <c r="K117" s="95" t="s">
        <v>54</v>
      </c>
      <c r="L117" s="134" t="str">
        <f>IF(AND('331-CT'!$E$7=TH!H117,OR(J117="331",K117="331")),"x","")</f>
        <v/>
      </c>
    </row>
    <row r="118" spans="1:12" s="109" customFormat="1" hidden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559</v>
      </c>
      <c r="H118" s="120" t="s">
        <v>83</v>
      </c>
      <c r="I118" s="94">
        <v>29920000</v>
      </c>
      <c r="J118" s="95" t="s">
        <v>241</v>
      </c>
      <c r="K118" s="95" t="s">
        <v>18</v>
      </c>
      <c r="L118" s="134" t="str">
        <f>IF(AND('331-CT'!$E$7=TH!H118,OR(J118="331",K118="331")),"x","")</f>
        <v>x</v>
      </c>
    </row>
    <row r="119" spans="1:12" s="109" customFormat="1" hidden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94">
        <v>24000</v>
      </c>
      <c r="J119" s="95" t="s">
        <v>241</v>
      </c>
      <c r="K119" s="95" t="s">
        <v>54</v>
      </c>
      <c r="L119" s="134" t="str">
        <f>IF(AND('331-CT'!$E$7=TH!H119,OR(J119="331",K119="331")),"x","")</f>
        <v/>
      </c>
    </row>
    <row r="120" spans="1:12" s="109" customFormat="1" hidden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94">
        <v>2400</v>
      </c>
      <c r="J120" s="95" t="s">
        <v>241</v>
      </c>
      <c r="K120" s="95" t="s">
        <v>54</v>
      </c>
      <c r="L120" s="134" t="str">
        <f>IF(AND('331-CT'!$E$7=TH!H120,OR(J120="331",K120="331")),"x","")</f>
        <v/>
      </c>
    </row>
    <row r="121" spans="1:12" s="109" customFormat="1" hidden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94">
        <v>24000</v>
      </c>
      <c r="J121" s="95" t="s">
        <v>241</v>
      </c>
      <c r="K121" s="95" t="s">
        <v>54</v>
      </c>
      <c r="L121" s="134" t="str">
        <f>IF(AND('331-CT'!$E$7=TH!H121,OR(J121="331",K121="331")),"x","")</f>
        <v/>
      </c>
    </row>
    <row r="122" spans="1:12" s="109" customFormat="1" hidden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94">
        <v>2400</v>
      </c>
      <c r="J122" s="95" t="s">
        <v>241</v>
      </c>
      <c r="K122" s="95" t="s">
        <v>54</v>
      </c>
      <c r="L122" s="134" t="str">
        <f>IF(AND('331-CT'!$E$7=TH!H122,OR(J122="331",K122="331")),"x","")</f>
        <v/>
      </c>
    </row>
    <row r="123" spans="1:12" s="109" customFormat="1" hidden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94">
        <v>4727</v>
      </c>
      <c r="J123" s="95" t="s">
        <v>241</v>
      </c>
      <c r="K123" s="95" t="s">
        <v>54</v>
      </c>
      <c r="L123" s="134" t="str">
        <f>IF(AND('331-CT'!$E$7=TH!H123,OR(J123="331",K123="331")),"x","")</f>
        <v/>
      </c>
    </row>
    <row r="124" spans="1:12" s="109" customFormat="1" hidden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94">
        <v>473</v>
      </c>
      <c r="J124" s="95" t="s">
        <v>241</v>
      </c>
      <c r="K124" s="95" t="s">
        <v>54</v>
      </c>
      <c r="L124" s="134" t="str">
        <f>IF(AND('331-CT'!$E$7=TH!H124,OR(J124="331",K124="331")),"x","")</f>
        <v/>
      </c>
    </row>
    <row r="125" spans="1:12" s="109" customFormat="1" hidden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518</v>
      </c>
      <c r="H125" s="122" t="s">
        <v>519</v>
      </c>
      <c r="I125" s="94">
        <v>150000</v>
      </c>
      <c r="J125" s="95" t="s">
        <v>241</v>
      </c>
      <c r="K125" s="95" t="s">
        <v>203</v>
      </c>
      <c r="L125" s="134" t="str">
        <f>IF(AND('331-CT'!$E$7=TH!H125,OR(J125="331",K125="331")),"x","")</f>
        <v/>
      </c>
    </row>
    <row r="126" spans="1:12" s="109" customFormat="1" hidden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576</v>
      </c>
      <c r="G126" s="265"/>
      <c r="H126" s="120" t="s">
        <v>266</v>
      </c>
      <c r="I126" s="74">
        <v>20000000</v>
      </c>
      <c r="J126" s="75" t="s">
        <v>39</v>
      </c>
      <c r="K126" s="75" t="s">
        <v>203</v>
      </c>
      <c r="L126" s="134" t="str">
        <f>IF(AND('331-CT'!$E$7=TH!H126,OR(J126="331",K126="331")),"x","")</f>
        <v/>
      </c>
    </row>
    <row r="127" spans="1:12" s="109" customFormat="1" hidden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576</v>
      </c>
      <c r="G127" s="265"/>
      <c r="H127" s="120" t="s">
        <v>266</v>
      </c>
      <c r="I127" s="74">
        <v>500000</v>
      </c>
      <c r="J127" s="75" t="s">
        <v>39</v>
      </c>
      <c r="K127" s="75" t="s">
        <v>203</v>
      </c>
      <c r="L127" s="134" t="str">
        <f>IF(AND('331-CT'!$E$7=TH!H127,OR(J127="331",K127="331")),"x","")</f>
        <v/>
      </c>
    </row>
    <row r="128" spans="1:12" s="109" customFormat="1" hidden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266</v>
      </c>
      <c r="I128" s="74">
        <v>20000000</v>
      </c>
      <c r="J128" s="75" t="s">
        <v>54</v>
      </c>
      <c r="K128" s="75" t="s">
        <v>39</v>
      </c>
      <c r="L128" s="134" t="str">
        <f>IF(AND('331-CT'!$E$7=TH!H128,OR(J128="331",K128="331")),"x","")</f>
        <v/>
      </c>
    </row>
    <row r="129" spans="1:12" s="109" customFormat="1" hidden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266</v>
      </c>
      <c r="I129" s="74">
        <v>500000</v>
      </c>
      <c r="J129" s="75" t="s">
        <v>54</v>
      </c>
      <c r="K129" s="75" t="s">
        <v>39</v>
      </c>
      <c r="L129" s="134" t="str">
        <f>IF(AND('331-CT'!$E$7=TH!H129,OR(J129="331",K129="331")),"x","")</f>
        <v/>
      </c>
    </row>
    <row r="130" spans="1:12" s="109" customFormat="1" hidden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74">
        <v>20000000</v>
      </c>
      <c r="J130" s="75" t="s">
        <v>241</v>
      </c>
      <c r="K130" s="75" t="s">
        <v>54</v>
      </c>
      <c r="L130" s="134" t="str">
        <f>IF(AND('331-CT'!$E$7=TH!H130,OR(J130="331",K130="331")),"x","")</f>
        <v/>
      </c>
    </row>
    <row r="131" spans="1:12" s="109" customFormat="1" hidden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74">
        <v>20000</v>
      </c>
      <c r="J131" s="75" t="s">
        <v>241</v>
      </c>
      <c r="K131" s="75" t="s">
        <v>54</v>
      </c>
      <c r="L131" s="134" t="str">
        <f>IF(AND('331-CT'!$E$7=TH!H131,OR(J131="331",K131="331")),"x","")</f>
        <v/>
      </c>
    </row>
    <row r="132" spans="1:12" s="109" customFormat="1" hidden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74">
        <v>2000</v>
      </c>
      <c r="J132" s="95" t="s">
        <v>241</v>
      </c>
      <c r="K132" s="75" t="s">
        <v>54</v>
      </c>
      <c r="L132" s="134" t="str">
        <f>IF(AND('331-CT'!$E$7=TH!H132,OR(J132="331",K132="331")),"x","")</f>
        <v/>
      </c>
    </row>
    <row r="133" spans="1:12" s="109" customFormat="1" hidden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575</v>
      </c>
      <c r="G133" s="265"/>
      <c r="H133" s="117" t="s">
        <v>430</v>
      </c>
      <c r="I133" s="74">
        <v>1500000</v>
      </c>
      <c r="J133" s="75" t="s">
        <v>54</v>
      </c>
      <c r="K133" s="75" t="s">
        <v>203</v>
      </c>
      <c r="L133" s="134" t="str">
        <f>IF(AND('331-CT'!$E$7=TH!H133,OR(J133="331",K133="331")),"x","")</f>
        <v/>
      </c>
    </row>
    <row r="134" spans="1:12" s="109" customFormat="1" hidden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74">
        <v>1500000</v>
      </c>
      <c r="J134" s="75" t="s">
        <v>241</v>
      </c>
      <c r="K134" s="75" t="s">
        <v>219</v>
      </c>
      <c r="L134" s="134" t="str">
        <f>IF(AND('331-CT'!$E$7=TH!H134,OR(J134="331",K134="331")),"x","")</f>
        <v/>
      </c>
    </row>
    <row r="135" spans="1:12" s="109" customFormat="1" hidden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74">
        <v>1500000</v>
      </c>
      <c r="J135" s="75" t="s">
        <v>219</v>
      </c>
      <c r="K135" s="75" t="s">
        <v>54</v>
      </c>
      <c r="L135" s="134" t="str">
        <f>IF(AND('331-CT'!$E$7=TH!H135,OR(J135="331",K135="331")),"x","")</f>
        <v/>
      </c>
    </row>
    <row r="136" spans="1:12" s="109" customFormat="1" hidden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74">
        <v>20000</v>
      </c>
      <c r="J136" s="75" t="s">
        <v>241</v>
      </c>
      <c r="K136" s="75" t="s">
        <v>54</v>
      </c>
      <c r="L136" s="134" t="str">
        <f>IF(AND('331-CT'!$E$7=TH!H136,OR(J136="331",K136="331")),"x","")</f>
        <v/>
      </c>
    </row>
    <row r="137" spans="1:12" s="109" customFormat="1" hidden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74">
        <v>2000</v>
      </c>
      <c r="J137" s="95" t="s">
        <v>241</v>
      </c>
      <c r="K137" s="75" t="s">
        <v>54</v>
      </c>
      <c r="L137" s="134" t="str">
        <f>IF(AND('331-CT'!$E$7=TH!H137,OR(J137="331",K137="331")),"x","")</f>
        <v/>
      </c>
    </row>
    <row r="138" spans="1:12" s="109" customFormat="1" hidden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74">
        <v>24000</v>
      </c>
      <c r="J138" s="75" t="s">
        <v>241</v>
      </c>
      <c r="K138" s="75" t="s">
        <v>54</v>
      </c>
      <c r="L138" s="134" t="str">
        <f>IF(AND('331-CT'!$E$7=TH!H138,OR(J138="331",K138="331")),"x","")</f>
        <v/>
      </c>
    </row>
    <row r="139" spans="1:12" s="109" customFormat="1" hidden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74">
        <v>2400</v>
      </c>
      <c r="J139" s="95" t="s">
        <v>241</v>
      </c>
      <c r="K139" s="75" t="s">
        <v>54</v>
      </c>
      <c r="L139" s="134" t="str">
        <f>IF(AND('331-CT'!$E$7=TH!H139,OR(J139="331",K139="331")),"x","")</f>
        <v/>
      </c>
    </row>
    <row r="140" spans="1:12" s="109" customFormat="1" hidden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74">
        <v>24000</v>
      </c>
      <c r="J140" s="75" t="s">
        <v>241</v>
      </c>
      <c r="K140" s="75" t="s">
        <v>54</v>
      </c>
      <c r="L140" s="134" t="str">
        <f>IF(AND('331-CT'!$E$7=TH!H140,OR(J140="331",K140="331")),"x","")</f>
        <v/>
      </c>
    </row>
    <row r="141" spans="1:12" s="109" customFormat="1" hidden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74">
        <v>2400</v>
      </c>
      <c r="J141" s="95" t="s">
        <v>241</v>
      </c>
      <c r="K141" s="75" t="s">
        <v>54</v>
      </c>
      <c r="L141" s="134" t="str">
        <f>IF(AND('331-CT'!$E$7=TH!H141,OR(J141="331",K141="331")),"x","")</f>
        <v/>
      </c>
    </row>
    <row r="142" spans="1:12" s="109" customFormat="1" hidden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74">
        <v>24000</v>
      </c>
      <c r="J142" s="75" t="s">
        <v>241</v>
      </c>
      <c r="K142" s="75" t="s">
        <v>54</v>
      </c>
      <c r="L142" s="134" t="str">
        <f>IF(AND('331-CT'!$E$7=TH!H142,OR(J142="331",K142="331")),"x","")</f>
        <v/>
      </c>
    </row>
    <row r="143" spans="1:12" s="109" customFormat="1" hidden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74">
        <v>2400</v>
      </c>
      <c r="J143" s="95" t="s">
        <v>241</v>
      </c>
      <c r="K143" s="75" t="s">
        <v>54</v>
      </c>
      <c r="L143" s="134" t="str">
        <f>IF(AND('331-CT'!$E$7=TH!H143,OR(J143="331",K143="331")),"x","")</f>
        <v/>
      </c>
    </row>
    <row r="144" spans="1:12" s="109" customFormat="1" hidden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521</v>
      </c>
      <c r="H144" s="122" t="s">
        <v>519</v>
      </c>
      <c r="I144" s="74">
        <v>896500</v>
      </c>
      <c r="J144" s="75" t="s">
        <v>241</v>
      </c>
      <c r="K144" s="75" t="s">
        <v>203</v>
      </c>
      <c r="L144" s="134" t="str">
        <f>IF(AND('331-CT'!$E$7=TH!H144,OR(J144="331",K144="331")),"x","")</f>
        <v/>
      </c>
    </row>
    <row r="145" spans="1:12" s="109" customFormat="1" hidden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74">
        <v>24000</v>
      </c>
      <c r="J145" s="75" t="s">
        <v>241</v>
      </c>
      <c r="K145" s="75" t="s">
        <v>54</v>
      </c>
      <c r="L145" s="134" t="str">
        <f>IF(AND('331-CT'!$E$7=TH!H145,OR(J145="331",K145="331")),"x","")</f>
        <v/>
      </c>
    </row>
    <row r="146" spans="1:12" s="109" customFormat="1" hidden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74">
        <v>2400</v>
      </c>
      <c r="J146" s="95" t="s">
        <v>241</v>
      </c>
      <c r="K146" s="75" t="s">
        <v>54</v>
      </c>
      <c r="L146" s="134" t="str">
        <f>IF(AND('331-CT'!$E$7=TH!H146,OR(J146="331",K146="331")),"x","")</f>
        <v/>
      </c>
    </row>
    <row r="147" spans="1:12" s="109" customFormat="1" hidden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74">
        <v>24000</v>
      </c>
      <c r="J147" s="75" t="s">
        <v>241</v>
      </c>
      <c r="K147" s="75" t="s">
        <v>54</v>
      </c>
      <c r="L147" s="134" t="str">
        <f>IF(AND('331-CT'!$E$7=TH!H147,OR(J147="331",K147="331")),"x","")</f>
        <v/>
      </c>
    </row>
    <row r="148" spans="1:12" s="109" customFormat="1" hidden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74">
        <v>2400</v>
      </c>
      <c r="J148" s="95" t="s">
        <v>241</v>
      </c>
      <c r="K148" s="75" t="s">
        <v>54</v>
      </c>
      <c r="L148" s="134" t="str">
        <f>IF(AND('331-CT'!$E$7=TH!H148,OR(J148="331",K148="331")),"x","")</f>
        <v/>
      </c>
    </row>
    <row r="149" spans="1:12" s="109" customFormat="1" hidden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74">
        <v>24000</v>
      </c>
      <c r="J149" s="75" t="s">
        <v>241</v>
      </c>
      <c r="K149" s="75" t="s">
        <v>54</v>
      </c>
      <c r="L149" s="134" t="str">
        <f>IF(AND('331-CT'!$E$7=TH!H149,OR(J149="331",K149="331")),"x","")</f>
        <v/>
      </c>
    </row>
    <row r="150" spans="1:12" s="109" customFormat="1" hidden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74">
        <v>2400</v>
      </c>
      <c r="J150" s="95" t="s">
        <v>241</v>
      </c>
      <c r="K150" s="75" t="s">
        <v>54</v>
      </c>
      <c r="L150" s="134" t="str">
        <f>IF(AND('331-CT'!$E$7=TH!H150,OR(J150="331",K150="331")),"x","")</f>
        <v/>
      </c>
    </row>
    <row r="151" spans="1:12" s="109" customFormat="1" hidden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575</v>
      </c>
      <c r="G151" s="265"/>
      <c r="H151" s="117" t="s">
        <v>430</v>
      </c>
      <c r="I151" s="74">
        <v>51000000</v>
      </c>
      <c r="J151" s="75" t="s">
        <v>54</v>
      </c>
      <c r="K151" s="75" t="s">
        <v>203</v>
      </c>
      <c r="L151" s="134" t="str">
        <f>IF(AND('331-CT'!$E$7=TH!H151,OR(J151="331",K151="331")),"x","")</f>
        <v/>
      </c>
    </row>
    <row r="152" spans="1:12" s="109" customFormat="1" hidden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74">
        <v>50000000</v>
      </c>
      <c r="J152" s="75" t="s">
        <v>18</v>
      </c>
      <c r="K152" s="75" t="s">
        <v>54</v>
      </c>
      <c r="L152" s="134" t="str">
        <f>IF(AND('331-CT'!$E$7=TH!H152,OR(J152="331",K152="331")),"x","")</f>
        <v/>
      </c>
    </row>
    <row r="153" spans="1:12" s="109" customFormat="1" hidden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74">
        <v>25000</v>
      </c>
      <c r="J153" s="75" t="s">
        <v>241</v>
      </c>
      <c r="K153" s="75" t="s">
        <v>54</v>
      </c>
      <c r="L153" s="134" t="str">
        <f>IF(AND('331-CT'!$E$7=TH!H153,OR(J153="331",K153="331")),"x","")</f>
        <v/>
      </c>
    </row>
    <row r="154" spans="1:12" s="109" customFormat="1" hidden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74">
        <v>2500</v>
      </c>
      <c r="J154" s="95" t="s">
        <v>241</v>
      </c>
      <c r="K154" s="75" t="s">
        <v>54</v>
      </c>
      <c r="L154" s="134" t="str">
        <f>IF(AND('331-CT'!$E$7=TH!H154,OR(J154="331",K154="331")),"x","")</f>
        <v/>
      </c>
    </row>
    <row r="155" spans="1:12" s="109" customFormat="1" hidden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74">
        <v>24000</v>
      </c>
      <c r="J155" s="75" t="s">
        <v>241</v>
      </c>
      <c r="K155" s="75" t="s">
        <v>54</v>
      </c>
      <c r="L155" s="134" t="str">
        <f>IF(AND('331-CT'!$E$7=TH!H155,OR(J155="331",K155="331")),"x","")</f>
        <v/>
      </c>
    </row>
    <row r="156" spans="1:12" s="109" customFormat="1" hidden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74">
        <v>2400</v>
      </c>
      <c r="J156" s="95" t="s">
        <v>241</v>
      </c>
      <c r="K156" s="75" t="s">
        <v>54</v>
      </c>
      <c r="L156" s="134" t="str">
        <f>IF(AND('331-CT'!$E$7=TH!H156,OR(J156="331",K156="331")),"x","")</f>
        <v/>
      </c>
    </row>
    <row r="157" spans="1:12" s="109" customFormat="1" hidden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74">
        <v>24000</v>
      </c>
      <c r="J157" s="75" t="s">
        <v>241</v>
      </c>
      <c r="K157" s="75" t="s">
        <v>54</v>
      </c>
      <c r="L157" s="134" t="str">
        <f>IF(AND('331-CT'!$E$7=TH!H157,OR(J157="331",K157="331")),"x","")</f>
        <v/>
      </c>
    </row>
    <row r="158" spans="1:12" s="109" customFormat="1" hidden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74">
        <v>2400</v>
      </c>
      <c r="J158" s="95" t="s">
        <v>241</v>
      </c>
      <c r="K158" s="75" t="s">
        <v>54</v>
      </c>
      <c r="L158" s="134" t="str">
        <f>IF(AND('331-CT'!$E$7=TH!H158,OR(J158="331",K158="331")),"x","")</f>
        <v/>
      </c>
    </row>
    <row r="159" spans="1:12" s="109" customFormat="1" hidden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74">
        <v>24000</v>
      </c>
      <c r="J159" s="75" t="s">
        <v>241</v>
      </c>
      <c r="K159" s="75" t="s">
        <v>54</v>
      </c>
      <c r="L159" s="134" t="str">
        <f>IF(AND('331-CT'!$E$7=TH!H159,OR(J159="331",K159="331")),"x","")</f>
        <v/>
      </c>
    </row>
    <row r="160" spans="1:12" s="109" customFormat="1" hidden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74">
        <v>2400</v>
      </c>
      <c r="J160" s="95" t="s">
        <v>241</v>
      </c>
      <c r="K160" s="75" t="s">
        <v>54</v>
      </c>
      <c r="L160" s="134" t="str">
        <f>IF(AND('331-CT'!$E$7=TH!H160,OR(J160="331",K160="331")),"x","")</f>
        <v/>
      </c>
    </row>
    <row r="161" spans="1:12" s="109" customFormat="1" hidden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576</v>
      </c>
      <c r="G161" s="265"/>
      <c r="H161" s="120" t="s">
        <v>266</v>
      </c>
      <c r="I161" s="74">
        <v>30000000</v>
      </c>
      <c r="J161" s="75" t="s">
        <v>39</v>
      </c>
      <c r="K161" s="75" t="s">
        <v>203</v>
      </c>
      <c r="L161" s="134" t="str">
        <f>IF(AND('331-CT'!$E$7=TH!H161,OR(J161="331",K161="331")),"x","")</f>
        <v/>
      </c>
    </row>
    <row r="162" spans="1:12" s="109" customFormat="1" hidden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266</v>
      </c>
      <c r="I162" s="74">
        <v>30000000</v>
      </c>
      <c r="J162" s="75" t="s">
        <v>54</v>
      </c>
      <c r="K162" s="75" t="s">
        <v>39</v>
      </c>
      <c r="L162" s="134" t="str">
        <f>IF(AND('331-CT'!$E$7=TH!H162,OR(J162="331",K162="331")),"x","")</f>
        <v/>
      </c>
    </row>
    <row r="163" spans="1:12" s="109" customFormat="1" hidden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74">
        <v>29920000</v>
      </c>
      <c r="J163" s="75" t="s">
        <v>18</v>
      </c>
      <c r="K163" s="75" t="s">
        <v>54</v>
      </c>
      <c r="L163" s="134" t="str">
        <f>IF(AND('331-CT'!$E$7=TH!H163,OR(J163="331",K163="331")),"x","")</f>
        <v>x</v>
      </c>
    </row>
    <row r="164" spans="1:12" s="109" customFormat="1" hidden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74">
        <v>20000</v>
      </c>
      <c r="J164" s="75" t="s">
        <v>241</v>
      </c>
      <c r="K164" s="75" t="s">
        <v>54</v>
      </c>
      <c r="L164" s="134" t="str">
        <f>IF(AND('331-CT'!$E$7=TH!H164,OR(J164="331",K164="331")),"x","")</f>
        <v/>
      </c>
    </row>
    <row r="165" spans="1:12" s="109" customFormat="1" hidden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74">
        <v>2000</v>
      </c>
      <c r="J165" s="95" t="s">
        <v>241</v>
      </c>
      <c r="K165" s="75" t="s">
        <v>54</v>
      </c>
      <c r="L165" s="134" t="str">
        <f>IF(AND('331-CT'!$E$7=TH!H165,OR(J165="331",K165="331")),"x","")</f>
        <v/>
      </c>
    </row>
    <row r="166" spans="1:12" s="109" customFormat="1" hidden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74">
        <v>24000</v>
      </c>
      <c r="J166" s="75" t="s">
        <v>241</v>
      </c>
      <c r="K166" s="75" t="s">
        <v>54</v>
      </c>
      <c r="L166" s="134" t="str">
        <f>IF(AND('331-CT'!$E$7=TH!H166,OR(J166="331",K166="331")),"x","")</f>
        <v/>
      </c>
    </row>
    <row r="167" spans="1:12" s="109" customFormat="1" hidden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74">
        <v>2400</v>
      </c>
      <c r="J167" s="95" t="s">
        <v>241</v>
      </c>
      <c r="K167" s="75" t="s">
        <v>54</v>
      </c>
      <c r="L167" s="134" t="str">
        <f>IF(AND('331-CT'!$E$7=TH!H167,OR(J167="331",K167="331")),"x","")</f>
        <v/>
      </c>
    </row>
    <row r="168" spans="1:12" s="109" customFormat="1" hidden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74">
        <v>24000</v>
      </c>
      <c r="J168" s="75" t="s">
        <v>241</v>
      </c>
      <c r="K168" s="75" t="s">
        <v>54</v>
      </c>
      <c r="L168" s="134" t="str">
        <f>IF(AND('331-CT'!$E$7=TH!H168,OR(J168="331",K168="331")),"x","")</f>
        <v/>
      </c>
    </row>
    <row r="169" spans="1:12" s="109" customFormat="1" hidden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74">
        <v>2400</v>
      </c>
      <c r="J169" s="95" t="s">
        <v>241</v>
      </c>
      <c r="K169" s="75" t="s">
        <v>54</v>
      </c>
      <c r="L169" s="134" t="str">
        <f>IF(AND('331-CT'!$E$7=TH!H169,OR(J169="331",K169="331")),"x","")</f>
        <v/>
      </c>
    </row>
    <row r="170" spans="1:12" s="109" customFormat="1" hidden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74">
        <v>24000</v>
      </c>
      <c r="J170" s="75" t="s">
        <v>241</v>
      </c>
      <c r="K170" s="75" t="s">
        <v>54</v>
      </c>
      <c r="L170" s="134" t="str">
        <f>IF(AND('331-CT'!$E$7=TH!H170,OR(J170="331",K170="331")),"x","")</f>
        <v/>
      </c>
    </row>
    <row r="171" spans="1:12" s="109" customFormat="1" hidden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74">
        <v>2400</v>
      </c>
      <c r="J171" s="95" t="s">
        <v>241</v>
      </c>
      <c r="K171" s="75" t="s">
        <v>54</v>
      </c>
      <c r="L171" s="134" t="str">
        <f>IF(AND('331-CT'!$E$7=TH!H171,OR(J171="331",K171="331")),"x","")</f>
        <v/>
      </c>
    </row>
    <row r="172" spans="1:12" s="109" customFormat="1" hidden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575</v>
      </c>
      <c r="G172" s="265"/>
      <c r="H172" s="122" t="s">
        <v>514</v>
      </c>
      <c r="I172" s="74">
        <v>1500000</v>
      </c>
      <c r="J172" s="75" t="s">
        <v>54</v>
      </c>
      <c r="K172" s="75" t="s">
        <v>203</v>
      </c>
      <c r="L172" s="134" t="str">
        <f>IF(AND('331-CT'!$E$7=TH!H172,OR(J172="331",K172="331")),"x","")</f>
        <v/>
      </c>
    </row>
    <row r="173" spans="1:12" s="109" customFormat="1" hidden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74">
        <v>1500000</v>
      </c>
      <c r="J173" s="75" t="s">
        <v>241</v>
      </c>
      <c r="K173" s="75" t="s">
        <v>219</v>
      </c>
      <c r="L173" s="134" t="str">
        <f>IF(AND('331-CT'!$E$7=TH!H173,OR(J173="331",K173="331")),"x","")</f>
        <v/>
      </c>
    </row>
    <row r="174" spans="1:12" s="109" customFormat="1" hidden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74">
        <v>1500000</v>
      </c>
      <c r="J174" s="75" t="s">
        <v>212</v>
      </c>
      <c r="K174" s="75" t="s">
        <v>54</v>
      </c>
      <c r="L174" s="134" t="str">
        <f>IF(AND('331-CT'!$E$7=TH!H174,OR(J174="331",K174="331")),"x","")</f>
        <v/>
      </c>
    </row>
    <row r="175" spans="1:12" s="109" customFormat="1" hidden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74">
        <v>30000</v>
      </c>
      <c r="J175" s="75" t="s">
        <v>241</v>
      </c>
      <c r="K175" s="75" t="s">
        <v>54</v>
      </c>
      <c r="L175" s="134" t="str">
        <f>IF(AND('331-CT'!$E$7=TH!H175,OR(J175="331",K175="331")),"x","")</f>
        <v/>
      </c>
    </row>
    <row r="176" spans="1:12" s="109" customFormat="1" hidden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74">
        <v>3000</v>
      </c>
      <c r="J176" s="95" t="s">
        <v>241</v>
      </c>
      <c r="K176" s="75" t="s">
        <v>54</v>
      </c>
      <c r="L176" s="134" t="str">
        <f>IF(AND('331-CT'!$E$7=TH!H176,OR(J176="331",K176="331")),"x","")</f>
        <v/>
      </c>
    </row>
    <row r="177" spans="1:12" s="109" customFormat="1" hidden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74">
        <v>1500000</v>
      </c>
      <c r="J177" s="75" t="s">
        <v>54</v>
      </c>
      <c r="K177" s="75" t="s">
        <v>212</v>
      </c>
      <c r="L177" s="134" t="str">
        <f>IF(AND('331-CT'!$E$7=TH!H177,OR(J177="331",K177="331")),"x","")</f>
        <v/>
      </c>
    </row>
    <row r="178" spans="1:12" s="109" customFormat="1" hidden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74">
        <v>1500000</v>
      </c>
      <c r="J178" s="75" t="s">
        <v>219</v>
      </c>
      <c r="K178" s="75" t="s">
        <v>54</v>
      </c>
      <c r="L178" s="134" t="str">
        <f>IF(AND('331-CT'!$E$7=TH!H178,OR(J178="331",K178="331")),"x","")</f>
        <v/>
      </c>
    </row>
    <row r="179" spans="1:12" s="109" customFormat="1" hidden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74">
        <v>20000</v>
      </c>
      <c r="J179" s="75" t="s">
        <v>241</v>
      </c>
      <c r="K179" s="75" t="s">
        <v>54</v>
      </c>
      <c r="L179" s="134" t="str">
        <f>IF(AND('331-CT'!$E$7=TH!H179,OR(J179="331",K179="331")),"x","")</f>
        <v/>
      </c>
    </row>
    <row r="180" spans="1:12" s="109" customFormat="1" hidden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74">
        <v>2000</v>
      </c>
      <c r="J180" s="95" t="s">
        <v>241</v>
      </c>
      <c r="K180" s="75" t="s">
        <v>54</v>
      </c>
      <c r="L180" s="134" t="str">
        <f>IF(AND('331-CT'!$E$7=TH!H180,OR(J180="331",K180="331")),"x","")</f>
        <v/>
      </c>
    </row>
    <row r="181" spans="1:12" s="109" customFormat="1" hidden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74">
        <v>24000</v>
      </c>
      <c r="J181" s="75" t="s">
        <v>241</v>
      </c>
      <c r="K181" s="75" t="s">
        <v>54</v>
      </c>
      <c r="L181" s="134" t="str">
        <f>IF(AND('331-CT'!$E$7=TH!H181,OR(J181="331",K181="331")),"x","")</f>
        <v/>
      </c>
    </row>
    <row r="182" spans="1:12" s="109" customFormat="1" hidden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74">
        <v>2400</v>
      </c>
      <c r="J182" s="95" t="s">
        <v>241</v>
      </c>
      <c r="K182" s="75" t="s">
        <v>54</v>
      </c>
      <c r="L182" s="134" t="str">
        <f>IF(AND('331-CT'!$E$7=TH!H182,OR(J182="331",K182="331")),"x","")</f>
        <v/>
      </c>
    </row>
    <row r="183" spans="1:12" s="109" customFormat="1" hidden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74">
        <v>24000</v>
      </c>
      <c r="J183" s="75" t="s">
        <v>241</v>
      </c>
      <c r="K183" s="75" t="s">
        <v>54</v>
      </c>
      <c r="L183" s="134" t="str">
        <f>IF(AND('331-CT'!$E$7=TH!H183,OR(J183="331",K183="331")),"x","")</f>
        <v/>
      </c>
    </row>
    <row r="184" spans="1:12" s="109" customFormat="1" hidden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74">
        <v>2400</v>
      </c>
      <c r="J184" s="95" t="s">
        <v>241</v>
      </c>
      <c r="K184" s="75" t="s">
        <v>54</v>
      </c>
      <c r="L184" s="134" t="str">
        <f>IF(AND('331-CT'!$E$7=TH!H184,OR(J184="331",K184="331")),"x","")</f>
        <v/>
      </c>
    </row>
    <row r="185" spans="1:12" s="109" customFormat="1" hidden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74">
        <v>24000</v>
      </c>
      <c r="J185" s="75" t="s">
        <v>241</v>
      </c>
      <c r="K185" s="75" t="s">
        <v>54</v>
      </c>
      <c r="L185" s="134" t="str">
        <f>IF(AND('331-CT'!$E$7=TH!H185,OR(J185="331",K185="331")),"x","")</f>
        <v/>
      </c>
    </row>
    <row r="186" spans="1:12" s="109" customFormat="1" hidden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74">
        <v>2400</v>
      </c>
      <c r="J186" s="95" t="s">
        <v>241</v>
      </c>
      <c r="K186" s="75" t="s">
        <v>54</v>
      </c>
      <c r="L186" s="134" t="str">
        <f>IF(AND('331-CT'!$E$7=TH!H186,OR(J186="331",K186="331")),"x","")</f>
        <v/>
      </c>
    </row>
    <row r="187" spans="1:12" s="109" customFormat="1" hidden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74">
        <v>30000</v>
      </c>
      <c r="J187" s="75" t="s">
        <v>241</v>
      </c>
      <c r="K187" s="75" t="s">
        <v>54</v>
      </c>
      <c r="L187" s="134" t="str">
        <f>IF(AND('331-CT'!$E$7=TH!H187,OR(J187="331",K187="331")),"x","")</f>
        <v/>
      </c>
    </row>
    <row r="188" spans="1:12" s="109" customFormat="1" hidden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74">
        <v>3000</v>
      </c>
      <c r="J188" s="95" t="s">
        <v>241</v>
      </c>
      <c r="K188" s="75" t="s">
        <v>54</v>
      </c>
      <c r="L188" s="134" t="str">
        <f>IF(AND('331-CT'!$E$7=TH!H188,OR(J188="331",K188="331")),"x","")</f>
        <v/>
      </c>
    </row>
    <row r="189" spans="1:12" s="109" customFormat="1" hidden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74">
        <v>30000</v>
      </c>
      <c r="J189" s="75" t="s">
        <v>241</v>
      </c>
      <c r="K189" s="75" t="s">
        <v>54</v>
      </c>
      <c r="L189" s="134" t="str">
        <f>IF(AND('331-CT'!$E$7=TH!H189,OR(J189="331",K189="331")),"x","")</f>
        <v/>
      </c>
    </row>
    <row r="190" spans="1:12" s="109" customFormat="1" hidden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74">
        <v>3000</v>
      </c>
      <c r="J190" s="95" t="s">
        <v>241</v>
      </c>
      <c r="K190" s="75" t="s">
        <v>54</v>
      </c>
      <c r="L190" s="134" t="str">
        <f>IF(AND('331-CT'!$E$7=TH!H190,OR(J190="331",K190="331")),"x","")</f>
        <v/>
      </c>
    </row>
    <row r="191" spans="1:12" s="109" customFormat="1" hidden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74">
        <v>30000</v>
      </c>
      <c r="J191" s="75" t="s">
        <v>241</v>
      </c>
      <c r="K191" s="75" t="s">
        <v>54</v>
      </c>
      <c r="L191" s="134" t="str">
        <f>IF(AND('331-CT'!$E$7=TH!H191,OR(J191="331",K191="331")),"x","")</f>
        <v/>
      </c>
    </row>
    <row r="192" spans="1:12" s="109" customFormat="1" hidden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74">
        <v>3000</v>
      </c>
      <c r="J192" s="95" t="s">
        <v>241</v>
      </c>
      <c r="K192" s="75" t="s">
        <v>54</v>
      </c>
      <c r="L192" s="134" t="str">
        <f>IF(AND('331-CT'!$E$7=TH!H192,OR(J192="331",K192="331")),"x","")</f>
        <v/>
      </c>
    </row>
    <row r="193" spans="1:12" s="109" customFormat="1" hidden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74">
        <v>100000</v>
      </c>
      <c r="J193" s="75" t="s">
        <v>241</v>
      </c>
      <c r="K193" s="75" t="s">
        <v>54</v>
      </c>
      <c r="L193" s="134" t="str">
        <f>IF(AND('331-CT'!$E$7=TH!H193,OR(J193="331",K193="331")),"x","")</f>
        <v/>
      </c>
    </row>
    <row r="194" spans="1:12" s="109" customFormat="1" hidden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74">
        <v>10000</v>
      </c>
      <c r="J194" s="95" t="s">
        <v>241</v>
      </c>
      <c r="K194" s="75" t="s">
        <v>54</v>
      </c>
      <c r="L194" s="134" t="str">
        <f>IF(AND('331-CT'!$E$7=TH!H194,OR(J194="331",K194="331")),"x","")</f>
        <v/>
      </c>
    </row>
    <row r="195" spans="1:12" s="109" customFormat="1" hidden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74">
        <v>30000</v>
      </c>
      <c r="J195" s="75" t="s">
        <v>241</v>
      </c>
      <c r="K195" s="75" t="s">
        <v>54</v>
      </c>
      <c r="L195" s="134" t="str">
        <f>IF(AND('331-CT'!$E$7=TH!H195,OR(J195="331",K195="331")),"x","")</f>
        <v/>
      </c>
    </row>
    <row r="196" spans="1:12" s="109" customFormat="1" hidden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74">
        <v>3000</v>
      </c>
      <c r="J196" s="95" t="s">
        <v>241</v>
      </c>
      <c r="K196" s="75" t="s">
        <v>54</v>
      </c>
      <c r="L196" s="134" t="str">
        <f>IF(AND('331-CT'!$E$7=TH!H196,OR(J196="331",K196="331")),"x","")</f>
        <v/>
      </c>
    </row>
    <row r="197" spans="1:12" s="109" customFormat="1" hidden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74">
        <v>30000</v>
      </c>
      <c r="J197" s="75" t="s">
        <v>241</v>
      </c>
      <c r="K197" s="75" t="s">
        <v>54</v>
      </c>
      <c r="L197" s="134" t="str">
        <f>IF(AND('331-CT'!$E$7=TH!H197,OR(J197="331",K197="331")),"x","")</f>
        <v/>
      </c>
    </row>
    <row r="198" spans="1:12" s="109" customFormat="1" hidden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74">
        <v>3000</v>
      </c>
      <c r="J198" s="95" t="s">
        <v>241</v>
      </c>
      <c r="K198" s="75" t="s">
        <v>54</v>
      </c>
      <c r="L198" s="134" t="str">
        <f>IF(AND('331-CT'!$E$7=TH!H198,OR(J198="331",K198="331")),"x","")</f>
        <v/>
      </c>
    </row>
    <row r="199" spans="1:12" s="109" customFormat="1" hidden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74">
        <v>30000</v>
      </c>
      <c r="J199" s="75" t="s">
        <v>241</v>
      </c>
      <c r="K199" s="75" t="s">
        <v>54</v>
      </c>
      <c r="L199" s="134" t="str">
        <f>IF(AND('331-CT'!$E$7=TH!H199,OR(J199="331",K199="331")),"x","")</f>
        <v/>
      </c>
    </row>
    <row r="200" spans="1:12" s="109" customFormat="1" hidden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74">
        <v>3000</v>
      </c>
      <c r="J200" s="95" t="s">
        <v>241</v>
      </c>
      <c r="K200" s="75" t="s">
        <v>54</v>
      </c>
      <c r="L200" s="134" t="str">
        <f>IF(AND('331-CT'!$E$7=TH!H200,OR(J200="331",K200="331")),"x","")</f>
        <v/>
      </c>
    </row>
    <row r="201" spans="1:12" s="109" customFormat="1" hidden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74">
        <v>30000</v>
      </c>
      <c r="J201" s="75" t="s">
        <v>241</v>
      </c>
      <c r="K201" s="75" t="s">
        <v>54</v>
      </c>
      <c r="L201" s="134" t="str">
        <f>IF(AND('331-CT'!$E$7=TH!H201,OR(J201="331",K201="331")),"x","")</f>
        <v/>
      </c>
    </row>
    <row r="202" spans="1:12" s="109" customFormat="1" hidden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74">
        <v>3000</v>
      </c>
      <c r="J202" s="95" t="s">
        <v>241</v>
      </c>
      <c r="K202" s="75" t="s">
        <v>54</v>
      </c>
      <c r="L202" s="134" t="str">
        <f>IF(AND('331-CT'!$E$7=TH!H202,OR(J202="331",K202="331")),"x","")</f>
        <v/>
      </c>
    </row>
    <row r="203" spans="1:12" s="109" customFormat="1" hidden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74">
        <v>30000</v>
      </c>
      <c r="J203" s="75" t="s">
        <v>241</v>
      </c>
      <c r="K203" s="75" t="s">
        <v>54</v>
      </c>
      <c r="L203" s="134" t="str">
        <f>IF(AND('331-CT'!$E$7=TH!H203,OR(J203="331",K203="331")),"x","")</f>
        <v/>
      </c>
    </row>
    <row r="204" spans="1:12" s="109" customFormat="1" hidden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74">
        <v>3000</v>
      </c>
      <c r="J204" s="95" t="s">
        <v>241</v>
      </c>
      <c r="K204" s="75" t="s">
        <v>54</v>
      </c>
      <c r="L204" s="134" t="str">
        <f>IF(AND('331-CT'!$E$7=TH!H204,OR(J204="331",K204="331")),"x","")</f>
        <v/>
      </c>
    </row>
    <row r="205" spans="1:12" s="109" customFormat="1" hidden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74">
        <v>30000</v>
      </c>
      <c r="J205" s="75" t="s">
        <v>241</v>
      </c>
      <c r="K205" s="75" t="s">
        <v>54</v>
      </c>
      <c r="L205" s="134" t="str">
        <f>IF(AND('331-CT'!$E$7=TH!H205,OR(J205="331",K205="331")),"x","")</f>
        <v/>
      </c>
    </row>
    <row r="206" spans="1:12" s="109" customFormat="1" hidden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74">
        <v>3000</v>
      </c>
      <c r="J206" s="95" t="s">
        <v>241</v>
      </c>
      <c r="K206" s="75" t="s">
        <v>54</v>
      </c>
      <c r="L206" s="134" t="str">
        <f>IF(AND('331-CT'!$E$7=TH!H206,OR(J206="331",K206="331")),"x","")</f>
        <v/>
      </c>
    </row>
    <row r="207" spans="1:12" s="109" customFormat="1" hidden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576</v>
      </c>
      <c r="G207" s="265"/>
      <c r="H207" s="122" t="s">
        <v>266</v>
      </c>
      <c r="I207" s="74">
        <v>58000000</v>
      </c>
      <c r="J207" s="78" t="s">
        <v>39</v>
      </c>
      <c r="K207" s="75" t="s">
        <v>203</v>
      </c>
      <c r="L207" s="134" t="str">
        <f>IF(AND('331-CT'!$E$7=TH!H207,OR(J207="331",K207="331")),"x","")</f>
        <v/>
      </c>
    </row>
    <row r="208" spans="1:12" s="109" customFormat="1" hidden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266</v>
      </c>
      <c r="I208" s="74">
        <v>58000000</v>
      </c>
      <c r="J208" s="75" t="s">
        <v>54</v>
      </c>
      <c r="K208" s="75" t="s">
        <v>39</v>
      </c>
      <c r="L208" s="134" t="str">
        <f>IF(AND('331-CT'!$E$7=TH!H208,OR(J208="331",K208="331")),"x","")</f>
        <v/>
      </c>
    </row>
    <row r="209" spans="1:12" s="109" customFormat="1" hidden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74">
        <v>27500000</v>
      </c>
      <c r="J209" s="75" t="s">
        <v>18</v>
      </c>
      <c r="K209" s="75" t="s">
        <v>54</v>
      </c>
      <c r="L209" s="134" t="str">
        <f>IF(AND('331-CT'!$E$7=TH!H209,OR(J209="331",K209="331")),"x","")</f>
        <v/>
      </c>
    </row>
    <row r="210" spans="1:12" s="109" customFormat="1" hidden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74">
        <v>20000</v>
      </c>
      <c r="J210" s="75" t="s">
        <v>241</v>
      </c>
      <c r="K210" s="75" t="s">
        <v>54</v>
      </c>
      <c r="L210" s="134" t="str">
        <f>IF(AND('331-CT'!$E$7=TH!H210,OR(J210="331",K210="331")),"x","")</f>
        <v/>
      </c>
    </row>
    <row r="211" spans="1:12" s="109" customFormat="1" hidden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74">
        <v>2000</v>
      </c>
      <c r="J211" s="75" t="s">
        <v>19</v>
      </c>
      <c r="K211" s="75" t="s">
        <v>54</v>
      </c>
      <c r="L211" s="134" t="str">
        <f>IF(AND('331-CT'!$E$7=TH!H211,OR(J211="331",K211="331")),"x","")</f>
        <v/>
      </c>
    </row>
    <row r="212" spans="1:12" s="109" customFormat="1" hidden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74">
        <v>29920000</v>
      </c>
      <c r="J212" s="75" t="s">
        <v>245</v>
      </c>
      <c r="K212" s="75" t="s">
        <v>54</v>
      </c>
      <c r="L212" s="134" t="str">
        <f>IF(AND('331-CT'!$E$7=TH!H212,OR(J212="331",K212="331")),"x","")</f>
        <v/>
      </c>
    </row>
    <row r="213" spans="1:12" s="109" customFormat="1" hidden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74">
        <v>20000</v>
      </c>
      <c r="J213" s="75" t="s">
        <v>241</v>
      </c>
      <c r="K213" s="75" t="s">
        <v>54</v>
      </c>
      <c r="L213" s="134" t="str">
        <f>IF(AND('331-CT'!$E$7=TH!H213,OR(J213="331",K213="331")),"x","")</f>
        <v/>
      </c>
    </row>
    <row r="214" spans="1:12" s="109" customFormat="1" hidden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74">
        <v>2000</v>
      </c>
      <c r="J214" s="75" t="s">
        <v>19</v>
      </c>
      <c r="K214" s="75" t="s">
        <v>54</v>
      </c>
      <c r="L214" s="134" t="str">
        <f>IF(AND('331-CT'!$E$7=TH!H214,OR(J214="331",K214="331")),"x","")</f>
        <v/>
      </c>
    </row>
    <row r="215" spans="1:12" s="109" customFormat="1" hidden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576</v>
      </c>
      <c r="G215" s="265"/>
      <c r="H215" s="122" t="s">
        <v>266</v>
      </c>
      <c r="I215" s="74">
        <v>379000000</v>
      </c>
      <c r="J215" s="75" t="s">
        <v>39</v>
      </c>
      <c r="K215" s="75" t="s">
        <v>203</v>
      </c>
      <c r="L215" s="134" t="str">
        <f>IF(AND('331-CT'!$E$7=TH!H215,OR(J215="331",K215="331")),"x","")</f>
        <v/>
      </c>
    </row>
    <row r="216" spans="1:12" s="109" customFormat="1" hidden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266</v>
      </c>
      <c r="I216" s="74">
        <v>379000000</v>
      </c>
      <c r="J216" s="75" t="s">
        <v>54</v>
      </c>
      <c r="K216" s="75" t="s">
        <v>39</v>
      </c>
      <c r="L216" s="134" t="str">
        <f>IF(AND('331-CT'!$E$7=TH!H216,OR(J216="331",K216="331")),"x","")</f>
        <v/>
      </c>
    </row>
    <row r="217" spans="1:12" s="109" customFormat="1" hidden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74">
        <v>113634</v>
      </c>
      <c r="J217" s="75" t="s">
        <v>241</v>
      </c>
      <c r="K217" s="75" t="s">
        <v>54</v>
      </c>
      <c r="L217" s="134" t="str">
        <f>IF(AND('331-CT'!$E$7=TH!H217,OR(J217="331",K217="331")),"x","")</f>
        <v/>
      </c>
    </row>
    <row r="218" spans="1:12" s="109" customFormat="1" hidden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74">
        <v>11363</v>
      </c>
      <c r="J218" s="75" t="s">
        <v>19</v>
      </c>
      <c r="K218" s="75" t="s">
        <v>54</v>
      </c>
      <c r="L218" s="134" t="str">
        <f>IF(AND('331-CT'!$E$7=TH!H218,OR(J218="331",K218="331")),"x","")</f>
        <v/>
      </c>
    </row>
    <row r="219" spans="1:12" s="109" customFormat="1" hidden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561</v>
      </c>
      <c r="H219" s="122" t="s">
        <v>83</v>
      </c>
      <c r="I219" s="74">
        <v>27200000</v>
      </c>
      <c r="J219" s="75" t="s">
        <v>241</v>
      </c>
      <c r="K219" s="75" t="s">
        <v>18</v>
      </c>
      <c r="L219" s="134" t="str">
        <f>IF(AND('331-CT'!$E$7=TH!H219,OR(J219="331",K219="331")),"x","")</f>
        <v>x</v>
      </c>
    </row>
    <row r="220" spans="1:12" s="109" customFormat="1" hidden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561</v>
      </c>
      <c r="H220" s="122" t="s">
        <v>83</v>
      </c>
      <c r="I220" s="74">
        <v>2720000</v>
      </c>
      <c r="J220" s="75" t="s">
        <v>19</v>
      </c>
      <c r="K220" s="75" t="s">
        <v>18</v>
      </c>
      <c r="L220" s="134" t="str">
        <f>IF(AND('331-CT'!$E$7=TH!H220,OR(J220="331",K220="331")),"x","")</f>
        <v>x</v>
      </c>
    </row>
    <row r="221" spans="1:12" s="109" customFormat="1" hidden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576</v>
      </c>
      <c r="G221" s="265"/>
      <c r="H221" s="122" t="s">
        <v>266</v>
      </c>
      <c r="I221" s="74">
        <v>1500000</v>
      </c>
      <c r="J221" s="75" t="s">
        <v>39</v>
      </c>
      <c r="K221" s="75" t="s">
        <v>203</v>
      </c>
      <c r="L221" s="134" t="str">
        <f>IF(AND('331-CT'!$E$7=TH!H221,OR(J221="331",K221="331")),"x","")</f>
        <v/>
      </c>
    </row>
    <row r="222" spans="1:12" s="109" customFormat="1" hidden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266</v>
      </c>
      <c r="I222" s="74">
        <v>1500000</v>
      </c>
      <c r="J222" s="75" t="s">
        <v>54</v>
      </c>
      <c r="K222" s="75" t="s">
        <v>39</v>
      </c>
      <c r="L222" s="134" t="str">
        <f>IF(AND('331-CT'!$E$7=TH!H222,OR(J222="331",K222="331")),"x","")</f>
        <v/>
      </c>
    </row>
    <row r="223" spans="1:12" s="109" customFormat="1" hidden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74">
        <v>1500000</v>
      </c>
      <c r="J223" s="75" t="s">
        <v>241</v>
      </c>
      <c r="K223" s="75" t="s">
        <v>219</v>
      </c>
      <c r="L223" s="134" t="str">
        <f>IF(AND('331-CT'!$E$7=TH!H223,OR(J223="331",K223="331")),"x","")</f>
        <v/>
      </c>
    </row>
    <row r="224" spans="1:12" s="109" customFormat="1" hidden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74">
        <v>1500000</v>
      </c>
      <c r="J224" s="75" t="s">
        <v>219</v>
      </c>
      <c r="K224" s="75" t="s">
        <v>54</v>
      </c>
      <c r="L224" s="134" t="str">
        <f>IF(AND('331-CT'!$E$7=TH!H224,OR(J224="331",K224="331")),"x","")</f>
        <v/>
      </c>
    </row>
    <row r="225" spans="1:12" s="109" customFormat="1" hidden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74">
        <v>20000</v>
      </c>
      <c r="J225" s="75" t="s">
        <v>241</v>
      </c>
      <c r="K225" s="75" t="s">
        <v>54</v>
      </c>
      <c r="L225" s="134" t="str">
        <f>IF(AND('331-CT'!$E$7=TH!H225,OR(J225="331",K225="331")),"x","")</f>
        <v/>
      </c>
    </row>
    <row r="226" spans="1:12" s="109" customFormat="1" hidden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74">
        <v>2000</v>
      </c>
      <c r="J226" s="75" t="s">
        <v>19</v>
      </c>
      <c r="K226" s="75" t="s">
        <v>54</v>
      </c>
      <c r="L226" s="134" t="str">
        <f>IF(AND('331-CT'!$E$7=TH!H226,OR(J226="331",K226="331")),"x","")</f>
        <v/>
      </c>
    </row>
    <row r="227" spans="1:12" s="109" customFormat="1" hidden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575</v>
      </c>
      <c r="G227" s="265"/>
      <c r="H227" s="122" t="s">
        <v>573</v>
      </c>
      <c r="I227" s="74">
        <v>64000000</v>
      </c>
      <c r="J227" s="78" t="s">
        <v>54</v>
      </c>
      <c r="K227" s="75" t="s">
        <v>203</v>
      </c>
      <c r="L227" s="134" t="str">
        <f>IF(AND('331-CT'!$E$7=TH!H227,OR(J227="331",K227="331")),"x","")</f>
        <v/>
      </c>
    </row>
    <row r="228" spans="1:12" s="109" customFormat="1" hidden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74">
        <v>43824000</v>
      </c>
      <c r="J228" s="75" t="s">
        <v>18</v>
      </c>
      <c r="K228" s="75" t="s">
        <v>54</v>
      </c>
      <c r="L228" s="134" t="str">
        <f>IF(AND('331-CT'!$E$7=TH!H228,OR(J228="331",K228="331")),"x","")</f>
        <v/>
      </c>
    </row>
    <row r="229" spans="1:12" s="109" customFormat="1" hidden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74">
        <v>30000</v>
      </c>
      <c r="J229" s="75" t="s">
        <v>241</v>
      </c>
      <c r="K229" s="75" t="s">
        <v>54</v>
      </c>
      <c r="L229" s="134" t="str">
        <f>IF(AND('331-CT'!$E$7=TH!H229,OR(J229="331",K229="331")),"x","")</f>
        <v/>
      </c>
    </row>
    <row r="230" spans="1:12" s="109" customFormat="1" hidden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74">
        <v>3000</v>
      </c>
      <c r="J230" s="78" t="s">
        <v>19</v>
      </c>
      <c r="K230" s="75" t="s">
        <v>54</v>
      </c>
      <c r="L230" s="134" t="str">
        <f>IF(AND('331-CT'!$E$7=TH!H230,OR(J230="331",K230="331")),"x","")</f>
        <v/>
      </c>
    </row>
    <row r="231" spans="1:12" s="109" customFormat="1" hidden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74">
        <v>20000000</v>
      </c>
      <c r="J231" s="75" t="s">
        <v>18</v>
      </c>
      <c r="K231" s="75" t="s">
        <v>54</v>
      </c>
      <c r="L231" s="134" t="str">
        <f>IF(AND('331-CT'!$E$7=TH!H231,OR(J231="331",K231="331")),"x","")</f>
        <v/>
      </c>
    </row>
    <row r="232" spans="1:12" s="109" customFormat="1" hidden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74">
        <v>22804</v>
      </c>
      <c r="J232" s="75" t="s">
        <v>241</v>
      </c>
      <c r="K232" s="75" t="s">
        <v>54</v>
      </c>
      <c r="L232" s="134" t="str">
        <f>IF(AND('331-CT'!$E$7=TH!H232,OR(J232="331",K232="331")),"x","")</f>
        <v/>
      </c>
    </row>
    <row r="233" spans="1:12" s="109" customFormat="1" hidden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74">
        <v>2280</v>
      </c>
      <c r="J233" s="75" t="s">
        <v>19</v>
      </c>
      <c r="K233" s="75" t="s">
        <v>54</v>
      </c>
      <c r="L233" s="134" t="str">
        <f>IF(AND('331-CT'!$E$7=TH!H233,OR(J233="331",K233="331")),"x","")</f>
        <v/>
      </c>
    </row>
    <row r="234" spans="1:12" s="109" customFormat="1" hidden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575</v>
      </c>
      <c r="G234" s="265"/>
      <c r="H234" s="120" t="s">
        <v>574</v>
      </c>
      <c r="I234" s="74">
        <v>76500000</v>
      </c>
      <c r="J234" s="75" t="s">
        <v>54</v>
      </c>
      <c r="K234" s="75" t="s">
        <v>203</v>
      </c>
      <c r="L234" s="134" t="str">
        <f>IF(AND('331-CT'!$E$7=TH!H234,OR(J234="331",K234="331")),"x","")</f>
        <v/>
      </c>
    </row>
    <row r="235" spans="1:12" s="109" customFormat="1" hidden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74">
        <v>76462320</v>
      </c>
      <c r="J235" s="75" t="s">
        <v>18</v>
      </c>
      <c r="K235" s="75" t="s">
        <v>54</v>
      </c>
      <c r="L235" s="134" t="str">
        <f>IF(AND('331-CT'!$E$7=TH!H235,OR(J235="331",K235="331")),"x","")</f>
        <v/>
      </c>
    </row>
    <row r="236" spans="1:12" s="109" customFormat="1" hidden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74">
        <v>32561</v>
      </c>
      <c r="J236" s="75" t="s">
        <v>241</v>
      </c>
      <c r="K236" s="75" t="s">
        <v>54</v>
      </c>
      <c r="L236" s="134" t="str">
        <f>IF(AND('331-CT'!$E$7=TH!H236,OR(J236="331",K236="331")),"x","")</f>
        <v/>
      </c>
    </row>
    <row r="237" spans="1:12" s="109" customFormat="1" hidden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74">
        <v>3256</v>
      </c>
      <c r="J237" s="75" t="s">
        <v>19</v>
      </c>
      <c r="K237" s="75" t="s">
        <v>54</v>
      </c>
      <c r="L237" s="134" t="str">
        <f>IF(AND('331-CT'!$E$7=TH!H237,OR(J237="331",K237="331")),"x","")</f>
        <v/>
      </c>
    </row>
    <row r="238" spans="1:12" s="109" customFormat="1" hidden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74">
        <v>30000</v>
      </c>
      <c r="J238" s="75" t="s">
        <v>241</v>
      </c>
      <c r="K238" s="75" t="s">
        <v>54</v>
      </c>
      <c r="L238" s="134" t="str">
        <f>IF(AND('331-CT'!$E$7=TH!H238,OR(J238="331",K238="331")),"x","")</f>
        <v/>
      </c>
    </row>
    <row r="239" spans="1:12" s="109" customFormat="1" hidden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74">
        <v>3000</v>
      </c>
      <c r="J239" s="75" t="s">
        <v>19</v>
      </c>
      <c r="K239" s="75" t="s">
        <v>54</v>
      </c>
      <c r="L239" s="134" t="str">
        <f>IF(AND('331-CT'!$E$7=TH!H239,OR(J239="331",K239="331")),"x","")</f>
        <v/>
      </c>
    </row>
    <row r="240" spans="1:12" s="109" customFormat="1" hidden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74">
        <v>30000</v>
      </c>
      <c r="J240" s="75" t="s">
        <v>241</v>
      </c>
      <c r="K240" s="75" t="s">
        <v>54</v>
      </c>
      <c r="L240" s="134" t="str">
        <f>IF(AND('331-CT'!$E$7=TH!H240,OR(J240="331",K240="331")),"x","")</f>
        <v/>
      </c>
    </row>
    <row r="241" spans="1:12" s="109" customFormat="1" hidden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74">
        <v>3000</v>
      </c>
      <c r="J241" s="75" t="s">
        <v>19</v>
      </c>
      <c r="K241" s="75" t="s">
        <v>54</v>
      </c>
      <c r="L241" s="134" t="str">
        <f>IF(AND('331-CT'!$E$7=TH!H241,OR(J241="331",K241="331")),"x","")</f>
        <v/>
      </c>
    </row>
    <row r="242" spans="1:12" s="109" customFormat="1" hidden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74">
        <v>30000</v>
      </c>
      <c r="J242" s="75" t="s">
        <v>241</v>
      </c>
      <c r="K242" s="75" t="s">
        <v>54</v>
      </c>
      <c r="L242" s="134" t="str">
        <f>IF(AND('331-CT'!$E$7=TH!H242,OR(J242="331",K242="331")),"x","")</f>
        <v/>
      </c>
    </row>
    <row r="243" spans="1:12" s="109" customFormat="1" hidden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74">
        <v>3000</v>
      </c>
      <c r="J243" s="75" t="s">
        <v>19</v>
      </c>
      <c r="K243" s="75" t="s">
        <v>54</v>
      </c>
      <c r="L243" s="134" t="str">
        <f>IF(AND('331-CT'!$E$7=TH!H243,OR(J243="331",K243="331")),"x","")</f>
        <v/>
      </c>
    </row>
    <row r="244" spans="1:12" s="109" customFormat="1" hidden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575</v>
      </c>
      <c r="G244" s="265"/>
      <c r="H244" s="122" t="s">
        <v>271</v>
      </c>
      <c r="I244" s="74">
        <v>133200000</v>
      </c>
      <c r="J244" s="75" t="s">
        <v>54</v>
      </c>
      <c r="K244" s="75" t="s">
        <v>203</v>
      </c>
      <c r="L244" s="134" t="str">
        <f>IF(AND('331-CT'!$E$7=TH!H244,OR(J244="331",K244="331")),"x","")</f>
        <v/>
      </c>
    </row>
    <row r="245" spans="1:12" s="109" customFormat="1" hidden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74">
        <v>133147080</v>
      </c>
      <c r="J245" s="75" t="s">
        <v>18</v>
      </c>
      <c r="K245" s="75" t="s">
        <v>54</v>
      </c>
      <c r="L245" s="134" t="str">
        <f>IF(AND('331-CT'!$E$7=TH!H245,OR(J245="331",K245="331")),"x","")</f>
        <v/>
      </c>
    </row>
    <row r="246" spans="1:12" s="109" customFormat="1" hidden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74">
        <v>52911</v>
      </c>
      <c r="J246" s="75" t="s">
        <v>241</v>
      </c>
      <c r="K246" s="75" t="s">
        <v>54</v>
      </c>
      <c r="L246" s="134" t="str">
        <f>IF(AND('331-CT'!$E$7=TH!H246,OR(J246="331",K246="331")),"x","")</f>
        <v/>
      </c>
    </row>
    <row r="247" spans="1:12" s="109" customFormat="1" hidden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74">
        <v>5291</v>
      </c>
      <c r="J247" s="75" t="s">
        <v>19</v>
      </c>
      <c r="K247" s="75" t="s">
        <v>54</v>
      </c>
      <c r="L247" s="134" t="str">
        <f>IF(AND('331-CT'!$E$7=TH!H247,OR(J247="331",K247="331")),"x","")</f>
        <v/>
      </c>
    </row>
    <row r="248" spans="1:12" s="109" customFormat="1" hidden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575</v>
      </c>
      <c r="G248" s="265"/>
      <c r="H248" s="122" t="s">
        <v>271</v>
      </c>
      <c r="I248" s="74">
        <v>30000000</v>
      </c>
      <c r="J248" s="75" t="s">
        <v>54</v>
      </c>
      <c r="K248" s="75" t="s">
        <v>203</v>
      </c>
      <c r="L248" s="134" t="str">
        <f>IF(AND('331-CT'!$E$7=TH!H248,OR(J248="331",K248="331")),"x","")</f>
        <v/>
      </c>
    </row>
    <row r="249" spans="1:12" s="109" customFormat="1" hidden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74">
        <v>30000000</v>
      </c>
      <c r="J249" s="75" t="s">
        <v>18</v>
      </c>
      <c r="K249" s="75" t="s">
        <v>54</v>
      </c>
      <c r="L249" s="134" t="str">
        <f>IF(AND('331-CT'!$E$7=TH!H249,OR(J249="331",K249="331")),"x","")</f>
        <v/>
      </c>
    </row>
    <row r="250" spans="1:12" s="109" customFormat="1" hidden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74">
        <v>20000</v>
      </c>
      <c r="J250" s="75" t="s">
        <v>241</v>
      </c>
      <c r="K250" s="75" t="s">
        <v>54</v>
      </c>
      <c r="L250" s="134" t="str">
        <f>IF(AND('331-CT'!$E$7=TH!H250,OR(J250="331",K250="331")),"x","")</f>
        <v/>
      </c>
    </row>
    <row r="251" spans="1:12" s="109" customFormat="1" hidden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74">
        <v>2000</v>
      </c>
      <c r="J251" s="75" t="s">
        <v>19</v>
      </c>
      <c r="K251" s="75" t="s">
        <v>54</v>
      </c>
      <c r="L251" s="134" t="str">
        <f>IF(AND('331-CT'!$E$7=TH!H251,OR(J251="331",K251="331")),"x","")</f>
        <v/>
      </c>
    </row>
    <row r="252" spans="1:12" s="109" customFormat="1" hidden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562</v>
      </c>
      <c r="H252" s="122" t="s">
        <v>86</v>
      </c>
      <c r="I252" s="74">
        <v>55000000</v>
      </c>
      <c r="J252" s="75" t="s">
        <v>654</v>
      </c>
      <c r="K252" s="75" t="s">
        <v>18</v>
      </c>
      <c r="L252" s="134" t="str">
        <f>IF(AND('331-CT'!$E$7=TH!H252,OR(J252="331",K252="331")),"x","")</f>
        <v/>
      </c>
    </row>
    <row r="253" spans="1:12" s="109" customFormat="1" hidden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562</v>
      </c>
      <c r="H253" s="122" t="s">
        <v>86</v>
      </c>
      <c r="I253" s="74">
        <v>5500000</v>
      </c>
      <c r="J253" s="75" t="s">
        <v>19</v>
      </c>
      <c r="K253" s="75" t="s">
        <v>18</v>
      </c>
      <c r="L253" s="134" t="str">
        <f>IF(AND('331-CT'!$E$7=TH!H253,OR(J253="331",K253="331")),"x","")</f>
        <v/>
      </c>
    </row>
    <row r="254" spans="1:12" s="109" customFormat="1" hidden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576</v>
      </c>
      <c r="G254" s="265"/>
      <c r="H254" s="122" t="s">
        <v>266</v>
      </c>
      <c r="I254" s="74">
        <v>33000000</v>
      </c>
      <c r="J254" s="75" t="s">
        <v>39</v>
      </c>
      <c r="K254" s="75" t="s">
        <v>203</v>
      </c>
      <c r="L254" s="134" t="str">
        <f>IF(AND('331-CT'!$E$7=TH!H254,OR(J254="331",K254="331")),"x","")</f>
        <v/>
      </c>
    </row>
    <row r="255" spans="1:12" s="109" customFormat="1" hidden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266</v>
      </c>
      <c r="I255" s="74">
        <v>33000000</v>
      </c>
      <c r="J255" s="77" t="s">
        <v>54</v>
      </c>
      <c r="K255" s="75" t="s">
        <v>39</v>
      </c>
      <c r="L255" s="134" t="str">
        <f>IF(AND('331-CT'!$E$7=TH!H255,OR(J255="331",K255="331")),"x","")</f>
        <v/>
      </c>
    </row>
    <row r="256" spans="1:12" s="109" customFormat="1" hidden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74">
        <v>33000000</v>
      </c>
      <c r="J256" s="75" t="s">
        <v>212</v>
      </c>
      <c r="K256" s="75" t="s">
        <v>54</v>
      </c>
      <c r="L256" s="134" t="str">
        <f>IF(AND('331-CT'!$E$7=TH!H256,OR(J256="331",K256="331")),"x","")</f>
        <v/>
      </c>
    </row>
    <row r="257" spans="1:12" s="109" customFormat="1" hidden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74">
        <v>25000</v>
      </c>
      <c r="J257" s="75" t="s">
        <v>241</v>
      </c>
      <c r="K257" s="75" t="s">
        <v>54</v>
      </c>
      <c r="L257" s="134" t="str">
        <f>IF(AND('331-CT'!$E$7=TH!H257,OR(J257="331",K257="331")),"x","")</f>
        <v/>
      </c>
    </row>
    <row r="258" spans="1:12" s="109" customFormat="1" hidden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74">
        <v>2500</v>
      </c>
      <c r="J258" s="77" t="s">
        <v>19</v>
      </c>
      <c r="K258" s="75" t="s">
        <v>54</v>
      </c>
      <c r="L258" s="134" t="str">
        <f>IF(AND('331-CT'!$E$7=TH!H258,OR(J258="331",K258="331")),"x","")</f>
        <v/>
      </c>
    </row>
    <row r="259" spans="1:12" s="109" customFormat="1" hidden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575</v>
      </c>
      <c r="G259" s="265"/>
      <c r="H259" s="122" t="s">
        <v>271</v>
      </c>
      <c r="I259" s="74">
        <v>36500000</v>
      </c>
      <c r="J259" s="77" t="s">
        <v>54</v>
      </c>
      <c r="K259" s="75" t="s">
        <v>203</v>
      </c>
      <c r="L259" s="134" t="str">
        <f>IF(AND('331-CT'!$E$7=TH!H259,OR(J259="331",K259="331")),"x","")</f>
        <v/>
      </c>
    </row>
    <row r="260" spans="1:12" s="109" customFormat="1" hidden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74">
        <v>33000000</v>
      </c>
      <c r="J260" s="75" t="s">
        <v>54</v>
      </c>
      <c r="K260" s="75" t="s">
        <v>212</v>
      </c>
      <c r="L260" s="134" t="str">
        <f>IF(AND('331-CT'!$E$7=TH!H260,OR(J260="331",K260="331")),"x","")</f>
        <v/>
      </c>
    </row>
    <row r="261" spans="1:12" s="109" customFormat="1" hidden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74">
        <v>33000000</v>
      </c>
      <c r="J261" s="75" t="s">
        <v>18</v>
      </c>
      <c r="K261" s="75" t="s">
        <v>54</v>
      </c>
      <c r="L261" s="134" t="str">
        <f>IF(AND('331-CT'!$E$7=TH!H261,OR(J261="331",K261="331")),"x","")</f>
        <v/>
      </c>
    </row>
    <row r="262" spans="1:12" s="109" customFormat="1" hidden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74">
        <v>25000</v>
      </c>
      <c r="J262" s="75" t="s">
        <v>241</v>
      </c>
      <c r="K262" s="75" t="s">
        <v>54</v>
      </c>
      <c r="L262" s="134" t="str">
        <f>IF(AND('331-CT'!$E$7=TH!H262,OR(J262="331",K262="331")),"x","")</f>
        <v/>
      </c>
    </row>
    <row r="263" spans="1:12" s="109" customFormat="1" hidden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74">
        <v>2500</v>
      </c>
      <c r="J263" s="75" t="s">
        <v>19</v>
      </c>
      <c r="K263" s="75" t="s">
        <v>54</v>
      </c>
      <c r="L263" s="134" t="str">
        <f>IF(AND('331-CT'!$E$7=TH!H263,OR(J263="331",K263="331")),"x","")</f>
        <v/>
      </c>
    </row>
    <row r="264" spans="1:12" s="109" customFormat="1" hidden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74">
        <v>36432000</v>
      </c>
      <c r="J264" s="77" t="s">
        <v>18</v>
      </c>
      <c r="K264" s="75" t="s">
        <v>54</v>
      </c>
      <c r="L264" s="134" t="str">
        <f>IF(AND('331-CT'!$E$7=TH!H264,OR(J264="331",K264="331")),"x","")</f>
        <v>x</v>
      </c>
    </row>
    <row r="265" spans="1:12" s="109" customFormat="1" hidden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74">
        <v>45000</v>
      </c>
      <c r="J265" s="75" t="s">
        <v>241</v>
      </c>
      <c r="K265" s="75" t="s">
        <v>54</v>
      </c>
      <c r="L265" s="134" t="str">
        <f>IF(AND('331-CT'!$E$7=TH!H265,OR(J265="331",K265="331")),"x","")</f>
        <v/>
      </c>
    </row>
    <row r="266" spans="1:12" s="109" customFormat="1" hidden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74">
        <v>4500</v>
      </c>
      <c r="J266" s="75" t="s">
        <v>19</v>
      </c>
      <c r="K266" s="75" t="s">
        <v>54</v>
      </c>
      <c r="L266" s="134" t="str">
        <f>IF(AND('331-CT'!$E$7=TH!H266,OR(J266="331",K266="331")),"x","")</f>
        <v/>
      </c>
    </row>
    <row r="267" spans="1:12" s="109" customFormat="1" hidden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563</v>
      </c>
      <c r="H267" s="122" t="s">
        <v>83</v>
      </c>
      <c r="I267" s="74">
        <v>33120000</v>
      </c>
      <c r="J267" s="75" t="s">
        <v>241</v>
      </c>
      <c r="K267" s="75" t="s">
        <v>18</v>
      </c>
      <c r="L267" s="134" t="str">
        <f>IF(AND('331-CT'!$E$7=TH!H267,OR(J267="331",K267="331")),"x","")</f>
        <v>x</v>
      </c>
    </row>
    <row r="268" spans="1:12" s="109" customFormat="1" hidden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563</v>
      </c>
      <c r="H268" s="122" t="s">
        <v>83</v>
      </c>
      <c r="I268" s="74">
        <v>3312000</v>
      </c>
      <c r="J268" s="75" t="s">
        <v>19</v>
      </c>
      <c r="K268" s="75" t="s">
        <v>18</v>
      </c>
      <c r="L268" s="134" t="str">
        <f>IF(AND('331-CT'!$E$7=TH!H268,OR(J268="331",K268="331")),"x","")</f>
        <v>x</v>
      </c>
    </row>
    <row r="269" spans="1:12" s="109" customFormat="1" hidden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575</v>
      </c>
      <c r="G269" s="270"/>
      <c r="H269" s="122" t="s">
        <v>271</v>
      </c>
      <c r="I269" s="74">
        <v>30000000</v>
      </c>
      <c r="J269" s="75" t="s">
        <v>54</v>
      </c>
      <c r="K269" s="75" t="s">
        <v>203</v>
      </c>
      <c r="L269" s="134" t="str">
        <f>IF(AND('331-CT'!$E$7=TH!H269,OR(J269="331",K269="331")),"x","")</f>
        <v/>
      </c>
    </row>
    <row r="270" spans="1:12" s="109" customFormat="1" hidden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74">
        <v>50000</v>
      </c>
      <c r="J270" s="75" t="s">
        <v>241</v>
      </c>
      <c r="K270" s="75" t="s">
        <v>54</v>
      </c>
      <c r="L270" s="134" t="str">
        <f>IF(AND('331-CT'!$E$7=TH!H270,OR(J270="331",K270="331")),"x","")</f>
        <v/>
      </c>
    </row>
    <row r="271" spans="1:12" s="109" customFormat="1" hidden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74">
        <v>5000</v>
      </c>
      <c r="J271" s="77" t="s">
        <v>19</v>
      </c>
      <c r="K271" s="75" t="s">
        <v>54</v>
      </c>
      <c r="L271" s="134" t="str">
        <f>IF(AND('331-CT'!$E$7=TH!H271,OR(J271="331",K271="331")),"x","")</f>
        <v/>
      </c>
    </row>
    <row r="272" spans="1:12" s="109" customFormat="1" hidden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74">
        <v>50000</v>
      </c>
      <c r="J272" s="75" t="s">
        <v>241</v>
      </c>
      <c r="K272" s="75" t="s">
        <v>54</v>
      </c>
      <c r="L272" s="134" t="str">
        <f>IF(AND('331-CT'!$E$7=TH!H272,OR(J272="331",K272="331")),"x","")</f>
        <v/>
      </c>
    </row>
    <row r="273" spans="1:12" s="109" customFormat="1" hidden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74">
        <v>5000</v>
      </c>
      <c r="J273" s="75" t="s">
        <v>19</v>
      </c>
      <c r="K273" s="75" t="s">
        <v>54</v>
      </c>
      <c r="L273" s="134" t="str">
        <f>IF(AND('331-CT'!$E$7=TH!H273,OR(J273="331",K273="331")),"x","")</f>
        <v/>
      </c>
    </row>
    <row r="274" spans="1:12" s="109" customFormat="1" hidden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74">
        <v>50000</v>
      </c>
      <c r="J274" s="75" t="s">
        <v>241</v>
      </c>
      <c r="K274" s="75" t="s">
        <v>54</v>
      </c>
      <c r="L274" s="134" t="str">
        <f>IF(AND('331-CT'!$E$7=TH!H274,OR(J274="331",K274="331")),"x","")</f>
        <v/>
      </c>
    </row>
    <row r="275" spans="1:12" s="109" customFormat="1" hidden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74">
        <v>5000</v>
      </c>
      <c r="J275" s="75" t="s">
        <v>19</v>
      </c>
      <c r="K275" s="75" t="s">
        <v>54</v>
      </c>
      <c r="L275" s="134" t="str">
        <f>IF(AND('331-CT'!$E$7=TH!H275,OR(J275="331",K275="331")),"x","")</f>
        <v/>
      </c>
    </row>
    <row r="276" spans="1:12" s="109" customFormat="1" hidden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74">
        <v>30000000</v>
      </c>
      <c r="J276" s="75" t="s">
        <v>18</v>
      </c>
      <c r="K276" s="75" t="s">
        <v>54</v>
      </c>
      <c r="L276" s="134" t="str">
        <f>IF(AND('331-CT'!$E$7=TH!H276,OR(J276="331",K276="331")),"x","")</f>
        <v/>
      </c>
    </row>
    <row r="277" spans="1:12" s="109" customFormat="1" hidden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74">
        <v>20000</v>
      </c>
      <c r="J277" s="75" t="s">
        <v>241</v>
      </c>
      <c r="K277" s="75" t="s">
        <v>54</v>
      </c>
      <c r="L277" s="134" t="str">
        <f>IF(AND('331-CT'!$E$7=TH!H277,OR(J277="331",K277="331")),"x","")</f>
        <v/>
      </c>
    </row>
    <row r="278" spans="1:12" s="109" customFormat="1" hidden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74">
        <v>2000</v>
      </c>
      <c r="J278" s="75" t="s">
        <v>19</v>
      </c>
      <c r="K278" s="75" t="s">
        <v>54</v>
      </c>
      <c r="L278" s="134" t="str">
        <f>IF(AND('331-CT'!$E$7=TH!H278,OR(J278="331",K278="331")),"x","")</f>
        <v/>
      </c>
    </row>
    <row r="279" spans="1:12" s="109" customFormat="1" hidden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74">
        <v>100000</v>
      </c>
      <c r="J279" s="75" t="s">
        <v>241</v>
      </c>
      <c r="K279" s="75" t="s">
        <v>54</v>
      </c>
      <c r="L279" s="134" t="str">
        <f>IF(AND('331-CT'!$E$7=TH!H279,OR(J279="331",K279="331")),"x","")</f>
        <v/>
      </c>
    </row>
    <row r="280" spans="1:12" s="109" customFormat="1" hidden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74">
        <v>10000</v>
      </c>
      <c r="J280" s="75" t="s">
        <v>19</v>
      </c>
      <c r="K280" s="75" t="s">
        <v>54</v>
      </c>
      <c r="L280" s="134" t="str">
        <f>IF(AND('331-CT'!$E$7=TH!H280,OR(J280="331",K280="331")),"x","")</f>
        <v/>
      </c>
    </row>
    <row r="281" spans="1:12" s="109" customFormat="1" hidden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74">
        <v>378779940</v>
      </c>
      <c r="J281" s="75" t="s">
        <v>18</v>
      </c>
      <c r="K281" s="75" t="s">
        <v>54</v>
      </c>
      <c r="L281" s="134" t="str">
        <f>IF(AND('331-CT'!$E$7=TH!H281,OR(J281="331",K281="331")),"x","")</f>
        <v/>
      </c>
    </row>
    <row r="282" spans="1:12" s="109" customFormat="1" hidden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575</v>
      </c>
      <c r="G282" s="265"/>
      <c r="H282" s="122" t="s">
        <v>271</v>
      </c>
      <c r="I282" s="74">
        <v>20000000</v>
      </c>
      <c r="J282" s="78" t="s">
        <v>54</v>
      </c>
      <c r="K282" s="75" t="s">
        <v>203</v>
      </c>
      <c r="L282" s="134" t="str">
        <f>IF(AND('331-CT'!$E$7=TH!H282,OR(J282="331",K282="331")),"x","")</f>
        <v/>
      </c>
    </row>
    <row r="283" spans="1:12" s="109" customFormat="1" hidden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74">
        <v>20000000</v>
      </c>
      <c r="J283" s="75" t="s">
        <v>18</v>
      </c>
      <c r="K283" s="75" t="s">
        <v>54</v>
      </c>
      <c r="L283" s="134" t="str">
        <f>IF(AND('331-CT'!$E$7=TH!H283,OR(J283="331",K283="331")),"x","")</f>
        <v/>
      </c>
    </row>
    <row r="284" spans="1:12" s="109" customFormat="1" hidden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3">
        <v>45000</v>
      </c>
      <c r="J284" s="134" t="s">
        <v>241</v>
      </c>
      <c r="K284" s="134" t="s">
        <v>54</v>
      </c>
      <c r="L284" s="134" t="str">
        <f>IF(AND('331-CT'!$E$7=TH!H284,OR(J284="331",K284="331")),"x","")</f>
        <v/>
      </c>
    </row>
    <row r="285" spans="1:12" s="109" customFormat="1" hidden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3">
        <v>4500</v>
      </c>
      <c r="J285" s="134" t="s">
        <v>19</v>
      </c>
      <c r="K285" s="134" t="s">
        <v>54</v>
      </c>
      <c r="L285" s="134" t="str">
        <f>IF(AND('331-CT'!$E$7=TH!H285,OR(J285="331",K285="331")),"x","")</f>
        <v/>
      </c>
    </row>
    <row r="286" spans="1:12" s="109" customFormat="1" hidden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576</v>
      </c>
      <c r="G286" s="265"/>
      <c r="H286" s="122" t="s">
        <v>266</v>
      </c>
      <c r="I286" s="74">
        <v>50000000</v>
      </c>
      <c r="J286" s="75" t="s">
        <v>39</v>
      </c>
      <c r="K286" s="75" t="s">
        <v>203</v>
      </c>
      <c r="L286" s="134" t="str">
        <f>IF(AND('331-CT'!$E$7=TH!H286,OR(J286="331",K286="331")),"x","")</f>
        <v/>
      </c>
    </row>
    <row r="287" spans="1:12" s="109" customFormat="1" hidden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266</v>
      </c>
      <c r="I287" s="74">
        <v>50000000</v>
      </c>
      <c r="J287" s="75" t="s">
        <v>54</v>
      </c>
      <c r="K287" s="75" t="s">
        <v>39</v>
      </c>
      <c r="L287" s="134" t="str">
        <f>IF(AND('331-CT'!$E$7=TH!H287,OR(J287="331",K287="331")),"x","")</f>
        <v/>
      </c>
    </row>
    <row r="288" spans="1:12" s="109" customFormat="1" hidden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74">
        <v>50000000</v>
      </c>
      <c r="J288" s="75" t="s">
        <v>18</v>
      </c>
      <c r="K288" s="75" t="s">
        <v>54</v>
      </c>
      <c r="L288" s="134" t="str">
        <f>IF(AND('331-CT'!$E$7=TH!H288,OR(J288="331",K288="331")),"x","")</f>
        <v/>
      </c>
    </row>
    <row r="289" spans="1:12" s="109" customFormat="1" hidden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74">
        <v>25000</v>
      </c>
      <c r="J289" s="75" t="s">
        <v>241</v>
      </c>
      <c r="K289" s="75" t="s">
        <v>54</v>
      </c>
      <c r="L289" s="134" t="str">
        <f>IF(AND('331-CT'!$E$7=TH!H289,OR(J289="331",K289="331")),"x","")</f>
        <v/>
      </c>
    </row>
    <row r="290" spans="1:12" s="109" customFormat="1" hidden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74">
        <v>2500</v>
      </c>
      <c r="J290" s="75" t="s">
        <v>19</v>
      </c>
      <c r="K290" s="75" t="s">
        <v>54</v>
      </c>
      <c r="L290" s="134" t="str">
        <f>IF(AND('331-CT'!$E$7=TH!H290,OR(J290="331",K290="331")),"x","")</f>
        <v/>
      </c>
    </row>
    <row r="291" spans="1:12" s="109" customFormat="1" hidden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576</v>
      </c>
      <c r="G291" s="265"/>
      <c r="H291" s="124" t="s">
        <v>266</v>
      </c>
      <c r="I291" s="74">
        <v>50000000</v>
      </c>
      <c r="J291" s="75" t="s">
        <v>39</v>
      </c>
      <c r="K291" s="75" t="s">
        <v>203</v>
      </c>
      <c r="L291" s="134" t="str">
        <f>IF(AND('331-CT'!$E$7=TH!H291,OR(J291="331",K291="331")),"x","")</f>
        <v/>
      </c>
    </row>
    <row r="292" spans="1:12" s="109" customFormat="1" hidden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266</v>
      </c>
      <c r="I292" s="74">
        <v>50000000</v>
      </c>
      <c r="J292" s="75" t="s">
        <v>54</v>
      </c>
      <c r="K292" s="75" t="s">
        <v>39</v>
      </c>
      <c r="L292" s="134" t="str">
        <f>IF(AND('331-CT'!$E$7=TH!H292,OR(J292="331",K292="331")),"x","")</f>
        <v/>
      </c>
    </row>
    <row r="293" spans="1:12" s="109" customFormat="1" hidden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74">
        <v>50000000</v>
      </c>
      <c r="J293" s="75" t="s">
        <v>18</v>
      </c>
      <c r="K293" s="75" t="s">
        <v>54</v>
      </c>
      <c r="L293" s="134" t="str">
        <f>IF(AND('331-CT'!$E$7=TH!H293,OR(J293="331",K293="331")),"x","")</f>
        <v/>
      </c>
    </row>
    <row r="294" spans="1:12" s="109" customFormat="1" hidden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74">
        <v>25000</v>
      </c>
      <c r="J294" s="75" t="s">
        <v>241</v>
      </c>
      <c r="K294" s="75" t="s">
        <v>54</v>
      </c>
      <c r="L294" s="134" t="str">
        <f>IF(AND('331-CT'!$E$7=TH!H294,OR(J294="331",K294="331")),"x","")</f>
        <v/>
      </c>
    </row>
    <row r="295" spans="1:12" s="109" customFormat="1" hidden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74">
        <v>2500</v>
      </c>
      <c r="J295" s="75" t="s">
        <v>19</v>
      </c>
      <c r="K295" s="75" t="s">
        <v>54</v>
      </c>
      <c r="L295" s="134" t="str">
        <f>IF(AND('331-CT'!$E$7=TH!H295,OR(J295="331",K295="331")),"x","")</f>
        <v/>
      </c>
    </row>
    <row r="296" spans="1:12" s="109" customFormat="1" hidden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575</v>
      </c>
      <c r="G296" s="265"/>
      <c r="H296" s="124" t="s">
        <v>271</v>
      </c>
      <c r="I296" s="74">
        <v>253000000</v>
      </c>
      <c r="J296" s="75" t="s">
        <v>54</v>
      </c>
      <c r="K296" s="75" t="s">
        <v>203</v>
      </c>
      <c r="L296" s="134" t="str">
        <f>IF(AND('331-CT'!$E$7=TH!H296,OR(J296="331",K296="331")),"x","")</f>
        <v/>
      </c>
    </row>
    <row r="297" spans="1:12" s="109" customFormat="1" hidden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74">
        <v>252519960</v>
      </c>
      <c r="J297" s="75" t="s">
        <v>18</v>
      </c>
      <c r="K297" s="75" t="s">
        <v>54</v>
      </c>
      <c r="L297" s="134" t="str">
        <f>IF(AND('331-CT'!$E$7=TH!H297,OR(J297="331",K297="331")),"x","")</f>
        <v/>
      </c>
    </row>
    <row r="298" spans="1:12" s="109" customFormat="1" hidden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74">
        <v>151275</v>
      </c>
      <c r="J298" s="75" t="s">
        <v>241</v>
      </c>
      <c r="K298" s="75" t="s">
        <v>54</v>
      </c>
      <c r="L298" s="134" t="str">
        <f>IF(AND('331-CT'!$E$7=TH!H298,OR(J298="331",K298="331")),"x","")</f>
        <v/>
      </c>
    </row>
    <row r="299" spans="1:12" s="109" customFormat="1" hidden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4">
        <v>15127</v>
      </c>
      <c r="J299" s="136" t="s">
        <v>19</v>
      </c>
      <c r="K299" s="136" t="s">
        <v>54</v>
      </c>
      <c r="L299" s="134" t="str">
        <f>IF(AND('331-CT'!$E$7=TH!H299,OR(J299="331",K299="331")),"x","")</f>
        <v/>
      </c>
    </row>
    <row r="300" spans="1:12" s="109" customFormat="1" hidden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313</v>
      </c>
      <c r="I300" s="74">
        <v>1000000000</v>
      </c>
      <c r="J300" s="75" t="s">
        <v>54</v>
      </c>
      <c r="K300" s="75" t="s">
        <v>227</v>
      </c>
      <c r="L300" s="134" t="str">
        <f>IF(AND('331-CT'!$E$7=TH!H300,OR(J300="331",K300="331")),"x","")</f>
        <v/>
      </c>
    </row>
    <row r="301" spans="1:12" s="109" customFormat="1" hidden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74">
        <v>50000000</v>
      </c>
      <c r="J301" s="75" t="s">
        <v>18</v>
      </c>
      <c r="K301" s="75" t="s">
        <v>54</v>
      </c>
      <c r="L301" s="134" t="str">
        <f>IF(AND('331-CT'!$E$7=TH!H301,OR(J301="331",K301="331")),"x","")</f>
        <v/>
      </c>
    </row>
    <row r="302" spans="1:12" s="109" customFormat="1" hidden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74">
        <v>25000</v>
      </c>
      <c r="J302" s="75" t="s">
        <v>241</v>
      </c>
      <c r="K302" s="75" t="s">
        <v>54</v>
      </c>
      <c r="L302" s="134" t="str">
        <f>IF(AND('331-CT'!$E$7=TH!H302,OR(J302="331",K302="331")),"x","")</f>
        <v/>
      </c>
    </row>
    <row r="303" spans="1:12" s="109" customFormat="1" hidden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74">
        <v>2500</v>
      </c>
      <c r="J303" s="75" t="s">
        <v>19</v>
      </c>
      <c r="K303" s="75" t="s">
        <v>54</v>
      </c>
      <c r="L303" s="134" t="str">
        <f>IF(AND('331-CT'!$E$7=TH!H303,OR(J303="331",K303="331")),"x","")</f>
        <v/>
      </c>
    </row>
    <row r="304" spans="1:12" s="109" customFormat="1" hidden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74">
        <v>80000000</v>
      </c>
      <c r="J304" s="75" t="s">
        <v>18</v>
      </c>
      <c r="K304" s="75" t="s">
        <v>54</v>
      </c>
      <c r="L304" s="134" t="str">
        <f>IF(AND('331-CT'!$E$7=TH!H304,OR(J304="331",K304="331")),"x","")</f>
        <v/>
      </c>
    </row>
    <row r="305" spans="1:12" s="109" customFormat="1" hidden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74">
        <v>24000</v>
      </c>
      <c r="J305" s="75" t="s">
        <v>241</v>
      </c>
      <c r="K305" s="75" t="s">
        <v>54</v>
      </c>
      <c r="L305" s="134" t="str">
        <f>IF(AND('331-CT'!$E$7=TH!H305,OR(J305="331",K305="331")),"x","")</f>
        <v/>
      </c>
    </row>
    <row r="306" spans="1:12" s="109" customFormat="1" hidden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74">
        <v>2400</v>
      </c>
      <c r="J306" s="75" t="s">
        <v>19</v>
      </c>
      <c r="K306" s="75" t="s">
        <v>54</v>
      </c>
      <c r="L306" s="134" t="str">
        <f>IF(AND('331-CT'!$E$7=TH!H306,OR(J306="331",K306="331")),"x","")</f>
        <v/>
      </c>
    </row>
    <row r="307" spans="1:12" s="109" customFormat="1" hidden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74">
        <v>50000000</v>
      </c>
      <c r="J307" s="75" t="s">
        <v>18</v>
      </c>
      <c r="K307" s="75" t="s">
        <v>54</v>
      </c>
      <c r="L307" s="134" t="str">
        <f>IF(AND('331-CT'!$E$7=TH!H307,OR(J307="331",K307="331")),"x","")</f>
        <v/>
      </c>
    </row>
    <row r="308" spans="1:12" s="109" customFormat="1" hidden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74">
        <v>25000</v>
      </c>
      <c r="J308" s="78" t="s">
        <v>241</v>
      </c>
      <c r="K308" s="75" t="s">
        <v>54</v>
      </c>
      <c r="L308" s="134" t="str">
        <f>IF(AND('331-CT'!$E$7=TH!H308,OR(J308="331",K308="331")),"x","")</f>
        <v/>
      </c>
    </row>
    <row r="309" spans="1:12" s="109" customFormat="1" hidden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74">
        <v>2500</v>
      </c>
      <c r="J309" s="75" t="s">
        <v>19</v>
      </c>
      <c r="K309" s="75" t="s">
        <v>54</v>
      </c>
      <c r="L309" s="134" t="str">
        <f>IF(AND('331-CT'!$E$7=TH!H309,OR(J309="331",K309="331")),"x","")</f>
        <v/>
      </c>
    </row>
    <row r="310" spans="1:12" s="109" customFormat="1" hidden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74">
        <v>378779940</v>
      </c>
      <c r="J310" s="75" t="s">
        <v>18</v>
      </c>
      <c r="K310" s="75" t="s">
        <v>54</v>
      </c>
      <c r="L310" s="134" t="str">
        <f>IF(AND('331-CT'!$E$7=TH!H310,OR(J310="331",K310="331")),"x","")</f>
        <v/>
      </c>
    </row>
    <row r="311" spans="1:12" s="109" customFormat="1" hidden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74">
        <v>113634</v>
      </c>
      <c r="J311" s="75" t="s">
        <v>241</v>
      </c>
      <c r="K311" s="75" t="s">
        <v>54</v>
      </c>
      <c r="L311" s="134" t="str">
        <f>IF(AND('331-CT'!$E$7=TH!H311,OR(J311="331",K311="331")),"x","")</f>
        <v/>
      </c>
    </row>
    <row r="312" spans="1:12" s="109" customFormat="1" hidden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74">
        <v>11363</v>
      </c>
      <c r="J312" s="75" t="s">
        <v>19</v>
      </c>
      <c r="K312" s="75" t="s">
        <v>54</v>
      </c>
      <c r="L312" s="134" t="str">
        <f>IF(AND('331-CT'!$E$7=TH!H312,OR(J312="331",K312="331")),"x","")</f>
        <v/>
      </c>
    </row>
    <row r="313" spans="1:12" s="109" customFormat="1" hidden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74">
        <v>40000</v>
      </c>
      <c r="J313" s="75" t="s">
        <v>241</v>
      </c>
      <c r="K313" s="75" t="s">
        <v>54</v>
      </c>
      <c r="L313" s="134" t="str">
        <f>IF(AND('331-CT'!$E$7=TH!H313,OR(J313="331",K313="331")),"x","")</f>
        <v/>
      </c>
    </row>
    <row r="314" spans="1:12" s="109" customFormat="1" hidden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74">
        <v>4000</v>
      </c>
      <c r="J314" s="78" t="s">
        <v>19</v>
      </c>
      <c r="K314" s="75" t="s">
        <v>54</v>
      </c>
      <c r="L314" s="134" t="str">
        <f>IF(AND('331-CT'!$E$7=TH!H314,OR(J314="331",K314="331")),"x","")</f>
        <v/>
      </c>
    </row>
    <row r="315" spans="1:12" s="109" customFormat="1" hidden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564</v>
      </c>
      <c r="H315" s="123" t="s">
        <v>108</v>
      </c>
      <c r="I315" s="74">
        <v>72727273</v>
      </c>
      <c r="J315" s="75" t="s">
        <v>654</v>
      </c>
      <c r="K315" s="75" t="s">
        <v>18</v>
      </c>
      <c r="L315" s="134" t="str">
        <f>IF(AND('331-CT'!$E$7=TH!H315,OR(J315="331",K315="331")),"x","")</f>
        <v/>
      </c>
    </row>
    <row r="316" spans="1:12" s="109" customFormat="1" hidden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564</v>
      </c>
      <c r="H316" s="122" t="s">
        <v>108</v>
      </c>
      <c r="I316" s="74">
        <v>7272727</v>
      </c>
      <c r="J316" s="75" t="s">
        <v>19</v>
      </c>
      <c r="K316" s="75" t="s">
        <v>18</v>
      </c>
      <c r="L316" s="134" t="str">
        <f>IF(AND('331-CT'!$E$7=TH!H316,OR(J316="331",K316="331")),"x","")</f>
        <v/>
      </c>
    </row>
    <row r="317" spans="1:12" s="109" customFormat="1" hidden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74">
        <v>38769</v>
      </c>
      <c r="J317" s="75" t="s">
        <v>54</v>
      </c>
      <c r="K317" s="75" t="s">
        <v>99</v>
      </c>
      <c r="L317" s="134" t="str">
        <f>IF(AND('331-CT'!$E$7=TH!H317,OR(J317="331",K317="331")),"x","")</f>
        <v/>
      </c>
    </row>
    <row r="318" spans="1:12" s="109" customFormat="1" hidden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565</v>
      </c>
      <c r="H318" s="123" t="s">
        <v>89</v>
      </c>
      <c r="I318" s="74">
        <v>1443034000</v>
      </c>
      <c r="J318" s="75" t="s">
        <v>654</v>
      </c>
      <c r="K318" s="75" t="s">
        <v>18</v>
      </c>
      <c r="L318" s="134" t="str">
        <f>IF(AND('331-CT'!$E$7=TH!H318,OR(J318="331",K318="331")),"x","")</f>
        <v/>
      </c>
    </row>
    <row r="319" spans="1:12" s="109" customFormat="1" hidden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565</v>
      </c>
      <c r="H319" s="122" t="s">
        <v>89</v>
      </c>
      <c r="I319" s="74">
        <v>144303400</v>
      </c>
      <c r="J319" s="75" t="s">
        <v>19</v>
      </c>
      <c r="K319" s="75" t="s">
        <v>18</v>
      </c>
      <c r="L319" s="134" t="str">
        <f>IF(AND('331-CT'!$E$7=TH!H319,OR(J319="331",K319="331")),"x","")</f>
        <v/>
      </c>
    </row>
    <row r="320" spans="1:12" s="109" customFormat="1" hidden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74">
        <v>50000000</v>
      </c>
      <c r="J320" s="75" t="s">
        <v>18</v>
      </c>
      <c r="K320" s="75" t="s">
        <v>54</v>
      </c>
      <c r="L320" s="134" t="str">
        <f>IF(AND('331-CT'!$E$7=TH!H320,OR(J320="331",K320="331")),"x","")</f>
        <v/>
      </c>
    </row>
    <row r="321" spans="1:12" s="109" customFormat="1" hidden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74">
        <v>25000</v>
      </c>
      <c r="J321" s="75" t="s">
        <v>241</v>
      </c>
      <c r="K321" s="75" t="s">
        <v>54</v>
      </c>
      <c r="L321" s="134" t="str">
        <f>IF(AND('331-CT'!$E$7=TH!H321,OR(J321="331",K321="331")),"x","")</f>
        <v/>
      </c>
    </row>
    <row r="322" spans="1:12" s="109" customFormat="1" hidden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74">
        <v>2500</v>
      </c>
      <c r="J322" s="75" t="s">
        <v>19</v>
      </c>
      <c r="K322" s="75" t="s">
        <v>54</v>
      </c>
      <c r="L322" s="134" t="str">
        <f>IF(AND('331-CT'!$E$7=TH!H322,OR(J322="331",K322="331")),"x","")</f>
        <v/>
      </c>
    </row>
    <row r="323" spans="1:12" s="109" customFormat="1" hidden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576</v>
      </c>
      <c r="G323" s="265"/>
      <c r="H323" s="122" t="s">
        <v>266</v>
      </c>
      <c r="I323" s="74">
        <v>9000000</v>
      </c>
      <c r="J323" s="75" t="s">
        <v>39</v>
      </c>
      <c r="K323" s="75" t="s">
        <v>203</v>
      </c>
      <c r="L323" s="134" t="str">
        <f>IF(AND('331-CT'!$E$7=TH!H323,OR(J323="331",K323="331")),"x","")</f>
        <v/>
      </c>
    </row>
    <row r="324" spans="1:12" s="109" customFormat="1" hidden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266</v>
      </c>
      <c r="I324" s="74">
        <v>9000000</v>
      </c>
      <c r="J324" s="75" t="s">
        <v>54</v>
      </c>
      <c r="K324" s="75" t="s">
        <v>39</v>
      </c>
      <c r="L324" s="134" t="str">
        <f>IF(AND('331-CT'!$E$7=TH!H324,OR(J324="331",K324="331")),"x","")</f>
        <v/>
      </c>
    </row>
    <row r="325" spans="1:12" s="109" customFormat="1" hidden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313</v>
      </c>
      <c r="I325" s="74">
        <v>8625463</v>
      </c>
      <c r="J325" s="75" t="s">
        <v>239</v>
      </c>
      <c r="K325" s="75" t="s">
        <v>54</v>
      </c>
      <c r="L325" s="134" t="str">
        <f>IF(AND('331-CT'!$E$7=TH!H325,OR(J325="331",K325="331")),"x","")</f>
        <v/>
      </c>
    </row>
    <row r="326" spans="1:12" s="109" customFormat="1" hidden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74">
        <v>752610000</v>
      </c>
      <c r="J326" s="75" t="s">
        <v>18</v>
      </c>
      <c r="K326" s="75" t="s">
        <v>54</v>
      </c>
      <c r="L326" s="134" t="str">
        <f>IF(AND('331-CT'!$E$7=TH!H326,OR(J326="331",K326="331")),"x","")</f>
        <v/>
      </c>
    </row>
    <row r="327" spans="1:12" s="109" customFormat="1" hidden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74">
        <v>225783</v>
      </c>
      <c r="J327" s="75" t="s">
        <v>241</v>
      </c>
      <c r="K327" s="75" t="s">
        <v>54</v>
      </c>
      <c r="L327" s="134" t="str">
        <f>IF(AND('331-CT'!$E$7=TH!H327,OR(J327="331",K327="331")),"x","")</f>
        <v/>
      </c>
    </row>
    <row r="328" spans="1:12" s="109" customFormat="1" hidden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74">
        <v>22578</v>
      </c>
      <c r="J328" s="75" t="s">
        <v>19</v>
      </c>
      <c r="K328" s="75" t="s">
        <v>54</v>
      </c>
      <c r="L328" s="134" t="str">
        <f>IF(AND('331-CT'!$E$7=TH!H328,OR(J328="331",K328="331")),"x","")</f>
        <v/>
      </c>
    </row>
    <row r="329" spans="1:12" s="109" customFormat="1" hidden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74">
        <v>800000000</v>
      </c>
      <c r="J329" s="75" t="s">
        <v>18</v>
      </c>
      <c r="K329" s="75" t="s">
        <v>54</v>
      </c>
      <c r="L329" s="134" t="str">
        <f>IF(AND('331-CT'!$E$7=TH!H329,OR(J329="331",K329="331")),"x","")</f>
        <v/>
      </c>
    </row>
    <row r="330" spans="1:12" s="109" customFormat="1" hidden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74">
        <v>400000</v>
      </c>
      <c r="J330" s="75" t="s">
        <v>241</v>
      </c>
      <c r="K330" s="75" t="s">
        <v>54</v>
      </c>
      <c r="L330" s="134" t="str">
        <f>IF(AND('331-CT'!$E$7=TH!H330,OR(J330="331",K330="331")),"x","")</f>
        <v/>
      </c>
    </row>
    <row r="331" spans="1:12" s="109" customFormat="1" hidden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3">
        <v>40000</v>
      </c>
      <c r="J331" s="134" t="s">
        <v>19</v>
      </c>
      <c r="K331" s="134" t="s">
        <v>54</v>
      </c>
      <c r="L331" s="134" t="str">
        <f>IF(AND('331-CT'!$E$7=TH!H331,OR(J331="331",K331="331")),"x","")</f>
        <v/>
      </c>
    </row>
    <row r="332" spans="1:12" s="109" customFormat="1" hidden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312</v>
      </c>
      <c r="G332" s="271"/>
      <c r="H332" s="132" t="s">
        <v>314</v>
      </c>
      <c r="I332" s="133">
        <v>2000000000</v>
      </c>
      <c r="J332" s="134" t="s">
        <v>54</v>
      </c>
      <c r="K332" s="134" t="s">
        <v>227</v>
      </c>
      <c r="L332" s="134" t="str">
        <f>IF(AND('331-CT'!$E$7=TH!H332,OR(J332="331",K332="331")),"x","")</f>
        <v/>
      </c>
    </row>
    <row r="333" spans="1:12" s="109" customFormat="1" hidden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74">
        <v>20000</v>
      </c>
      <c r="J333" s="75" t="s">
        <v>241</v>
      </c>
      <c r="K333" s="75" t="s">
        <v>54</v>
      </c>
      <c r="L333" s="134" t="str">
        <f>IF(AND('331-CT'!$E$7=TH!H333,OR(J333="331",K333="331")),"x","")</f>
        <v/>
      </c>
    </row>
    <row r="334" spans="1:12" s="109" customFormat="1" hidden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74">
        <v>2000</v>
      </c>
      <c r="J334" s="75" t="s">
        <v>19</v>
      </c>
      <c r="K334" s="75" t="s">
        <v>54</v>
      </c>
      <c r="L334" s="134" t="str">
        <f>IF(AND('331-CT'!$E$7=TH!H334,OR(J334="331",K334="331")),"x","")</f>
        <v/>
      </c>
    </row>
    <row r="335" spans="1:12" s="109" customFormat="1" hidden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74">
        <v>199881</v>
      </c>
      <c r="J335" s="75" t="s">
        <v>54</v>
      </c>
      <c r="K335" s="75" t="s">
        <v>99</v>
      </c>
      <c r="L335" s="134" t="str">
        <f>IF(AND('331-CT'!$E$7=TH!H335,OR(J335="331",K335="331")),"x","")</f>
        <v/>
      </c>
    </row>
    <row r="336" spans="1:12" s="109" customFormat="1" hidden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74">
        <v>20000</v>
      </c>
      <c r="J336" s="75" t="s">
        <v>241</v>
      </c>
      <c r="K336" s="75" t="s">
        <v>54</v>
      </c>
      <c r="L336" s="134" t="str">
        <f>IF(AND('331-CT'!$E$7=TH!H336,OR(J336="331",K336="331")),"x","")</f>
        <v/>
      </c>
    </row>
    <row r="337" spans="1:12" s="109" customFormat="1" hidden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74">
        <v>2000</v>
      </c>
      <c r="J337" s="75" t="s">
        <v>19</v>
      </c>
      <c r="K337" s="75" t="s">
        <v>54</v>
      </c>
      <c r="L337" s="134" t="str">
        <f>IF(AND('331-CT'!$E$7=TH!H337,OR(J337="331",K337="331")),"x","")</f>
        <v/>
      </c>
    </row>
    <row r="338" spans="1:12" s="109" customFormat="1" hidden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4">
        <v>50000</v>
      </c>
      <c r="J338" s="75" t="s">
        <v>241</v>
      </c>
      <c r="K338" s="75" t="s">
        <v>54</v>
      </c>
      <c r="L338" s="134" t="str">
        <f>IF(AND('331-CT'!$E$7=TH!H338,OR(J338="331",K338="331")),"x","")</f>
        <v/>
      </c>
    </row>
    <row r="339" spans="1:12" s="109" customFormat="1" hidden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74">
        <v>5000</v>
      </c>
      <c r="J339" s="75" t="s">
        <v>19</v>
      </c>
      <c r="K339" s="75" t="s">
        <v>54</v>
      </c>
      <c r="L339" s="134" t="str">
        <f>IF(AND('331-CT'!$E$7=TH!H339,OR(J339="331",K339="331")),"x","")</f>
        <v/>
      </c>
    </row>
    <row r="340" spans="1:12" s="109" customFormat="1" hidden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74">
        <v>50000</v>
      </c>
      <c r="J340" s="75" t="s">
        <v>241</v>
      </c>
      <c r="K340" s="75" t="s">
        <v>54</v>
      </c>
      <c r="L340" s="134" t="str">
        <f>IF(AND('331-CT'!$E$7=TH!H340,OR(J340="331",K340="331")),"x","")</f>
        <v/>
      </c>
    </row>
    <row r="341" spans="1:12" s="109" customFormat="1" hidden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74">
        <v>5000</v>
      </c>
      <c r="J341" s="75" t="s">
        <v>19</v>
      </c>
      <c r="K341" s="75" t="s">
        <v>54</v>
      </c>
      <c r="L341" s="134" t="str">
        <f>IF(AND('331-CT'!$E$7=TH!H341,OR(J341="331",K341="331")),"x","")</f>
        <v/>
      </c>
    </row>
    <row r="342" spans="1:12" s="109" customFormat="1" hidden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74">
        <v>50000</v>
      </c>
      <c r="J342" s="75" t="s">
        <v>241</v>
      </c>
      <c r="K342" s="75" t="s">
        <v>54</v>
      </c>
      <c r="L342" s="134" t="str">
        <f>IF(AND('331-CT'!$E$7=TH!H342,OR(J342="331",K342="331")),"x","")</f>
        <v/>
      </c>
    </row>
    <row r="343" spans="1:12" s="109" customFormat="1" hidden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74">
        <v>5000</v>
      </c>
      <c r="J343" s="75" t="s">
        <v>19</v>
      </c>
      <c r="K343" s="75" t="s">
        <v>54</v>
      </c>
      <c r="L343" s="134" t="str">
        <f>IF(AND('331-CT'!$E$7=TH!H343,OR(J343="331",K343="331")),"x","")</f>
        <v/>
      </c>
    </row>
    <row r="344" spans="1:12" s="109" customFormat="1" hidden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4">
        <v>16327199</v>
      </c>
      <c r="J344" s="75" t="s">
        <v>18</v>
      </c>
      <c r="K344" s="75" t="s">
        <v>54</v>
      </c>
      <c r="L344" s="134" t="str">
        <f>IF(AND('331-CT'!$E$7=TH!H344,OR(J344="331",K344="331")),"x","")</f>
        <v/>
      </c>
    </row>
    <row r="345" spans="1:12" s="109" customFormat="1" hidden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4">
        <v>25000</v>
      </c>
      <c r="J345" s="75" t="s">
        <v>241</v>
      </c>
      <c r="K345" s="75" t="s">
        <v>54</v>
      </c>
      <c r="L345" s="134" t="str">
        <f>IF(AND('331-CT'!$E$7=TH!H345,OR(J345="331",K345="331")),"x","")</f>
        <v/>
      </c>
    </row>
    <row r="346" spans="1:12" s="109" customFormat="1" hidden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74">
        <v>2500</v>
      </c>
      <c r="J346" s="75" t="s">
        <v>19</v>
      </c>
      <c r="K346" s="75" t="s">
        <v>54</v>
      </c>
      <c r="L346" s="134" t="str">
        <f>IF(AND('331-CT'!$E$7=TH!H346,OR(J346="331",K346="331")),"x","")</f>
        <v/>
      </c>
    </row>
    <row r="347" spans="1:12" s="109" customFormat="1" hidden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74">
        <v>34408000</v>
      </c>
      <c r="J347" s="75" t="s">
        <v>18</v>
      </c>
      <c r="K347" s="75" t="s">
        <v>54</v>
      </c>
      <c r="L347" s="134" t="str">
        <f>IF(AND('331-CT'!$E$7=TH!H347,OR(J347="331",K347="331")),"x","")</f>
        <v>x</v>
      </c>
    </row>
    <row r="348" spans="1:12" s="109" customFormat="1" hidden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74">
        <v>25000</v>
      </c>
      <c r="J348" s="75" t="s">
        <v>241</v>
      </c>
      <c r="K348" s="75" t="s">
        <v>54</v>
      </c>
      <c r="L348" s="134" t="str">
        <f>IF(AND('331-CT'!$E$7=TH!H348,OR(J348="331",K348="331")),"x","")</f>
        <v/>
      </c>
    </row>
    <row r="349" spans="1:12" s="109" customFormat="1" hidden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74">
        <v>2500</v>
      </c>
      <c r="J349" s="75" t="s">
        <v>19</v>
      </c>
      <c r="K349" s="75" t="s">
        <v>54</v>
      </c>
      <c r="L349" s="134" t="str">
        <f>IF(AND('331-CT'!$E$7=TH!H349,OR(J349="331",K349="331")),"x","")</f>
        <v/>
      </c>
    </row>
    <row r="350" spans="1:12" s="109" customFormat="1" hidden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566</v>
      </c>
      <c r="H350" s="122" t="s">
        <v>132</v>
      </c>
      <c r="I350" s="74">
        <v>28000005</v>
      </c>
      <c r="J350" s="75" t="s">
        <v>654</v>
      </c>
      <c r="K350" s="75" t="s">
        <v>18</v>
      </c>
      <c r="L350" s="134" t="str">
        <f>IF(AND('331-CT'!$E$7=TH!H350,OR(J350="331",K350="331")),"x","")</f>
        <v/>
      </c>
    </row>
    <row r="351" spans="1:12" s="109" customFormat="1" hidden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566</v>
      </c>
      <c r="H351" s="122" t="s">
        <v>132</v>
      </c>
      <c r="I351" s="74">
        <v>2800000</v>
      </c>
      <c r="J351" s="75" t="s">
        <v>19</v>
      </c>
      <c r="K351" s="75" t="s">
        <v>18</v>
      </c>
      <c r="L351" s="134" t="str">
        <f>IF(AND('331-CT'!$E$7=TH!H351,OR(J351="331",K351="331")),"x","")</f>
        <v/>
      </c>
    </row>
    <row r="352" spans="1:12" s="109" customFormat="1" hidden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74">
        <v>323824160</v>
      </c>
      <c r="J352" s="75" t="s">
        <v>18</v>
      </c>
      <c r="K352" s="75" t="s">
        <v>54</v>
      </c>
      <c r="L352" s="134" t="str">
        <f>IF(AND('331-CT'!$E$7=TH!H352,OR(J352="331",K352="331")),"x","")</f>
        <v/>
      </c>
    </row>
    <row r="353" spans="1:12" s="109" customFormat="1" hidden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74">
        <v>97147</v>
      </c>
      <c r="J353" s="75" t="s">
        <v>241</v>
      </c>
      <c r="K353" s="75" t="s">
        <v>54</v>
      </c>
      <c r="L353" s="134" t="str">
        <f>IF(AND('331-CT'!$E$7=TH!H353,OR(J353="331",K353="331")),"x","")</f>
        <v/>
      </c>
    </row>
    <row r="354" spans="1:12" s="109" customFormat="1" hidden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74">
        <v>9715</v>
      </c>
      <c r="J354" s="75" t="s">
        <v>19</v>
      </c>
      <c r="K354" s="75" t="s">
        <v>54</v>
      </c>
      <c r="L354" s="134" t="str">
        <f>IF(AND('331-CT'!$E$7=TH!H354,OR(J354="331",K354="331")),"x","")</f>
        <v/>
      </c>
    </row>
    <row r="355" spans="1:12" s="109" customFormat="1" hidden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576</v>
      </c>
      <c r="G355" s="265"/>
      <c r="H355" s="122" t="s">
        <v>266</v>
      </c>
      <c r="I355" s="74">
        <v>25000000</v>
      </c>
      <c r="J355" s="75" t="s">
        <v>39</v>
      </c>
      <c r="K355" s="75" t="s">
        <v>203</v>
      </c>
      <c r="L355" s="134" t="str">
        <f>IF(AND('331-CT'!$E$7=TH!H355,OR(J355="331",K355="331")),"x","")</f>
        <v/>
      </c>
    </row>
    <row r="356" spans="1:12" s="109" customFormat="1" hidden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266</v>
      </c>
      <c r="I356" s="74">
        <v>25000000</v>
      </c>
      <c r="J356" s="75" t="s">
        <v>54</v>
      </c>
      <c r="K356" s="75" t="s">
        <v>39</v>
      </c>
      <c r="L356" s="134" t="str">
        <f>IF(AND('331-CT'!$E$7=TH!H356,OR(J356="331",K356="331")),"x","")</f>
        <v/>
      </c>
    </row>
    <row r="357" spans="1:12" s="109" customFormat="1" hidden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313</v>
      </c>
      <c r="I357" s="74">
        <v>8333333</v>
      </c>
      <c r="J357" s="75" t="s">
        <v>239</v>
      </c>
      <c r="K357" s="75" t="s">
        <v>54</v>
      </c>
      <c r="L357" s="134" t="str">
        <f>IF(AND('331-CT'!$E$7=TH!H357,OR(J357="331",K357="331")),"x","")</f>
        <v/>
      </c>
    </row>
    <row r="358" spans="1:12" s="109" customFormat="1" hidden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567</v>
      </c>
      <c r="H358" s="122" t="s">
        <v>91</v>
      </c>
      <c r="I358" s="74">
        <v>262727273</v>
      </c>
      <c r="J358" s="75" t="s">
        <v>654</v>
      </c>
      <c r="K358" s="75" t="s">
        <v>18</v>
      </c>
      <c r="L358" s="134" t="str">
        <f>IF(AND('331-CT'!$E$7=TH!H358,OR(J358="331",K358="331")),"x","")</f>
        <v/>
      </c>
    </row>
    <row r="359" spans="1:12" s="109" customFormat="1" hidden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567</v>
      </c>
      <c r="H359" s="9" t="s">
        <v>91</v>
      </c>
      <c r="I359" s="74">
        <v>26272727</v>
      </c>
      <c r="J359" s="75" t="s">
        <v>19</v>
      </c>
      <c r="K359" s="75" t="s">
        <v>18</v>
      </c>
      <c r="L359" s="134" t="str">
        <f>IF(AND('331-CT'!$E$7=TH!H359,OR(J359="331",K359="331")),"x","")</f>
        <v/>
      </c>
    </row>
    <row r="360" spans="1:12" s="109" customFormat="1" hidden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568</v>
      </c>
      <c r="H360" s="122" t="s">
        <v>83</v>
      </c>
      <c r="I360" s="74">
        <v>31280000</v>
      </c>
      <c r="J360" s="75" t="s">
        <v>241</v>
      </c>
      <c r="K360" s="75" t="s">
        <v>18</v>
      </c>
      <c r="L360" s="134" t="str">
        <f>IF(AND('331-CT'!$E$7=TH!H360,OR(J360="331",K360="331")),"x","")</f>
        <v>x</v>
      </c>
    </row>
    <row r="361" spans="1:12" s="109" customFormat="1" hidden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568</v>
      </c>
      <c r="H361" s="122" t="s">
        <v>83</v>
      </c>
      <c r="I361" s="74">
        <v>3128000</v>
      </c>
      <c r="J361" s="75" t="s">
        <v>19</v>
      </c>
      <c r="K361" s="75" t="s">
        <v>18</v>
      </c>
      <c r="L361" s="134" t="str">
        <f>IF(AND('331-CT'!$E$7=TH!H361,OR(J361="331",K361="331")),"x","")</f>
        <v>x</v>
      </c>
    </row>
    <row r="362" spans="1:12" s="109" customFormat="1" hidden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316</v>
      </c>
      <c r="I362" s="74">
        <v>1600000000</v>
      </c>
      <c r="J362" s="75" t="s">
        <v>54</v>
      </c>
      <c r="K362" s="75" t="s">
        <v>227</v>
      </c>
      <c r="L362" s="134" t="str">
        <f>IF(AND('331-CT'!$E$7=TH!H362,OR(J362="331",K362="331")),"x","")</f>
        <v/>
      </c>
    </row>
    <row r="363" spans="1:12" s="109" customFormat="1" hidden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74">
        <v>1500000000</v>
      </c>
      <c r="J363" s="75" t="s">
        <v>18</v>
      </c>
      <c r="K363" s="75" t="s">
        <v>54</v>
      </c>
      <c r="L363" s="134" t="str">
        <f>IF(AND('331-CT'!$E$7=TH!H363,OR(J363="331",K363="331")),"x","")</f>
        <v/>
      </c>
    </row>
    <row r="364" spans="1:12" s="109" customFormat="1" hidden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74">
        <v>750000</v>
      </c>
      <c r="J364" s="75" t="s">
        <v>241</v>
      </c>
      <c r="K364" s="75" t="s">
        <v>54</v>
      </c>
      <c r="L364" s="134" t="str">
        <f>IF(AND('331-CT'!$E$7=TH!H364,OR(J364="331",K364="331")),"x","")</f>
        <v/>
      </c>
    </row>
    <row r="365" spans="1:12" s="109" customFormat="1" hidden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74">
        <v>75000</v>
      </c>
      <c r="J365" s="75" t="s">
        <v>19</v>
      </c>
      <c r="K365" s="75" t="s">
        <v>54</v>
      </c>
      <c r="L365" s="134" t="str">
        <f>IF(AND('331-CT'!$E$7=TH!H365,OR(J365="331",K365="331")),"x","")</f>
        <v/>
      </c>
    </row>
    <row r="366" spans="1:12" s="109" customFormat="1" hidden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74">
        <v>322248</v>
      </c>
      <c r="J366" s="75" t="s">
        <v>54</v>
      </c>
      <c r="K366" s="75" t="s">
        <v>99</v>
      </c>
      <c r="L366" s="134" t="str">
        <f>IF(AND('331-CT'!$E$7=TH!H366,OR(J366="331",K366="331")),"x","")</f>
        <v/>
      </c>
    </row>
    <row r="367" spans="1:12" s="109" customFormat="1" hidden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74">
        <v>30800005</v>
      </c>
      <c r="J367" s="75" t="s">
        <v>18</v>
      </c>
      <c r="K367" s="75" t="s">
        <v>54</v>
      </c>
      <c r="L367" s="134" t="str">
        <f>IF(AND('331-CT'!$E$7=TH!H367,OR(J367="331",K367="331")),"x","")</f>
        <v/>
      </c>
    </row>
    <row r="368" spans="1:12" s="109" customFormat="1" hidden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74">
        <v>25000</v>
      </c>
      <c r="J368" s="75" t="s">
        <v>241</v>
      </c>
      <c r="K368" s="75" t="s">
        <v>54</v>
      </c>
      <c r="L368" s="134" t="str">
        <f>IF(AND('331-CT'!$E$7=TH!H368,OR(J368="331",K368="331")),"x","")</f>
        <v/>
      </c>
    </row>
    <row r="369" spans="1:12" s="109" customFormat="1" hidden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74">
        <v>2500</v>
      </c>
      <c r="J369" s="75" t="s">
        <v>19</v>
      </c>
      <c r="K369" s="75" t="s">
        <v>54</v>
      </c>
      <c r="L369" s="134" t="str">
        <f>IF(AND('331-CT'!$E$7=TH!H369,OR(J369="331",K369="331")),"x","")</f>
        <v/>
      </c>
    </row>
    <row r="370" spans="1:12" s="109" customFormat="1" hidden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74">
        <v>49000000</v>
      </c>
      <c r="J370" s="75" t="s">
        <v>18</v>
      </c>
      <c r="K370" s="75" t="s">
        <v>54</v>
      </c>
      <c r="L370" s="134" t="str">
        <f>IF(AND('331-CT'!$E$7=TH!H370,OR(J370="331",K370="331")),"x","")</f>
        <v/>
      </c>
    </row>
    <row r="371" spans="1:12" s="109" customFormat="1" hidden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74">
        <v>25000</v>
      </c>
      <c r="J371" s="75" t="s">
        <v>241</v>
      </c>
      <c r="K371" s="75" t="s">
        <v>54</v>
      </c>
      <c r="L371" s="134" t="str">
        <f>IF(AND('331-CT'!$E$7=TH!H371,OR(J371="331",K371="331")),"x","")</f>
        <v/>
      </c>
    </row>
    <row r="372" spans="1:12" s="109" customFormat="1" hidden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74">
        <v>2500</v>
      </c>
      <c r="J372" s="75" t="s">
        <v>19</v>
      </c>
      <c r="K372" s="75" t="s">
        <v>54</v>
      </c>
      <c r="L372" s="134" t="str">
        <f>IF(AND('331-CT'!$E$7=TH!H372,OR(J372="331",K372="331")),"x","")</f>
        <v/>
      </c>
    </row>
    <row r="373" spans="1:12" s="109" customFormat="1" hidden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74">
        <v>500000000</v>
      </c>
      <c r="J373" s="75" t="s">
        <v>18</v>
      </c>
      <c r="K373" s="75" t="s">
        <v>54</v>
      </c>
      <c r="L373" s="134" t="str">
        <f>IF(AND('331-CT'!$E$7=TH!H373,OR(J373="331",K373="331")),"x","")</f>
        <v/>
      </c>
    </row>
    <row r="374" spans="1:12" s="109" customFormat="1" hidden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74">
        <v>150000</v>
      </c>
      <c r="J374" s="75" t="s">
        <v>241</v>
      </c>
      <c r="K374" s="75" t="s">
        <v>54</v>
      </c>
      <c r="L374" s="134" t="str">
        <f>IF(AND('331-CT'!$E$7=TH!H374,OR(J374="331",K374="331")),"x","")</f>
        <v/>
      </c>
    </row>
    <row r="375" spans="1:12" s="109" customFormat="1" hidden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74">
        <v>15000</v>
      </c>
      <c r="J375" s="75" t="s">
        <v>19</v>
      </c>
      <c r="K375" s="75" t="s">
        <v>54</v>
      </c>
      <c r="L375" s="134" t="str">
        <f>IF(AND('331-CT'!$E$7=TH!H375,OR(J375="331",K375="331")),"x","")</f>
        <v/>
      </c>
    </row>
    <row r="376" spans="1:12" s="109" customFormat="1" hidden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569</v>
      </c>
      <c r="H376" s="124" t="s">
        <v>129</v>
      </c>
      <c r="I376" s="74">
        <v>14842908</v>
      </c>
      <c r="J376" s="75" t="s">
        <v>654</v>
      </c>
      <c r="K376" s="75" t="s">
        <v>18</v>
      </c>
      <c r="L376" s="134" t="str">
        <f>IF(AND('331-CT'!$E$7=TH!H376,OR(J376="331",K376="331")),"x","")</f>
        <v/>
      </c>
    </row>
    <row r="377" spans="1:12" s="109" customFormat="1" hidden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569</v>
      </c>
      <c r="H377" s="124" t="s">
        <v>129</v>
      </c>
      <c r="I377" s="74">
        <v>1484291</v>
      </c>
      <c r="J377" s="75" t="s">
        <v>19</v>
      </c>
      <c r="K377" s="75" t="s">
        <v>18</v>
      </c>
      <c r="L377" s="134" t="str">
        <f>IF(AND('331-CT'!$E$7=TH!H377,OR(J377="331",K377="331")),"x","")</f>
        <v/>
      </c>
    </row>
    <row r="378" spans="1:12" s="109" customFormat="1" hidden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520</v>
      </c>
      <c r="H378" s="124" t="s">
        <v>522</v>
      </c>
      <c r="I378" s="74">
        <v>2160000</v>
      </c>
      <c r="J378" s="75" t="s">
        <v>241</v>
      </c>
      <c r="K378" s="75" t="s">
        <v>203</v>
      </c>
      <c r="L378" s="134" t="str">
        <f>IF(AND('331-CT'!$E$7=TH!H378,OR(J378="331",K378="331")),"x","")</f>
        <v/>
      </c>
    </row>
    <row r="379" spans="1:12" s="109" customFormat="1" hidden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520</v>
      </c>
      <c r="H379" s="124" t="s">
        <v>522</v>
      </c>
      <c r="I379" s="74">
        <v>216000</v>
      </c>
      <c r="J379" s="75" t="s">
        <v>19</v>
      </c>
      <c r="K379" s="75" t="s">
        <v>203</v>
      </c>
      <c r="L379" s="134" t="str">
        <f>IF(AND('331-CT'!$E$7=TH!H379,OR(J379="331",K379="331")),"x","")</f>
        <v/>
      </c>
    </row>
    <row r="380" spans="1:12" s="109" customFormat="1" hidden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576</v>
      </c>
      <c r="G380" s="265"/>
      <c r="H380" s="124" t="s">
        <v>266</v>
      </c>
      <c r="I380" s="74">
        <v>40500000</v>
      </c>
      <c r="J380" s="136" t="s">
        <v>39</v>
      </c>
      <c r="K380" s="136" t="s">
        <v>203</v>
      </c>
      <c r="L380" s="134" t="str">
        <f>IF(AND('331-CT'!$E$7=TH!H380,OR(J380="331",K380="331")),"x","")</f>
        <v/>
      </c>
    </row>
    <row r="381" spans="1:12" s="109" customFormat="1" hidden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266</v>
      </c>
      <c r="I381" s="74">
        <v>40500000</v>
      </c>
      <c r="J381" s="136" t="s">
        <v>54</v>
      </c>
      <c r="K381" s="136" t="s">
        <v>39</v>
      </c>
      <c r="L381" s="134" t="str">
        <f>IF(AND('331-CT'!$E$7=TH!H381,OR(J381="331",K381="331")),"x","")</f>
        <v/>
      </c>
    </row>
    <row r="382" spans="1:12" s="109" customFormat="1" hidden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313</v>
      </c>
      <c r="I382" s="74">
        <v>8614699</v>
      </c>
      <c r="J382" s="75" t="s">
        <v>239</v>
      </c>
      <c r="K382" s="75" t="s">
        <v>54</v>
      </c>
      <c r="L382" s="134" t="str">
        <f>IF(AND('331-CT'!$E$7=TH!H382,OR(J382="331",K382="331")),"x","")</f>
        <v/>
      </c>
    </row>
    <row r="383" spans="1:12" s="109" customFormat="1" hidden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314</v>
      </c>
      <c r="I383" s="74">
        <v>31679861</v>
      </c>
      <c r="J383" s="75" t="s">
        <v>239</v>
      </c>
      <c r="K383" s="75" t="s">
        <v>54</v>
      </c>
      <c r="L383" s="134" t="str">
        <f>IF(AND('331-CT'!$E$7=TH!H383,OR(J383="331",K383="331")),"x","")</f>
        <v/>
      </c>
    </row>
    <row r="384" spans="1:12" s="109" customFormat="1" hidden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74">
        <v>1000000000</v>
      </c>
      <c r="J384" s="75" t="s">
        <v>18</v>
      </c>
      <c r="K384" s="75" t="s">
        <v>54</v>
      </c>
      <c r="L384" s="134" t="str">
        <f>IF(AND('331-CT'!$E$7=TH!H384,OR(J384="331",K384="331")),"x","")</f>
        <v/>
      </c>
    </row>
    <row r="385" spans="1:12" s="109" customFormat="1" hidden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74">
        <v>500000</v>
      </c>
      <c r="J385" s="75" t="s">
        <v>241</v>
      </c>
      <c r="K385" s="75" t="s">
        <v>54</v>
      </c>
      <c r="L385" s="134" t="str">
        <f>IF(AND('331-CT'!$E$7=TH!H385,OR(J385="331",K385="331")),"x","")</f>
        <v/>
      </c>
    </row>
    <row r="386" spans="1:12" s="109" customFormat="1" hidden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74">
        <v>50000</v>
      </c>
      <c r="J386" s="75" t="s">
        <v>19</v>
      </c>
      <c r="K386" s="75" t="s">
        <v>54</v>
      </c>
      <c r="L386" s="134" t="str">
        <f>IF(AND('331-CT'!$E$7=TH!H386,OR(J386="331",K386="331")),"x","")</f>
        <v/>
      </c>
    </row>
    <row r="387" spans="1:12" s="109" customFormat="1" hidden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315</v>
      </c>
      <c r="I387" s="74">
        <v>1500000000</v>
      </c>
      <c r="J387" s="75" t="s">
        <v>54</v>
      </c>
      <c r="K387" s="75" t="s">
        <v>227</v>
      </c>
      <c r="L387" s="134" t="str">
        <f>IF(AND('331-CT'!$E$7=TH!H387,OR(J387="331",K387="331")),"x","")</f>
        <v/>
      </c>
    </row>
    <row r="388" spans="1:12" s="109" customFormat="1" hidden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74">
        <v>61267</v>
      </c>
      <c r="J388" s="75" t="s">
        <v>54</v>
      </c>
      <c r="K388" s="75" t="s">
        <v>99</v>
      </c>
      <c r="L388" s="134" t="str">
        <f>IF(AND('331-CT'!$E$7=TH!H388,OR(J388="331",K388="331")),"x","")</f>
        <v/>
      </c>
    </row>
    <row r="389" spans="1:12" s="109" customFormat="1" hidden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74">
        <v>1000000000</v>
      </c>
      <c r="J389" s="75" t="s">
        <v>18</v>
      </c>
      <c r="K389" s="75" t="s">
        <v>54</v>
      </c>
      <c r="L389" s="134" t="str">
        <f>IF(AND('331-CT'!$E$7=TH!H389,OR(J389="331",K389="331")),"x","")</f>
        <v/>
      </c>
    </row>
    <row r="390" spans="1:12" s="109" customFormat="1" hidden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317</v>
      </c>
      <c r="I390" s="74">
        <v>1000000000</v>
      </c>
      <c r="J390" s="75" t="s">
        <v>54</v>
      </c>
      <c r="K390" s="75" t="s">
        <v>227</v>
      </c>
      <c r="L390" s="134" t="str">
        <f>IF(AND('331-CT'!$E$7=TH!H390,OR(J390="331",K390="331")),"x","")</f>
        <v/>
      </c>
    </row>
    <row r="391" spans="1:12" s="109" customFormat="1" hidden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313</v>
      </c>
      <c r="I391" s="74">
        <v>8336805</v>
      </c>
      <c r="J391" s="136" t="s">
        <v>239</v>
      </c>
      <c r="K391" s="75" t="s">
        <v>54</v>
      </c>
      <c r="L391" s="134" t="str">
        <f>IF(AND('331-CT'!$E$7=TH!H391,OR(J391="331",K391="331")),"x","")</f>
        <v/>
      </c>
    </row>
    <row r="392" spans="1:12" s="109" customFormat="1" hidden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314</v>
      </c>
      <c r="I392" s="74">
        <v>16673611</v>
      </c>
      <c r="J392" s="136" t="s">
        <v>239</v>
      </c>
      <c r="K392" s="75" t="s">
        <v>54</v>
      </c>
      <c r="L392" s="134" t="str">
        <f>IF(AND('331-CT'!$E$7=TH!H392,OR(J392="331",K392="331")),"x","")</f>
        <v/>
      </c>
    </row>
    <row r="393" spans="1:12" s="109" customFormat="1" hidden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316</v>
      </c>
      <c r="I393" s="74">
        <v>25788519</v>
      </c>
      <c r="J393" s="75" t="s">
        <v>239</v>
      </c>
      <c r="K393" s="75" t="s">
        <v>54</v>
      </c>
      <c r="L393" s="134" t="str">
        <f>IF(AND('331-CT'!$E$7=TH!H393,OR(J393="331",K393="331")),"x","")</f>
        <v/>
      </c>
    </row>
    <row r="394" spans="1:12" s="109" customFormat="1" hidden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575</v>
      </c>
      <c r="G394" s="265"/>
      <c r="H394" s="122" t="s">
        <v>271</v>
      </c>
      <c r="I394" s="74">
        <v>51000000</v>
      </c>
      <c r="J394" s="75" t="s">
        <v>54</v>
      </c>
      <c r="K394" s="75" t="s">
        <v>203</v>
      </c>
      <c r="L394" s="134" t="str">
        <f>IF(AND('331-CT'!$E$7=TH!H394,OR(J394="331",K394="331")),"x","")</f>
        <v/>
      </c>
    </row>
    <row r="395" spans="1:12" s="109" customFormat="1" hidden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74">
        <v>50000</v>
      </c>
      <c r="J395" s="75" t="s">
        <v>241</v>
      </c>
      <c r="K395" s="75" t="s">
        <v>54</v>
      </c>
      <c r="L395" s="134" t="str">
        <f>IF(AND('331-CT'!$E$7=TH!H395,OR(J395="331",K395="331")),"x","")</f>
        <v/>
      </c>
    </row>
    <row r="396" spans="1:12" s="109" customFormat="1" hidden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74">
        <v>5000</v>
      </c>
      <c r="J396" s="75" t="s">
        <v>19</v>
      </c>
      <c r="K396" s="75" t="s">
        <v>54</v>
      </c>
      <c r="L396" s="134" t="str">
        <f>IF(AND('331-CT'!$E$7=TH!H396,OR(J396="331",K396="331")),"x","")</f>
        <v/>
      </c>
    </row>
    <row r="397" spans="1:12" s="109" customFormat="1" hidden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74">
        <v>50000</v>
      </c>
      <c r="J397" s="75" t="s">
        <v>241</v>
      </c>
      <c r="K397" s="75" t="s">
        <v>54</v>
      </c>
      <c r="L397" s="134" t="str">
        <f>IF(AND('331-CT'!$E$7=TH!H397,OR(J397="331",K397="331")),"x","")</f>
        <v/>
      </c>
    </row>
    <row r="398" spans="1:12" s="109" customFormat="1" hidden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74">
        <v>5000</v>
      </c>
      <c r="J398" s="75" t="s">
        <v>19</v>
      </c>
      <c r="K398" s="75" t="s">
        <v>54</v>
      </c>
      <c r="L398" s="134" t="str">
        <f>IF(AND('331-CT'!$E$7=TH!H398,OR(J398="331",K398="331")),"x","")</f>
        <v/>
      </c>
    </row>
    <row r="399" spans="1:12" s="109" customFormat="1" hidden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74">
        <v>50000</v>
      </c>
      <c r="J399" s="75" t="s">
        <v>241</v>
      </c>
      <c r="K399" s="75" t="s">
        <v>54</v>
      </c>
      <c r="L399" s="134" t="str">
        <f>IF(AND('331-CT'!$E$7=TH!H399,OR(J399="331",K399="331")),"x","")</f>
        <v/>
      </c>
    </row>
    <row r="400" spans="1:12" s="109" customFormat="1" hidden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74">
        <v>5000</v>
      </c>
      <c r="J400" s="75" t="s">
        <v>19</v>
      </c>
      <c r="K400" s="75" t="s">
        <v>54</v>
      </c>
      <c r="L400" s="134" t="str">
        <f>IF(AND('331-CT'!$E$7=TH!H400,OR(J400="331",K400="331")),"x","")</f>
        <v/>
      </c>
    </row>
    <row r="401" spans="1:12" s="109" customFormat="1" hidden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74">
        <v>125079</v>
      </c>
      <c r="J401" s="75" t="s">
        <v>54</v>
      </c>
      <c r="K401" s="75" t="s">
        <v>99</v>
      </c>
      <c r="L401" s="134" t="str">
        <f>IF(AND('331-CT'!$E$7=TH!H401,OR(J401="331",K401="331")),"x","")</f>
        <v/>
      </c>
    </row>
    <row r="402" spans="1:12" s="109" customFormat="1" hidden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575</v>
      </c>
      <c r="G402" s="270"/>
      <c r="H402" s="122" t="s">
        <v>271</v>
      </c>
      <c r="I402" s="74">
        <v>1000000</v>
      </c>
      <c r="J402" s="75" t="s">
        <v>54</v>
      </c>
      <c r="K402" s="75" t="s">
        <v>203</v>
      </c>
      <c r="L402" s="134" t="str">
        <f>IF(AND('331-CT'!$E$7=TH!H402,OR(J402="331",K402="331")),"x","")</f>
        <v/>
      </c>
    </row>
    <row r="403" spans="1:12" s="109" customFormat="1" hidden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74">
        <v>500000</v>
      </c>
      <c r="J403" s="75" t="s">
        <v>241</v>
      </c>
      <c r="K403" s="75" t="s">
        <v>54</v>
      </c>
      <c r="L403" s="134" t="str">
        <f>IF(AND('331-CT'!$E$7=TH!H403,OR(J403="331",K403="331")),"x","")</f>
        <v/>
      </c>
    </row>
    <row r="404" spans="1:12" s="109" customFormat="1" hidden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74">
        <v>50000</v>
      </c>
      <c r="J404" s="75" t="s">
        <v>19</v>
      </c>
      <c r="K404" s="75" t="s">
        <v>54</v>
      </c>
      <c r="L404" s="134" t="str">
        <f>IF(AND('331-CT'!$E$7=TH!H404,OR(J404="331",K404="331")),"x","")</f>
        <v/>
      </c>
    </row>
    <row r="405" spans="1:12" s="109" customFormat="1" hidden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74">
        <v>500000000</v>
      </c>
      <c r="J405" s="78" t="s">
        <v>18</v>
      </c>
      <c r="K405" s="75" t="s">
        <v>54</v>
      </c>
      <c r="L405" s="134" t="str">
        <f>IF(AND('331-CT'!$E$7=TH!H405,OR(J405="331",K405="331")),"x","")</f>
        <v/>
      </c>
    </row>
    <row r="406" spans="1:12" s="109" customFormat="1" hidden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74">
        <v>150000</v>
      </c>
      <c r="J406" s="75" t="s">
        <v>241</v>
      </c>
      <c r="K406" s="75" t="s">
        <v>54</v>
      </c>
      <c r="L406" s="134" t="str">
        <f>IF(AND('331-CT'!$E$7=TH!H406,OR(J406="331",K406="331")),"x","")</f>
        <v/>
      </c>
    </row>
    <row r="407" spans="1:12" s="109" customFormat="1" hidden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74">
        <v>15000</v>
      </c>
      <c r="J407" s="75" t="s">
        <v>19</v>
      </c>
      <c r="K407" s="75" t="s">
        <v>54</v>
      </c>
      <c r="L407" s="134" t="str">
        <f>IF(AND('331-CT'!$E$7=TH!H407,OR(J407="331",K407="331")),"x","")</f>
        <v/>
      </c>
    </row>
    <row r="408" spans="1:12" s="109" customFormat="1" hidden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576</v>
      </c>
      <c r="G408" s="265"/>
      <c r="H408" s="120" t="s">
        <v>266</v>
      </c>
      <c r="I408" s="74">
        <v>1500000</v>
      </c>
      <c r="J408" s="75" t="s">
        <v>39</v>
      </c>
      <c r="K408" s="75" t="s">
        <v>203</v>
      </c>
      <c r="L408" s="134" t="str">
        <f>IF(AND('331-CT'!$E$7=TH!H408,OR(J408="331",K408="331")),"x","")</f>
        <v/>
      </c>
    </row>
    <row r="409" spans="1:12" s="109" customFormat="1" hidden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266</v>
      </c>
      <c r="I409" s="74">
        <v>1500000</v>
      </c>
      <c r="J409" s="75" t="s">
        <v>54</v>
      </c>
      <c r="K409" s="75" t="s">
        <v>39</v>
      </c>
      <c r="L409" s="134" t="str">
        <f>IF(AND('331-CT'!$E$7=TH!H409,OR(J409="331",K409="331")),"x","")</f>
        <v/>
      </c>
    </row>
    <row r="410" spans="1:12" s="109" customFormat="1" hidden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74">
        <v>1500000</v>
      </c>
      <c r="J410" s="75" t="s">
        <v>241</v>
      </c>
      <c r="K410" s="75" t="s">
        <v>219</v>
      </c>
      <c r="L410" s="134" t="str">
        <f>IF(AND('331-CT'!$E$7=TH!H410,OR(J410="331",K410="331")),"x","")</f>
        <v/>
      </c>
    </row>
    <row r="411" spans="1:12" s="109" customFormat="1" hidden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74">
        <v>1500000</v>
      </c>
      <c r="J411" s="75" t="s">
        <v>219</v>
      </c>
      <c r="K411" s="75" t="s">
        <v>54</v>
      </c>
      <c r="L411" s="134" t="str">
        <f>IF(AND('331-CT'!$E$7=TH!H411,OR(J411="331",K411="331")),"x","")</f>
        <v/>
      </c>
    </row>
    <row r="412" spans="1:12" s="109" customFormat="1" hidden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74">
        <v>25000</v>
      </c>
      <c r="J412" s="75" t="s">
        <v>241</v>
      </c>
      <c r="K412" s="75" t="s">
        <v>54</v>
      </c>
      <c r="L412" s="134" t="str">
        <f>IF(AND('331-CT'!$E$7=TH!H412,OR(J412="331",K412="331")),"x","")</f>
        <v/>
      </c>
    </row>
    <row r="413" spans="1:12" s="109" customFormat="1" hidden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74">
        <v>2500</v>
      </c>
      <c r="J413" s="75" t="s">
        <v>19</v>
      </c>
      <c r="K413" s="75" t="s">
        <v>54</v>
      </c>
      <c r="L413" s="134" t="str">
        <f>IF(AND('331-CT'!$E$7=TH!H413,OR(J413="331",K413="331")),"x","")</f>
        <v/>
      </c>
    </row>
    <row r="414" spans="1:12" s="109" customFormat="1" hidden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575</v>
      </c>
      <c r="G414" s="265"/>
      <c r="H414" s="122" t="s">
        <v>271</v>
      </c>
      <c r="I414" s="74">
        <v>73000000</v>
      </c>
      <c r="J414" s="75" t="s">
        <v>54</v>
      </c>
      <c r="K414" s="75" t="s">
        <v>203</v>
      </c>
      <c r="L414" s="134" t="str">
        <f>IF(AND('331-CT'!$E$7=TH!H414,OR(J414="331",K414="331")),"x","")</f>
        <v/>
      </c>
    </row>
    <row r="415" spans="1:12" s="109" customFormat="1" hidden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313</v>
      </c>
      <c r="I415" s="74">
        <v>8187032</v>
      </c>
      <c r="J415" s="75" t="s">
        <v>239</v>
      </c>
      <c r="K415" s="75" t="s">
        <v>54</v>
      </c>
      <c r="L415" s="134" t="str">
        <f>IF(AND('331-CT'!$E$7=TH!H415,OR(J415="331",K415="331")),"x","")</f>
        <v/>
      </c>
    </row>
    <row r="416" spans="1:12" s="109" customFormat="1" hidden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314</v>
      </c>
      <c r="I416" s="74">
        <v>16374064</v>
      </c>
      <c r="J416" s="75" t="s">
        <v>239</v>
      </c>
      <c r="K416" s="75" t="s">
        <v>54</v>
      </c>
      <c r="L416" s="134" t="str">
        <f>IF(AND('331-CT'!$E$7=TH!H416,OR(J416="331",K416="331")),"x","")</f>
        <v/>
      </c>
    </row>
    <row r="417" spans="1:12" s="109" customFormat="1" hidden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316</v>
      </c>
      <c r="I417" s="74">
        <v>13099251</v>
      </c>
      <c r="J417" s="75" t="s">
        <v>239</v>
      </c>
      <c r="K417" s="75" t="s">
        <v>54</v>
      </c>
      <c r="L417" s="134" t="str">
        <f>IF(AND('331-CT'!$E$7=TH!H417,OR(J417="331",K417="331")),"x","")</f>
        <v/>
      </c>
    </row>
    <row r="418" spans="1:12" s="109" customFormat="1" hidden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315</v>
      </c>
      <c r="I418" s="74">
        <v>24310897</v>
      </c>
      <c r="J418" s="75" t="s">
        <v>239</v>
      </c>
      <c r="K418" s="75" t="s">
        <v>54</v>
      </c>
      <c r="L418" s="134" t="str">
        <f>IF(AND('331-CT'!$E$7=TH!H418,OR(J418="331",K418="331")),"x","")</f>
        <v/>
      </c>
    </row>
    <row r="419" spans="1:12" s="109" customFormat="1" hidden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317</v>
      </c>
      <c r="I419" s="74">
        <v>10299815</v>
      </c>
      <c r="J419" s="75" t="s">
        <v>239</v>
      </c>
      <c r="K419" s="75" t="s">
        <v>54</v>
      </c>
      <c r="L419" s="134" t="str">
        <f>IF(AND('331-CT'!$E$7=TH!H419,OR(J419="331",K419="331")),"x","")</f>
        <v/>
      </c>
    </row>
    <row r="420" spans="1:12" s="109" customFormat="1" hidden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74">
        <v>58551</v>
      </c>
      <c r="J420" s="75" t="s">
        <v>54</v>
      </c>
      <c r="K420" s="75" t="s">
        <v>99</v>
      </c>
      <c r="L420" s="134" t="str">
        <f>IF(AND('331-CT'!$E$7=TH!H420,OR(J420="331",K420="331")),"x","")</f>
        <v/>
      </c>
    </row>
    <row r="421" spans="1:12" s="109" customFormat="1" hidden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318</v>
      </c>
      <c r="I421" s="74">
        <v>1500000000</v>
      </c>
      <c r="J421" s="75" t="s">
        <v>54</v>
      </c>
      <c r="K421" s="75" t="s">
        <v>227</v>
      </c>
      <c r="L421" s="134" t="str">
        <f>IF(AND('331-CT'!$E$7=TH!H421,OR(J421="331",K421="331")),"x","")</f>
        <v/>
      </c>
    </row>
    <row r="422" spans="1:12" s="109" customFormat="1" hidden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74">
        <v>600000000</v>
      </c>
      <c r="J422" s="75" t="s">
        <v>18</v>
      </c>
      <c r="K422" s="75" t="s">
        <v>54</v>
      </c>
      <c r="L422" s="134" t="str">
        <f>IF(AND('331-CT'!$E$7=TH!H422,OR(J422="331",K422="331")),"x","")</f>
        <v/>
      </c>
    </row>
    <row r="423" spans="1:12" s="109" customFormat="1" hidden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74">
        <v>180000</v>
      </c>
      <c r="J423" s="75" t="s">
        <v>241</v>
      </c>
      <c r="K423" s="75" t="s">
        <v>54</v>
      </c>
      <c r="L423" s="134" t="str">
        <f>IF(AND('331-CT'!$E$7=TH!H423,OR(J423="331",K423="331")),"x","")</f>
        <v/>
      </c>
    </row>
    <row r="424" spans="1:12" s="109" customFormat="1" hidden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74">
        <v>18000</v>
      </c>
      <c r="J424" s="75" t="s">
        <v>19</v>
      </c>
      <c r="K424" s="75" t="s">
        <v>54</v>
      </c>
      <c r="L424" s="134" t="str">
        <f>IF(AND('331-CT'!$E$7=TH!H424,OR(J424="331",K424="331")),"x","")</f>
        <v/>
      </c>
    </row>
    <row r="425" spans="1:12" s="109" customFormat="1" hidden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74">
        <v>50000000</v>
      </c>
      <c r="J425" s="78" t="s">
        <v>18</v>
      </c>
      <c r="K425" s="75" t="s">
        <v>54</v>
      </c>
      <c r="L425" s="134" t="str">
        <f>IF(AND('331-CT'!$E$7=TH!H425,OR(J425="331",K425="331")),"x","")</f>
        <v/>
      </c>
    </row>
    <row r="426" spans="1:12" s="109" customFormat="1" hidden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74">
        <v>20000</v>
      </c>
      <c r="J426" s="75" t="s">
        <v>241</v>
      </c>
      <c r="K426" s="75" t="s">
        <v>54</v>
      </c>
      <c r="L426" s="134" t="str">
        <f>IF(AND('331-CT'!$E$7=TH!H426,OR(J426="331",K426="331")),"x","")</f>
        <v/>
      </c>
    </row>
    <row r="427" spans="1:12" s="109" customFormat="1" hidden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74">
        <v>2000</v>
      </c>
      <c r="J427" s="75" t="s">
        <v>19</v>
      </c>
      <c r="K427" s="75" t="s">
        <v>54</v>
      </c>
      <c r="L427" s="134" t="str">
        <f>IF(AND('331-CT'!$E$7=TH!H427,OR(J427="331",K427="331")),"x","")</f>
        <v/>
      </c>
    </row>
    <row r="428" spans="1:12" s="109" customFormat="1" hidden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74">
        <v>700000000</v>
      </c>
      <c r="J428" s="78" t="s">
        <v>18</v>
      </c>
      <c r="K428" s="75" t="s">
        <v>54</v>
      </c>
      <c r="L428" s="134" t="str">
        <f>IF(AND('331-CT'!$E$7=TH!H428,OR(J428="331",K428="331")),"x","")</f>
        <v/>
      </c>
    </row>
    <row r="429" spans="1:12" s="109" customFormat="1" hidden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74">
        <v>350000</v>
      </c>
      <c r="J429" s="75" t="s">
        <v>241</v>
      </c>
      <c r="K429" s="75" t="s">
        <v>54</v>
      </c>
      <c r="L429" s="134" t="str">
        <f>IF(AND('331-CT'!$E$7=TH!H429,OR(J429="331",K429="331")),"x","")</f>
        <v/>
      </c>
    </row>
    <row r="430" spans="1:12" s="109" customFormat="1" hidden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74">
        <v>35000</v>
      </c>
      <c r="J430" s="75" t="s">
        <v>19</v>
      </c>
      <c r="K430" s="75" t="s">
        <v>54</v>
      </c>
      <c r="L430" s="134" t="str">
        <f>IF(AND('331-CT'!$E$7=TH!H430,OR(J430="331",K430="331")),"x","")</f>
        <v/>
      </c>
    </row>
    <row r="431" spans="1:12" s="109" customFormat="1" hidden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74">
        <v>45256</v>
      </c>
      <c r="J431" s="75" t="s">
        <v>54</v>
      </c>
      <c r="K431" s="75" t="s">
        <v>99</v>
      </c>
      <c r="L431" s="134" t="str">
        <f>IF(AND('331-CT'!$E$7=TH!H431,OR(J431="331",K431="331")),"x","")</f>
        <v/>
      </c>
    </row>
    <row r="432" spans="1:12" s="109" customFormat="1" hidden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576</v>
      </c>
      <c r="G432" s="265"/>
      <c r="H432" s="120" t="s">
        <v>266</v>
      </c>
      <c r="I432" s="74">
        <v>60000000</v>
      </c>
      <c r="J432" s="75" t="s">
        <v>39</v>
      </c>
      <c r="K432" s="75" t="s">
        <v>203</v>
      </c>
      <c r="L432" s="134" t="str">
        <f>IF(AND('331-CT'!$E$7=TH!H432,OR(J432="331",K432="331")),"x","")</f>
        <v/>
      </c>
    </row>
    <row r="433" spans="1:12" s="109" customFormat="1" hidden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266</v>
      </c>
      <c r="I433" s="74">
        <v>60000000</v>
      </c>
      <c r="J433" s="75" t="s">
        <v>54</v>
      </c>
      <c r="K433" s="75" t="s">
        <v>39</v>
      </c>
      <c r="L433" s="134" t="str">
        <f>IF(AND('331-CT'!$E$7=TH!H433,OR(J433="331",K433="331")),"x","")</f>
        <v/>
      </c>
    </row>
    <row r="434" spans="1:12" s="109" customFormat="1" hidden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313</v>
      </c>
      <c r="I434" s="74">
        <v>8190270</v>
      </c>
      <c r="J434" s="75" t="s">
        <v>239</v>
      </c>
      <c r="K434" s="75" t="s">
        <v>54</v>
      </c>
      <c r="L434" s="134" t="str">
        <f>IF(AND('331-CT'!$E$7=TH!H434,OR(J434="331",K434="331")),"x","")</f>
        <v/>
      </c>
    </row>
    <row r="435" spans="1:12" s="109" customFormat="1" hidden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314</v>
      </c>
      <c r="I435" s="74">
        <v>16380540</v>
      </c>
      <c r="J435" s="75" t="s">
        <v>239</v>
      </c>
      <c r="K435" s="75" t="s">
        <v>54</v>
      </c>
      <c r="L435" s="134" t="str">
        <f>IF(AND('331-CT'!$E$7=TH!H435,OR(J435="331",K435="331")),"x","")</f>
        <v/>
      </c>
    </row>
    <row r="436" spans="1:12" s="109" customFormat="1" hidden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316</v>
      </c>
      <c r="I436" s="74">
        <v>13104432</v>
      </c>
      <c r="J436" s="75" t="s">
        <v>239</v>
      </c>
      <c r="K436" s="75" t="s">
        <v>54</v>
      </c>
      <c r="L436" s="134" t="str">
        <f>IF(AND('331-CT'!$E$7=TH!H436,OR(J436="331",K436="331")),"x","")</f>
        <v/>
      </c>
    </row>
    <row r="437" spans="1:12" s="109" customFormat="1" hidden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315</v>
      </c>
      <c r="I437" s="74">
        <v>12285405</v>
      </c>
      <c r="J437" s="75" t="s">
        <v>239</v>
      </c>
      <c r="K437" s="75" t="s">
        <v>54</v>
      </c>
      <c r="L437" s="134" t="str">
        <f>IF(AND('331-CT'!$E$7=TH!H437,OR(J437="331",K437="331")),"x","")</f>
        <v/>
      </c>
    </row>
    <row r="438" spans="1:12" s="109" customFormat="1" hidden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317</v>
      </c>
      <c r="I438" s="74">
        <v>8190270</v>
      </c>
      <c r="J438" s="75" t="s">
        <v>239</v>
      </c>
      <c r="K438" s="75" t="s">
        <v>54</v>
      </c>
      <c r="L438" s="134" t="str">
        <f>IF(AND('331-CT'!$E$7=TH!H438,OR(J438="331",K438="331")),"x","")</f>
        <v/>
      </c>
    </row>
    <row r="439" spans="1:12" s="109" customFormat="1" hidden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576</v>
      </c>
      <c r="G439" s="265"/>
      <c r="H439" s="120" t="s">
        <v>266</v>
      </c>
      <c r="I439" s="74">
        <v>72000000</v>
      </c>
      <c r="J439" s="75" t="s">
        <v>39</v>
      </c>
      <c r="K439" s="75" t="s">
        <v>203</v>
      </c>
      <c r="L439" s="134" t="str">
        <f>IF(AND('331-CT'!$E$7=TH!H439,OR(J439="331",K439="331")),"x","")</f>
        <v/>
      </c>
    </row>
    <row r="440" spans="1:12" s="109" customFormat="1" hidden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266</v>
      </c>
      <c r="I440" s="74">
        <v>72000000</v>
      </c>
      <c r="J440" s="75" t="s">
        <v>54</v>
      </c>
      <c r="K440" s="75" t="s">
        <v>39</v>
      </c>
      <c r="L440" s="134" t="str">
        <f>IF(AND('331-CT'!$E$7=TH!H440,OR(J440="331",K440="331")),"x","")</f>
        <v/>
      </c>
    </row>
    <row r="441" spans="1:12" s="109" customFormat="1" hidden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313</v>
      </c>
      <c r="I441" s="74">
        <v>7400588</v>
      </c>
      <c r="J441" s="75" t="s">
        <v>239</v>
      </c>
      <c r="K441" s="75" t="s">
        <v>54</v>
      </c>
      <c r="L441" s="134" t="str">
        <f>IF(AND('331-CT'!$E$7=TH!H441,OR(J441="331",K441="331")),"x","")</f>
        <v/>
      </c>
    </row>
    <row r="442" spans="1:12" s="109" customFormat="1" hidden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314</v>
      </c>
      <c r="I442" s="74">
        <v>14801176</v>
      </c>
      <c r="J442" s="75" t="s">
        <v>239</v>
      </c>
      <c r="K442" s="75" t="s">
        <v>54</v>
      </c>
      <c r="L442" s="134" t="str">
        <f>IF(AND('331-CT'!$E$7=TH!H442,OR(J442="331",K442="331")),"x","")</f>
        <v/>
      </c>
    </row>
    <row r="443" spans="1:12" s="109" customFormat="1" hidden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316</v>
      </c>
      <c r="I443" s="74">
        <v>11840941</v>
      </c>
      <c r="J443" s="75" t="s">
        <v>239</v>
      </c>
      <c r="K443" s="75" t="s">
        <v>54</v>
      </c>
      <c r="L443" s="134" t="str">
        <f>IF(AND('331-CT'!$E$7=TH!H443,OR(J443="331",K443="331")),"x","")</f>
        <v/>
      </c>
    </row>
    <row r="444" spans="1:12" s="109" customFormat="1" hidden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315</v>
      </c>
      <c r="I444" s="74">
        <v>11100882</v>
      </c>
      <c r="J444" s="75" t="s">
        <v>239</v>
      </c>
      <c r="K444" s="75" t="s">
        <v>54</v>
      </c>
      <c r="L444" s="134" t="str">
        <f>IF(AND('331-CT'!$E$7=TH!H444,OR(J444="331",K444="331")),"x","")</f>
        <v/>
      </c>
    </row>
    <row r="445" spans="1:12" s="109" customFormat="1" hidden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317</v>
      </c>
      <c r="I445" s="74">
        <v>7400588</v>
      </c>
      <c r="J445" s="75" t="s">
        <v>239</v>
      </c>
      <c r="K445" s="75" t="s">
        <v>54</v>
      </c>
      <c r="L445" s="134" t="str">
        <f>IF(AND('331-CT'!$E$7=TH!H445,OR(J445="331",K445="331")),"x","")</f>
        <v/>
      </c>
    </row>
    <row r="446" spans="1:12" s="109" customFormat="1" hidden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318</v>
      </c>
      <c r="I446" s="74">
        <v>19426543</v>
      </c>
      <c r="J446" s="75" t="s">
        <v>239</v>
      </c>
      <c r="K446" s="75" t="s">
        <v>54</v>
      </c>
      <c r="L446" s="134" t="str">
        <f>IF(AND('331-CT'!$E$7=TH!H446,OR(J446="331",K446="331")),"x","")</f>
        <v/>
      </c>
    </row>
    <row r="447" spans="1:12" s="109" customFormat="1" hidden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74">
        <v>50000</v>
      </c>
      <c r="J447" s="75" t="s">
        <v>241</v>
      </c>
      <c r="K447" s="75" t="s">
        <v>54</v>
      </c>
      <c r="L447" s="134" t="str">
        <f>IF(AND('331-CT'!$E$7=TH!H447,OR(J447="331",K447="331")),"x","")</f>
        <v/>
      </c>
    </row>
    <row r="448" spans="1:12" s="109" customFormat="1" hidden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74">
        <v>5000</v>
      </c>
      <c r="J448" s="75" t="s">
        <v>19</v>
      </c>
      <c r="K448" s="75" t="s">
        <v>54</v>
      </c>
      <c r="L448" s="134" t="str">
        <f>IF(AND('331-CT'!$E$7=TH!H448,OR(J448="331",K448="331")),"x","")</f>
        <v/>
      </c>
    </row>
    <row r="449" spans="1:12" s="109" customFormat="1" hidden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74">
        <v>50000</v>
      </c>
      <c r="J449" s="75" t="s">
        <v>241</v>
      </c>
      <c r="K449" s="75" t="s">
        <v>54</v>
      </c>
      <c r="L449" s="134" t="str">
        <f>IF(AND('331-CT'!$E$7=TH!H449,OR(J449="331",K449="331")),"x","")</f>
        <v/>
      </c>
    </row>
    <row r="450" spans="1:12" s="109" customFormat="1" hidden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74">
        <v>5000</v>
      </c>
      <c r="J450" s="75" t="s">
        <v>19</v>
      </c>
      <c r="K450" s="75" t="s">
        <v>54</v>
      </c>
      <c r="L450" s="134" t="str">
        <f>IF(AND('331-CT'!$E$7=TH!H450,OR(J450="331",K450="331")),"x","")</f>
        <v/>
      </c>
    </row>
    <row r="451" spans="1:12" s="109" customFormat="1" hidden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74">
        <v>35634</v>
      </c>
      <c r="J451" s="75" t="s">
        <v>54</v>
      </c>
      <c r="K451" s="75" t="s">
        <v>99</v>
      </c>
      <c r="L451" s="134" t="str">
        <f>IF(AND('331-CT'!$E$7=TH!H451,OR(J451="331",K451="331")),"x","")</f>
        <v/>
      </c>
    </row>
    <row r="452" spans="1:12" s="109" customFormat="1" hidden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319</v>
      </c>
      <c r="I452" s="74">
        <v>2000000000</v>
      </c>
      <c r="J452" s="75" t="s">
        <v>54</v>
      </c>
      <c r="K452" s="75" t="s">
        <v>227</v>
      </c>
      <c r="L452" s="134" t="str">
        <f>IF(AND('331-CT'!$E$7=TH!H452,OR(J452="331",K452="331")),"x","")</f>
        <v/>
      </c>
    </row>
    <row r="453" spans="1:12" s="109" customFormat="1" hidden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74">
        <v>600000000</v>
      </c>
      <c r="J453" s="77" t="s">
        <v>18</v>
      </c>
      <c r="K453" s="75" t="s">
        <v>54</v>
      </c>
      <c r="L453" s="134" t="str">
        <f>IF(AND('331-CT'!$E$7=TH!H453,OR(J453="331",K453="331")),"x","")</f>
        <v/>
      </c>
    </row>
    <row r="454" spans="1:12" s="109" customFormat="1" hidden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74">
        <v>180000</v>
      </c>
      <c r="J454" s="75" t="s">
        <v>241</v>
      </c>
      <c r="K454" s="75" t="s">
        <v>54</v>
      </c>
      <c r="L454" s="134" t="str">
        <f>IF(AND('331-CT'!$E$7=TH!H454,OR(J454="331",K454="331")),"x","")</f>
        <v/>
      </c>
    </row>
    <row r="455" spans="1:12" s="109" customFormat="1" hidden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74">
        <v>18000</v>
      </c>
      <c r="J455" s="75" t="s">
        <v>19</v>
      </c>
      <c r="K455" s="75" t="s">
        <v>54</v>
      </c>
      <c r="L455" s="134" t="str">
        <f>IF(AND('331-CT'!$E$7=TH!H455,OR(J455="331",K455="331")),"x","")</f>
        <v/>
      </c>
    </row>
    <row r="456" spans="1:12" s="109" customFormat="1" hidden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74">
        <v>360000000</v>
      </c>
      <c r="J456" s="77" t="s">
        <v>18</v>
      </c>
      <c r="K456" s="75" t="s">
        <v>54</v>
      </c>
      <c r="L456" s="134" t="str">
        <f>IF(AND('331-CT'!$E$7=TH!H456,OR(J456="331",K456="331")),"x","")</f>
        <v/>
      </c>
    </row>
    <row r="457" spans="1:12" s="109" customFormat="1" hidden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74">
        <v>251000000</v>
      </c>
      <c r="J457" s="77" t="s">
        <v>18</v>
      </c>
      <c r="K457" s="75" t="s">
        <v>54</v>
      </c>
      <c r="L457" s="134" t="str">
        <f>IF(AND('331-CT'!$E$7=TH!H457,OR(J457="331",K457="331")),"x","")</f>
        <v/>
      </c>
    </row>
    <row r="458" spans="1:12" s="109" customFormat="1" hidden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74">
        <v>75300</v>
      </c>
      <c r="J458" s="75" t="s">
        <v>241</v>
      </c>
      <c r="K458" s="75" t="s">
        <v>54</v>
      </c>
      <c r="L458" s="134" t="str">
        <f>IF(AND('331-CT'!$E$7=TH!H458,OR(J458="331",K458="331")),"x","")</f>
        <v/>
      </c>
    </row>
    <row r="459" spans="1:12" s="109" customFormat="1" hidden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74">
        <v>7530</v>
      </c>
      <c r="J459" s="75" t="s">
        <v>19</v>
      </c>
      <c r="K459" s="75" t="s">
        <v>54</v>
      </c>
      <c r="L459" s="134" t="str">
        <f>IF(AND('331-CT'!$E$7=TH!H459,OR(J459="331",K459="331")),"x","")</f>
        <v/>
      </c>
    </row>
    <row r="460" spans="1:12" s="109" customFormat="1" hidden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523</v>
      </c>
      <c r="H460" s="122" t="s">
        <v>524</v>
      </c>
      <c r="I460" s="74">
        <v>17290000</v>
      </c>
      <c r="J460" s="75" t="s">
        <v>654</v>
      </c>
      <c r="K460" s="75" t="s">
        <v>203</v>
      </c>
      <c r="L460" s="134" t="str">
        <f>IF(AND('331-CT'!$E$7=TH!H460,OR(J460="331",K460="331")),"x","")</f>
        <v/>
      </c>
    </row>
    <row r="461" spans="1:12" s="109" customFormat="1" hidden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523</v>
      </c>
      <c r="H461" s="122" t="s">
        <v>524</v>
      </c>
      <c r="I461" s="74">
        <v>1729000</v>
      </c>
      <c r="J461" s="75" t="s">
        <v>19</v>
      </c>
      <c r="K461" s="75" t="s">
        <v>203</v>
      </c>
      <c r="L461" s="134" t="str">
        <f>IF(AND('331-CT'!$E$7=TH!H461,OR(J461="331",K461="331")),"x","")</f>
        <v/>
      </c>
    </row>
    <row r="462" spans="1:12" s="109" customFormat="1" hidden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74">
        <v>500000000</v>
      </c>
      <c r="J462" s="77" t="s">
        <v>18</v>
      </c>
      <c r="K462" s="75" t="s">
        <v>54</v>
      </c>
      <c r="L462" s="134" t="str">
        <f>IF(AND('331-CT'!$E$7=TH!H462,OR(J462="331",K462="331")),"x","")</f>
        <v/>
      </c>
    </row>
    <row r="463" spans="1:12" s="109" customFormat="1" hidden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74">
        <v>250000</v>
      </c>
      <c r="J463" s="75" t="s">
        <v>241</v>
      </c>
      <c r="K463" s="75" t="s">
        <v>54</v>
      </c>
      <c r="L463" s="134" t="str">
        <f>IF(AND('331-CT'!$E$7=TH!H463,OR(J463="331",K463="331")),"x","")</f>
        <v/>
      </c>
    </row>
    <row r="464" spans="1:12" s="109" customFormat="1" hidden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74">
        <v>25000</v>
      </c>
      <c r="J464" s="75" t="s">
        <v>19</v>
      </c>
      <c r="K464" s="75" t="s">
        <v>54</v>
      </c>
      <c r="L464" s="134" t="str">
        <f>IF(AND('331-CT'!$E$7=TH!H464,OR(J464="331",K464="331")),"x","")</f>
        <v/>
      </c>
    </row>
    <row r="465" spans="1:12" s="109" customFormat="1" hidden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525</v>
      </c>
      <c r="H465" s="122" t="s">
        <v>524</v>
      </c>
      <c r="I465" s="74">
        <v>8170000</v>
      </c>
      <c r="J465" s="75" t="s">
        <v>654</v>
      </c>
      <c r="K465" s="75" t="s">
        <v>203</v>
      </c>
      <c r="L465" s="134" t="str">
        <f>IF(AND('331-CT'!$E$7=TH!H465,OR(J465="331",K465="331")),"x","")</f>
        <v/>
      </c>
    </row>
    <row r="466" spans="1:12" s="109" customFormat="1" hidden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525</v>
      </c>
      <c r="H466" s="122" t="s">
        <v>524</v>
      </c>
      <c r="I466" s="74">
        <v>817000</v>
      </c>
      <c r="J466" s="75" t="s">
        <v>19</v>
      </c>
      <c r="K466" s="75" t="s">
        <v>203</v>
      </c>
      <c r="L466" s="134" t="str">
        <f>IF(AND('331-CT'!$E$7=TH!H466,OR(J466="331",K466="331")),"x","")</f>
        <v/>
      </c>
    </row>
    <row r="467" spans="1:12" s="109" customFormat="1" hidden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526</v>
      </c>
      <c r="H467" s="122" t="s">
        <v>528</v>
      </c>
      <c r="I467" s="74">
        <v>17726430</v>
      </c>
      <c r="J467" s="75" t="s">
        <v>654</v>
      </c>
      <c r="K467" s="75" t="s">
        <v>203</v>
      </c>
      <c r="L467" s="134" t="str">
        <f>IF(AND('331-CT'!$E$7=TH!H467,OR(J467="331",K467="331")),"x","")</f>
        <v/>
      </c>
    </row>
    <row r="468" spans="1:12" s="109" customFormat="1" hidden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526</v>
      </c>
      <c r="H468" s="122" t="s">
        <v>528</v>
      </c>
      <c r="I468" s="74">
        <v>1772643</v>
      </c>
      <c r="J468" s="75" t="s">
        <v>19</v>
      </c>
      <c r="K468" s="75" t="s">
        <v>203</v>
      </c>
      <c r="L468" s="134" t="str">
        <f>IF(AND('331-CT'!$E$7=TH!H468,OR(J468="331",K468="331")),"x","")</f>
        <v/>
      </c>
    </row>
    <row r="469" spans="1:12" s="109" customFormat="1" hidden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74">
        <v>195195000</v>
      </c>
      <c r="J469" s="77" t="s">
        <v>18</v>
      </c>
      <c r="K469" s="75" t="s">
        <v>54</v>
      </c>
      <c r="L469" s="134" t="str">
        <f>IF(AND('331-CT'!$E$7=TH!H469,OR(J469="331",K469="331")),"x","")</f>
        <v/>
      </c>
    </row>
    <row r="470" spans="1:12" s="109" customFormat="1" hidden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74">
        <v>58559</v>
      </c>
      <c r="J470" s="75" t="s">
        <v>241</v>
      </c>
      <c r="K470" s="75" t="s">
        <v>54</v>
      </c>
      <c r="L470" s="134" t="str">
        <f>IF(AND('331-CT'!$E$7=TH!H470,OR(J470="331",K470="331")),"x","")</f>
        <v/>
      </c>
    </row>
    <row r="471" spans="1:12" s="109" customFormat="1" hidden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74">
        <v>5856</v>
      </c>
      <c r="J471" s="75" t="s">
        <v>19</v>
      </c>
      <c r="K471" s="75" t="s">
        <v>54</v>
      </c>
      <c r="L471" s="134" t="str">
        <f>IF(AND('331-CT'!$E$7=TH!H471,OR(J471="331",K471="331")),"x","")</f>
        <v/>
      </c>
    </row>
    <row r="472" spans="1:12" s="109" customFormat="1" hidden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527</v>
      </c>
      <c r="H472" s="122" t="s">
        <v>528</v>
      </c>
      <c r="I472" s="74">
        <v>17424628</v>
      </c>
      <c r="J472" s="75" t="s">
        <v>654</v>
      </c>
      <c r="K472" s="75" t="s">
        <v>203</v>
      </c>
      <c r="L472" s="134" t="str">
        <f>IF(AND('331-CT'!$E$7=TH!H472,OR(J472="331",K472="331")),"x","")</f>
        <v/>
      </c>
    </row>
    <row r="473" spans="1:12" s="109" customFormat="1" hidden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527</v>
      </c>
      <c r="H473" s="122" t="s">
        <v>528</v>
      </c>
      <c r="I473" s="74">
        <v>1742463</v>
      </c>
      <c r="J473" s="75" t="s">
        <v>19</v>
      </c>
      <c r="K473" s="75" t="s">
        <v>203</v>
      </c>
      <c r="L473" s="134" t="str">
        <f>IF(AND('331-CT'!$E$7=TH!H473,OR(J473="331",K473="331")),"x","")</f>
        <v/>
      </c>
    </row>
    <row r="474" spans="1:12" s="109" customFormat="1" hidden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313</v>
      </c>
      <c r="I474" s="74">
        <v>8180556</v>
      </c>
      <c r="J474" s="75" t="s">
        <v>239</v>
      </c>
      <c r="K474" s="75" t="s">
        <v>54</v>
      </c>
      <c r="L474" s="134" t="str">
        <f>IF(AND('331-CT'!$E$7=TH!H474,OR(J474="331",K474="331")),"x","")</f>
        <v/>
      </c>
    </row>
    <row r="475" spans="1:12" s="135" customFormat="1" hidden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314</v>
      </c>
      <c r="I475" s="74">
        <v>16361111</v>
      </c>
      <c r="J475" s="75" t="s">
        <v>239</v>
      </c>
      <c r="K475" s="75" t="s">
        <v>54</v>
      </c>
      <c r="L475" s="134" t="str">
        <f>IF(AND('331-CT'!$E$7=TH!H475,OR(J475="331",K475="331")),"x","")</f>
        <v/>
      </c>
    </row>
    <row r="476" spans="1:12" s="135" customFormat="1" hidden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316</v>
      </c>
      <c r="I476" s="74">
        <v>13088889</v>
      </c>
      <c r="J476" s="75" t="s">
        <v>239</v>
      </c>
      <c r="K476" s="75" t="s">
        <v>54</v>
      </c>
      <c r="L476" s="134" t="str">
        <f>IF(AND('331-CT'!$E$7=TH!H476,OR(J476="331",K476="331")),"x","")</f>
        <v/>
      </c>
    </row>
    <row r="477" spans="1:12" s="109" customFormat="1" hidden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315</v>
      </c>
      <c r="I477" s="74">
        <v>12270833</v>
      </c>
      <c r="J477" s="75" t="s">
        <v>239</v>
      </c>
      <c r="K477" s="75" t="s">
        <v>54</v>
      </c>
      <c r="L477" s="134" t="str">
        <f>IF(AND('331-CT'!$E$7=TH!H477,OR(J477="331",K477="331")),"x","")</f>
        <v/>
      </c>
    </row>
    <row r="478" spans="1:12" s="109" customFormat="1" hidden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317</v>
      </c>
      <c r="I478" s="74">
        <v>8180556</v>
      </c>
      <c r="J478" s="75" t="s">
        <v>239</v>
      </c>
      <c r="K478" s="75" t="s">
        <v>54</v>
      </c>
      <c r="L478" s="134" t="str">
        <f>IF(AND('331-CT'!$E$7=TH!H478,OR(J478="331",K478="331")),"x","")</f>
        <v/>
      </c>
    </row>
    <row r="479" spans="1:12" s="109" customFormat="1" hidden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318</v>
      </c>
      <c r="I479" s="74">
        <v>12270833</v>
      </c>
      <c r="J479" s="75" t="s">
        <v>239</v>
      </c>
      <c r="K479" s="75" t="s">
        <v>54</v>
      </c>
      <c r="L479" s="134" t="str">
        <f>IF(AND('331-CT'!$E$7=TH!H479,OR(J479="331",K479="331")),"x","")</f>
        <v/>
      </c>
    </row>
    <row r="480" spans="1:12" s="109" customFormat="1" hidden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575</v>
      </c>
      <c r="G480" s="265"/>
      <c r="H480" s="122" t="s">
        <v>271</v>
      </c>
      <c r="I480" s="74">
        <v>71000000</v>
      </c>
      <c r="J480" s="78" t="s">
        <v>54</v>
      </c>
      <c r="K480" s="75" t="s">
        <v>203</v>
      </c>
      <c r="L480" s="134" t="str">
        <f>IF(AND('331-CT'!$E$7=TH!H480,OR(J480="331",K480="331")),"x","")</f>
        <v/>
      </c>
    </row>
    <row r="481" spans="1:12" s="109" customFormat="1" hidden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320</v>
      </c>
      <c r="I481" s="74">
        <v>1400000000</v>
      </c>
      <c r="J481" s="75" t="s">
        <v>54</v>
      </c>
      <c r="K481" s="75" t="s">
        <v>227</v>
      </c>
      <c r="L481" s="134" t="str">
        <f>IF(AND('331-CT'!$E$7=TH!H481,OR(J481="331",K481="331")),"x","")</f>
        <v/>
      </c>
    </row>
    <row r="482" spans="1:12" s="109" customFormat="1" hidden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276</v>
      </c>
      <c r="G482" s="271" t="s">
        <v>529</v>
      </c>
      <c r="H482" s="132" t="s">
        <v>188</v>
      </c>
      <c r="I482" s="133">
        <v>3714800</v>
      </c>
      <c r="J482" s="134" t="s">
        <v>241</v>
      </c>
      <c r="K482" s="134" t="s">
        <v>203</v>
      </c>
      <c r="L482" s="134" t="str">
        <f>IF(AND('331-CT'!$E$7=TH!H482,OR(J482="331",K482="331")),"x","")</f>
        <v/>
      </c>
    </row>
    <row r="483" spans="1:12" s="109" customFormat="1" hidden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277</v>
      </c>
      <c r="G483" s="271" t="s">
        <v>529</v>
      </c>
      <c r="H483" s="132" t="s">
        <v>188</v>
      </c>
      <c r="I483" s="133">
        <v>185740</v>
      </c>
      <c r="J483" s="134" t="s">
        <v>19</v>
      </c>
      <c r="K483" s="134" t="s">
        <v>203</v>
      </c>
      <c r="L483" s="134" t="str">
        <f>IF(AND('331-CT'!$E$7=TH!H483,OR(J483="331",K483="331")),"x","")</f>
        <v/>
      </c>
    </row>
    <row r="484" spans="1:12" s="109" customFormat="1" hidden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74">
        <v>500000000</v>
      </c>
      <c r="J484" s="75" t="s">
        <v>18</v>
      </c>
      <c r="K484" s="75" t="s">
        <v>54</v>
      </c>
      <c r="L484" s="134" t="str">
        <f>IF(AND('331-CT'!$E$7=TH!H484,OR(J484="331",K484="331")),"x","")</f>
        <v/>
      </c>
    </row>
    <row r="485" spans="1:12" s="109" customFormat="1" hidden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74">
        <v>250000</v>
      </c>
      <c r="J485" s="75" t="s">
        <v>241</v>
      </c>
      <c r="K485" s="75" t="s">
        <v>54</v>
      </c>
      <c r="L485" s="134" t="str">
        <f>IF(AND('331-CT'!$E$7=TH!H485,OR(J485="331",K485="331")),"x","")</f>
        <v/>
      </c>
    </row>
    <row r="486" spans="1:12" s="109" customFormat="1" hidden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74">
        <v>100000000</v>
      </c>
      <c r="J486" s="75" t="s">
        <v>18</v>
      </c>
      <c r="K486" s="75" t="s">
        <v>54</v>
      </c>
      <c r="L486" s="134" t="str">
        <f>IF(AND('331-CT'!$E$7=TH!H486,OR(J486="331",K486="331")),"x","")</f>
        <v/>
      </c>
    </row>
    <row r="487" spans="1:12" s="109" customFormat="1" hidden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74">
        <v>25000</v>
      </c>
      <c r="J487" s="75" t="s">
        <v>19</v>
      </c>
      <c r="K487" s="75" t="s">
        <v>54</v>
      </c>
      <c r="L487" s="134" t="str">
        <f>IF(AND('331-CT'!$E$7=TH!H487,OR(J487="331",K487="331")),"x","")</f>
        <v/>
      </c>
    </row>
    <row r="488" spans="1:12" s="109" customFormat="1" hidden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74">
        <v>30000</v>
      </c>
      <c r="J488" s="75" t="s">
        <v>241</v>
      </c>
      <c r="K488" s="75" t="s">
        <v>54</v>
      </c>
      <c r="L488" s="134" t="str">
        <f>IF(AND('331-CT'!$E$7=TH!H488,OR(J488="331",K488="331")),"x","")</f>
        <v/>
      </c>
    </row>
    <row r="489" spans="1:12" s="109" customFormat="1" hidden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74">
        <v>3000</v>
      </c>
      <c r="J489" s="75" t="s">
        <v>19</v>
      </c>
      <c r="K489" s="75" t="s">
        <v>54</v>
      </c>
      <c r="L489" s="134" t="str">
        <f>IF(AND('331-CT'!$E$7=TH!H489,OR(J489="331",K489="331")),"x","")</f>
        <v/>
      </c>
    </row>
    <row r="490" spans="1:12" s="109" customFormat="1" hidden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74">
        <v>195198</v>
      </c>
      <c r="J490" s="75" t="s">
        <v>54</v>
      </c>
      <c r="K490" s="75" t="s">
        <v>99</v>
      </c>
      <c r="L490" s="134" t="str">
        <f>IF(AND('331-CT'!$E$7=TH!H490,OR(J490="331",K490="331")),"x","")</f>
        <v/>
      </c>
    </row>
    <row r="491" spans="1:12" s="109" customFormat="1" hidden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74">
        <v>500000000</v>
      </c>
      <c r="J491" s="75" t="s">
        <v>18</v>
      </c>
      <c r="K491" s="75" t="s">
        <v>54</v>
      </c>
      <c r="L491" s="134" t="str">
        <f>IF(AND('331-CT'!$E$7=TH!H491,OR(J491="331",K491="331")),"x","")</f>
        <v/>
      </c>
    </row>
    <row r="492" spans="1:12" s="109" customFormat="1" hidden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74">
        <v>150000</v>
      </c>
      <c r="J492" s="75" t="s">
        <v>241</v>
      </c>
      <c r="K492" s="75" t="s">
        <v>54</v>
      </c>
      <c r="L492" s="134" t="str">
        <f>IF(AND('331-CT'!$E$7=TH!H492,OR(J492="331",K492="331")),"x","")</f>
        <v/>
      </c>
    </row>
    <row r="493" spans="1:12" s="109" customFormat="1" hidden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74">
        <v>15000</v>
      </c>
      <c r="J493" s="75" t="s">
        <v>19</v>
      </c>
      <c r="K493" s="75" t="s">
        <v>54</v>
      </c>
      <c r="L493" s="134" t="str">
        <f>IF(AND('331-CT'!$E$7=TH!H493,OR(J493="331",K493="331")),"x","")</f>
        <v/>
      </c>
    </row>
    <row r="494" spans="1:12" s="109" customFormat="1" hidden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299</v>
      </c>
      <c r="I494" s="74">
        <v>100000000</v>
      </c>
      <c r="J494" s="75" t="s">
        <v>18</v>
      </c>
      <c r="K494" s="75" t="s">
        <v>54</v>
      </c>
      <c r="L494" s="134" t="str">
        <f>IF(AND('331-CT'!$E$7=TH!H494,OR(J494="331",K494="331")),"x","")</f>
        <v/>
      </c>
    </row>
    <row r="495" spans="1:12" s="109" customFormat="1" hidden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74">
        <v>30000</v>
      </c>
      <c r="J495" s="75" t="s">
        <v>241</v>
      </c>
      <c r="K495" s="75" t="s">
        <v>54</v>
      </c>
      <c r="L495" s="134" t="str">
        <f>IF(AND('331-CT'!$E$7=TH!H495,OR(J495="331",K495="331")),"x","")</f>
        <v/>
      </c>
    </row>
    <row r="496" spans="1:12" s="109" customFormat="1" hidden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74">
        <v>3000</v>
      </c>
      <c r="J496" s="75" t="s">
        <v>19</v>
      </c>
      <c r="K496" s="75" t="s">
        <v>54</v>
      </c>
      <c r="L496" s="134" t="str">
        <f>IF(AND('331-CT'!$E$7=TH!H496,OR(J496="331",K496="331")),"x","")</f>
        <v/>
      </c>
    </row>
    <row r="497" spans="1:12" s="109" customFormat="1" hidden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283</v>
      </c>
      <c r="G497" s="270" t="s">
        <v>570</v>
      </c>
      <c r="H497" s="7" t="s">
        <v>284</v>
      </c>
      <c r="I497" s="74">
        <v>30440000</v>
      </c>
      <c r="J497" s="136" t="s">
        <v>654</v>
      </c>
      <c r="K497" s="136" t="s">
        <v>18</v>
      </c>
      <c r="L497" s="134" t="str">
        <f>IF(AND('331-CT'!$E$7=TH!H497,OR(J497="331",K497="331")),"x","")</f>
        <v/>
      </c>
    </row>
    <row r="498" spans="1:12" s="109" customFormat="1" hidden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750</v>
      </c>
      <c r="I498" s="74">
        <v>150000000</v>
      </c>
      <c r="J498" s="75" t="s">
        <v>212</v>
      </c>
      <c r="K498" s="75" t="s">
        <v>54</v>
      </c>
      <c r="L498" s="134" t="str">
        <f>IF(AND('331-CT'!$E$7=TH!H498,OR(J498="331",K498="331")),"x","")</f>
        <v/>
      </c>
    </row>
    <row r="499" spans="1:12" s="109" customFormat="1" hidden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74">
        <v>75000</v>
      </c>
      <c r="J499" s="75" t="s">
        <v>241</v>
      </c>
      <c r="K499" s="75" t="s">
        <v>54</v>
      </c>
      <c r="L499" s="134" t="str">
        <f>IF(AND('331-CT'!$E$7=TH!H499,OR(J499="331",K499="331")),"x","")</f>
        <v/>
      </c>
    </row>
    <row r="500" spans="1:12" s="109" customFormat="1" hidden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74">
        <v>7500</v>
      </c>
      <c r="J500" s="75" t="s">
        <v>19</v>
      </c>
      <c r="K500" s="75" t="s">
        <v>54</v>
      </c>
      <c r="L500" s="134" t="str">
        <f>IF(AND('331-CT'!$E$7=TH!H500,OR(J500="331",K500="331")),"x","")</f>
        <v/>
      </c>
    </row>
    <row r="501" spans="1:12" s="109" customFormat="1" hidden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750</v>
      </c>
      <c r="I501" s="74">
        <v>150000000</v>
      </c>
      <c r="J501" s="75" t="s">
        <v>54</v>
      </c>
      <c r="K501" s="75" t="s">
        <v>212</v>
      </c>
      <c r="L501" s="134" t="str">
        <f>IF(AND('331-CT'!$E$7=TH!H501,OR(J501="331",K501="331")),"x","")</f>
        <v/>
      </c>
    </row>
    <row r="502" spans="1:12" s="109" customFormat="1" hidden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74">
        <v>150000000</v>
      </c>
      <c r="J502" s="75" t="s">
        <v>18</v>
      </c>
      <c r="K502" s="75" t="s">
        <v>54</v>
      </c>
      <c r="L502" s="134" t="str">
        <f>IF(AND('331-CT'!$E$7=TH!H502,OR(J502="331",K502="331")),"x","")</f>
        <v/>
      </c>
    </row>
    <row r="503" spans="1:12" s="109" customFormat="1" hidden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74">
        <v>75000</v>
      </c>
      <c r="J503" s="75" t="s">
        <v>241</v>
      </c>
      <c r="K503" s="75" t="s">
        <v>54</v>
      </c>
      <c r="L503" s="134" t="str">
        <f>IF(AND('331-CT'!$E$7=TH!H503,OR(J503="331",K503="331")),"x","")</f>
        <v/>
      </c>
    </row>
    <row r="504" spans="1:12" s="109" customFormat="1" hidden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74">
        <v>7500</v>
      </c>
      <c r="J504" s="75" t="s">
        <v>19</v>
      </c>
      <c r="K504" s="75" t="s">
        <v>54</v>
      </c>
      <c r="L504" s="134" t="str">
        <f>IF(AND('331-CT'!$E$7=TH!H504,OR(J504="331",K504="331")),"x","")</f>
        <v/>
      </c>
    </row>
    <row r="505" spans="1:12" s="109" customFormat="1" hidden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321</v>
      </c>
      <c r="I505" s="74">
        <v>1500000000</v>
      </c>
      <c r="J505" s="75" t="s">
        <v>54</v>
      </c>
      <c r="K505" s="75" t="s">
        <v>227</v>
      </c>
      <c r="L505" s="134" t="str">
        <f>IF(AND('331-CT'!$E$7=TH!H505,OR(J505="331",K505="331")),"x","")</f>
        <v/>
      </c>
    </row>
    <row r="506" spans="1:12" s="109" customFormat="1" hidden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74">
        <v>500000000</v>
      </c>
      <c r="J506" s="78" t="s">
        <v>18</v>
      </c>
      <c r="K506" s="75" t="s">
        <v>54</v>
      </c>
      <c r="L506" s="134" t="str">
        <f>IF(AND('331-CT'!$E$7=TH!H506,OR(J506="331",K506="331")),"x","")</f>
        <v/>
      </c>
    </row>
    <row r="507" spans="1:12" s="109" customFormat="1" hidden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74">
        <v>250000</v>
      </c>
      <c r="J507" s="75" t="s">
        <v>241</v>
      </c>
      <c r="K507" s="75" t="s">
        <v>54</v>
      </c>
      <c r="L507" s="134" t="str">
        <f>IF(AND('331-CT'!$E$7=TH!H507,OR(J507="331",K507="331")),"x","")</f>
        <v/>
      </c>
    </row>
    <row r="508" spans="1:12" s="109" customFormat="1" hidden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74">
        <v>25000</v>
      </c>
      <c r="J508" s="75" t="s">
        <v>19</v>
      </c>
      <c r="K508" s="75" t="s">
        <v>54</v>
      </c>
      <c r="L508" s="134" t="str">
        <f>IF(AND('331-CT'!$E$7=TH!H508,OR(J508="331",K508="331")),"x","")</f>
        <v/>
      </c>
    </row>
    <row r="509" spans="1:12" s="109" customFormat="1" hidden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74">
        <v>500000000</v>
      </c>
      <c r="J509" s="75" t="s">
        <v>18</v>
      </c>
      <c r="K509" s="75" t="s">
        <v>54</v>
      </c>
      <c r="L509" s="134" t="str">
        <f>IF(AND('331-CT'!$E$7=TH!H509,OR(J509="331",K509="331")),"x","")</f>
        <v/>
      </c>
    </row>
    <row r="510" spans="1:12" s="109" customFormat="1" hidden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74">
        <v>150000</v>
      </c>
      <c r="J510" s="75" t="s">
        <v>241</v>
      </c>
      <c r="K510" s="75" t="s">
        <v>54</v>
      </c>
      <c r="L510" s="134" t="str">
        <f>IF(AND('331-CT'!$E$7=TH!H510,OR(J510="331",K510="331")),"x","")</f>
        <v/>
      </c>
    </row>
    <row r="511" spans="1:12" s="109" customFormat="1" hidden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74">
        <v>15000</v>
      </c>
      <c r="J511" s="75" t="s">
        <v>19</v>
      </c>
      <c r="K511" s="75" t="s">
        <v>54</v>
      </c>
      <c r="L511" s="134" t="str">
        <f>IF(AND('331-CT'!$E$7=TH!H511,OR(J511="331",K511="331")),"x","")</f>
        <v/>
      </c>
    </row>
    <row r="512" spans="1:12" s="109" customFormat="1" hidden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575</v>
      </c>
      <c r="G512" s="265"/>
      <c r="H512" s="122" t="s">
        <v>271</v>
      </c>
      <c r="I512" s="74">
        <v>97000000</v>
      </c>
      <c r="J512" s="78" t="s">
        <v>54</v>
      </c>
      <c r="K512" s="75" t="s">
        <v>203</v>
      </c>
      <c r="L512" s="134" t="str">
        <f>IF(AND('331-CT'!$E$7=TH!H512,OR(J512="331",K512="331")),"x","")</f>
        <v/>
      </c>
    </row>
    <row r="513" spans="1:12" s="109" customFormat="1" hidden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313</v>
      </c>
      <c r="I513" s="74">
        <v>7916667</v>
      </c>
      <c r="J513" s="75" t="s">
        <v>239</v>
      </c>
      <c r="K513" s="75" t="s">
        <v>54</v>
      </c>
      <c r="L513" s="134" t="str">
        <f>IF(AND('331-CT'!$E$7=TH!H513,OR(J513="331",K513="331")),"x","")</f>
        <v/>
      </c>
    </row>
    <row r="514" spans="1:12" s="109" customFormat="1" hidden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314</v>
      </c>
      <c r="I514" s="74">
        <v>15833333</v>
      </c>
      <c r="J514" s="75" t="s">
        <v>239</v>
      </c>
      <c r="K514" s="75" t="s">
        <v>54</v>
      </c>
      <c r="L514" s="134" t="str">
        <f>IF(AND('331-CT'!$E$7=TH!H514,OR(J514="331",K514="331")),"x","")</f>
        <v/>
      </c>
    </row>
    <row r="515" spans="1:12" s="109" customFormat="1" hidden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316</v>
      </c>
      <c r="I515" s="74">
        <v>12666667</v>
      </c>
      <c r="J515" s="75" t="s">
        <v>239</v>
      </c>
      <c r="K515" s="75" t="s">
        <v>54</v>
      </c>
      <c r="L515" s="134" t="str">
        <f>IF(AND('331-CT'!$E$7=TH!H515,OR(J515="331",K515="331")),"x","")</f>
        <v/>
      </c>
    </row>
    <row r="516" spans="1:12" s="109" customFormat="1" hidden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315</v>
      </c>
      <c r="I516" s="74">
        <v>11879701</v>
      </c>
      <c r="J516" s="75" t="s">
        <v>239</v>
      </c>
      <c r="K516" s="75" t="s">
        <v>54</v>
      </c>
      <c r="L516" s="134" t="str">
        <f>IF(AND('331-CT'!$E$7=TH!H516,OR(J516="331",K516="331")),"x","")</f>
        <v/>
      </c>
    </row>
    <row r="517" spans="1:12" s="109" customFormat="1" hidden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317</v>
      </c>
      <c r="I517" s="74">
        <v>7916667</v>
      </c>
      <c r="J517" s="75" t="s">
        <v>239</v>
      </c>
      <c r="K517" s="75" t="s">
        <v>54</v>
      </c>
      <c r="L517" s="134" t="str">
        <f>IF(AND('331-CT'!$E$7=TH!H517,OR(J517="331",K517="331")),"x","")</f>
        <v/>
      </c>
    </row>
    <row r="518" spans="1:12" s="109" customFormat="1" hidden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318</v>
      </c>
      <c r="I518" s="74">
        <v>11875000</v>
      </c>
      <c r="J518" s="75" t="s">
        <v>239</v>
      </c>
      <c r="K518" s="75" t="s">
        <v>54</v>
      </c>
      <c r="L518" s="134" t="str">
        <f>IF(AND('331-CT'!$E$7=TH!H518,OR(J518="331",K518="331")),"x","")</f>
        <v/>
      </c>
    </row>
    <row r="519" spans="1:12" s="109" customFormat="1" hidden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272</v>
      </c>
      <c r="G519" s="265"/>
      <c r="H519" s="122" t="s">
        <v>319</v>
      </c>
      <c r="I519" s="74">
        <v>29027778</v>
      </c>
      <c r="J519" s="75" t="s">
        <v>239</v>
      </c>
      <c r="K519" s="75" t="s">
        <v>54</v>
      </c>
      <c r="L519" s="134" t="str">
        <f>IF(AND('331-CT'!$E$7=TH!H519,OR(J519="331",K519="331")),"x","")</f>
        <v/>
      </c>
    </row>
    <row r="520" spans="1:12" s="109" customFormat="1" hidden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74">
        <v>150000000</v>
      </c>
      <c r="J520" s="75" t="s">
        <v>18</v>
      </c>
      <c r="K520" s="75" t="s">
        <v>54</v>
      </c>
      <c r="L520" s="134" t="str">
        <f>IF(AND('331-CT'!$E$7=TH!H520,OR(J520="331",K520="331")),"x","")</f>
        <v/>
      </c>
    </row>
    <row r="521" spans="1:12" s="109" customFormat="1" hidden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74">
        <v>75000</v>
      </c>
      <c r="J521" s="75" t="s">
        <v>241</v>
      </c>
      <c r="K521" s="75" t="s">
        <v>54</v>
      </c>
      <c r="L521" s="134" t="str">
        <f>IF(AND('331-CT'!$E$7=TH!H521,OR(J521="331",K521="331")),"x","")</f>
        <v/>
      </c>
    </row>
    <row r="522" spans="1:12" s="109" customFormat="1" hidden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74">
        <v>7500</v>
      </c>
      <c r="J522" s="75" t="s">
        <v>19</v>
      </c>
      <c r="K522" s="75" t="s">
        <v>54</v>
      </c>
      <c r="L522" s="134" t="str">
        <f>IF(AND('331-CT'!$E$7=TH!H522,OR(J522="331",K522="331")),"x","")</f>
        <v/>
      </c>
    </row>
    <row r="523" spans="1:12" s="109" customFormat="1" hidden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74">
        <v>50000000</v>
      </c>
      <c r="J523" s="75" t="s">
        <v>18</v>
      </c>
      <c r="K523" s="75" t="s">
        <v>54</v>
      </c>
      <c r="L523" s="134" t="str">
        <f>IF(AND('331-CT'!$E$7=TH!H523,OR(J523="331",K523="331")),"x","")</f>
        <v/>
      </c>
    </row>
    <row r="524" spans="1:12" s="109" customFormat="1" hidden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74">
        <v>25000</v>
      </c>
      <c r="J524" s="75" t="s">
        <v>241</v>
      </c>
      <c r="K524" s="75" t="s">
        <v>54</v>
      </c>
      <c r="L524" s="134" t="str">
        <f>IF(AND('331-CT'!$E$7=TH!H524,OR(J524="331",K524="331")),"x","")</f>
        <v/>
      </c>
    </row>
    <row r="525" spans="1:12" s="109" customFormat="1" hidden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74">
        <v>2500</v>
      </c>
      <c r="J525" s="75" t="s">
        <v>19</v>
      </c>
      <c r="K525" s="75" t="s">
        <v>54</v>
      </c>
      <c r="L525" s="134" t="str">
        <f>IF(AND('331-CT'!$E$7=TH!H525,OR(J525="331",K525="331")),"x","")</f>
        <v/>
      </c>
    </row>
    <row r="526" spans="1:12" s="109" customFormat="1" hidden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275</v>
      </c>
      <c r="G526" s="265"/>
      <c r="H526" s="9" t="s">
        <v>190</v>
      </c>
      <c r="I526" s="74">
        <v>200000000</v>
      </c>
      <c r="J526" s="75" t="s">
        <v>18</v>
      </c>
      <c r="K526" s="75" t="s">
        <v>54</v>
      </c>
      <c r="L526" s="134" t="str">
        <f>IF(AND('331-CT'!$E$7=TH!H526,OR(J526="331",K526="331")),"x","")</f>
        <v/>
      </c>
    </row>
    <row r="527" spans="1:12" s="109" customFormat="1" hidden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74">
        <v>100000</v>
      </c>
      <c r="J527" s="75" t="s">
        <v>241</v>
      </c>
      <c r="K527" s="75" t="s">
        <v>54</v>
      </c>
      <c r="L527" s="134" t="str">
        <f>IF(AND('331-CT'!$E$7=TH!H527,OR(J527="331",K527="331")),"x","")</f>
        <v/>
      </c>
    </row>
    <row r="528" spans="1:12" s="109" customFormat="1" hidden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74">
        <v>10000</v>
      </c>
      <c r="J528" s="75" t="s">
        <v>19</v>
      </c>
      <c r="K528" s="75" t="s">
        <v>54</v>
      </c>
      <c r="L528" s="134" t="str">
        <f>IF(AND('331-CT'!$E$7=TH!H528,OR(J528="331",K528="331")),"x","")</f>
        <v/>
      </c>
    </row>
    <row r="529" spans="1:12" s="109" customFormat="1" hidden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286</v>
      </c>
      <c r="G529" s="271" t="s">
        <v>530</v>
      </c>
      <c r="H529" s="132" t="s">
        <v>188</v>
      </c>
      <c r="I529" s="133">
        <v>2020200</v>
      </c>
      <c r="J529" s="134" t="s">
        <v>241</v>
      </c>
      <c r="K529" s="134" t="s">
        <v>203</v>
      </c>
      <c r="L529" s="134" t="str">
        <f>IF(AND('331-CT'!$E$7=TH!H529,OR(J529="331",K529="331")),"x","")</f>
        <v/>
      </c>
    </row>
    <row r="530" spans="1:12" s="109" customFormat="1" hidden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287</v>
      </c>
      <c r="G530" s="271" t="s">
        <v>530</v>
      </c>
      <c r="H530" s="132" t="s">
        <v>188</v>
      </c>
      <c r="I530" s="133">
        <v>101010</v>
      </c>
      <c r="J530" s="134" t="s">
        <v>19</v>
      </c>
      <c r="K530" s="134" t="s">
        <v>203</v>
      </c>
      <c r="L530" s="134" t="str">
        <f>IF(AND('331-CT'!$E$7=TH!H530,OR(J530="331",K530="331")),"x","")</f>
        <v/>
      </c>
    </row>
    <row r="531" spans="1:12" s="109" customFormat="1" hidden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74">
        <v>192904</v>
      </c>
      <c r="J531" s="75" t="s">
        <v>54</v>
      </c>
      <c r="K531" s="75" t="s">
        <v>99</v>
      </c>
      <c r="L531" s="134" t="str">
        <f>IF(AND('331-CT'!$E$7=TH!H531,OR(J531="331",K531="331")),"x","")</f>
        <v/>
      </c>
    </row>
    <row r="532" spans="1:12" s="109" customFormat="1" hidden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269</v>
      </c>
      <c r="G532" s="270" t="s">
        <v>531</v>
      </c>
      <c r="H532" s="122" t="s">
        <v>270</v>
      </c>
      <c r="I532" s="74">
        <v>27530000</v>
      </c>
      <c r="J532" s="75" t="s">
        <v>654</v>
      </c>
      <c r="K532" s="75" t="s">
        <v>203</v>
      </c>
      <c r="L532" s="134" t="str">
        <f>IF(AND('331-CT'!$E$7=TH!H532,OR(J532="331",K532="331")),"x","")</f>
        <v/>
      </c>
    </row>
    <row r="533" spans="1:12" s="109" customFormat="1" hidden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273</v>
      </c>
      <c r="G533" s="265"/>
      <c r="H533" s="122" t="s">
        <v>268</v>
      </c>
      <c r="I533" s="74">
        <v>200000000</v>
      </c>
      <c r="J533" s="75" t="s">
        <v>18</v>
      </c>
      <c r="K533" s="75" t="s">
        <v>54</v>
      </c>
      <c r="L533" s="134" t="str">
        <f>IF(AND('331-CT'!$E$7=TH!H533,OR(J533="331",K533="331")),"x","")</f>
        <v/>
      </c>
    </row>
    <row r="534" spans="1:12" s="109" customFormat="1" hidden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74">
        <v>100000</v>
      </c>
      <c r="J534" s="75" t="s">
        <v>241</v>
      </c>
      <c r="K534" s="75" t="s">
        <v>54</v>
      </c>
      <c r="L534" s="134" t="str">
        <f>IF(AND('331-CT'!$E$7=TH!H534,OR(J534="331",K534="331")),"x","")</f>
        <v/>
      </c>
    </row>
    <row r="535" spans="1:12" s="109" customFormat="1" hidden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74">
        <v>10000</v>
      </c>
      <c r="J535" s="75" t="s">
        <v>19</v>
      </c>
      <c r="K535" s="75" t="s">
        <v>54</v>
      </c>
      <c r="L535" s="134" t="str">
        <f>IF(AND('331-CT'!$E$7=TH!H535,OR(J535="331",K535="331")),"x","")</f>
        <v/>
      </c>
    </row>
    <row r="536" spans="1:12" s="135" customFormat="1" hidden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282</v>
      </c>
      <c r="G536" s="265"/>
      <c r="H536" s="7" t="s">
        <v>83</v>
      </c>
      <c r="I536" s="74">
        <v>36432000</v>
      </c>
      <c r="J536" s="75" t="s">
        <v>18</v>
      </c>
      <c r="K536" s="75" t="s">
        <v>54</v>
      </c>
      <c r="L536" s="134" t="str">
        <f>IF(AND('331-CT'!$E$7=TH!H536,OR(J536="331",K536="331")),"x","")</f>
        <v>x</v>
      </c>
    </row>
    <row r="537" spans="1:12" s="135" customFormat="1" hidden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74">
        <v>25000</v>
      </c>
      <c r="J537" s="75" t="s">
        <v>241</v>
      </c>
      <c r="K537" s="75" t="s">
        <v>54</v>
      </c>
      <c r="L537" s="134" t="str">
        <f>IF(AND('331-CT'!$E$7=TH!H537,OR(J537="331",K537="331")),"x","")</f>
        <v/>
      </c>
    </row>
    <row r="538" spans="1:12" s="109" customFormat="1" hidden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74">
        <v>2500</v>
      </c>
      <c r="J538" s="75" t="s">
        <v>19</v>
      </c>
      <c r="K538" s="75" t="s">
        <v>54</v>
      </c>
      <c r="L538" s="134" t="str">
        <f>IF(AND('331-CT'!$E$7=TH!H538,OR(J538="331",K538="331")),"x","")</f>
        <v/>
      </c>
    </row>
    <row r="539" spans="1:12" s="109" customFormat="1" hidden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278</v>
      </c>
      <c r="G539" s="265" t="s">
        <v>532</v>
      </c>
      <c r="H539" s="122" t="s">
        <v>279</v>
      </c>
      <c r="I539" s="74">
        <v>1000000</v>
      </c>
      <c r="J539" s="75" t="s">
        <v>241</v>
      </c>
      <c r="K539" s="75" t="s">
        <v>203</v>
      </c>
      <c r="L539" s="134" t="str">
        <f>IF(AND('331-CT'!$E$7=TH!H539,OR(J539="331",K539="331")),"x","")</f>
        <v/>
      </c>
    </row>
    <row r="540" spans="1:12" s="109" customFormat="1" hidden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280</v>
      </c>
      <c r="G540" s="270" t="s">
        <v>533</v>
      </c>
      <c r="H540" s="122" t="s">
        <v>279</v>
      </c>
      <c r="I540" s="74">
        <v>45455</v>
      </c>
      <c r="J540" s="75" t="s">
        <v>241</v>
      </c>
      <c r="K540" s="75" t="s">
        <v>203</v>
      </c>
      <c r="L540" s="134" t="str">
        <f>IF(AND('331-CT'!$E$7=TH!H540,OR(J540="331",K540="331")),"x","")</f>
        <v/>
      </c>
    </row>
    <row r="541" spans="1:12" s="109" customFormat="1" hidden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281</v>
      </c>
      <c r="G541" s="270" t="s">
        <v>533</v>
      </c>
      <c r="H541" s="122" t="s">
        <v>279</v>
      </c>
      <c r="I541" s="74">
        <v>4545</v>
      </c>
      <c r="J541" s="75" t="s">
        <v>19</v>
      </c>
      <c r="K541" s="75" t="s">
        <v>203</v>
      </c>
      <c r="L541" s="134" t="str">
        <f>IF(AND('331-CT'!$E$7=TH!H541,OR(J541="331",K541="331")),"x","")</f>
        <v/>
      </c>
    </row>
    <row r="542" spans="1:12" s="109" customFormat="1" hidden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274</v>
      </c>
      <c r="G542" s="270" t="s">
        <v>571</v>
      </c>
      <c r="H542" s="7" t="s">
        <v>83</v>
      </c>
      <c r="I542" s="74">
        <v>33120000</v>
      </c>
      <c r="J542" s="75" t="s">
        <v>241</v>
      </c>
      <c r="K542" s="75" t="s">
        <v>18</v>
      </c>
      <c r="L542" s="134" t="str">
        <f>IF(AND('331-CT'!$E$7=TH!H542,OR(J542="331",K542="331")),"x","")</f>
        <v>x</v>
      </c>
    </row>
    <row r="543" spans="1:12" s="109" customFormat="1" hidden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285</v>
      </c>
      <c r="G543" s="270" t="s">
        <v>571</v>
      </c>
      <c r="H543" s="7" t="s">
        <v>83</v>
      </c>
      <c r="I543" s="74">
        <v>3312000</v>
      </c>
      <c r="J543" s="75" t="s">
        <v>19</v>
      </c>
      <c r="K543" s="75" t="s">
        <v>18</v>
      </c>
      <c r="L543" s="134" t="str">
        <f>IF(AND('331-CT'!$E$7=TH!H543,OR(J543="331",K543="331")),"x","")</f>
        <v>x</v>
      </c>
    </row>
    <row r="544" spans="1:12" s="109" customFormat="1" hidden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300</v>
      </c>
      <c r="G544" s="265"/>
      <c r="H544" s="124" t="s">
        <v>299</v>
      </c>
      <c r="I544" s="74">
        <v>100000000</v>
      </c>
      <c r="J544" s="75" t="s">
        <v>18</v>
      </c>
      <c r="K544" s="75" t="s">
        <v>54</v>
      </c>
      <c r="L544" s="134" t="str">
        <f>IF(AND('331-CT'!$E$7=TH!H544,OR(J544="331",K544="331")),"x","")</f>
        <v/>
      </c>
    </row>
    <row r="545" spans="1:12" s="109" customFormat="1" hidden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74">
        <v>50000</v>
      </c>
      <c r="J545" s="75" t="s">
        <v>241</v>
      </c>
      <c r="K545" s="75" t="s">
        <v>54</v>
      </c>
      <c r="L545" s="134" t="str">
        <f>IF(AND('331-CT'!$E$7=TH!H545,OR(J545="331",K545="331")),"x","")</f>
        <v/>
      </c>
    </row>
    <row r="546" spans="1:12" s="109" customFormat="1" hidden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74">
        <v>5000</v>
      </c>
      <c r="J546" s="75" t="s">
        <v>19</v>
      </c>
      <c r="K546" s="75" t="s">
        <v>54</v>
      </c>
      <c r="L546" s="134" t="str">
        <f>IF(AND('331-CT'!$E$7=TH!H546,OR(J546="331",K546="331")),"x","")</f>
        <v/>
      </c>
    </row>
    <row r="547" spans="1:12" s="109" customFormat="1" hidden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300</v>
      </c>
      <c r="G547" s="265"/>
      <c r="H547" s="122" t="s">
        <v>172</v>
      </c>
      <c r="I547" s="74">
        <v>50000000</v>
      </c>
      <c r="J547" s="75" t="s">
        <v>18</v>
      </c>
      <c r="K547" s="75" t="s">
        <v>54</v>
      </c>
      <c r="L547" s="134" t="str">
        <f>IF(AND('331-CT'!$E$7=TH!H547,OR(J547="331",K547="331")),"x","")</f>
        <v/>
      </c>
    </row>
    <row r="548" spans="1:12" s="109" customFormat="1" hidden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74">
        <v>25000</v>
      </c>
      <c r="J548" s="75" t="s">
        <v>241</v>
      </c>
      <c r="K548" s="75" t="s">
        <v>54</v>
      </c>
      <c r="L548" s="134" t="str">
        <f>IF(AND('331-CT'!$E$7=TH!H548,OR(J548="331",K548="331")),"x","")</f>
        <v/>
      </c>
    </row>
    <row r="549" spans="1:12" s="109" customFormat="1" hidden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74">
        <v>2500</v>
      </c>
      <c r="J549" s="75" t="s">
        <v>19</v>
      </c>
      <c r="K549" s="75" t="s">
        <v>54</v>
      </c>
      <c r="L549" s="134" t="str">
        <f>IF(AND('331-CT'!$E$7=TH!H549,OR(J549="331",K549="331")),"x","")</f>
        <v/>
      </c>
    </row>
    <row r="550" spans="1:12" s="109" customFormat="1" hidden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322</v>
      </c>
      <c r="G550" s="265"/>
      <c r="H550" s="123" t="s">
        <v>323</v>
      </c>
      <c r="I550" s="74">
        <v>1500000000</v>
      </c>
      <c r="J550" s="75" t="s">
        <v>54</v>
      </c>
      <c r="K550" s="75" t="s">
        <v>227</v>
      </c>
      <c r="L550" s="134" t="str">
        <f>IF(AND('331-CT'!$E$7=TH!H550,OR(J550="331",K550="331")),"x","")</f>
        <v/>
      </c>
    </row>
    <row r="551" spans="1:12" s="109" customFormat="1" hidden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300</v>
      </c>
      <c r="G551" s="265"/>
      <c r="H551" s="9" t="s">
        <v>138</v>
      </c>
      <c r="I551" s="74">
        <v>500000000</v>
      </c>
      <c r="J551" s="75" t="s">
        <v>18</v>
      </c>
      <c r="K551" s="75" t="s">
        <v>54</v>
      </c>
      <c r="L551" s="134" t="str">
        <f>IF(AND('331-CT'!$E$7=TH!H551,OR(J551="331",K551="331")),"x","")</f>
        <v/>
      </c>
    </row>
    <row r="552" spans="1:12" s="109" customFormat="1" hidden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74">
        <v>150000</v>
      </c>
      <c r="J552" s="75" t="s">
        <v>241</v>
      </c>
      <c r="K552" s="75" t="s">
        <v>54</v>
      </c>
      <c r="L552" s="134" t="str">
        <f>IF(AND('331-CT'!$E$7=TH!H552,OR(J552="331",K552="331")),"x","")</f>
        <v/>
      </c>
    </row>
    <row r="553" spans="1:12" s="109" customFormat="1" hidden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74">
        <v>15000</v>
      </c>
      <c r="J553" s="75" t="s">
        <v>19</v>
      </c>
      <c r="K553" s="75" t="s">
        <v>54</v>
      </c>
      <c r="L553" s="134" t="str">
        <f>IF(AND('331-CT'!$E$7=TH!H553,OR(J553="331",K553="331")),"x","")</f>
        <v/>
      </c>
    </row>
    <row r="554" spans="1:12" s="109" customFormat="1" hidden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300</v>
      </c>
      <c r="G554" s="265"/>
      <c r="H554" s="122" t="s">
        <v>172</v>
      </c>
      <c r="I554" s="74">
        <v>200000000</v>
      </c>
      <c r="J554" s="75" t="s">
        <v>18</v>
      </c>
      <c r="K554" s="75" t="s">
        <v>54</v>
      </c>
      <c r="L554" s="134" t="str">
        <f>IF(AND('331-CT'!$E$7=TH!H554,OR(J554="331",K554="331")),"x","")</f>
        <v/>
      </c>
    </row>
    <row r="555" spans="1:12" s="109" customFormat="1" hidden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74">
        <v>100000</v>
      </c>
      <c r="J555" s="75" t="s">
        <v>241</v>
      </c>
      <c r="K555" s="75" t="s">
        <v>54</v>
      </c>
      <c r="L555" s="134" t="str">
        <f>IF(AND('331-CT'!$E$7=TH!H555,OR(J555="331",K555="331")),"x","")</f>
        <v/>
      </c>
    </row>
    <row r="556" spans="1:12" s="109" customFormat="1" hidden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74">
        <v>10000</v>
      </c>
      <c r="J556" s="75" t="s">
        <v>19</v>
      </c>
      <c r="K556" s="75" t="s">
        <v>54</v>
      </c>
      <c r="L556" s="134" t="str">
        <f>IF(AND('331-CT'!$E$7=TH!H556,OR(J556="331",K556="331")),"x","")</f>
        <v/>
      </c>
    </row>
    <row r="557" spans="1:12" s="109" customFormat="1" hidden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300</v>
      </c>
      <c r="G557" s="265"/>
      <c r="H557" s="9" t="s">
        <v>151</v>
      </c>
      <c r="I557" s="74">
        <v>140000000</v>
      </c>
      <c r="J557" s="75" t="s">
        <v>18</v>
      </c>
      <c r="K557" s="75" t="s">
        <v>54</v>
      </c>
      <c r="L557" s="134" t="str">
        <f>IF(AND('331-CT'!$E$7=TH!H557,OR(J557="331",K557="331")),"x","")</f>
        <v/>
      </c>
    </row>
    <row r="558" spans="1:12" s="109" customFormat="1" hidden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74">
        <v>42000</v>
      </c>
      <c r="J558" s="75" t="s">
        <v>241</v>
      </c>
      <c r="K558" s="75" t="s">
        <v>54</v>
      </c>
      <c r="L558" s="134" t="str">
        <f>IF(AND('331-CT'!$E$7=TH!H558,OR(J558="331",K558="331")),"x","")</f>
        <v/>
      </c>
    </row>
    <row r="559" spans="1:12" s="109" customFormat="1" hidden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74">
        <v>4200</v>
      </c>
      <c r="J559" s="75" t="s">
        <v>19</v>
      </c>
      <c r="K559" s="75" t="s">
        <v>54</v>
      </c>
      <c r="L559" s="134" t="str">
        <f>IF(AND('331-CT'!$E$7=TH!H559,OR(J559="331",K559="331")),"x","")</f>
        <v/>
      </c>
    </row>
    <row r="560" spans="1:12" s="109" customFormat="1" hidden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300</v>
      </c>
      <c r="G560" s="265"/>
      <c r="H560" s="9" t="s">
        <v>111</v>
      </c>
      <c r="I560" s="74">
        <v>200000000</v>
      </c>
      <c r="J560" s="75" t="s">
        <v>18</v>
      </c>
      <c r="K560" s="75" t="s">
        <v>54</v>
      </c>
      <c r="L560" s="134" t="str">
        <f>IF(AND('331-CT'!$E$7=TH!H560,OR(J560="331",K560="331")),"x","")</f>
        <v/>
      </c>
    </row>
    <row r="561" spans="1:12" s="109" customFormat="1" hidden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74">
        <v>60000</v>
      </c>
      <c r="J561" s="75" t="s">
        <v>241</v>
      </c>
      <c r="K561" s="75" t="s">
        <v>54</v>
      </c>
      <c r="L561" s="134" t="str">
        <f>IF(AND('331-CT'!$E$7=TH!H561,OR(J561="331",K561="331")),"x","")</f>
        <v/>
      </c>
    </row>
    <row r="562" spans="1:12" hidden="1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74">
        <v>6000</v>
      </c>
      <c r="J562" s="75" t="s">
        <v>19</v>
      </c>
      <c r="K562" s="75" t="s">
        <v>54</v>
      </c>
      <c r="L562" s="134" t="str">
        <f>IF(AND('331-CT'!$E$7=TH!H562,OR(J562="331",K562="331")),"x","")</f>
        <v/>
      </c>
    </row>
    <row r="563" spans="1:12" hidden="1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300</v>
      </c>
      <c r="G563" s="265"/>
      <c r="H563" s="9" t="s">
        <v>301</v>
      </c>
      <c r="I563" s="74">
        <v>171000000</v>
      </c>
      <c r="J563" s="75" t="s">
        <v>18</v>
      </c>
      <c r="K563" s="75" t="s">
        <v>54</v>
      </c>
      <c r="L563" s="134" t="str">
        <f>IF(AND('331-CT'!$E$7=TH!H563,OR(J563="331",K563="331")),"x","")</f>
        <v/>
      </c>
    </row>
    <row r="564" spans="1:12" hidden="1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300</v>
      </c>
      <c r="G564" s="265"/>
      <c r="H564" s="122" t="s">
        <v>284</v>
      </c>
      <c r="I564" s="74">
        <v>30440000</v>
      </c>
      <c r="J564" s="75" t="s">
        <v>18</v>
      </c>
      <c r="K564" s="75" t="s">
        <v>54</v>
      </c>
      <c r="L564" s="134" t="str">
        <f>IF(AND('331-CT'!$E$7=TH!H564,OR(J564="331",K564="331")),"x","")</f>
        <v/>
      </c>
    </row>
    <row r="565" spans="1:12" hidden="1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74">
        <v>25000</v>
      </c>
      <c r="J565" s="75" t="s">
        <v>241</v>
      </c>
      <c r="K565" s="75" t="s">
        <v>54</v>
      </c>
      <c r="L565" s="134" t="str">
        <f>IF(AND('331-CT'!$E$7=TH!H565,OR(J565="331",K565="331")),"x","")</f>
        <v/>
      </c>
    </row>
    <row r="566" spans="1:12" hidden="1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74">
        <v>2500</v>
      </c>
      <c r="J566" s="75" t="s">
        <v>19</v>
      </c>
      <c r="K566" s="75" t="s">
        <v>54</v>
      </c>
      <c r="L566" s="134" t="str">
        <f>IF(AND('331-CT'!$E$7=TH!H566,OR(J566="331",K566="331")),"x","")</f>
        <v/>
      </c>
    </row>
    <row r="567" spans="1:12" hidden="1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74">
        <v>85500</v>
      </c>
      <c r="J567" s="75" t="s">
        <v>241</v>
      </c>
      <c r="K567" s="75" t="s">
        <v>54</v>
      </c>
      <c r="L567" s="134" t="str">
        <f>IF(AND('331-CT'!$E$7=TH!H567,OR(J567="331",K567="331")),"x","")</f>
        <v/>
      </c>
    </row>
    <row r="568" spans="1:12" hidden="1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74">
        <v>8550</v>
      </c>
      <c r="J568" s="75" t="s">
        <v>19</v>
      </c>
      <c r="K568" s="75" t="s">
        <v>54</v>
      </c>
      <c r="L568" s="134" t="str">
        <f>IF(AND('331-CT'!$E$7=TH!H568,OR(J568="331",K568="331")),"x","")</f>
        <v/>
      </c>
    </row>
    <row r="569" spans="1:12" hidden="1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300</v>
      </c>
      <c r="G569" s="265"/>
      <c r="H569" s="9" t="s">
        <v>299</v>
      </c>
      <c r="I569" s="74">
        <v>100000000</v>
      </c>
      <c r="J569" s="75" t="s">
        <v>18</v>
      </c>
      <c r="K569" s="75" t="s">
        <v>54</v>
      </c>
      <c r="L569" s="134" t="str">
        <f>IF(AND('331-CT'!$E$7=TH!H569,OR(J569="331",K569="331")),"x","")</f>
        <v/>
      </c>
    </row>
    <row r="570" spans="1:12" hidden="1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74">
        <v>50000</v>
      </c>
      <c r="J570" s="75" t="s">
        <v>241</v>
      </c>
      <c r="K570" s="75" t="s">
        <v>54</v>
      </c>
      <c r="L570" s="134" t="str">
        <f>IF(AND('331-CT'!$E$7=TH!H570,OR(J570="331",K570="331")),"x","")</f>
        <v/>
      </c>
    </row>
    <row r="571" spans="1:12" hidden="1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74">
        <v>5000</v>
      </c>
      <c r="J571" s="75" t="s">
        <v>19</v>
      </c>
      <c r="K571" s="75" t="s">
        <v>54</v>
      </c>
      <c r="L571" s="134" t="str">
        <f>IF(AND('331-CT'!$E$7=TH!H571,OR(J571="331",K571="331")),"x","")</f>
        <v/>
      </c>
    </row>
    <row r="572" spans="1:12" hidden="1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74">
        <v>88048</v>
      </c>
      <c r="J572" s="75" t="s">
        <v>54</v>
      </c>
      <c r="K572" s="75" t="s">
        <v>99</v>
      </c>
      <c r="L572" s="134" t="str">
        <f>IF(AND('331-CT'!$E$7=TH!H572,OR(J572="331",K572="331")),"x","")</f>
        <v/>
      </c>
    </row>
    <row r="573" spans="1:12" hidden="1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575</v>
      </c>
      <c r="G573" s="265"/>
      <c r="H573" s="122" t="s">
        <v>271</v>
      </c>
      <c r="I573" s="74">
        <v>116000000</v>
      </c>
      <c r="J573" s="75" t="s">
        <v>54</v>
      </c>
      <c r="K573" s="75" t="s">
        <v>203</v>
      </c>
      <c r="L573" s="134" t="str">
        <f>IF(AND('331-CT'!$E$7=TH!H573,OR(J573="331",K573="331")),"x","")</f>
        <v/>
      </c>
    </row>
    <row r="574" spans="1:12" hidden="1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297</v>
      </c>
      <c r="G574" s="265" t="s">
        <v>296</v>
      </c>
      <c r="H574" s="124" t="s">
        <v>299</v>
      </c>
      <c r="I574" s="74">
        <v>173764636</v>
      </c>
      <c r="J574" s="75" t="s">
        <v>654</v>
      </c>
      <c r="K574" s="75" t="s">
        <v>18</v>
      </c>
      <c r="L574" s="134" t="str">
        <f>IF(AND('331-CT'!$E$7=TH!H574,OR(J574="331",K574="331")),"x","")</f>
        <v/>
      </c>
    </row>
    <row r="575" spans="1:12" hidden="1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298</v>
      </c>
      <c r="G575" s="265" t="s">
        <v>296</v>
      </c>
      <c r="H575" s="124" t="s">
        <v>299</v>
      </c>
      <c r="I575" s="74">
        <v>17376464</v>
      </c>
      <c r="J575" s="75" t="s">
        <v>19</v>
      </c>
      <c r="K575" s="75" t="s">
        <v>18</v>
      </c>
      <c r="L575" s="134" t="str">
        <f>IF(AND('331-CT'!$E$7=TH!H575,OR(J575="331",K575="331")),"x","")</f>
        <v/>
      </c>
    </row>
    <row r="576" spans="1:12" hidden="1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294</v>
      </c>
      <c r="G576" s="265" t="s">
        <v>293</v>
      </c>
      <c r="H576" s="124" t="s">
        <v>299</v>
      </c>
      <c r="I576" s="74">
        <v>46033273</v>
      </c>
      <c r="J576" s="75" t="s">
        <v>654</v>
      </c>
      <c r="K576" s="75" t="s">
        <v>18</v>
      </c>
      <c r="L576" s="134" t="str">
        <f>IF(AND('331-CT'!$E$7=TH!H576,OR(J576="331",K576="331")),"x","")</f>
        <v/>
      </c>
    </row>
    <row r="577" spans="1:12" hidden="1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295</v>
      </c>
      <c r="G577" s="265" t="s">
        <v>293</v>
      </c>
      <c r="H577" s="124" t="s">
        <v>299</v>
      </c>
      <c r="I577" s="74">
        <v>4603327</v>
      </c>
      <c r="J577" s="75" t="s">
        <v>19</v>
      </c>
      <c r="K577" s="75" t="s">
        <v>18</v>
      </c>
      <c r="L577" s="134" t="str">
        <f>IF(AND('331-CT'!$E$7=TH!H577,OR(J577="331",K577="331")),"x","")</f>
        <v/>
      </c>
    </row>
    <row r="578" spans="1:12" hidden="1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290</v>
      </c>
      <c r="G578" s="265" t="s">
        <v>292</v>
      </c>
      <c r="H578" s="124" t="s">
        <v>299</v>
      </c>
      <c r="I578" s="74">
        <v>12290909</v>
      </c>
      <c r="J578" s="136" t="s">
        <v>654</v>
      </c>
      <c r="K578" s="136" t="s">
        <v>18</v>
      </c>
      <c r="L578" s="134" t="str">
        <f>IF(AND('331-CT'!$E$7=TH!H578,OR(J578="331",K578="331")),"x","")</f>
        <v/>
      </c>
    </row>
    <row r="579" spans="1:12" hidden="1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291</v>
      </c>
      <c r="G579" s="265" t="s">
        <v>292</v>
      </c>
      <c r="H579" s="124" t="s">
        <v>299</v>
      </c>
      <c r="I579" s="74">
        <v>1229091</v>
      </c>
      <c r="J579" s="136" t="s">
        <v>19</v>
      </c>
      <c r="K579" s="136" t="s">
        <v>18</v>
      </c>
      <c r="L579" s="134" t="str">
        <f>IF(AND('331-CT'!$E$7=TH!H579,OR(J579="331",K579="331")),"x","")</f>
        <v/>
      </c>
    </row>
    <row r="580" spans="1:12" hidden="1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313</v>
      </c>
      <c r="I580" s="74">
        <v>8203223</v>
      </c>
      <c r="J580" s="75" t="s">
        <v>239</v>
      </c>
      <c r="K580" s="75" t="s">
        <v>54</v>
      </c>
      <c r="L580" s="134" t="str">
        <f>IF(AND('331-CT'!$E$7=TH!H580,OR(J580="331",K580="331")),"x","")</f>
        <v/>
      </c>
    </row>
    <row r="581" spans="1:12" hidden="1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314</v>
      </c>
      <c r="I581" s="74">
        <v>16406445</v>
      </c>
      <c r="J581" s="75" t="s">
        <v>239</v>
      </c>
      <c r="K581" s="75" t="s">
        <v>54</v>
      </c>
      <c r="L581" s="134" t="str">
        <f>IF(AND('331-CT'!$E$7=TH!H581,OR(J581="331",K581="331")),"x","")</f>
        <v/>
      </c>
    </row>
    <row r="582" spans="1:12" hidden="1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316</v>
      </c>
      <c r="I582" s="74">
        <v>13125156</v>
      </c>
      <c r="J582" s="75" t="s">
        <v>239</v>
      </c>
      <c r="K582" s="75" t="s">
        <v>54</v>
      </c>
      <c r="L582" s="134" t="str">
        <f>IF(AND('331-CT'!$E$7=TH!H582,OR(J582="331",K582="331")),"x","")</f>
        <v/>
      </c>
    </row>
    <row r="583" spans="1:12" hidden="1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315</v>
      </c>
      <c r="I583" s="74">
        <v>12304833</v>
      </c>
      <c r="J583" s="75" t="s">
        <v>239</v>
      </c>
      <c r="K583" s="75" t="s">
        <v>54</v>
      </c>
      <c r="L583" s="134" t="str">
        <f>IF(AND('331-CT'!$E$7=TH!H583,OR(J583="331",K583="331")),"x","")</f>
        <v/>
      </c>
    </row>
    <row r="584" spans="1:12" hidden="1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317</v>
      </c>
      <c r="I584" s="74">
        <v>8203223</v>
      </c>
      <c r="J584" s="75" t="s">
        <v>239</v>
      </c>
      <c r="K584" s="75" t="s">
        <v>54</v>
      </c>
      <c r="L584" s="134" t="str">
        <f>IF(AND('331-CT'!$E$7=TH!H584,OR(J584="331",K584="331")),"x","")</f>
        <v/>
      </c>
    </row>
    <row r="585" spans="1:12" hidden="1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318</v>
      </c>
      <c r="I585" s="74">
        <v>12304833</v>
      </c>
      <c r="J585" s="75" t="s">
        <v>239</v>
      </c>
      <c r="K585" s="75" t="s">
        <v>54</v>
      </c>
      <c r="L585" s="134" t="str">
        <f>IF(AND('331-CT'!$E$7=TH!H585,OR(J585="331",K585="331")),"x","")</f>
        <v/>
      </c>
    </row>
    <row r="586" spans="1:12" hidden="1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272</v>
      </c>
      <c r="G586" s="265"/>
      <c r="H586" s="122" t="s">
        <v>319</v>
      </c>
      <c r="I586" s="74">
        <v>16407126</v>
      </c>
      <c r="J586" s="75" t="s">
        <v>239</v>
      </c>
      <c r="K586" s="75" t="s">
        <v>54</v>
      </c>
      <c r="L586" s="134" t="str">
        <f>IF(AND('331-CT'!$E$7=TH!H586,OR(J586="331",K586="331")),"x","")</f>
        <v/>
      </c>
    </row>
    <row r="587" spans="1:12" hidden="1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302</v>
      </c>
      <c r="G587" s="265"/>
      <c r="H587" s="122" t="s">
        <v>320</v>
      </c>
      <c r="I587" s="74">
        <v>22228087</v>
      </c>
      <c r="J587" s="75" t="s">
        <v>239</v>
      </c>
      <c r="K587" s="75" t="s">
        <v>54</v>
      </c>
      <c r="L587" s="134" t="str">
        <f>IF(AND('331-CT'!$E$7=TH!H587,OR(J587="331",K587="331")),"x","")</f>
        <v/>
      </c>
    </row>
    <row r="588" spans="1:12" hidden="1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303</v>
      </c>
      <c r="G588" s="265"/>
      <c r="H588" s="122" t="s">
        <v>321</v>
      </c>
      <c r="I588" s="74">
        <v>14289484</v>
      </c>
      <c r="J588" s="75" t="s">
        <v>239</v>
      </c>
      <c r="K588" s="75" t="s">
        <v>54</v>
      </c>
      <c r="L588" s="134" t="str">
        <f>IF(AND('331-CT'!$E$7=TH!H588,OR(J588="331",K588="331")),"x","")</f>
        <v/>
      </c>
    </row>
    <row r="589" spans="1:12" hidden="1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288</v>
      </c>
      <c r="G589" s="270" t="s">
        <v>562</v>
      </c>
      <c r="H589" s="122" t="s">
        <v>85</v>
      </c>
      <c r="I589" s="74">
        <v>6818181818</v>
      </c>
      <c r="J589" s="136" t="s">
        <v>654</v>
      </c>
      <c r="K589" s="75" t="s">
        <v>18</v>
      </c>
      <c r="L589" s="134" t="str">
        <f>IF(AND('331-CT'!$E$7=TH!H589,OR(J589="331",K589="331")),"x","")</f>
        <v/>
      </c>
    </row>
    <row r="590" spans="1:12" hidden="1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289</v>
      </c>
      <c r="G590" s="270" t="s">
        <v>562</v>
      </c>
      <c r="H590" s="122" t="s">
        <v>85</v>
      </c>
      <c r="I590" s="74">
        <v>681818182</v>
      </c>
      <c r="J590" s="136" t="s">
        <v>19</v>
      </c>
      <c r="K590" s="75" t="s">
        <v>18</v>
      </c>
      <c r="L590" s="134" t="str">
        <f>IF(AND('331-CT'!$E$7=TH!H590,OR(J590="331",K590="331")),"x","")</f>
        <v/>
      </c>
    </row>
    <row r="591" spans="1:12" hidden="1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300</v>
      </c>
      <c r="G591" s="265"/>
      <c r="H591" s="9" t="s">
        <v>304</v>
      </c>
      <c r="I591" s="74">
        <v>45000000</v>
      </c>
      <c r="J591" s="75" t="s">
        <v>18</v>
      </c>
      <c r="K591" s="75" t="s">
        <v>54</v>
      </c>
      <c r="L591" s="134" t="str">
        <f>IF(AND('331-CT'!$E$7=TH!H591,OR(J591="331",K591="331")),"x","")</f>
        <v/>
      </c>
    </row>
    <row r="592" spans="1:12" hidden="1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74">
        <v>20000</v>
      </c>
      <c r="J592" s="75" t="s">
        <v>241</v>
      </c>
      <c r="K592" s="75" t="s">
        <v>54</v>
      </c>
      <c r="L592" s="134" t="str">
        <f>IF(AND('331-CT'!$E$7=TH!H592,OR(J592="331",K592="331")),"x","")</f>
        <v/>
      </c>
    </row>
    <row r="593" spans="1:12" hidden="1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74">
        <v>2000</v>
      </c>
      <c r="J593" s="75" t="s">
        <v>19</v>
      </c>
      <c r="K593" s="75" t="s">
        <v>54</v>
      </c>
      <c r="L593" s="134" t="str">
        <f>IF(AND('331-CT'!$E$7=TH!H593,OR(J593="331",K593="331")),"x","")</f>
        <v/>
      </c>
    </row>
    <row r="594" spans="1:12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300</v>
      </c>
      <c r="G594" s="265"/>
      <c r="H594" s="9" t="s">
        <v>305</v>
      </c>
      <c r="I594" s="74">
        <v>100000000</v>
      </c>
      <c r="J594" s="75" t="s">
        <v>18</v>
      </c>
      <c r="K594" s="75" t="s">
        <v>54</v>
      </c>
      <c r="L594" s="134" t="str">
        <f>IF(AND('331-CT'!$E$7=TH!H594,OR(J594="331",K594="331")),"x","")</f>
        <v/>
      </c>
    </row>
    <row r="595" spans="1:12" hidden="1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74">
        <v>30000</v>
      </c>
      <c r="J595" s="75" t="s">
        <v>241</v>
      </c>
      <c r="K595" s="75" t="s">
        <v>54</v>
      </c>
      <c r="L595" s="134" t="str">
        <f>IF(AND('331-CT'!$E$7=TH!H595,OR(J595="331",K595="331")),"x","")</f>
        <v/>
      </c>
    </row>
    <row r="596" spans="1:12" hidden="1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74">
        <v>3000</v>
      </c>
      <c r="J596" s="75" t="s">
        <v>19</v>
      </c>
      <c r="K596" s="75" t="s">
        <v>54</v>
      </c>
      <c r="L596" s="134" t="str">
        <f>IF(AND('331-CT'!$E$7=TH!H596,OR(J596="331",K596="331")),"x","")</f>
        <v/>
      </c>
    </row>
    <row r="597" spans="1:12" hidden="1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329</v>
      </c>
      <c r="G597" s="270" t="s">
        <v>534</v>
      </c>
      <c r="H597" s="122" t="s">
        <v>330</v>
      </c>
      <c r="I597" s="74">
        <v>3127345</v>
      </c>
      <c r="J597" s="75" t="s">
        <v>654</v>
      </c>
      <c r="K597" s="75" t="s">
        <v>203</v>
      </c>
      <c r="L597" s="134" t="str">
        <f>IF(AND('331-CT'!$E$7=TH!H597,OR(J597="331",K597="331")),"x","")</f>
        <v/>
      </c>
    </row>
    <row r="598" spans="1:12" hidden="1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331</v>
      </c>
      <c r="G598" s="270" t="s">
        <v>534</v>
      </c>
      <c r="H598" s="122" t="s">
        <v>330</v>
      </c>
      <c r="I598" s="74">
        <v>312734</v>
      </c>
      <c r="J598" s="75" t="s">
        <v>19</v>
      </c>
      <c r="K598" s="75" t="s">
        <v>203</v>
      </c>
      <c r="L598" s="134" t="str">
        <f>IF(AND('331-CT'!$E$7=TH!H598,OR(J598="331",K598="331")),"x","")</f>
        <v/>
      </c>
    </row>
    <row r="599" spans="1:12" hidden="1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332</v>
      </c>
      <c r="G599" s="270" t="s">
        <v>535</v>
      </c>
      <c r="H599" s="122" t="s">
        <v>334</v>
      </c>
      <c r="I599" s="74">
        <v>9662500</v>
      </c>
      <c r="J599" s="75" t="s">
        <v>654</v>
      </c>
      <c r="K599" s="75" t="s">
        <v>203</v>
      </c>
      <c r="L599" s="134" t="str">
        <f>IF(AND('331-CT'!$E$7=TH!H599,OR(J599="331",K599="331")),"x","")</f>
        <v/>
      </c>
    </row>
    <row r="600" spans="1:12" hidden="1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333</v>
      </c>
      <c r="G600" s="270" t="s">
        <v>535</v>
      </c>
      <c r="H600" s="122" t="s">
        <v>334</v>
      </c>
      <c r="I600" s="74">
        <v>966250</v>
      </c>
      <c r="J600" s="75" t="s">
        <v>19</v>
      </c>
      <c r="K600" s="75" t="s">
        <v>203</v>
      </c>
      <c r="L600" s="134" t="str">
        <f>IF(AND('331-CT'!$E$7=TH!H600,OR(J600="331",K600="331")),"x","")</f>
        <v/>
      </c>
    </row>
    <row r="601" spans="1:12" hidden="1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309</v>
      </c>
      <c r="G601" s="137" t="s">
        <v>308</v>
      </c>
      <c r="H601" s="9" t="s">
        <v>311</v>
      </c>
      <c r="I601" s="74">
        <v>19645867</v>
      </c>
      <c r="J601" s="75" t="s">
        <v>654</v>
      </c>
      <c r="K601" s="75" t="s">
        <v>18</v>
      </c>
      <c r="L601" s="134" t="str">
        <f>IF(AND('331-CT'!$E$7=TH!H601,OR(J601="331",K601="331")),"x","")</f>
        <v/>
      </c>
    </row>
    <row r="602" spans="1:12" hidden="1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310</v>
      </c>
      <c r="G602" s="137" t="s">
        <v>308</v>
      </c>
      <c r="H602" s="9" t="s">
        <v>311</v>
      </c>
      <c r="I602" s="74">
        <v>1964587</v>
      </c>
      <c r="J602" s="75" t="s">
        <v>19</v>
      </c>
      <c r="K602" s="75" t="s">
        <v>18</v>
      </c>
      <c r="L602" s="134" t="str">
        <f>IF(AND('331-CT'!$E$7=TH!H602,OR(J602="331",K602="331")),"x","")</f>
        <v/>
      </c>
    </row>
    <row r="603" spans="1:12" hidden="1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575</v>
      </c>
      <c r="G603" s="265"/>
      <c r="H603" s="122" t="s">
        <v>271</v>
      </c>
      <c r="I603" s="74">
        <v>30000000</v>
      </c>
      <c r="J603" s="75" t="s">
        <v>54</v>
      </c>
      <c r="K603" s="75" t="s">
        <v>203</v>
      </c>
      <c r="L603" s="134" t="str">
        <f>IF(AND('331-CT'!$E$7=TH!H603,OR(J603="331",K603="331")),"x","")</f>
        <v/>
      </c>
    </row>
    <row r="604" spans="1:12" hidden="1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335</v>
      </c>
      <c r="G604" s="271" t="s">
        <v>536</v>
      </c>
      <c r="H604" s="132" t="s">
        <v>188</v>
      </c>
      <c r="I604" s="133">
        <v>2012800</v>
      </c>
      <c r="J604" s="134" t="s">
        <v>241</v>
      </c>
      <c r="K604" s="134" t="s">
        <v>203</v>
      </c>
      <c r="L604" s="134" t="str">
        <f>IF(AND('331-CT'!$E$7=TH!H604,OR(J604="331",K604="331")),"x","")</f>
        <v/>
      </c>
    </row>
    <row r="605" spans="1:12" hidden="1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336</v>
      </c>
      <c r="G605" s="270" t="s">
        <v>536</v>
      </c>
      <c r="H605" s="132" t="s">
        <v>188</v>
      </c>
      <c r="I605" s="74">
        <v>100640</v>
      </c>
      <c r="J605" s="75" t="s">
        <v>19</v>
      </c>
      <c r="K605" s="75" t="s">
        <v>203</v>
      </c>
      <c r="L605" s="134" t="str">
        <f>IF(AND('331-CT'!$E$7=TH!H605,OR(J605="331",K605="331")),"x","")</f>
        <v/>
      </c>
    </row>
    <row r="606" spans="1:12" hidden="1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332</v>
      </c>
      <c r="G606" s="270" t="s">
        <v>537</v>
      </c>
      <c r="H606" s="122" t="s">
        <v>334</v>
      </c>
      <c r="I606" s="74">
        <v>9662500</v>
      </c>
      <c r="J606" s="75" t="s">
        <v>654</v>
      </c>
      <c r="K606" s="75" t="s">
        <v>203</v>
      </c>
      <c r="L606" s="134" t="str">
        <f>IF(AND('331-CT'!$E$7=TH!H606,OR(J606="331",K606="331")),"x","")</f>
        <v/>
      </c>
    </row>
    <row r="607" spans="1:12" hidden="1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333</v>
      </c>
      <c r="G607" s="270" t="s">
        <v>537</v>
      </c>
      <c r="H607" s="122" t="s">
        <v>334</v>
      </c>
      <c r="I607" s="74">
        <v>966250</v>
      </c>
      <c r="J607" s="75" t="s">
        <v>19</v>
      </c>
      <c r="K607" s="75" t="s">
        <v>203</v>
      </c>
      <c r="L607" s="134" t="str">
        <f>IF(AND('331-CT'!$E$7=TH!H607,OR(J607="331",K607="331")),"x","")</f>
        <v/>
      </c>
    </row>
    <row r="608" spans="1:12" hidden="1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324</v>
      </c>
      <c r="G608" s="265"/>
      <c r="H608" s="122" t="s">
        <v>325</v>
      </c>
      <c r="I608" s="74">
        <v>1500000000</v>
      </c>
      <c r="J608" s="75" t="s">
        <v>54</v>
      </c>
      <c r="K608" s="75" t="s">
        <v>227</v>
      </c>
      <c r="L608" s="134" t="str">
        <f>IF(AND('331-CT'!$E$7=TH!H608,OR(J608="331",K608="331")),"x","")</f>
        <v/>
      </c>
    </row>
    <row r="609" spans="1:12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300</v>
      </c>
      <c r="G609" s="265"/>
      <c r="H609" s="9" t="s">
        <v>305</v>
      </c>
      <c r="I609" s="74">
        <v>200000000</v>
      </c>
      <c r="J609" s="75" t="s">
        <v>18</v>
      </c>
      <c r="K609" s="75" t="s">
        <v>54</v>
      </c>
      <c r="L609" s="134" t="str">
        <f>IF(AND('331-CT'!$E$7=TH!H609,OR(J609="331",K609="331")),"x","")</f>
        <v/>
      </c>
    </row>
    <row r="610" spans="1:12" hidden="1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74">
        <v>60000</v>
      </c>
      <c r="J610" s="75" t="s">
        <v>241</v>
      </c>
      <c r="K610" s="75" t="s">
        <v>54</v>
      </c>
      <c r="L610" s="134" t="str">
        <f>IF(AND('331-CT'!$E$7=TH!H610,OR(J610="331",K610="331")),"x","")</f>
        <v/>
      </c>
    </row>
    <row r="611" spans="1:12" hidden="1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74">
        <v>6000</v>
      </c>
      <c r="J611" s="75" t="s">
        <v>19</v>
      </c>
      <c r="K611" s="75" t="s">
        <v>54</v>
      </c>
      <c r="L611" s="134" t="str">
        <f>IF(AND('331-CT'!$E$7=TH!H611,OR(J611="331",K611="331")),"x","")</f>
        <v/>
      </c>
    </row>
    <row r="612" spans="1:12" hidden="1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300</v>
      </c>
      <c r="G612" s="265"/>
      <c r="H612" s="122" t="s">
        <v>85</v>
      </c>
      <c r="I612" s="74">
        <v>1000000000</v>
      </c>
      <c r="J612" s="75" t="s">
        <v>18</v>
      </c>
      <c r="K612" s="75" t="s">
        <v>54</v>
      </c>
      <c r="L612" s="134" t="str">
        <f>IF(AND('331-CT'!$E$7=TH!H612,OR(J612="331",K612="331")),"x","")</f>
        <v/>
      </c>
    </row>
    <row r="613" spans="1:12" hidden="1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74">
        <v>500000</v>
      </c>
      <c r="J613" s="75" t="s">
        <v>241</v>
      </c>
      <c r="K613" s="75" t="s">
        <v>54</v>
      </c>
      <c r="L613" s="134" t="str">
        <f>IF(AND('331-CT'!$E$7=TH!H613,OR(J613="331",K613="331")),"x","")</f>
        <v/>
      </c>
    </row>
    <row r="614" spans="1:12" hidden="1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74">
        <v>50000</v>
      </c>
      <c r="J614" s="75" t="s">
        <v>19</v>
      </c>
      <c r="K614" s="75" t="s">
        <v>54</v>
      </c>
      <c r="L614" s="134" t="str">
        <f>IF(AND('331-CT'!$E$7=TH!H614,OR(J614="331",K614="331")),"x","")</f>
        <v/>
      </c>
    </row>
    <row r="615" spans="1:12" hidden="1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288</v>
      </c>
      <c r="G615" s="270" t="s">
        <v>572</v>
      </c>
      <c r="H615" s="122" t="s">
        <v>85</v>
      </c>
      <c r="I615" s="74">
        <v>909090909</v>
      </c>
      <c r="J615" s="136" t="s">
        <v>654</v>
      </c>
      <c r="K615" s="75" t="s">
        <v>18</v>
      </c>
      <c r="L615" s="134" t="str">
        <f>IF(AND('331-CT'!$E$7=TH!H615,OR(J615="331",K615="331")),"x","")</f>
        <v/>
      </c>
    </row>
    <row r="616" spans="1:12" hidden="1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289</v>
      </c>
      <c r="G616" s="270" t="s">
        <v>572</v>
      </c>
      <c r="H616" s="122" t="s">
        <v>85</v>
      </c>
      <c r="I616" s="74">
        <v>90909091</v>
      </c>
      <c r="J616" s="136" t="s">
        <v>19</v>
      </c>
      <c r="K616" s="75" t="s">
        <v>18</v>
      </c>
      <c r="L616" s="134" t="str">
        <f>IF(AND('331-CT'!$E$7=TH!H616,OR(J616="331",K616="331")),"x","")</f>
        <v/>
      </c>
    </row>
    <row r="617" spans="1:12" hidden="1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300</v>
      </c>
      <c r="G617" s="265"/>
      <c r="H617" s="9" t="s">
        <v>190</v>
      </c>
      <c r="I617" s="74">
        <v>250000000</v>
      </c>
      <c r="J617" s="75" t="s">
        <v>18</v>
      </c>
      <c r="K617" s="75" t="s">
        <v>54</v>
      </c>
      <c r="L617" s="134" t="str">
        <f>IF(AND('331-CT'!$E$7=TH!H617,OR(J617="331",K617="331")),"x","")</f>
        <v/>
      </c>
    </row>
    <row r="618" spans="1:12" hidden="1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74">
        <v>125000</v>
      </c>
      <c r="J618" s="75" t="s">
        <v>241</v>
      </c>
      <c r="K618" s="75" t="s">
        <v>54</v>
      </c>
      <c r="L618" s="134" t="str">
        <f>IF(AND('331-CT'!$E$7=TH!H618,OR(J618="331",K618="331")),"x","")</f>
        <v/>
      </c>
    </row>
    <row r="619" spans="1:12" hidden="1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74">
        <v>12500</v>
      </c>
      <c r="J619" s="75" t="s">
        <v>19</v>
      </c>
      <c r="K619" s="75" t="s">
        <v>54</v>
      </c>
      <c r="L619" s="134" t="str">
        <f>IF(AND('331-CT'!$E$7=TH!H619,OR(J619="331",K619="331")),"x","")</f>
        <v/>
      </c>
    </row>
    <row r="620" spans="1:12" ht="13.5" hidden="1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306</v>
      </c>
      <c r="G620" s="265"/>
      <c r="H620" s="9" t="s">
        <v>311</v>
      </c>
      <c r="I620" s="74">
        <v>21610454</v>
      </c>
      <c r="J620" s="75" t="s">
        <v>18</v>
      </c>
      <c r="K620" s="75" t="s">
        <v>54</v>
      </c>
      <c r="L620" s="134" t="str">
        <f>IF(AND('331-CT'!$E$7=TH!H620,OR(J620="331",K620="331")),"x","")</f>
        <v/>
      </c>
    </row>
    <row r="621" spans="1:12" hidden="1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575</v>
      </c>
      <c r="G621" s="265"/>
      <c r="H621" s="122" t="s">
        <v>307</v>
      </c>
      <c r="I621" s="74">
        <v>500000000</v>
      </c>
      <c r="J621" s="75" t="s">
        <v>54</v>
      </c>
      <c r="K621" s="75" t="s">
        <v>203</v>
      </c>
      <c r="L621" s="134" t="str">
        <f>IF(AND('331-CT'!$E$7=TH!H621,OR(J621="331",K621="331")),"x","")</f>
        <v/>
      </c>
    </row>
    <row r="622" spans="1:12" hidden="1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337</v>
      </c>
      <c r="G622" s="270" t="s">
        <v>538</v>
      </c>
      <c r="H622" s="122" t="s">
        <v>338</v>
      </c>
      <c r="I622" s="74">
        <v>2400000</v>
      </c>
      <c r="J622" s="75" t="s">
        <v>654</v>
      </c>
      <c r="K622" s="75" t="s">
        <v>203</v>
      </c>
      <c r="L622" s="134" t="str">
        <f>IF(AND('331-CT'!$E$7=TH!H622,OR(J622="331",K622="331")),"x","")</f>
        <v/>
      </c>
    </row>
    <row r="623" spans="1:12" hidden="1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339</v>
      </c>
      <c r="G623" s="270" t="s">
        <v>539</v>
      </c>
      <c r="H623" s="122" t="s">
        <v>279</v>
      </c>
      <c r="I623" s="74">
        <v>38267</v>
      </c>
      <c r="J623" s="75" t="s">
        <v>241</v>
      </c>
      <c r="K623" s="75" t="s">
        <v>203</v>
      </c>
      <c r="L623" s="134" t="str">
        <f>IF(AND('331-CT'!$E$7=TH!H623,OR(J623="331",K623="331")),"x","")</f>
        <v/>
      </c>
    </row>
    <row r="624" spans="1:12" hidden="1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340</v>
      </c>
      <c r="G624" s="270" t="s">
        <v>539</v>
      </c>
      <c r="H624" s="122" t="s">
        <v>279</v>
      </c>
      <c r="I624" s="74">
        <v>3827</v>
      </c>
      <c r="J624" s="75" t="s">
        <v>19</v>
      </c>
      <c r="K624" s="75" t="s">
        <v>203</v>
      </c>
      <c r="L624" s="134" t="str">
        <f>IF(AND('331-CT'!$E$7=TH!H624,OR(J624="331",K624="331")),"x","")</f>
        <v/>
      </c>
    </row>
    <row r="625" spans="1:12" hidden="1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341</v>
      </c>
      <c r="G625" s="270" t="s">
        <v>540</v>
      </c>
      <c r="H625" s="122" t="s">
        <v>279</v>
      </c>
      <c r="I625" s="74">
        <v>15300</v>
      </c>
      <c r="J625" s="75" t="s">
        <v>241</v>
      </c>
      <c r="K625" s="75" t="s">
        <v>203</v>
      </c>
      <c r="L625" s="134" t="str">
        <f>IF(AND('331-CT'!$E$7=TH!H625,OR(J625="331",K625="331")),"x","")</f>
        <v/>
      </c>
    </row>
    <row r="626" spans="1:12" hidden="1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342</v>
      </c>
      <c r="G626" s="270" t="s">
        <v>540</v>
      </c>
      <c r="H626" s="122" t="s">
        <v>279</v>
      </c>
      <c r="I626" s="74">
        <v>1530</v>
      </c>
      <c r="J626" s="75" t="s">
        <v>19</v>
      </c>
      <c r="K626" s="75" t="s">
        <v>203</v>
      </c>
      <c r="L626" s="134" t="str">
        <f>IF(AND('331-CT'!$E$7=TH!H626,OR(J626="331",K626="331")),"x","")</f>
        <v/>
      </c>
    </row>
    <row r="627" spans="1:12" hidden="1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343</v>
      </c>
      <c r="G627" s="270" t="s">
        <v>541</v>
      </c>
      <c r="H627" s="122" t="s">
        <v>279</v>
      </c>
      <c r="I627" s="74">
        <v>133000</v>
      </c>
      <c r="J627" s="75" t="s">
        <v>241</v>
      </c>
      <c r="K627" s="75" t="s">
        <v>203</v>
      </c>
      <c r="L627" s="134" t="str">
        <f>IF(AND('331-CT'!$E$7=TH!H627,OR(J627="331",K627="331")),"x","")</f>
        <v/>
      </c>
    </row>
    <row r="628" spans="1:12" hidden="1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344</v>
      </c>
      <c r="G628" s="270" t="s">
        <v>541</v>
      </c>
      <c r="H628" s="122" t="s">
        <v>279</v>
      </c>
      <c r="I628" s="74">
        <v>13300</v>
      </c>
      <c r="J628" s="75" t="s">
        <v>19</v>
      </c>
      <c r="K628" s="75" t="s">
        <v>203</v>
      </c>
      <c r="L628" s="134" t="str">
        <f>IF(AND('331-CT'!$E$7=TH!H628,OR(J628="331",K628="331")),"x","")</f>
        <v/>
      </c>
    </row>
    <row r="629" spans="1:12" hidden="1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327</v>
      </c>
      <c r="G629" s="265" t="s">
        <v>326</v>
      </c>
      <c r="H629" s="9" t="s">
        <v>304</v>
      </c>
      <c r="I629" s="74">
        <v>136478605</v>
      </c>
      <c r="J629" s="75" t="s">
        <v>654</v>
      </c>
      <c r="K629" s="75" t="s">
        <v>18</v>
      </c>
      <c r="L629" s="134" t="str">
        <f>IF(AND('331-CT'!$E$7=TH!H629,OR(J629="331",K629="331")),"x","")</f>
        <v/>
      </c>
    </row>
    <row r="630" spans="1:12" hidden="1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328</v>
      </c>
      <c r="G630" s="265" t="s">
        <v>326</v>
      </c>
      <c r="H630" s="9" t="s">
        <v>304</v>
      </c>
      <c r="I630" s="74">
        <v>13647861</v>
      </c>
      <c r="J630" s="75" t="s">
        <v>19</v>
      </c>
      <c r="K630" s="75" t="s">
        <v>18</v>
      </c>
      <c r="L630" s="134" t="str">
        <f>IF(AND('331-CT'!$E$7=TH!H630,OR(J630="331",K630="331")),"x","")</f>
        <v/>
      </c>
    </row>
    <row r="631" spans="1:12" hidden="1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602</v>
      </c>
      <c r="G631" s="265"/>
      <c r="H631" s="9" t="s">
        <v>304</v>
      </c>
      <c r="I631" s="74">
        <v>327600</v>
      </c>
      <c r="J631" s="75" t="s">
        <v>241</v>
      </c>
      <c r="K631" s="75" t="s">
        <v>18</v>
      </c>
      <c r="L631" s="134" t="str">
        <f>IF(AND('331-CT'!$E$7=TH!H631,OR(J631="331",K631="331")),"x","")</f>
        <v/>
      </c>
    </row>
    <row r="632" spans="1:12" hidden="1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414</v>
      </c>
      <c r="G632" s="265"/>
      <c r="H632" s="122" t="s">
        <v>750</v>
      </c>
      <c r="I632" s="74">
        <v>105126466</v>
      </c>
      <c r="J632" s="75" t="s">
        <v>212</v>
      </c>
      <c r="K632" s="75" t="s">
        <v>54</v>
      </c>
      <c r="L632" s="134" t="str">
        <f>IF(AND('331-CT'!$E$7=TH!H632,OR(J632="331",K632="331")),"x","")</f>
        <v/>
      </c>
    </row>
    <row r="633" spans="1:12" hidden="1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422</v>
      </c>
      <c r="G633" s="265"/>
      <c r="H633" s="122"/>
      <c r="I633" s="74">
        <v>327600</v>
      </c>
      <c r="J633" s="75" t="s">
        <v>241</v>
      </c>
      <c r="K633" s="75" t="s">
        <v>54</v>
      </c>
      <c r="L633" s="134" t="str">
        <f>IF(AND('331-CT'!$E$7=TH!H633,OR(J633="331",K633="331")),"x","")</f>
        <v/>
      </c>
    </row>
    <row r="634" spans="1:12" hidden="1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300</v>
      </c>
      <c r="G634" s="265"/>
      <c r="H634" s="9" t="s">
        <v>304</v>
      </c>
      <c r="I634" s="74">
        <v>105454066</v>
      </c>
      <c r="J634" s="75" t="s">
        <v>18</v>
      </c>
      <c r="K634" s="75" t="s">
        <v>54</v>
      </c>
      <c r="L634" s="134" t="str">
        <f>IF(AND('331-CT'!$E$7=TH!H634,OR(J634="331",K634="331")),"x","")</f>
        <v/>
      </c>
    </row>
    <row r="635" spans="1:12" hidden="1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74">
        <v>31636</v>
      </c>
      <c r="J635" s="75" t="s">
        <v>241</v>
      </c>
      <c r="K635" s="75" t="s">
        <v>54</v>
      </c>
      <c r="L635" s="134" t="str">
        <f>IF(AND('331-CT'!$E$7=TH!H635,OR(J635="331",K635="331")),"x","")</f>
        <v/>
      </c>
    </row>
    <row r="636" spans="1:12" hidden="1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74">
        <v>3164</v>
      </c>
      <c r="J636" s="75" t="s">
        <v>19</v>
      </c>
      <c r="K636" s="75" t="s">
        <v>54</v>
      </c>
      <c r="L636" s="134" t="str">
        <f>IF(AND('331-CT'!$E$7=TH!H636,OR(J636="331",K636="331")),"x","")</f>
        <v/>
      </c>
    </row>
    <row r="637" spans="1:12" hidden="1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300</v>
      </c>
      <c r="G637" s="265"/>
      <c r="H637" s="9" t="s">
        <v>299</v>
      </c>
      <c r="I637" s="74">
        <v>55297700</v>
      </c>
      <c r="J637" s="75" t="s">
        <v>18</v>
      </c>
      <c r="K637" s="75" t="s">
        <v>54</v>
      </c>
      <c r="L637" s="134" t="str">
        <f>IF(AND('331-CT'!$E$7=TH!H637,OR(J637="331",K637="331")),"x","")</f>
        <v/>
      </c>
    </row>
    <row r="638" spans="1:12" hidden="1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74">
        <v>20000</v>
      </c>
      <c r="J638" s="75" t="s">
        <v>241</v>
      </c>
      <c r="K638" s="75" t="s">
        <v>54</v>
      </c>
      <c r="L638" s="134" t="str">
        <f>IF(AND('331-CT'!$E$7=TH!H638,OR(J638="331",K638="331")),"x","")</f>
        <v/>
      </c>
    </row>
    <row r="639" spans="1:12" hidden="1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74">
        <v>2000</v>
      </c>
      <c r="J639" s="75" t="s">
        <v>19</v>
      </c>
      <c r="K639" s="75" t="s">
        <v>54</v>
      </c>
      <c r="L639" s="134" t="str">
        <f>IF(AND('331-CT'!$E$7=TH!H639,OR(J639="331",K639="331")),"x","")</f>
        <v/>
      </c>
    </row>
    <row r="640" spans="1:12" hidden="1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415</v>
      </c>
      <c r="G640" s="265"/>
      <c r="H640" s="122" t="s">
        <v>416</v>
      </c>
      <c r="I640" s="74">
        <v>1500000000</v>
      </c>
      <c r="J640" s="75" t="s">
        <v>54</v>
      </c>
      <c r="K640" s="75" t="s">
        <v>227</v>
      </c>
      <c r="L640" s="134" t="str">
        <f>IF(AND('331-CT'!$E$7=TH!H640,OR(J640="331",K640="331")),"x","")</f>
        <v/>
      </c>
    </row>
    <row r="641" spans="1:12" hidden="1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300</v>
      </c>
      <c r="G641" s="265"/>
      <c r="H641" s="9" t="s">
        <v>268</v>
      </c>
      <c r="I641" s="74">
        <v>500000000</v>
      </c>
      <c r="J641" s="75" t="s">
        <v>18</v>
      </c>
      <c r="K641" s="75" t="s">
        <v>54</v>
      </c>
      <c r="L641" s="134" t="str">
        <f>IF(AND('331-CT'!$E$7=TH!H641,OR(J641="331",K641="331")),"x","")</f>
        <v/>
      </c>
    </row>
    <row r="642" spans="1:12" hidden="1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74">
        <v>250000</v>
      </c>
      <c r="J642" s="75" t="s">
        <v>241</v>
      </c>
      <c r="K642" s="75" t="s">
        <v>54</v>
      </c>
      <c r="L642" s="134" t="str">
        <f>IF(AND('331-CT'!$E$7=TH!H642,OR(J642="331",K642="331")),"x","")</f>
        <v/>
      </c>
    </row>
    <row r="643" spans="1:12" hidden="1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74">
        <v>25000</v>
      </c>
      <c r="J643" s="75" t="s">
        <v>19</v>
      </c>
      <c r="K643" s="75" t="s">
        <v>54</v>
      </c>
      <c r="L643" s="134" t="str">
        <f>IF(AND('331-CT'!$E$7=TH!H643,OR(J643="331",K643="331")),"x","")</f>
        <v/>
      </c>
    </row>
    <row r="644" spans="1:12" hidden="1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300</v>
      </c>
      <c r="G644" s="265"/>
      <c r="H644" s="9" t="s">
        <v>172</v>
      </c>
      <c r="I644" s="74">
        <v>100000000</v>
      </c>
      <c r="J644" s="75" t="s">
        <v>18</v>
      </c>
      <c r="K644" s="75" t="s">
        <v>54</v>
      </c>
      <c r="L644" s="134" t="str">
        <f>IF(AND('331-CT'!$E$7=TH!H644,OR(J644="331",K644="331")),"x","")</f>
        <v/>
      </c>
    </row>
    <row r="645" spans="1:12" hidden="1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74">
        <v>50000</v>
      </c>
      <c r="J645" s="75" t="s">
        <v>241</v>
      </c>
      <c r="K645" s="75" t="s">
        <v>54</v>
      </c>
      <c r="L645" s="134" t="str">
        <f>IF(AND('331-CT'!$E$7=TH!H645,OR(J645="331",K645="331")),"x","")</f>
        <v/>
      </c>
    </row>
    <row r="646" spans="1:12" hidden="1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74">
        <v>5000</v>
      </c>
      <c r="J646" s="75" t="s">
        <v>19</v>
      </c>
      <c r="K646" s="75" t="s">
        <v>54</v>
      </c>
      <c r="L646" s="134" t="str">
        <f>IF(AND('331-CT'!$E$7=TH!H646,OR(J646="331",K646="331")),"x","")</f>
        <v/>
      </c>
    </row>
    <row r="647" spans="1:12" hidden="1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300</v>
      </c>
      <c r="G647" s="265"/>
      <c r="H647" s="9" t="s">
        <v>138</v>
      </c>
      <c r="I647" s="74">
        <v>500000000</v>
      </c>
      <c r="J647" s="75" t="s">
        <v>18</v>
      </c>
      <c r="K647" s="75" t="s">
        <v>54</v>
      </c>
      <c r="L647" s="134" t="str">
        <f>IF(AND('331-CT'!$E$7=TH!H647,OR(J647="331",K647="331")),"x","")</f>
        <v/>
      </c>
    </row>
    <row r="648" spans="1:12" hidden="1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74">
        <v>150000</v>
      </c>
      <c r="J648" s="75" t="s">
        <v>241</v>
      </c>
      <c r="K648" s="75" t="s">
        <v>54</v>
      </c>
      <c r="L648" s="134" t="str">
        <f>IF(AND('331-CT'!$E$7=TH!H648,OR(J648="331",K648="331")),"x","")</f>
        <v/>
      </c>
    </row>
    <row r="649" spans="1:12" hidden="1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74">
        <v>15000</v>
      </c>
      <c r="J649" s="75" t="s">
        <v>19</v>
      </c>
      <c r="K649" s="75" t="s">
        <v>54</v>
      </c>
      <c r="L649" s="134" t="str">
        <f>IF(AND('331-CT'!$E$7=TH!H649,OR(J649="331",K649="331")),"x","")</f>
        <v/>
      </c>
    </row>
    <row r="650" spans="1:12" hidden="1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300</v>
      </c>
      <c r="G650" s="265"/>
      <c r="H650" s="9" t="s">
        <v>111</v>
      </c>
      <c r="I650" s="74">
        <v>400000000</v>
      </c>
      <c r="J650" s="75" t="s">
        <v>18</v>
      </c>
      <c r="K650" s="75" t="s">
        <v>54</v>
      </c>
      <c r="L650" s="134" t="str">
        <f>IF(AND('331-CT'!$E$7=TH!H650,OR(J650="331",K650="331")),"x","")</f>
        <v/>
      </c>
    </row>
    <row r="651" spans="1:12" hidden="1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74">
        <v>120000</v>
      </c>
      <c r="J651" s="75" t="s">
        <v>241</v>
      </c>
      <c r="K651" s="75" t="s">
        <v>54</v>
      </c>
      <c r="L651" s="134" t="str">
        <f>IF(AND('331-CT'!$E$7=TH!H651,OR(J651="331",K651="331")),"x","")</f>
        <v/>
      </c>
    </row>
    <row r="652" spans="1:12" hidden="1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74">
        <v>12000</v>
      </c>
      <c r="J652" s="75" t="s">
        <v>19</v>
      </c>
      <c r="K652" s="75" t="s">
        <v>54</v>
      </c>
      <c r="L652" s="134" t="str">
        <f>IF(AND('331-CT'!$E$7=TH!H652,OR(J652="331",K652="331")),"x","")</f>
        <v/>
      </c>
    </row>
    <row r="653" spans="1:12" hidden="1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337</v>
      </c>
      <c r="G653" s="270" t="s">
        <v>542</v>
      </c>
      <c r="H653" s="122" t="s">
        <v>338</v>
      </c>
      <c r="I653" s="74">
        <v>1200000</v>
      </c>
      <c r="J653" s="75" t="s">
        <v>654</v>
      </c>
      <c r="K653" s="75" t="s">
        <v>203</v>
      </c>
      <c r="L653" s="134" t="str">
        <f>IF(AND('331-CT'!$E$7=TH!H653,OR(J653="331",K653="331")),"x","")</f>
        <v/>
      </c>
    </row>
    <row r="654" spans="1:12" hidden="1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352</v>
      </c>
      <c r="G654" s="265" t="s">
        <v>351</v>
      </c>
      <c r="H654" s="122" t="s">
        <v>299</v>
      </c>
      <c r="I654" s="74">
        <v>93590909</v>
      </c>
      <c r="J654" s="75" t="s">
        <v>654</v>
      </c>
      <c r="K654" s="75" t="s">
        <v>18</v>
      </c>
      <c r="L654" s="134" t="str">
        <f>IF(AND('331-CT'!$E$7=TH!H654,OR(J654="331",K654="331")),"x","")</f>
        <v/>
      </c>
    </row>
    <row r="655" spans="1:12" hidden="1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353</v>
      </c>
      <c r="G655" s="265" t="s">
        <v>351</v>
      </c>
      <c r="H655" s="122" t="s">
        <v>299</v>
      </c>
      <c r="I655" s="74">
        <v>9359091</v>
      </c>
      <c r="J655" s="75" t="s">
        <v>19</v>
      </c>
      <c r="K655" s="75" t="s">
        <v>18</v>
      </c>
      <c r="L655" s="134" t="str">
        <f>IF(AND('331-CT'!$E$7=TH!H655,OR(J655="331",K655="331")),"x","")</f>
        <v/>
      </c>
    </row>
    <row r="656" spans="1:12" hidden="1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349</v>
      </c>
      <c r="G656" s="265" t="s">
        <v>348</v>
      </c>
      <c r="H656" s="122" t="s">
        <v>299</v>
      </c>
      <c r="I656" s="74">
        <v>171163636</v>
      </c>
      <c r="J656" s="75" t="s">
        <v>654</v>
      </c>
      <c r="K656" s="75" t="s">
        <v>18</v>
      </c>
      <c r="L656" s="134" t="str">
        <f>IF(AND('331-CT'!$E$7=TH!H656,OR(J656="331",K656="331")),"x","")</f>
        <v/>
      </c>
    </row>
    <row r="657" spans="1:12" hidden="1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350</v>
      </c>
      <c r="G657" s="265" t="s">
        <v>348</v>
      </c>
      <c r="H657" s="122" t="s">
        <v>299</v>
      </c>
      <c r="I657" s="74">
        <v>17116364</v>
      </c>
      <c r="J657" s="75" t="s">
        <v>19</v>
      </c>
      <c r="K657" s="75" t="s">
        <v>18</v>
      </c>
      <c r="L657" s="134" t="str">
        <f>IF(AND('331-CT'!$E$7=TH!H657,OR(J657="331",K657="331")),"x","")</f>
        <v/>
      </c>
    </row>
    <row r="658" spans="1:12" hidden="1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313</v>
      </c>
      <c r="I658" s="74">
        <v>7916667</v>
      </c>
      <c r="J658" s="75" t="s">
        <v>239</v>
      </c>
      <c r="K658" s="75" t="s">
        <v>54</v>
      </c>
      <c r="L658" s="134" t="str">
        <f>IF(AND('331-CT'!$E$7=TH!H658,OR(J658="331",K658="331")),"x","")</f>
        <v/>
      </c>
    </row>
    <row r="659" spans="1:12" hidden="1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314</v>
      </c>
      <c r="I659" s="74">
        <v>15833333</v>
      </c>
      <c r="J659" s="75" t="s">
        <v>239</v>
      </c>
      <c r="K659" s="75" t="s">
        <v>54</v>
      </c>
      <c r="L659" s="134" t="str">
        <f>IF(AND('331-CT'!$E$7=TH!H659,OR(J659="331",K659="331")),"x","")</f>
        <v/>
      </c>
    </row>
    <row r="660" spans="1:12" hidden="1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316</v>
      </c>
      <c r="I660" s="74">
        <v>12666667</v>
      </c>
      <c r="J660" s="75" t="s">
        <v>239</v>
      </c>
      <c r="K660" s="75" t="s">
        <v>54</v>
      </c>
      <c r="L660" s="134" t="str">
        <f>IF(AND('331-CT'!$E$7=TH!H660,OR(J660="331",K660="331")),"x","")</f>
        <v/>
      </c>
    </row>
    <row r="661" spans="1:12" hidden="1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315</v>
      </c>
      <c r="I661" s="74">
        <v>11875000</v>
      </c>
      <c r="J661" s="75" t="s">
        <v>239</v>
      </c>
      <c r="K661" s="75" t="s">
        <v>54</v>
      </c>
      <c r="L661" s="134" t="str">
        <f>IF(AND('331-CT'!$E$7=TH!H661,OR(J661="331",K661="331")),"x","")</f>
        <v/>
      </c>
    </row>
    <row r="662" spans="1:12" hidden="1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317</v>
      </c>
      <c r="I662" s="74">
        <v>7916667</v>
      </c>
      <c r="J662" s="75" t="s">
        <v>239</v>
      </c>
      <c r="K662" s="75" t="s">
        <v>54</v>
      </c>
      <c r="L662" s="134" t="str">
        <f>IF(AND('331-CT'!$E$7=TH!H662,OR(J662="331",K662="331")),"x","")</f>
        <v/>
      </c>
    </row>
    <row r="663" spans="1:12" hidden="1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318</v>
      </c>
      <c r="I663" s="74">
        <v>11875000</v>
      </c>
      <c r="J663" s="75" t="s">
        <v>239</v>
      </c>
      <c r="K663" s="75" t="s">
        <v>54</v>
      </c>
      <c r="L663" s="134" t="str">
        <f>IF(AND('331-CT'!$E$7=TH!H663,OR(J663="331",K663="331")),"x","")</f>
        <v/>
      </c>
    </row>
    <row r="664" spans="1:12" hidden="1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272</v>
      </c>
      <c r="G664" s="265"/>
      <c r="H664" s="122" t="s">
        <v>319</v>
      </c>
      <c r="I664" s="74">
        <v>15833333</v>
      </c>
      <c r="J664" s="75" t="s">
        <v>239</v>
      </c>
      <c r="K664" s="75" t="s">
        <v>54</v>
      </c>
      <c r="L664" s="134" t="str">
        <f>IF(AND('331-CT'!$E$7=TH!H664,OR(J664="331",K664="331")),"x","")</f>
        <v/>
      </c>
    </row>
    <row r="665" spans="1:12" hidden="1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302</v>
      </c>
      <c r="G665" s="265"/>
      <c r="H665" s="122" t="s">
        <v>320</v>
      </c>
      <c r="I665" s="74">
        <v>11083333</v>
      </c>
      <c r="J665" s="75" t="s">
        <v>239</v>
      </c>
      <c r="K665" s="75" t="s">
        <v>54</v>
      </c>
      <c r="L665" s="134" t="str">
        <f>IF(AND('331-CT'!$E$7=TH!H665,OR(J665="331",K665="331")),"x","")</f>
        <v/>
      </c>
    </row>
    <row r="666" spans="1:12" hidden="1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303</v>
      </c>
      <c r="G666" s="265"/>
      <c r="H666" s="122" t="s">
        <v>321</v>
      </c>
      <c r="I666" s="74">
        <v>11875000</v>
      </c>
      <c r="J666" s="75" t="s">
        <v>239</v>
      </c>
      <c r="K666" s="75" t="s">
        <v>54</v>
      </c>
      <c r="L666" s="134" t="str">
        <f>IF(AND('331-CT'!$E$7=TH!H666,OR(J666="331",K666="331")),"x","")</f>
        <v/>
      </c>
    </row>
    <row r="667" spans="1:12" hidden="1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417</v>
      </c>
      <c r="G667" s="265"/>
      <c r="H667" s="122" t="s">
        <v>323</v>
      </c>
      <c r="I667" s="74">
        <v>15833333</v>
      </c>
      <c r="J667" s="75" t="s">
        <v>239</v>
      </c>
      <c r="K667" s="75" t="s">
        <v>54</v>
      </c>
      <c r="L667" s="134" t="str">
        <f>IF(AND('331-CT'!$E$7=TH!H667,OR(J667="331",K667="331")),"x","")</f>
        <v/>
      </c>
    </row>
    <row r="668" spans="1:12" hidden="1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575</v>
      </c>
      <c r="G668" s="265"/>
      <c r="H668" s="122" t="s">
        <v>271</v>
      </c>
      <c r="I668" s="74">
        <v>500000000</v>
      </c>
      <c r="J668" s="75" t="s">
        <v>54</v>
      </c>
      <c r="K668" s="75" t="s">
        <v>203</v>
      </c>
      <c r="L668" s="134" t="str">
        <f>IF(AND('331-CT'!$E$7=TH!H668,OR(J668="331",K668="331")),"x","")</f>
        <v/>
      </c>
    </row>
    <row r="669" spans="1:12" hidden="1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349</v>
      </c>
      <c r="G669" s="265" t="s">
        <v>354</v>
      </c>
      <c r="H669" s="122" t="s">
        <v>299</v>
      </c>
      <c r="I669" s="74">
        <v>136384091</v>
      </c>
      <c r="J669" s="75" t="s">
        <v>654</v>
      </c>
      <c r="K669" s="75" t="s">
        <v>18</v>
      </c>
      <c r="L669" s="134" t="str">
        <f>IF(AND('331-CT'!$E$7=TH!H669,OR(J669="331",K669="331")),"x","")</f>
        <v/>
      </c>
    </row>
    <row r="670" spans="1:12" hidden="1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350</v>
      </c>
      <c r="G670" s="265" t="s">
        <v>354</v>
      </c>
      <c r="H670" s="122" t="s">
        <v>299</v>
      </c>
      <c r="I670" s="74">
        <v>13638409</v>
      </c>
      <c r="J670" s="75" t="s">
        <v>19</v>
      </c>
      <c r="K670" s="75" t="s">
        <v>18</v>
      </c>
      <c r="L670" s="134" t="str">
        <f>IF(AND('331-CT'!$E$7=TH!H670,OR(J670="331",K670="331")),"x","")</f>
        <v/>
      </c>
    </row>
    <row r="671" spans="1:12" hidden="1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357</v>
      </c>
      <c r="G671" s="265" t="s">
        <v>355</v>
      </c>
      <c r="H671" s="122" t="s">
        <v>356</v>
      </c>
      <c r="I671" s="74">
        <v>48236364</v>
      </c>
      <c r="J671" s="75" t="s">
        <v>654</v>
      </c>
      <c r="K671" s="75" t="s">
        <v>18</v>
      </c>
      <c r="L671" s="134" t="str">
        <f>IF(AND('331-CT'!$E$7=TH!H671,OR(J671="331",K671="331")),"x","")</f>
        <v/>
      </c>
    </row>
    <row r="672" spans="1:12" hidden="1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358</v>
      </c>
      <c r="G672" s="265" t="s">
        <v>355</v>
      </c>
      <c r="H672" s="122" t="s">
        <v>356</v>
      </c>
      <c r="I672" s="74">
        <v>4823636</v>
      </c>
      <c r="J672" s="75" t="s">
        <v>19</v>
      </c>
      <c r="K672" s="75" t="s">
        <v>18</v>
      </c>
      <c r="L672" s="134" t="str">
        <f>IF(AND('331-CT'!$E$7=TH!H672,OR(J672="331",K672="331")),"x","")</f>
        <v/>
      </c>
    </row>
    <row r="673" spans="1:12" hidden="1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346</v>
      </c>
      <c r="G673" s="270" t="s">
        <v>543</v>
      </c>
      <c r="H673" s="122" t="s">
        <v>347</v>
      </c>
      <c r="I673" s="74">
        <v>1275000</v>
      </c>
      <c r="J673" s="75" t="s">
        <v>19</v>
      </c>
      <c r="K673" s="75" t="s">
        <v>203</v>
      </c>
      <c r="L673" s="134" t="str">
        <f>IF(AND('331-CT'!$E$7=TH!H673,OR(J673="331",K673="331")),"x","")</f>
        <v/>
      </c>
    </row>
    <row r="674" spans="1:12" hidden="1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345</v>
      </c>
      <c r="G674" s="270" t="s">
        <v>543</v>
      </c>
      <c r="H674" s="122" t="s">
        <v>347</v>
      </c>
      <c r="I674" s="74">
        <v>12750000</v>
      </c>
      <c r="J674" s="75" t="s">
        <v>654</v>
      </c>
      <c r="K674" s="75" t="s">
        <v>203</v>
      </c>
      <c r="L674" s="134" t="str">
        <f>IF(AND('331-CT'!$E$7=TH!H674,OR(J674="331",K674="331")),"x","")</f>
        <v/>
      </c>
    </row>
    <row r="675" spans="1:12" hidden="1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462</v>
      </c>
      <c r="G675" s="265" t="s">
        <v>409</v>
      </c>
      <c r="H675" s="122" t="s">
        <v>190</v>
      </c>
      <c r="I675" s="74">
        <v>90286944</v>
      </c>
      <c r="J675" s="75" t="s">
        <v>654</v>
      </c>
      <c r="K675" s="75" t="s">
        <v>18</v>
      </c>
      <c r="L675" s="134" t="str">
        <f>IF(AND('331-CT'!$E$7=TH!H675,OR(J675="331",K675="331")),"x","")</f>
        <v/>
      </c>
    </row>
    <row r="676" spans="1:12" hidden="1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410</v>
      </c>
      <c r="G676" s="265" t="s">
        <v>409</v>
      </c>
      <c r="H676" s="122" t="s">
        <v>190</v>
      </c>
      <c r="I676" s="74">
        <v>9028694</v>
      </c>
      <c r="J676" s="75" t="s">
        <v>19</v>
      </c>
      <c r="K676" s="75" t="s">
        <v>18</v>
      </c>
      <c r="L676" s="134" t="str">
        <f>IF(AND('331-CT'!$E$7=TH!H676,OR(J676="331",K676="331")),"x","")</f>
        <v/>
      </c>
    </row>
    <row r="677" spans="1:12" hidden="1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74">
        <v>141171</v>
      </c>
      <c r="J677" s="75" t="s">
        <v>54</v>
      </c>
      <c r="K677" s="75" t="s">
        <v>99</v>
      </c>
      <c r="L677" s="134" t="str">
        <f>IF(AND('331-CT'!$E$7=TH!H677,OR(J677="331",K677="331")),"x","")</f>
        <v/>
      </c>
    </row>
    <row r="678" spans="1:12" hidden="1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300</v>
      </c>
      <c r="G678" s="265"/>
      <c r="H678" s="122" t="s">
        <v>85</v>
      </c>
      <c r="I678" s="74">
        <v>300000000</v>
      </c>
      <c r="J678" s="75" t="s">
        <v>18</v>
      </c>
      <c r="K678" s="75" t="s">
        <v>54</v>
      </c>
      <c r="L678" s="134" t="str">
        <f>IF(AND('331-CT'!$E$7=TH!H678,OR(J678="331",K678="331")),"x","")</f>
        <v/>
      </c>
    </row>
    <row r="679" spans="1:12" hidden="1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74">
        <v>150000</v>
      </c>
      <c r="J679" s="75" t="s">
        <v>241</v>
      </c>
      <c r="K679" s="75" t="s">
        <v>54</v>
      </c>
      <c r="L679" s="134" t="str">
        <f>IF(AND('331-CT'!$E$7=TH!H679,OR(J679="331",K679="331")),"x","")</f>
        <v/>
      </c>
    </row>
    <row r="680" spans="1:12" hidden="1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74">
        <v>15000</v>
      </c>
      <c r="J680" s="75" t="s">
        <v>19</v>
      </c>
      <c r="K680" s="75" t="s">
        <v>54</v>
      </c>
      <c r="L680" s="134" t="str">
        <f>IF(AND('331-CT'!$E$7=TH!H680,OR(J680="331",K680="331")),"x","")</f>
        <v/>
      </c>
    </row>
    <row r="681" spans="1:12" hidden="1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462</v>
      </c>
      <c r="G681" s="265" t="s">
        <v>411</v>
      </c>
      <c r="H681" s="122" t="s">
        <v>190</v>
      </c>
      <c r="I681" s="74">
        <v>477767318</v>
      </c>
      <c r="J681" s="75" t="s">
        <v>654</v>
      </c>
      <c r="K681" s="75" t="s">
        <v>18</v>
      </c>
      <c r="L681" s="134" t="str">
        <f>IF(AND('331-CT'!$E$7=TH!H681,OR(J681="331",K681="331")),"x","")</f>
        <v/>
      </c>
    </row>
    <row r="682" spans="1:12" hidden="1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410</v>
      </c>
      <c r="G682" s="265" t="s">
        <v>411</v>
      </c>
      <c r="H682" s="122" t="s">
        <v>190</v>
      </c>
      <c r="I682" s="74">
        <v>47776731</v>
      </c>
      <c r="J682" s="75" t="s">
        <v>19</v>
      </c>
      <c r="K682" s="75" t="s">
        <v>18</v>
      </c>
      <c r="L682" s="134" t="str">
        <f>IF(AND('331-CT'!$E$7=TH!H682,OR(J682="331",K682="331")),"x","")</f>
        <v/>
      </c>
    </row>
    <row r="683" spans="1:12" hidden="1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462</v>
      </c>
      <c r="G683" s="265" t="s">
        <v>412</v>
      </c>
      <c r="H683" s="122" t="s">
        <v>190</v>
      </c>
      <c r="I683" s="74">
        <v>54892744</v>
      </c>
      <c r="J683" s="75" t="s">
        <v>654</v>
      </c>
      <c r="K683" s="75" t="s">
        <v>18</v>
      </c>
      <c r="L683" s="134" t="str">
        <f>IF(AND('331-CT'!$E$7=TH!H683,OR(J683="331",K683="331")),"x","")</f>
        <v/>
      </c>
    </row>
    <row r="684" spans="1:12" hidden="1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410</v>
      </c>
      <c r="G684" s="265" t="s">
        <v>412</v>
      </c>
      <c r="H684" s="9" t="s">
        <v>190</v>
      </c>
      <c r="I684" s="74">
        <v>5489274</v>
      </c>
      <c r="J684" s="75" t="s">
        <v>19</v>
      </c>
      <c r="K684" s="75" t="s">
        <v>18</v>
      </c>
      <c r="L684" s="134" t="str">
        <f>IF(AND('331-CT'!$E$7=TH!H684,OR(J684="331",K684="331")),"x","")</f>
        <v/>
      </c>
    </row>
    <row r="685" spans="1:12" hidden="1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418</v>
      </c>
      <c r="G685" s="265"/>
      <c r="H685" s="122" t="s">
        <v>356</v>
      </c>
      <c r="I685" s="74">
        <v>53060000</v>
      </c>
      <c r="J685" s="75" t="s">
        <v>18</v>
      </c>
      <c r="K685" s="75" t="s">
        <v>54</v>
      </c>
      <c r="L685" s="134" t="str">
        <f>IF(AND('331-CT'!$E$7=TH!H685,OR(J685="331",K685="331")),"x","")</f>
        <v/>
      </c>
    </row>
    <row r="686" spans="1:12" hidden="1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74">
        <v>20000</v>
      </c>
      <c r="J686" s="75" t="s">
        <v>241</v>
      </c>
      <c r="K686" s="75" t="s">
        <v>54</v>
      </c>
      <c r="L686" s="134" t="str">
        <f>IF(AND('331-CT'!$E$7=TH!H686,OR(J686="331",K686="331")),"x","")</f>
        <v/>
      </c>
    </row>
    <row r="687" spans="1:12" hidden="1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74">
        <v>2000</v>
      </c>
      <c r="J687" s="75" t="s">
        <v>19</v>
      </c>
      <c r="K687" s="75" t="s">
        <v>54</v>
      </c>
      <c r="L687" s="134" t="str">
        <f>IF(AND('331-CT'!$E$7=TH!H687,OR(J687="331",K687="331")),"x","")</f>
        <v/>
      </c>
    </row>
    <row r="688" spans="1:12" hidden="1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300</v>
      </c>
      <c r="G688" s="265"/>
      <c r="H688" s="122" t="s">
        <v>406</v>
      </c>
      <c r="I688" s="74">
        <v>90000000</v>
      </c>
      <c r="J688" s="75" t="s">
        <v>18</v>
      </c>
      <c r="K688" s="75" t="s">
        <v>54</v>
      </c>
      <c r="L688" s="134" t="str">
        <f>IF(AND('331-CT'!$E$7=TH!H688,OR(J688="331",K688="331")),"x","")</f>
        <v/>
      </c>
    </row>
    <row r="689" spans="1:12" hidden="1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74">
        <v>45000</v>
      </c>
      <c r="J689" s="75" t="s">
        <v>241</v>
      </c>
      <c r="K689" s="75" t="s">
        <v>54</v>
      </c>
      <c r="L689" s="134" t="str">
        <f>IF(AND('331-CT'!$E$7=TH!H689,OR(J689="331",K689="331")),"x","")</f>
        <v/>
      </c>
    </row>
    <row r="690" spans="1:12" hidden="1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74">
        <v>4500</v>
      </c>
      <c r="J690" s="75" t="s">
        <v>19</v>
      </c>
      <c r="K690" s="75" t="s">
        <v>54</v>
      </c>
      <c r="L690" s="134" t="str">
        <f>IF(AND('331-CT'!$E$7=TH!H690,OR(J690="331",K690="331")),"x","")</f>
        <v/>
      </c>
    </row>
    <row r="691" spans="1:12" hidden="1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300</v>
      </c>
      <c r="G691" s="265"/>
      <c r="H691" s="122" t="s">
        <v>299</v>
      </c>
      <c r="I691" s="74">
        <v>200000000</v>
      </c>
      <c r="J691" s="75" t="s">
        <v>18</v>
      </c>
      <c r="K691" s="75" t="s">
        <v>54</v>
      </c>
      <c r="L691" s="134" t="str">
        <f>IF(AND('331-CT'!$E$7=TH!H691,OR(J691="331",K691="331")),"x","")</f>
        <v/>
      </c>
    </row>
    <row r="692" spans="1:12" hidden="1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74">
        <v>100000</v>
      </c>
      <c r="J692" s="75" t="s">
        <v>241</v>
      </c>
      <c r="K692" s="75" t="s">
        <v>54</v>
      </c>
      <c r="L692" s="134" t="str">
        <f>IF(AND('331-CT'!$E$7=TH!H692,OR(J692="331",K692="331")),"x","")</f>
        <v/>
      </c>
    </row>
    <row r="693" spans="1:12" hidden="1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74">
        <v>10000</v>
      </c>
      <c r="J693" s="75" t="s">
        <v>19</v>
      </c>
      <c r="K693" s="75" t="s">
        <v>54</v>
      </c>
      <c r="L693" s="134" t="str">
        <f>IF(AND('331-CT'!$E$7=TH!H693,OR(J693="331",K693="331")),"x","")</f>
        <v/>
      </c>
    </row>
    <row r="694" spans="1:12" hidden="1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419</v>
      </c>
      <c r="G694" s="265"/>
      <c r="H694" s="122"/>
      <c r="I694" s="74">
        <v>500000</v>
      </c>
      <c r="J694" s="75" t="s">
        <v>54</v>
      </c>
      <c r="K694" s="75" t="s">
        <v>243</v>
      </c>
      <c r="L694" s="134" t="str">
        <f>IF(AND('331-CT'!$E$7=TH!H694,OR(J694="331",K694="331")),"x","")</f>
        <v/>
      </c>
    </row>
    <row r="695" spans="1:12" hidden="1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420</v>
      </c>
      <c r="G695" s="265"/>
      <c r="H695" s="122" t="s">
        <v>421</v>
      </c>
      <c r="I695" s="74">
        <v>1000000000</v>
      </c>
      <c r="J695" s="75" t="s">
        <v>54</v>
      </c>
      <c r="K695" s="75" t="s">
        <v>227</v>
      </c>
      <c r="L695" s="134" t="str">
        <f>IF(AND('331-CT'!$E$7=TH!H695,OR(J695="331",K695="331")),"x","")</f>
        <v/>
      </c>
    </row>
    <row r="696" spans="1:12" hidden="1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578</v>
      </c>
      <c r="G696" s="265"/>
      <c r="H696" s="122" t="s">
        <v>430</v>
      </c>
      <c r="I696" s="74">
        <v>1000000000</v>
      </c>
      <c r="J696" s="75" t="s">
        <v>203</v>
      </c>
      <c r="K696" s="75" t="s">
        <v>39</v>
      </c>
      <c r="L696" s="134" t="str">
        <f>IF(AND('331-CT'!$E$7=TH!H696,OR(J696="331",K696="331")),"x","")</f>
        <v/>
      </c>
    </row>
    <row r="697" spans="1:12" hidden="1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423</v>
      </c>
      <c r="G697" s="265"/>
      <c r="H697" s="122" t="s">
        <v>750</v>
      </c>
      <c r="I697" s="74">
        <v>105126466</v>
      </c>
      <c r="J697" s="75" t="s">
        <v>54</v>
      </c>
      <c r="K697" s="75" t="s">
        <v>212</v>
      </c>
      <c r="L697" s="134" t="str">
        <f>IF(AND('331-CT'!$E$7=TH!H697,OR(J697="331",K697="331")),"x","")</f>
        <v/>
      </c>
    </row>
    <row r="698" spans="1:12" hidden="1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300</v>
      </c>
      <c r="G698" s="265"/>
      <c r="H698" s="122" t="s">
        <v>172</v>
      </c>
      <c r="I698" s="74">
        <v>400000000</v>
      </c>
      <c r="J698" s="75" t="s">
        <v>18</v>
      </c>
      <c r="K698" s="75" t="s">
        <v>54</v>
      </c>
      <c r="L698" s="134" t="str">
        <f>IF(AND('331-CT'!$E$7=TH!H698,OR(J698="331",K698="331")),"x","")</f>
        <v/>
      </c>
    </row>
    <row r="699" spans="1:12" hidden="1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74">
        <v>150000</v>
      </c>
      <c r="J699" s="75" t="s">
        <v>241</v>
      </c>
      <c r="K699" s="75" t="s">
        <v>54</v>
      </c>
      <c r="L699" s="134" t="str">
        <f>IF(AND('331-CT'!$E$7=TH!H699,OR(J699="331",K699="331")),"x","")</f>
        <v/>
      </c>
    </row>
    <row r="700" spans="1:12" hidden="1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74">
        <v>15000</v>
      </c>
      <c r="J700" s="75" t="s">
        <v>19</v>
      </c>
      <c r="K700" s="75" t="s">
        <v>54</v>
      </c>
      <c r="L700" s="134" t="str">
        <f>IF(AND('331-CT'!$E$7=TH!H700,OR(J700="331",K700="331")),"x","")</f>
        <v/>
      </c>
    </row>
    <row r="701" spans="1:12" hidden="1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300</v>
      </c>
      <c r="G701" s="265"/>
      <c r="H701" s="122" t="s">
        <v>190</v>
      </c>
      <c r="I701" s="74">
        <v>300000000</v>
      </c>
      <c r="J701" s="75" t="s">
        <v>18</v>
      </c>
      <c r="K701" s="75" t="s">
        <v>54</v>
      </c>
      <c r="L701" s="134" t="str">
        <f>IF(AND('331-CT'!$E$7=TH!H701,OR(J701="331",K701="331")),"x","")</f>
        <v/>
      </c>
    </row>
    <row r="702" spans="1:12" hidden="1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74">
        <v>120000</v>
      </c>
      <c r="J702" s="75" t="s">
        <v>241</v>
      </c>
      <c r="K702" s="75" t="s">
        <v>54</v>
      </c>
      <c r="L702" s="134" t="str">
        <f>IF(AND('331-CT'!$E$7=TH!H702,OR(J702="331",K702="331")),"x","")</f>
        <v/>
      </c>
    </row>
    <row r="703" spans="1:12" hidden="1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74">
        <v>12000</v>
      </c>
      <c r="J703" s="75" t="s">
        <v>19</v>
      </c>
      <c r="K703" s="75" t="s">
        <v>54</v>
      </c>
      <c r="L703" s="134" t="str">
        <f>IF(AND('331-CT'!$E$7=TH!H703,OR(J703="331",K703="331")),"x","")</f>
        <v/>
      </c>
    </row>
    <row r="704" spans="1:12" hidden="1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434</v>
      </c>
      <c r="G704" s="265" t="s">
        <v>545</v>
      </c>
      <c r="H704" s="122" t="s">
        <v>435</v>
      </c>
      <c r="I704" s="74">
        <v>15450000</v>
      </c>
      <c r="J704" s="75" t="s">
        <v>654</v>
      </c>
      <c r="K704" s="75" t="s">
        <v>203</v>
      </c>
      <c r="L704" s="134" t="str">
        <f>IF(AND('331-CT'!$E$7=TH!H704,OR(J704="331",K704="331")),"x","")</f>
        <v/>
      </c>
    </row>
    <row r="705" spans="1:12" hidden="1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436</v>
      </c>
      <c r="G705" s="265" t="s">
        <v>545</v>
      </c>
      <c r="H705" s="122" t="s">
        <v>435</v>
      </c>
      <c r="I705" s="74">
        <v>1545000</v>
      </c>
      <c r="J705" s="75" t="s">
        <v>19</v>
      </c>
      <c r="K705" s="75" t="s">
        <v>203</v>
      </c>
      <c r="L705" s="134" t="str">
        <f>IF(AND('331-CT'!$E$7=TH!H705,OR(J705="331",K705="331")),"x","")</f>
        <v/>
      </c>
    </row>
    <row r="706" spans="1:12" hidden="1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431</v>
      </c>
      <c r="G706" s="265" t="s">
        <v>544</v>
      </c>
      <c r="H706" s="122" t="s">
        <v>433</v>
      </c>
      <c r="I706" s="74">
        <v>13500000</v>
      </c>
      <c r="J706" s="75" t="s">
        <v>654</v>
      </c>
      <c r="K706" s="75" t="s">
        <v>203</v>
      </c>
      <c r="L706" s="134" t="str">
        <f>IF(AND('331-CT'!$E$7=TH!H706,OR(J706="331",K706="331")),"x","")</f>
        <v/>
      </c>
    </row>
    <row r="707" spans="1:12" hidden="1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432</v>
      </c>
      <c r="G707" s="265" t="s">
        <v>544</v>
      </c>
      <c r="H707" s="9" t="s">
        <v>433</v>
      </c>
      <c r="I707" s="74">
        <v>1350000</v>
      </c>
      <c r="J707" s="75" t="s">
        <v>19</v>
      </c>
      <c r="K707" s="75" t="s">
        <v>203</v>
      </c>
      <c r="L707" s="134" t="str">
        <f>IF(AND('331-CT'!$E$7=TH!H707,OR(J707="331",K707="331")),"x","")</f>
        <v/>
      </c>
    </row>
    <row r="708" spans="1:12" hidden="1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434</v>
      </c>
      <c r="G708" s="265" t="s">
        <v>546</v>
      </c>
      <c r="H708" s="122" t="s">
        <v>435</v>
      </c>
      <c r="I708" s="74">
        <v>15450000</v>
      </c>
      <c r="J708" s="75" t="s">
        <v>654</v>
      </c>
      <c r="K708" s="75" t="s">
        <v>203</v>
      </c>
      <c r="L708" s="134" t="str">
        <f>IF(AND('331-CT'!$E$7=TH!H708,OR(J708="331",K708="331")),"x","")</f>
        <v/>
      </c>
    </row>
    <row r="709" spans="1:12" hidden="1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436</v>
      </c>
      <c r="G709" s="265" t="s">
        <v>546</v>
      </c>
      <c r="H709" s="122" t="s">
        <v>435</v>
      </c>
      <c r="I709" s="74">
        <v>1545000</v>
      </c>
      <c r="J709" s="75" t="s">
        <v>19</v>
      </c>
      <c r="K709" s="75" t="s">
        <v>203</v>
      </c>
      <c r="L709" s="134" t="str">
        <f>IF(AND('331-CT'!$E$7=TH!H709,OR(J709="331",K709="331")),"x","")</f>
        <v/>
      </c>
    </row>
    <row r="710" spans="1:12" hidden="1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434</v>
      </c>
      <c r="G710" s="265" t="s">
        <v>547</v>
      </c>
      <c r="H710" s="9" t="s">
        <v>435</v>
      </c>
      <c r="I710" s="74">
        <v>15450000</v>
      </c>
      <c r="J710" s="75" t="s">
        <v>654</v>
      </c>
      <c r="K710" s="75" t="s">
        <v>203</v>
      </c>
      <c r="L710" s="134" t="str">
        <f>IF(AND('331-CT'!$E$7=TH!H710,OR(J710="331",K710="331")),"x","")</f>
        <v/>
      </c>
    </row>
    <row r="711" spans="1:12" hidden="1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436</v>
      </c>
      <c r="G711" s="265" t="s">
        <v>547</v>
      </c>
      <c r="H711" s="122" t="s">
        <v>435</v>
      </c>
      <c r="I711" s="74">
        <v>1545000</v>
      </c>
      <c r="J711" s="75" t="s">
        <v>19</v>
      </c>
      <c r="K711" s="75" t="s">
        <v>203</v>
      </c>
      <c r="L711" s="134" t="str">
        <f>IF(AND('331-CT'!$E$7=TH!H711,OR(J711="331",K711="331")),"x","")</f>
        <v/>
      </c>
    </row>
    <row r="712" spans="1:12" hidden="1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434</v>
      </c>
      <c r="G712" s="265" t="s">
        <v>548</v>
      </c>
      <c r="H712" s="122" t="s">
        <v>435</v>
      </c>
      <c r="I712" s="74">
        <v>5150000</v>
      </c>
      <c r="J712" s="75" t="s">
        <v>654</v>
      </c>
      <c r="K712" s="75" t="s">
        <v>203</v>
      </c>
      <c r="L712" s="134" t="str">
        <f>IF(AND('331-CT'!$E$7=TH!H712,OR(J712="331",K712="331")),"x","")</f>
        <v/>
      </c>
    </row>
    <row r="713" spans="1:12" hidden="1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436</v>
      </c>
      <c r="G713" s="265" t="s">
        <v>548</v>
      </c>
      <c r="H713" s="9" t="s">
        <v>435</v>
      </c>
      <c r="I713" s="74">
        <v>515000</v>
      </c>
      <c r="J713" s="75" t="s">
        <v>19</v>
      </c>
      <c r="K713" s="75" t="s">
        <v>203</v>
      </c>
      <c r="L713" s="134" t="str">
        <f>IF(AND('331-CT'!$E$7=TH!H713,OR(J713="331",K713="331")),"x","")</f>
        <v/>
      </c>
    </row>
    <row r="714" spans="1:12" hidden="1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300</v>
      </c>
      <c r="G714" s="265"/>
      <c r="H714" s="122" t="s">
        <v>406</v>
      </c>
      <c r="I714" s="74">
        <v>50000000</v>
      </c>
      <c r="J714" s="75" t="s">
        <v>18</v>
      </c>
      <c r="K714" s="75" t="s">
        <v>54</v>
      </c>
      <c r="L714" s="134" t="str">
        <f>IF(AND('331-CT'!$E$7=TH!H714,OR(J714="331",K714="331")),"x","")</f>
        <v/>
      </c>
    </row>
    <row r="715" spans="1:12" hidden="1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74">
        <v>25000</v>
      </c>
      <c r="J715" s="75" t="s">
        <v>241</v>
      </c>
      <c r="K715" s="75" t="s">
        <v>54</v>
      </c>
      <c r="L715" s="134" t="str">
        <f>IF(AND('331-CT'!$E$7=TH!H715,OR(J715="331",K715="331")),"x","")</f>
        <v/>
      </c>
    </row>
    <row r="716" spans="1:12" hidden="1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74">
        <v>2500</v>
      </c>
      <c r="J716" s="75" t="s">
        <v>19</v>
      </c>
      <c r="K716" s="75" t="s">
        <v>54</v>
      </c>
      <c r="L716" s="134" t="str">
        <f>IF(AND('331-CT'!$E$7=TH!H716,OR(J716="331",K716="331")),"x","")</f>
        <v/>
      </c>
    </row>
    <row r="717" spans="1:12" hidden="1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445</v>
      </c>
      <c r="G717" s="265" t="s">
        <v>444</v>
      </c>
      <c r="H717" s="122" t="s">
        <v>111</v>
      </c>
      <c r="I717" s="74">
        <v>2000000000</v>
      </c>
      <c r="J717" s="75" t="s">
        <v>654</v>
      </c>
      <c r="K717" s="75" t="s">
        <v>18</v>
      </c>
      <c r="L717" s="134" t="str">
        <f>IF(AND('331-CT'!$E$7=TH!H717,OR(J717="331",K717="331")),"x","")</f>
        <v/>
      </c>
    </row>
    <row r="718" spans="1:12" hidden="1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446</v>
      </c>
      <c r="G718" s="266" t="s">
        <v>444</v>
      </c>
      <c r="H718" s="132" t="s">
        <v>111</v>
      </c>
      <c r="I718" s="133">
        <v>200000000</v>
      </c>
      <c r="J718" s="134" t="s">
        <v>19</v>
      </c>
      <c r="K718" s="134" t="s">
        <v>18</v>
      </c>
      <c r="L718" s="134" t="str">
        <f>IF(AND('331-CT'!$E$7=TH!H718,OR(J718="331",K718="331")),"x","")</f>
        <v/>
      </c>
    </row>
    <row r="719" spans="1:12" ht="13.5" hidden="1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454</v>
      </c>
      <c r="G719" s="265"/>
      <c r="H719" s="122" t="s">
        <v>455</v>
      </c>
      <c r="I719" s="74">
        <v>1000000000</v>
      </c>
      <c r="J719" s="75" t="s">
        <v>54</v>
      </c>
      <c r="K719" s="75" t="s">
        <v>227</v>
      </c>
      <c r="L719" s="134" t="str">
        <f>IF(AND('331-CT'!$E$7=TH!H719,OR(J719="331",K719="331")),"x","")</f>
        <v/>
      </c>
    </row>
    <row r="720" spans="1:12" ht="13.5" hidden="1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438</v>
      </c>
      <c r="G720" s="265" t="s">
        <v>437</v>
      </c>
      <c r="H720" s="9" t="s">
        <v>440</v>
      </c>
      <c r="I720" s="74">
        <v>30000000</v>
      </c>
      <c r="J720" s="75" t="s">
        <v>654</v>
      </c>
      <c r="K720" s="75" t="s">
        <v>18</v>
      </c>
      <c r="L720" s="134" t="str">
        <f>IF(AND('331-CT'!$E$7=TH!H720,OR(J720="331",K720="331")),"x","")</f>
        <v/>
      </c>
    </row>
    <row r="721" spans="1:12" ht="13.5" hidden="1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439</v>
      </c>
      <c r="G721" s="265" t="s">
        <v>437</v>
      </c>
      <c r="H721" s="122" t="s">
        <v>440</v>
      </c>
      <c r="I721" s="74">
        <v>3000000</v>
      </c>
      <c r="J721" s="75" t="s">
        <v>19</v>
      </c>
      <c r="K721" s="75" t="s">
        <v>18</v>
      </c>
      <c r="L721" s="134" t="str">
        <f>IF(AND('331-CT'!$E$7=TH!H721,OR(J721="331",K721="331")),"x","")</f>
        <v/>
      </c>
    </row>
    <row r="722" spans="1:12" ht="13.5" hidden="1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442</v>
      </c>
      <c r="G722" s="265" t="s">
        <v>441</v>
      </c>
      <c r="H722" s="122" t="s">
        <v>480</v>
      </c>
      <c r="I722" s="74">
        <v>545120000</v>
      </c>
      <c r="J722" s="75" t="s">
        <v>654</v>
      </c>
      <c r="K722" s="75" t="s">
        <v>18</v>
      </c>
      <c r="L722" s="134" t="str">
        <f>IF(AND('331-CT'!$E$7=TH!H722,OR(J722="331",K722="331")),"x","")</f>
        <v/>
      </c>
    </row>
    <row r="723" spans="1:12" ht="13.5" hidden="1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443</v>
      </c>
      <c r="G723" s="265" t="s">
        <v>441</v>
      </c>
      <c r="H723" s="9" t="s">
        <v>480</v>
      </c>
      <c r="I723" s="74">
        <v>54512000</v>
      </c>
      <c r="J723" s="75" t="s">
        <v>19</v>
      </c>
      <c r="K723" s="75" t="s">
        <v>18</v>
      </c>
      <c r="L723" s="134" t="str">
        <f>IF(AND('331-CT'!$E$7=TH!H723,OR(J723="331",K723="331")),"x","")</f>
        <v/>
      </c>
    </row>
    <row r="724" spans="1:12" ht="13.5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300</v>
      </c>
      <c r="G724" s="265"/>
      <c r="H724" s="122" t="s">
        <v>305</v>
      </c>
      <c r="I724" s="74">
        <v>500000000</v>
      </c>
      <c r="J724" s="75" t="s">
        <v>18</v>
      </c>
      <c r="K724" s="75" t="s">
        <v>54</v>
      </c>
      <c r="L724" s="134" t="str">
        <f>IF(AND('331-CT'!$E$7=TH!H724,OR(J724="331",K724="331")),"x","")</f>
        <v/>
      </c>
    </row>
    <row r="725" spans="1:12" s="224" customFormat="1" ht="13.5" hidden="1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74">
        <v>150000</v>
      </c>
      <c r="J725" s="75" t="s">
        <v>241</v>
      </c>
      <c r="K725" s="75" t="s">
        <v>54</v>
      </c>
      <c r="L725" s="134" t="str">
        <f>IF(AND('331-CT'!$E$7=TH!H725,OR(J725="331",K725="331")),"x","")</f>
        <v/>
      </c>
    </row>
    <row r="726" spans="1:12" ht="13.5" hidden="1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74">
        <v>15000</v>
      </c>
      <c r="J726" s="75" t="s">
        <v>19</v>
      </c>
      <c r="K726" s="75" t="s">
        <v>54</v>
      </c>
      <c r="L726" s="134" t="str">
        <f>IF(AND('331-CT'!$E$7=TH!H726,OR(J726="331",K726="331")),"x","")</f>
        <v/>
      </c>
    </row>
    <row r="727" spans="1:12" ht="13.5" hidden="1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575</v>
      </c>
      <c r="G727" s="270"/>
      <c r="H727" s="122" t="s">
        <v>271</v>
      </c>
      <c r="I727" s="74">
        <v>500000000</v>
      </c>
      <c r="J727" s="75" t="s">
        <v>54</v>
      </c>
      <c r="K727" s="75" t="s">
        <v>203</v>
      </c>
      <c r="L727" s="134" t="str">
        <f>IF(AND('331-CT'!$E$7=TH!H727,OR(J727="331",K727="331")),"x","")</f>
        <v/>
      </c>
    </row>
    <row r="728" spans="1:12" ht="13.5" hidden="1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456</v>
      </c>
      <c r="G728" s="270" t="s">
        <v>549</v>
      </c>
      <c r="H728" s="122" t="s">
        <v>457</v>
      </c>
      <c r="I728" s="74">
        <v>3660000</v>
      </c>
      <c r="J728" s="75" t="s">
        <v>654</v>
      </c>
      <c r="K728" s="75" t="s">
        <v>203</v>
      </c>
      <c r="L728" s="134" t="str">
        <f>IF(AND('331-CT'!$E$7=TH!H728,OR(J728="331",K728="331")),"x","")</f>
        <v/>
      </c>
    </row>
    <row r="729" spans="1:12" ht="13.5" hidden="1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447</v>
      </c>
      <c r="G729" s="270" t="s">
        <v>550</v>
      </c>
      <c r="H729" s="122" t="s">
        <v>450</v>
      </c>
      <c r="I729" s="74">
        <v>6636364</v>
      </c>
      <c r="J729" s="75" t="s">
        <v>654</v>
      </c>
      <c r="K729" s="75" t="s">
        <v>203</v>
      </c>
      <c r="L729" s="134" t="str">
        <f>IF(AND('331-CT'!$E$7=TH!H729,OR(J729="331",K729="331")),"x","")</f>
        <v/>
      </c>
    </row>
    <row r="730" spans="1:12" ht="13.5" hidden="1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448</v>
      </c>
      <c r="G730" s="270" t="s">
        <v>550</v>
      </c>
      <c r="H730" s="122" t="s">
        <v>450</v>
      </c>
      <c r="I730" s="74">
        <v>663636</v>
      </c>
      <c r="J730" s="75" t="s">
        <v>19</v>
      </c>
      <c r="K730" s="75" t="s">
        <v>203</v>
      </c>
      <c r="L730" s="134" t="str">
        <f>IF(AND('331-CT'!$E$7=TH!H730,OR(J730="331",K730="331")),"x","")</f>
        <v/>
      </c>
    </row>
    <row r="731" spans="1:12" ht="13.5" hidden="1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449</v>
      </c>
      <c r="G731" s="270" t="s">
        <v>551</v>
      </c>
      <c r="H731" s="122" t="s">
        <v>451</v>
      </c>
      <c r="I731" s="74">
        <v>4700000</v>
      </c>
      <c r="J731" s="75" t="s">
        <v>654</v>
      </c>
      <c r="K731" s="75" t="s">
        <v>203</v>
      </c>
      <c r="L731" s="134" t="str">
        <f>IF(AND('331-CT'!$E$7=TH!H731,OR(J731="331",K731="331")),"x","")</f>
        <v/>
      </c>
    </row>
    <row r="732" spans="1:12" ht="13.5" hidden="1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313</v>
      </c>
      <c r="I732" s="74">
        <v>8180556</v>
      </c>
      <c r="J732" s="75" t="s">
        <v>239</v>
      </c>
      <c r="K732" s="75" t="s">
        <v>54</v>
      </c>
      <c r="L732" s="134" t="str">
        <f>IF(AND('331-CT'!$E$7=TH!H732,OR(J732="331",K732="331")),"x","")</f>
        <v/>
      </c>
    </row>
    <row r="733" spans="1:12" ht="13.5" hidden="1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314</v>
      </c>
      <c r="I733" s="74">
        <v>16361111</v>
      </c>
      <c r="J733" s="75" t="s">
        <v>239</v>
      </c>
      <c r="K733" s="75" t="s">
        <v>54</v>
      </c>
      <c r="L733" s="134" t="str">
        <f>IF(AND('331-CT'!$E$7=TH!H733,OR(J733="331",K733="331")),"x","")</f>
        <v/>
      </c>
    </row>
    <row r="734" spans="1:12" ht="13.5" hidden="1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316</v>
      </c>
      <c r="I734" s="74">
        <v>13088889</v>
      </c>
      <c r="J734" s="75" t="s">
        <v>239</v>
      </c>
      <c r="K734" s="75" t="s">
        <v>54</v>
      </c>
      <c r="L734" s="134" t="str">
        <f>IF(AND('331-CT'!$E$7=TH!H734,OR(J734="331",K734="331")),"x","")</f>
        <v/>
      </c>
    </row>
    <row r="735" spans="1:12" ht="13.5" hidden="1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315</v>
      </c>
      <c r="I735" s="74">
        <v>12270833</v>
      </c>
      <c r="J735" s="75" t="s">
        <v>239</v>
      </c>
      <c r="K735" s="75" t="s">
        <v>54</v>
      </c>
      <c r="L735" s="134" t="str">
        <f>IF(AND('331-CT'!$E$7=TH!H735,OR(J735="331",K735="331")),"x","")</f>
        <v/>
      </c>
    </row>
    <row r="736" spans="1:12" ht="13.5" hidden="1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317</v>
      </c>
      <c r="I736" s="74">
        <v>8180556</v>
      </c>
      <c r="J736" s="75" t="s">
        <v>239</v>
      </c>
      <c r="K736" s="75" t="s">
        <v>54</v>
      </c>
      <c r="L736" s="134" t="str">
        <f>IF(AND('331-CT'!$E$7=TH!H736,OR(J736="331",K736="331")),"x","")</f>
        <v/>
      </c>
    </row>
    <row r="737" spans="1:12" ht="13.5" hidden="1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318</v>
      </c>
      <c r="I737" s="74">
        <v>12270833</v>
      </c>
      <c r="J737" s="75" t="s">
        <v>239</v>
      </c>
      <c r="K737" s="75" t="s">
        <v>54</v>
      </c>
      <c r="L737" s="134" t="str">
        <f>IF(AND('331-CT'!$E$7=TH!H737,OR(J737="331",K737="331")),"x","")</f>
        <v/>
      </c>
    </row>
    <row r="738" spans="1:12" hidden="1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272</v>
      </c>
      <c r="G738" s="265"/>
      <c r="H738" s="122" t="s">
        <v>319</v>
      </c>
      <c r="I738" s="74">
        <v>16361111</v>
      </c>
      <c r="J738" s="75" t="s">
        <v>239</v>
      </c>
      <c r="K738" s="75" t="s">
        <v>54</v>
      </c>
      <c r="L738" s="134" t="str">
        <f>IF(AND('331-CT'!$E$7=TH!H738,OR(J738="331",K738="331")),"x","")</f>
        <v/>
      </c>
    </row>
    <row r="739" spans="1:12" hidden="1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302</v>
      </c>
      <c r="G739" s="265"/>
      <c r="H739" s="122" t="s">
        <v>320</v>
      </c>
      <c r="I739" s="74">
        <v>11452778</v>
      </c>
      <c r="J739" s="75" t="s">
        <v>239</v>
      </c>
      <c r="K739" s="75" t="s">
        <v>54</v>
      </c>
      <c r="L739" s="134" t="str">
        <f>IF(AND('331-CT'!$E$7=TH!H739,OR(J739="331",K739="331")),"x","")</f>
        <v/>
      </c>
    </row>
    <row r="740" spans="1:12" ht="13.5" hidden="1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303</v>
      </c>
      <c r="G740" s="265"/>
      <c r="H740" s="122" t="s">
        <v>321</v>
      </c>
      <c r="I740" s="74">
        <v>12270833</v>
      </c>
      <c r="J740" s="75" t="s">
        <v>239</v>
      </c>
      <c r="K740" s="75" t="s">
        <v>54</v>
      </c>
      <c r="L740" s="134" t="str">
        <f>IF(AND('331-CT'!$E$7=TH!H740,OR(J740="331",K740="331")),"x","")</f>
        <v/>
      </c>
    </row>
    <row r="741" spans="1:12" ht="13.5" hidden="1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417</v>
      </c>
      <c r="G741" s="265"/>
      <c r="H741" s="122" t="s">
        <v>323</v>
      </c>
      <c r="I741" s="74">
        <v>12270833</v>
      </c>
      <c r="J741" s="75" t="s">
        <v>239</v>
      </c>
      <c r="K741" s="75" t="s">
        <v>54</v>
      </c>
      <c r="L741" s="134" t="str">
        <f>IF(AND('331-CT'!$E$7=TH!H741,OR(J741="331",K741="331")),"x","")</f>
        <v/>
      </c>
    </row>
    <row r="742" spans="1:12" ht="13.5" hidden="1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464</v>
      </c>
      <c r="G742" s="265"/>
      <c r="H742" s="122" t="s">
        <v>325</v>
      </c>
      <c r="I742" s="74">
        <v>19000000</v>
      </c>
      <c r="J742" s="75" t="s">
        <v>239</v>
      </c>
      <c r="K742" s="75" t="s">
        <v>54</v>
      </c>
      <c r="L742" s="134" t="str">
        <f>IF(AND('331-CT'!$E$7=TH!H742,OR(J742="331",K742="331")),"x","")</f>
        <v/>
      </c>
    </row>
    <row r="743" spans="1:12" ht="13.5" hidden="1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465</v>
      </c>
      <c r="G743" s="265"/>
      <c r="H743" s="122" t="s">
        <v>416</v>
      </c>
      <c r="I743" s="74">
        <v>15833333</v>
      </c>
      <c r="J743" s="75" t="s">
        <v>239</v>
      </c>
      <c r="K743" s="75" t="s">
        <v>54</v>
      </c>
      <c r="L743" s="134" t="str">
        <f>IF(AND('331-CT'!$E$7=TH!H743,OR(J743="331",K743="331")),"x","")</f>
        <v/>
      </c>
    </row>
    <row r="744" spans="1:12" ht="13.5" hidden="1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466</v>
      </c>
      <c r="G744" s="265"/>
      <c r="H744" s="125" t="s">
        <v>440</v>
      </c>
      <c r="I744" s="74">
        <v>33000000</v>
      </c>
      <c r="J744" s="75" t="s">
        <v>18</v>
      </c>
      <c r="K744" s="75" t="s">
        <v>54</v>
      </c>
      <c r="L744" s="134" t="str">
        <f>IF(AND('331-CT'!$E$7=TH!H744,OR(J744="331",K744="331")),"x","")</f>
        <v/>
      </c>
    </row>
    <row r="745" spans="1:12" ht="13.5" hidden="1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74">
        <v>20000</v>
      </c>
      <c r="J745" s="75" t="s">
        <v>241</v>
      </c>
      <c r="K745" s="75" t="s">
        <v>54</v>
      </c>
      <c r="L745" s="134" t="str">
        <f>IF(AND('331-CT'!$E$7=TH!H745,OR(J745="331",K745="331")),"x","")</f>
        <v/>
      </c>
    </row>
    <row r="746" spans="1:12" ht="13.5" hidden="1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74">
        <v>2000</v>
      </c>
      <c r="J746" s="75" t="s">
        <v>19</v>
      </c>
      <c r="K746" s="75" t="s">
        <v>54</v>
      </c>
      <c r="L746" s="134" t="str">
        <f>IF(AND('331-CT'!$E$7=TH!H746,OR(J746="331",K746="331")),"x","")</f>
        <v/>
      </c>
    </row>
    <row r="747" spans="1:12" ht="13.5" hidden="1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462</v>
      </c>
      <c r="G747" s="265" t="s">
        <v>461</v>
      </c>
      <c r="H747" s="122" t="s">
        <v>190</v>
      </c>
      <c r="I747" s="74">
        <v>268648390</v>
      </c>
      <c r="J747" s="75" t="s">
        <v>654</v>
      </c>
      <c r="K747" s="75" t="s">
        <v>18</v>
      </c>
      <c r="L747" s="134" t="str">
        <f>IF(AND('331-CT'!$E$7=TH!H747,OR(J747="331",K747="331")),"x","")</f>
        <v/>
      </c>
    </row>
    <row r="748" spans="1:12" ht="13.5" hidden="1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463</v>
      </c>
      <c r="G748" s="265" t="s">
        <v>461</v>
      </c>
      <c r="H748" s="122" t="s">
        <v>190</v>
      </c>
      <c r="I748" s="74">
        <v>26864839</v>
      </c>
      <c r="J748" s="75" t="s">
        <v>19</v>
      </c>
      <c r="K748" s="75" t="s">
        <v>18</v>
      </c>
      <c r="L748" s="134" t="str">
        <f>IF(AND('331-CT'!$E$7=TH!H748,OR(J748="331",K748="331")),"x","")</f>
        <v/>
      </c>
    </row>
    <row r="749" spans="1:12" ht="13.5" hidden="1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471</v>
      </c>
      <c r="G749" s="265" t="s">
        <v>470</v>
      </c>
      <c r="H749" s="122" t="s">
        <v>299</v>
      </c>
      <c r="I749" s="74">
        <v>54327273</v>
      </c>
      <c r="J749" s="75" t="s">
        <v>654</v>
      </c>
      <c r="K749" s="75" t="s">
        <v>18</v>
      </c>
      <c r="L749" s="134" t="str">
        <f>IF(AND('331-CT'!$E$7=TH!H749,OR(J749="331",K749="331")),"x","")</f>
        <v/>
      </c>
    </row>
    <row r="750" spans="1:12" ht="13.5" hidden="1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472</v>
      </c>
      <c r="G750" s="270" t="s">
        <v>470</v>
      </c>
      <c r="H750" s="122" t="s">
        <v>299</v>
      </c>
      <c r="I750" s="74">
        <v>5432727</v>
      </c>
      <c r="J750" s="75" t="s">
        <v>19</v>
      </c>
      <c r="K750" s="75" t="s">
        <v>18</v>
      </c>
      <c r="L750" s="134" t="str">
        <f>IF(AND('331-CT'!$E$7=TH!H750,OR(J750="331",K750="331")),"x","")</f>
        <v/>
      </c>
    </row>
    <row r="751" spans="1:12" ht="14.25" hidden="1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494</v>
      </c>
      <c r="E751" s="73">
        <v>42236</v>
      </c>
      <c r="F751" s="76" t="s">
        <v>458</v>
      </c>
      <c r="G751" s="270" t="s">
        <v>552</v>
      </c>
      <c r="H751" s="122" t="s">
        <v>459</v>
      </c>
      <c r="I751" s="74">
        <v>15500000</v>
      </c>
      <c r="J751" s="75" t="s">
        <v>654</v>
      </c>
      <c r="K751" s="75" t="s">
        <v>203</v>
      </c>
      <c r="L751" s="134" t="str">
        <f>IF(AND('331-CT'!$E$7=TH!H751,OR(J751="331",K751="331")),"x","")</f>
        <v/>
      </c>
    </row>
    <row r="752" spans="1:12" ht="14.25" hidden="1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495</v>
      </c>
      <c r="E752" s="73">
        <v>42236</v>
      </c>
      <c r="F752" s="76" t="s">
        <v>458</v>
      </c>
      <c r="G752" s="270" t="s">
        <v>553</v>
      </c>
      <c r="H752" s="122" t="s">
        <v>460</v>
      </c>
      <c r="I752" s="74">
        <v>3300000</v>
      </c>
      <c r="J752" s="75" t="s">
        <v>654</v>
      </c>
      <c r="K752" s="75" t="s">
        <v>203</v>
      </c>
      <c r="L752" s="134" t="str">
        <f>IF(AND('331-CT'!$E$7=TH!H752,OR(J752="331",K752="331")),"x","")</f>
        <v/>
      </c>
    </row>
    <row r="753" spans="1:12" ht="14.25" hidden="1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300</v>
      </c>
      <c r="G753" s="270"/>
      <c r="H753" s="122" t="s">
        <v>86</v>
      </c>
      <c r="I753" s="74">
        <v>128400000</v>
      </c>
      <c r="J753" s="75" t="s">
        <v>18</v>
      </c>
      <c r="K753" s="75" t="s">
        <v>54</v>
      </c>
      <c r="L753" s="134" t="str">
        <f>IF(AND('331-CT'!$E$7=TH!H753,OR(J753="331",K753="331")),"x","")</f>
        <v/>
      </c>
    </row>
    <row r="754" spans="1:12" ht="14.25" hidden="1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74">
        <v>60000</v>
      </c>
      <c r="J754" s="75" t="s">
        <v>241</v>
      </c>
      <c r="K754" s="75" t="s">
        <v>54</v>
      </c>
      <c r="L754" s="134" t="str">
        <f>IF(AND('331-CT'!$E$7=TH!H754,OR(J754="331",K754="331")),"x","")</f>
        <v/>
      </c>
    </row>
    <row r="755" spans="1:12" ht="14.25" hidden="1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74">
        <v>6000</v>
      </c>
      <c r="J755" s="75" t="s">
        <v>19</v>
      </c>
      <c r="K755" s="75" t="s">
        <v>54</v>
      </c>
      <c r="L755" s="134" t="str">
        <f>IF(AND('331-CT'!$E$7=TH!H755,OR(J755="331",K755="331")),"x","")</f>
        <v/>
      </c>
    </row>
    <row r="756" spans="1:12" ht="14.25" hidden="1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467</v>
      </c>
      <c r="G756" s="265"/>
      <c r="H756" s="122" t="s">
        <v>480</v>
      </c>
      <c r="I756" s="74">
        <v>200000000</v>
      </c>
      <c r="J756" s="75" t="s">
        <v>18</v>
      </c>
      <c r="K756" s="75" t="s">
        <v>54</v>
      </c>
      <c r="L756" s="134" t="str">
        <f>IF(AND('331-CT'!$E$7=TH!H756,OR(J756="331",K756="331")),"x","")</f>
        <v/>
      </c>
    </row>
    <row r="757" spans="1:12" ht="14.25" hidden="1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74">
        <v>64200</v>
      </c>
      <c r="J757" s="75" t="s">
        <v>241</v>
      </c>
      <c r="K757" s="75" t="s">
        <v>54</v>
      </c>
      <c r="L757" s="134" t="str">
        <f>IF(AND('331-CT'!$E$7=TH!H757,OR(J757="331",K757="331")),"x","")</f>
        <v/>
      </c>
    </row>
    <row r="758" spans="1:12" ht="14.25" hidden="1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74">
        <v>6420</v>
      </c>
      <c r="J758" s="75" t="s">
        <v>19</v>
      </c>
      <c r="K758" s="75" t="s">
        <v>54</v>
      </c>
      <c r="L758" s="134" t="str">
        <f>IF(AND('331-CT'!$E$7=TH!H758,OR(J758="331",K758="331")),"x","")</f>
        <v/>
      </c>
    </row>
    <row r="759" spans="1:12" ht="14.25" hidden="1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496</v>
      </c>
      <c r="E759" s="73">
        <v>42237</v>
      </c>
      <c r="F759" s="76" t="s">
        <v>481</v>
      </c>
      <c r="G759" s="265" t="s">
        <v>554</v>
      </c>
      <c r="H759" s="122" t="s">
        <v>188</v>
      </c>
      <c r="I759" s="74">
        <v>3922000</v>
      </c>
      <c r="J759" s="75" t="s">
        <v>241</v>
      </c>
      <c r="K759" s="75" t="s">
        <v>203</v>
      </c>
      <c r="L759" s="134" t="str">
        <f>IF(AND('331-CT'!$E$7=TH!H759,OR(J759="331",K759="331")),"x","")</f>
        <v/>
      </c>
    </row>
    <row r="760" spans="1:12" ht="14.25" hidden="1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496</v>
      </c>
      <c r="E760" s="73">
        <v>42237</v>
      </c>
      <c r="F760" s="76" t="s">
        <v>482</v>
      </c>
      <c r="G760" s="265" t="s">
        <v>554</v>
      </c>
      <c r="H760" s="122" t="s">
        <v>188</v>
      </c>
      <c r="I760" s="74">
        <v>196100</v>
      </c>
      <c r="J760" s="75" t="s">
        <v>19</v>
      </c>
      <c r="K760" s="75" t="s">
        <v>203</v>
      </c>
      <c r="L760" s="134" t="str">
        <f>IF(AND('331-CT'!$E$7=TH!H760,OR(J760="331",K760="331")),"x","")</f>
        <v/>
      </c>
    </row>
    <row r="761" spans="1:12" ht="14.25" hidden="1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74">
        <v>186494</v>
      </c>
      <c r="J761" s="75" t="s">
        <v>54</v>
      </c>
      <c r="K761" s="75" t="s">
        <v>99</v>
      </c>
      <c r="L761" s="134" t="str">
        <f>IF(AND('331-CT'!$E$7=TH!H761,OR(J761="331",K761="331")),"x","")</f>
        <v/>
      </c>
    </row>
    <row r="762" spans="1:12" ht="14.25" hidden="1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497</v>
      </c>
      <c r="E762" s="73">
        <v>42241</v>
      </c>
      <c r="F762" s="76" t="s">
        <v>468</v>
      </c>
      <c r="G762" s="265" t="s">
        <v>555</v>
      </c>
      <c r="H762" s="122" t="s">
        <v>469</v>
      </c>
      <c r="I762" s="74">
        <v>2990000</v>
      </c>
      <c r="J762" s="75" t="s">
        <v>654</v>
      </c>
      <c r="K762" s="75" t="s">
        <v>203</v>
      </c>
      <c r="L762" s="134" t="str">
        <f>IF(AND('331-CT'!$E$7=TH!H762,OR(J762="331",K762="331")),"x","")</f>
        <v/>
      </c>
    </row>
    <row r="763" spans="1:12" ht="14.25" hidden="1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300</v>
      </c>
      <c r="G763" s="265"/>
      <c r="H763" s="122" t="s">
        <v>406</v>
      </c>
      <c r="I763" s="74">
        <v>50000000</v>
      </c>
      <c r="J763" s="75" t="s">
        <v>18</v>
      </c>
      <c r="K763" s="75" t="s">
        <v>54</v>
      </c>
      <c r="L763" s="134" t="str">
        <f>IF(AND('331-CT'!$E$7=TH!H763,OR(J763="331",K763="331")),"x","")</f>
        <v/>
      </c>
    </row>
    <row r="764" spans="1:12" ht="14.25" hidden="1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74">
        <v>25000</v>
      </c>
      <c r="J764" s="75" t="s">
        <v>241</v>
      </c>
      <c r="K764" s="75" t="s">
        <v>54</v>
      </c>
      <c r="L764" s="134" t="str">
        <f>IF(AND('331-CT'!$E$7=TH!H764,OR(J764="331",K764="331")),"x","")</f>
        <v/>
      </c>
    </row>
    <row r="765" spans="1:12" ht="14.25" hidden="1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74">
        <v>2500</v>
      </c>
      <c r="J765" s="75" t="s">
        <v>19</v>
      </c>
      <c r="K765" s="75" t="s">
        <v>54</v>
      </c>
      <c r="L765" s="134" t="str">
        <f>IF(AND('331-CT'!$E$7=TH!H765,OR(J765="331",K765="331")),"x","")</f>
        <v/>
      </c>
    </row>
    <row r="766" spans="1:12" ht="14.25" hidden="1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300</v>
      </c>
      <c r="G766" s="265"/>
      <c r="H766" s="9" t="s">
        <v>268</v>
      </c>
      <c r="I766" s="74">
        <v>500000000</v>
      </c>
      <c r="J766" s="75" t="s">
        <v>18</v>
      </c>
      <c r="K766" s="75" t="s">
        <v>54</v>
      </c>
      <c r="L766" s="134" t="str">
        <f>IF(AND('331-CT'!$E$7=TH!H766,OR(J766="331",K766="331")),"x","")</f>
        <v/>
      </c>
    </row>
    <row r="767" spans="1:12" ht="14.25" hidden="1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74">
        <v>250000</v>
      </c>
      <c r="J767" s="75" t="s">
        <v>241</v>
      </c>
      <c r="K767" s="75" t="s">
        <v>54</v>
      </c>
      <c r="L767" s="134" t="str">
        <f>IF(AND('331-CT'!$E$7=TH!H767,OR(J767="331",K767="331")),"x","")</f>
        <v/>
      </c>
    </row>
    <row r="768" spans="1:12" ht="14.25" hidden="1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74">
        <v>25000</v>
      </c>
      <c r="J768" s="75" t="s">
        <v>19</v>
      </c>
      <c r="K768" s="75" t="s">
        <v>54</v>
      </c>
      <c r="L768" s="134" t="str">
        <f>IF(AND('331-CT'!$E$7=TH!H768,OR(J768="331",K768="331")),"x","")</f>
        <v/>
      </c>
    </row>
    <row r="769" spans="1:12" ht="14.25" hidden="1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474</v>
      </c>
      <c r="G769" s="265" t="s">
        <v>473</v>
      </c>
      <c r="H769" s="122" t="s">
        <v>138</v>
      </c>
      <c r="I769" s="74">
        <v>2000000000</v>
      </c>
      <c r="J769" s="75" t="s">
        <v>654</v>
      </c>
      <c r="K769" s="75" t="s">
        <v>18</v>
      </c>
      <c r="L769" s="134" t="str">
        <f>IF(AND('331-CT'!$E$7=TH!H769,OR(J769="331",K769="331")),"x","")</f>
        <v/>
      </c>
    </row>
    <row r="770" spans="1:12" hidden="1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475</v>
      </c>
      <c r="G770" s="265" t="s">
        <v>473</v>
      </c>
      <c r="H770" s="122" t="s">
        <v>138</v>
      </c>
      <c r="I770" s="74">
        <v>200000000</v>
      </c>
      <c r="J770" s="75" t="s">
        <v>19</v>
      </c>
      <c r="K770" s="75" t="s">
        <v>18</v>
      </c>
      <c r="L770" s="134" t="str">
        <f>IF(AND('331-CT'!$E$7=TH!H770,OR(J770="331",K770="331")),"x","")</f>
        <v/>
      </c>
    </row>
    <row r="771" spans="1:12" hidden="1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578</v>
      </c>
      <c r="G771" s="265"/>
      <c r="H771" s="122" t="s">
        <v>430</v>
      </c>
      <c r="I771" s="74">
        <v>2000000000</v>
      </c>
      <c r="J771" s="75" t="s">
        <v>203</v>
      </c>
      <c r="K771" s="75" t="s">
        <v>39</v>
      </c>
      <c r="L771" s="134" t="str">
        <f>IF(AND('331-CT'!$E$7=TH!H771,OR(J771="331",K771="331")),"x","")</f>
        <v/>
      </c>
    </row>
    <row r="772" spans="1:12" hidden="1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477</v>
      </c>
      <c r="G772" s="265" t="s">
        <v>476</v>
      </c>
      <c r="H772" s="122" t="s">
        <v>301</v>
      </c>
      <c r="I772" s="74">
        <v>362727273</v>
      </c>
      <c r="J772" s="75" t="s">
        <v>654</v>
      </c>
      <c r="K772" s="75" t="s">
        <v>18</v>
      </c>
      <c r="L772" s="134" t="str">
        <f>IF(AND('331-CT'!$E$7=TH!H772,OR(J772="331",K772="331")),"x","")</f>
        <v/>
      </c>
    </row>
    <row r="773" spans="1:12" hidden="1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477</v>
      </c>
      <c r="G773" s="270" t="s">
        <v>476</v>
      </c>
      <c r="H773" s="122" t="s">
        <v>301</v>
      </c>
      <c r="I773" s="74">
        <v>36272727</v>
      </c>
      <c r="J773" s="75" t="s">
        <v>19</v>
      </c>
      <c r="K773" s="75" t="s">
        <v>18</v>
      </c>
      <c r="L773" s="134" t="str">
        <f>IF(AND('331-CT'!$E$7=TH!H773,OR(J773="331",K773="331")),"x","")</f>
        <v/>
      </c>
    </row>
    <row r="774" spans="1:12" hidden="1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498</v>
      </c>
      <c r="E774" s="73">
        <v>42251</v>
      </c>
      <c r="F774" s="76" t="s">
        <v>575</v>
      </c>
      <c r="G774" s="270"/>
      <c r="H774" s="122" t="s">
        <v>271</v>
      </c>
      <c r="I774" s="74">
        <v>300000000</v>
      </c>
      <c r="J774" s="75" t="s">
        <v>54</v>
      </c>
      <c r="K774" s="75" t="s">
        <v>203</v>
      </c>
      <c r="L774" s="134" t="str">
        <f>IF(AND('331-CT'!$E$7=TH!H774,OR(J774="331",K774="331")),"x","")</f>
        <v/>
      </c>
    </row>
    <row r="775" spans="1:12" hidden="1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300</v>
      </c>
      <c r="G775" s="265"/>
      <c r="H775" s="122" t="s">
        <v>301</v>
      </c>
      <c r="I775" s="74">
        <v>228000000</v>
      </c>
      <c r="J775" s="75" t="s">
        <v>18</v>
      </c>
      <c r="K775" s="75" t="s">
        <v>54</v>
      </c>
      <c r="L775" s="134" t="str">
        <f>IF(AND('331-CT'!$E$7=TH!H775,OR(J775="331",K775="331")),"x","")</f>
        <v/>
      </c>
    </row>
    <row r="776" spans="1:12" hidden="1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74">
        <v>114000</v>
      </c>
      <c r="J776" s="75" t="s">
        <v>241</v>
      </c>
      <c r="K776" s="75" t="s">
        <v>54</v>
      </c>
      <c r="L776" s="134" t="str">
        <f>IF(AND('331-CT'!$E$7=TH!H776,OR(J776="331",K776="331")),"x","")</f>
        <v/>
      </c>
    </row>
    <row r="777" spans="1:12" hidden="1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74">
        <v>11400</v>
      </c>
      <c r="J777" s="75" t="s">
        <v>19</v>
      </c>
      <c r="K777" s="75" t="s">
        <v>54</v>
      </c>
      <c r="L777" s="134" t="str">
        <f>IF(AND('331-CT'!$E$7=TH!H777,OR(J777="331",K777="331")),"x","")</f>
        <v/>
      </c>
    </row>
    <row r="778" spans="1:12" s="109" customFormat="1" hidden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300</v>
      </c>
      <c r="G778" s="310"/>
      <c r="H778" s="125" t="s">
        <v>190</v>
      </c>
      <c r="I778" s="258">
        <v>150000000</v>
      </c>
      <c r="J778" s="259" t="s">
        <v>18</v>
      </c>
      <c r="K778" s="259" t="s">
        <v>54</v>
      </c>
      <c r="L778" s="134" t="str">
        <f>IF(AND('331-CT'!$E$7=TH!H778,OR(J778="331",K778="331")),"x","")</f>
        <v/>
      </c>
    </row>
    <row r="779" spans="1:12" hidden="1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74">
        <v>95000</v>
      </c>
      <c r="J779" s="75" t="s">
        <v>241</v>
      </c>
      <c r="K779" s="75" t="s">
        <v>54</v>
      </c>
      <c r="L779" s="134" t="str">
        <f>IF(AND('331-CT'!$E$7=TH!H779,OR(J779="331",K779="331")),"x","")</f>
        <v/>
      </c>
    </row>
    <row r="780" spans="1:12" hidden="1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74">
        <v>9500</v>
      </c>
      <c r="J780" s="75" t="s">
        <v>19</v>
      </c>
      <c r="K780" s="75" t="s">
        <v>54</v>
      </c>
      <c r="L780" s="134" t="str">
        <f>IF(AND('331-CT'!$E$7=TH!H780,OR(J780="331",K780="331")),"x","")</f>
        <v/>
      </c>
    </row>
    <row r="781" spans="1:12" hidden="1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300</v>
      </c>
      <c r="G781" s="271"/>
      <c r="H781" s="132" t="s">
        <v>406</v>
      </c>
      <c r="I781" s="133">
        <v>50000000</v>
      </c>
      <c r="J781" s="134" t="s">
        <v>18</v>
      </c>
      <c r="K781" s="134" t="s">
        <v>54</v>
      </c>
      <c r="L781" s="134" t="str">
        <f>IF(AND('331-CT'!$E$7=TH!H781,OR(J781="331",K781="331")),"x","")</f>
        <v/>
      </c>
    </row>
    <row r="782" spans="1:12" hidden="1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74">
        <v>25000</v>
      </c>
      <c r="J782" s="75" t="s">
        <v>241</v>
      </c>
      <c r="K782" s="75" t="s">
        <v>54</v>
      </c>
      <c r="L782" s="134" t="str">
        <f>IF(AND('331-CT'!$E$7=TH!H782,OR(J782="331",K782="331")),"x","")</f>
        <v/>
      </c>
    </row>
    <row r="783" spans="1:12" hidden="1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74">
        <v>2500</v>
      </c>
      <c r="J783" s="75" t="s">
        <v>19</v>
      </c>
      <c r="K783" s="75" t="s">
        <v>54</v>
      </c>
      <c r="L783" s="134" t="str">
        <f>IF(AND('331-CT'!$E$7=TH!H783,OR(J783="331",K783="331")),"x","")</f>
        <v/>
      </c>
    </row>
    <row r="784" spans="1:12" hidden="1">
      <c r="A784" s="72">
        <f t="shared" si="29"/>
        <v>2015</v>
      </c>
      <c r="B784" s="72">
        <f t="shared" si="30"/>
        <v>9</v>
      </c>
      <c r="C784" s="73">
        <v>42254</v>
      </c>
      <c r="D784" s="73" t="s">
        <v>499</v>
      </c>
      <c r="E784" s="73">
        <v>42254</v>
      </c>
      <c r="F784" s="76" t="s">
        <v>478</v>
      </c>
      <c r="G784" s="270"/>
      <c r="H784" s="122" t="s">
        <v>430</v>
      </c>
      <c r="I784" s="74">
        <v>1591000</v>
      </c>
      <c r="J784" s="75" t="s">
        <v>241</v>
      </c>
      <c r="K784" s="75" t="s">
        <v>203</v>
      </c>
      <c r="L784" s="134" t="str">
        <f>IF(AND('331-CT'!$E$7=TH!H784,OR(J784="331",K784="331")),"x","")</f>
        <v/>
      </c>
    </row>
    <row r="785" spans="1:12" hidden="1">
      <c r="A785" s="72">
        <f t="shared" si="29"/>
        <v>2015</v>
      </c>
      <c r="B785" s="72">
        <f t="shared" si="30"/>
        <v>9</v>
      </c>
      <c r="C785" s="73">
        <v>42254</v>
      </c>
      <c r="D785" s="73" t="s">
        <v>499</v>
      </c>
      <c r="E785" s="73">
        <v>42254</v>
      </c>
      <c r="F785" s="76" t="s">
        <v>479</v>
      </c>
      <c r="G785" s="265"/>
      <c r="H785" s="122" t="s">
        <v>430</v>
      </c>
      <c r="I785" s="74">
        <v>159000</v>
      </c>
      <c r="J785" s="75" t="s">
        <v>19</v>
      </c>
      <c r="K785" s="75" t="s">
        <v>203</v>
      </c>
      <c r="L785" s="134" t="str">
        <f>IF(AND('331-CT'!$E$7=TH!H785,OR(J785="331",K785="331")),"x","")</f>
        <v/>
      </c>
    </row>
    <row r="786" spans="1:12" hidden="1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491</v>
      </c>
      <c r="G786" s="265" t="s">
        <v>490</v>
      </c>
      <c r="H786" s="122" t="s">
        <v>299</v>
      </c>
      <c r="I786" s="74">
        <v>104460564</v>
      </c>
      <c r="J786" s="75" t="s">
        <v>654</v>
      </c>
      <c r="K786" s="75" t="s">
        <v>18</v>
      </c>
      <c r="L786" s="134" t="str">
        <f>IF(AND('331-CT'!$E$7=TH!H786,OR(J786="331",K786="331")),"x","")</f>
        <v/>
      </c>
    </row>
    <row r="787" spans="1:12" hidden="1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492</v>
      </c>
      <c r="G787" s="265" t="s">
        <v>490</v>
      </c>
      <c r="H787" s="122" t="s">
        <v>299</v>
      </c>
      <c r="I787" s="74">
        <v>10446056</v>
      </c>
      <c r="J787" s="75" t="s">
        <v>19</v>
      </c>
      <c r="K787" s="75" t="s">
        <v>18</v>
      </c>
      <c r="L787" s="134" t="str">
        <f>IF(AND('331-CT'!$E$7=TH!H787,OR(J787="331",K787="331")),"x","")</f>
        <v/>
      </c>
    </row>
    <row r="788" spans="1:12" hidden="1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500</v>
      </c>
      <c r="E788" s="73">
        <v>42263</v>
      </c>
      <c r="F788" s="76" t="s">
        <v>484</v>
      </c>
      <c r="G788" s="265" t="s">
        <v>556</v>
      </c>
      <c r="H788" s="122" t="s">
        <v>483</v>
      </c>
      <c r="I788" s="74">
        <v>16600000</v>
      </c>
      <c r="J788" s="75" t="s">
        <v>654</v>
      </c>
      <c r="K788" s="75" t="s">
        <v>203</v>
      </c>
      <c r="L788" s="134" t="str">
        <f>IF(AND('331-CT'!$E$7=TH!H788,OR(J788="331",K788="331")),"x","")</f>
        <v/>
      </c>
    </row>
    <row r="789" spans="1:12" hidden="1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500</v>
      </c>
      <c r="E789" s="73">
        <v>42263</v>
      </c>
      <c r="F789" s="76" t="s">
        <v>485</v>
      </c>
      <c r="G789" s="265" t="s">
        <v>556</v>
      </c>
      <c r="H789" s="122" t="s">
        <v>483</v>
      </c>
      <c r="I789" s="74">
        <v>1660000</v>
      </c>
      <c r="J789" s="75" t="s">
        <v>19</v>
      </c>
      <c r="K789" s="75" t="s">
        <v>203</v>
      </c>
      <c r="L789" s="134" t="str">
        <f>IF(AND('331-CT'!$E$7=TH!H789,OR(J789="331",K789="331")),"x","")</f>
        <v/>
      </c>
    </row>
    <row r="790" spans="1:12" hidden="1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501</v>
      </c>
      <c r="E790" s="73">
        <v>42264</v>
      </c>
      <c r="F790" s="76" t="s">
        <v>486</v>
      </c>
      <c r="G790" s="265" t="s">
        <v>557</v>
      </c>
      <c r="H790" s="122" t="s">
        <v>483</v>
      </c>
      <c r="I790" s="74">
        <v>18032000</v>
      </c>
      <c r="J790" s="75" t="s">
        <v>654</v>
      </c>
      <c r="K790" s="75" t="s">
        <v>203</v>
      </c>
      <c r="L790" s="134" t="str">
        <f>IF(AND('331-CT'!$E$7=TH!H790,OR(J790="331",K790="331")),"x","")</f>
        <v/>
      </c>
    </row>
    <row r="791" spans="1:12" s="260" customFormat="1" ht="15" hidden="1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501</v>
      </c>
      <c r="E791" s="257">
        <v>42264</v>
      </c>
      <c r="F791" s="244" t="s">
        <v>487</v>
      </c>
      <c r="G791" s="265" t="s">
        <v>557</v>
      </c>
      <c r="H791" s="125" t="s">
        <v>483</v>
      </c>
      <c r="I791" s="258">
        <v>1803200</v>
      </c>
      <c r="J791" s="259" t="s">
        <v>19</v>
      </c>
      <c r="K791" s="259" t="s">
        <v>203</v>
      </c>
      <c r="L791" s="134" t="str">
        <f>IF(AND('331-CT'!$E$7=TH!H791,OR(J791="331",K791="331")),"x","")</f>
        <v/>
      </c>
    </row>
    <row r="792" spans="1:12" s="260" customFormat="1" ht="15" hidden="1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502</v>
      </c>
      <c r="E792" s="257">
        <v>42265</v>
      </c>
      <c r="F792" s="244" t="s">
        <v>488</v>
      </c>
      <c r="G792" s="265" t="s">
        <v>558</v>
      </c>
      <c r="H792" s="125" t="s">
        <v>483</v>
      </c>
      <c r="I792" s="258">
        <v>11650000</v>
      </c>
      <c r="J792" s="259" t="s">
        <v>654</v>
      </c>
      <c r="K792" s="259" t="s">
        <v>203</v>
      </c>
      <c r="L792" s="134" t="str">
        <f>IF(AND('331-CT'!$E$7=TH!H792,OR(J792="331",K792="331")),"x","")</f>
        <v/>
      </c>
    </row>
    <row r="793" spans="1:12" s="291" customFormat="1" ht="15" hidden="1" customHeight="1">
      <c r="A793" s="286">
        <f t="shared" si="31"/>
        <v>2015</v>
      </c>
      <c r="B793" s="286">
        <f t="shared" si="32"/>
        <v>9</v>
      </c>
      <c r="C793" s="287">
        <v>42265</v>
      </c>
      <c r="D793" s="130" t="s">
        <v>502</v>
      </c>
      <c r="E793" s="287">
        <v>42265</v>
      </c>
      <c r="F793" s="288" t="s">
        <v>489</v>
      </c>
      <c r="G793" s="266" t="s">
        <v>558</v>
      </c>
      <c r="H793" s="132" t="s">
        <v>483</v>
      </c>
      <c r="I793" s="289">
        <v>1165000</v>
      </c>
      <c r="J793" s="290" t="s">
        <v>19</v>
      </c>
      <c r="K793" s="290" t="s">
        <v>203</v>
      </c>
      <c r="L793" s="134" t="str">
        <f>IF(AND('331-CT'!$E$7=TH!H793,OR(J793="331",K793="331")),"x","")</f>
        <v/>
      </c>
    </row>
    <row r="794" spans="1:12" hidden="1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503</v>
      </c>
      <c r="E794" s="73">
        <v>42266</v>
      </c>
      <c r="F794" s="76" t="s">
        <v>586</v>
      </c>
      <c r="G794" s="137" t="s">
        <v>582</v>
      </c>
      <c r="H794" s="9" t="s">
        <v>584</v>
      </c>
      <c r="I794" s="74">
        <v>1682000</v>
      </c>
      <c r="J794" s="259" t="s">
        <v>654</v>
      </c>
      <c r="K794" s="75" t="s">
        <v>203</v>
      </c>
      <c r="L794" s="134" t="str">
        <f>IF(AND('331-CT'!$E$7=TH!H794,OR(J794="331",K794="331")),"x","")</f>
        <v/>
      </c>
    </row>
    <row r="795" spans="1:12" hidden="1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503</v>
      </c>
      <c r="E795" s="73">
        <v>42266</v>
      </c>
      <c r="F795" s="76" t="s">
        <v>581</v>
      </c>
      <c r="G795" s="137" t="s">
        <v>583</v>
      </c>
      <c r="H795" s="9" t="s">
        <v>585</v>
      </c>
      <c r="I795" s="74">
        <v>8200000</v>
      </c>
      <c r="J795" s="75" t="s">
        <v>654</v>
      </c>
      <c r="K795" s="75" t="s">
        <v>203</v>
      </c>
      <c r="L795" s="134" t="str">
        <f>IF(AND('331-CT'!$E$7=TH!H795,OR(J795="331",K795="331")),"x","")</f>
        <v/>
      </c>
    </row>
    <row r="796" spans="1:12" s="250" customFormat="1" hidden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504</v>
      </c>
      <c r="E796" s="73">
        <v>42266</v>
      </c>
      <c r="F796" s="76" t="s">
        <v>575</v>
      </c>
      <c r="G796" s="265"/>
      <c r="H796" s="122" t="s">
        <v>271</v>
      </c>
      <c r="I796" s="74">
        <v>200000000</v>
      </c>
      <c r="J796" s="75" t="s">
        <v>54</v>
      </c>
      <c r="K796" s="75" t="s">
        <v>203</v>
      </c>
      <c r="L796" s="134" t="str">
        <f>IF(AND('331-CT'!$E$7=TH!H796,OR(J796="331",K796="331")),"x","")</f>
        <v/>
      </c>
    </row>
    <row r="797" spans="1:12" s="250" customFormat="1" hidden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300</v>
      </c>
      <c r="G797" s="265"/>
      <c r="H797" s="9" t="s">
        <v>299</v>
      </c>
      <c r="I797" s="74">
        <v>201012500</v>
      </c>
      <c r="J797" s="75" t="s">
        <v>18</v>
      </c>
      <c r="K797" s="75" t="s">
        <v>54</v>
      </c>
      <c r="L797" s="134" t="str">
        <f>IF(AND('331-CT'!$E$7=TH!H797,OR(J797="331",K797="331")),"x","")</f>
        <v/>
      </c>
    </row>
    <row r="798" spans="1:12" hidden="1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74">
        <v>120506</v>
      </c>
      <c r="J798" s="75" t="s">
        <v>241</v>
      </c>
      <c r="K798" s="75" t="s">
        <v>54</v>
      </c>
      <c r="L798" s="134" t="str">
        <f>IF(AND('331-CT'!$E$7=TH!H798,OR(J798="331",K798="331")),"x","")</f>
        <v/>
      </c>
    </row>
    <row r="799" spans="1:12" hidden="1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74">
        <v>12051</v>
      </c>
      <c r="J799" s="75" t="s">
        <v>19</v>
      </c>
      <c r="K799" s="75" t="s">
        <v>54</v>
      </c>
      <c r="L799" s="134" t="str">
        <f>IF(AND('331-CT'!$E$7=TH!H799,OR(J799="331",K799="331")),"x","")</f>
        <v/>
      </c>
    </row>
    <row r="800" spans="1:12" hidden="1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313</v>
      </c>
      <c r="I800" s="74">
        <v>8180556</v>
      </c>
      <c r="J800" s="75" t="s">
        <v>239</v>
      </c>
      <c r="K800" s="75" t="s">
        <v>54</v>
      </c>
      <c r="L800" s="134" t="str">
        <f>IF(AND('331-CT'!$E$7=TH!H800,OR(J800="331",K800="331")),"x","")</f>
        <v/>
      </c>
    </row>
    <row r="801" spans="1:12" hidden="1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314</v>
      </c>
      <c r="I801" s="74">
        <v>16361111</v>
      </c>
      <c r="J801" s="75" t="s">
        <v>239</v>
      </c>
      <c r="K801" s="75" t="s">
        <v>54</v>
      </c>
      <c r="L801" s="134" t="str">
        <f>IF(AND('331-CT'!$E$7=TH!H801,OR(J801="331",K801="331")),"x","")</f>
        <v/>
      </c>
    </row>
    <row r="802" spans="1:12" hidden="1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316</v>
      </c>
      <c r="I802" s="74">
        <v>13088889</v>
      </c>
      <c r="J802" s="75" t="s">
        <v>239</v>
      </c>
      <c r="K802" s="75" t="s">
        <v>54</v>
      </c>
      <c r="L802" s="134" t="str">
        <f>IF(AND('331-CT'!$E$7=TH!H802,OR(J802="331",K802="331")),"x","")</f>
        <v/>
      </c>
    </row>
    <row r="803" spans="1:12" hidden="1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315</v>
      </c>
      <c r="I803" s="74">
        <v>12270833</v>
      </c>
      <c r="J803" s="75" t="s">
        <v>239</v>
      </c>
      <c r="K803" s="75" t="s">
        <v>54</v>
      </c>
      <c r="L803" s="134" t="str">
        <f>IF(AND('331-CT'!$E$7=TH!H803,OR(J803="331",K803="331")),"x","")</f>
        <v/>
      </c>
    </row>
    <row r="804" spans="1:12" hidden="1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317</v>
      </c>
      <c r="I804" s="74">
        <v>8180556</v>
      </c>
      <c r="J804" s="75" t="s">
        <v>239</v>
      </c>
      <c r="K804" s="75" t="s">
        <v>54</v>
      </c>
      <c r="L804" s="134" t="str">
        <f>IF(AND('331-CT'!$E$7=TH!H804,OR(J804="331",K804="331")),"x","")</f>
        <v/>
      </c>
    </row>
    <row r="805" spans="1:12" hidden="1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318</v>
      </c>
      <c r="I805" s="74">
        <v>12270833</v>
      </c>
      <c r="J805" s="75" t="s">
        <v>239</v>
      </c>
      <c r="K805" s="75" t="s">
        <v>54</v>
      </c>
      <c r="L805" s="134" t="str">
        <f>IF(AND('331-CT'!$E$7=TH!H805,OR(J805="331",K805="331")),"x","")</f>
        <v/>
      </c>
    </row>
    <row r="806" spans="1:12" hidden="1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272</v>
      </c>
      <c r="G806" s="267"/>
      <c r="H806" s="248" t="s">
        <v>319</v>
      </c>
      <c r="I806" s="249">
        <v>16361111</v>
      </c>
      <c r="J806" s="136" t="s">
        <v>239</v>
      </c>
      <c r="K806" s="136" t="s">
        <v>54</v>
      </c>
      <c r="L806" s="134" t="str">
        <f>IF(AND('331-CT'!$E$7=TH!H806,OR(J806="331",K806="331")),"x","")</f>
        <v/>
      </c>
    </row>
    <row r="807" spans="1:12" hidden="1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302</v>
      </c>
      <c r="G807" s="267"/>
      <c r="H807" s="248" t="s">
        <v>320</v>
      </c>
      <c r="I807" s="249">
        <v>11452778</v>
      </c>
      <c r="J807" s="136" t="s">
        <v>239</v>
      </c>
      <c r="K807" s="136" t="s">
        <v>54</v>
      </c>
      <c r="L807" s="134" t="str">
        <f>IF(AND('331-CT'!$E$7=TH!H807,OR(J807="331",K807="331")),"x","")</f>
        <v/>
      </c>
    </row>
    <row r="808" spans="1:12" hidden="1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303</v>
      </c>
      <c r="G808" s="137"/>
      <c r="H808" s="122" t="s">
        <v>321</v>
      </c>
      <c r="I808" s="74">
        <v>12270833</v>
      </c>
      <c r="J808" s="75" t="s">
        <v>239</v>
      </c>
      <c r="K808" s="75" t="s">
        <v>54</v>
      </c>
      <c r="L808" s="134" t="str">
        <f>IF(AND('331-CT'!$E$7=TH!H808,OR(J808="331",K808="331")),"x","")</f>
        <v/>
      </c>
    </row>
    <row r="809" spans="1:12" hidden="1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417</v>
      </c>
      <c r="G809" s="137"/>
      <c r="H809" s="122" t="s">
        <v>323</v>
      </c>
      <c r="I809" s="74">
        <v>12270833</v>
      </c>
      <c r="J809" s="75" t="s">
        <v>239</v>
      </c>
      <c r="K809" s="75" t="s">
        <v>54</v>
      </c>
      <c r="L809" s="134" t="str">
        <f>IF(AND('331-CT'!$E$7=TH!H809,OR(J809="331",K809="331")),"x","")</f>
        <v/>
      </c>
    </row>
    <row r="810" spans="1:12" hidden="1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464</v>
      </c>
      <c r="G810" s="270"/>
      <c r="H810" s="122" t="s">
        <v>325</v>
      </c>
      <c r="I810" s="74">
        <v>12270833</v>
      </c>
      <c r="J810" s="75" t="s">
        <v>239</v>
      </c>
      <c r="K810" s="75" t="s">
        <v>54</v>
      </c>
      <c r="L810" s="134" t="str">
        <f>IF(AND('331-CT'!$E$7=TH!H810,OR(J810="331",K810="331")),"x","")</f>
        <v/>
      </c>
    </row>
    <row r="811" spans="1:12" hidden="1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465</v>
      </c>
      <c r="G811" s="270"/>
      <c r="H811" s="122" t="s">
        <v>416</v>
      </c>
      <c r="I811" s="74">
        <v>12270833</v>
      </c>
      <c r="J811" s="75" t="s">
        <v>239</v>
      </c>
      <c r="K811" s="75" t="s">
        <v>54</v>
      </c>
      <c r="L811" s="134" t="str">
        <f>IF(AND('331-CT'!$E$7=TH!H811,OR(J811="331",K811="331")),"x","")</f>
        <v/>
      </c>
    </row>
    <row r="812" spans="1:12" hidden="1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579</v>
      </c>
      <c r="G812" s="270"/>
      <c r="H812" s="122" t="s">
        <v>421</v>
      </c>
      <c r="I812" s="74">
        <v>13458333</v>
      </c>
      <c r="J812" s="75" t="s">
        <v>239</v>
      </c>
      <c r="K812" s="75" t="s">
        <v>54</v>
      </c>
      <c r="L812" s="134" t="str">
        <f>IF(AND('331-CT'!$E$7=TH!H812,OR(J812="331",K812="331")),"x","")</f>
        <v/>
      </c>
    </row>
    <row r="813" spans="1:12" hidden="1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580</v>
      </c>
      <c r="G813" s="270"/>
      <c r="H813" s="122" t="s">
        <v>455</v>
      </c>
      <c r="I813" s="74">
        <v>9763889</v>
      </c>
      <c r="J813" s="75" t="s">
        <v>239</v>
      </c>
      <c r="K813" s="75" t="s">
        <v>54</v>
      </c>
      <c r="L813" s="134" t="str">
        <f>IF(AND('331-CT'!$E$7=TH!H813,OR(J813="331",K813="331")),"x","")</f>
        <v/>
      </c>
    </row>
    <row r="814" spans="1:12" hidden="1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610</v>
      </c>
      <c r="G814" s="270"/>
      <c r="H814" s="122"/>
      <c r="I814" s="74">
        <v>50000</v>
      </c>
      <c r="J814" s="75" t="s">
        <v>241</v>
      </c>
      <c r="K814" s="75" t="s">
        <v>54</v>
      </c>
      <c r="L814" s="134" t="str">
        <f>IF(AND('331-CT'!$E$7=TH!H814,OR(J814="331",K814="331")),"x","")</f>
        <v/>
      </c>
    </row>
    <row r="815" spans="1:12" hidden="1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74">
        <v>5000</v>
      </c>
      <c r="J815" s="75" t="s">
        <v>19</v>
      </c>
      <c r="K815" s="75" t="s">
        <v>54</v>
      </c>
      <c r="L815" s="134" t="str">
        <f>IF(AND('331-CT'!$E$7=TH!H815,OR(J815="331",K815="331")),"x","")</f>
        <v/>
      </c>
    </row>
    <row r="816" spans="1:12" hidden="1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611</v>
      </c>
      <c r="G816" s="270"/>
      <c r="H816" s="122"/>
      <c r="I816" s="74">
        <v>50000</v>
      </c>
      <c r="J816" s="75" t="s">
        <v>241</v>
      </c>
      <c r="K816" s="75" t="s">
        <v>54</v>
      </c>
      <c r="L816" s="134" t="str">
        <f>IF(AND('331-CT'!$E$7=TH!H816,OR(J816="331",K816="331")),"x","")</f>
        <v/>
      </c>
    </row>
    <row r="817" spans="1:12" hidden="1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74">
        <v>5000</v>
      </c>
      <c r="J817" s="75" t="s">
        <v>19</v>
      </c>
      <c r="K817" s="75" t="s">
        <v>54</v>
      </c>
      <c r="L817" s="134" t="str">
        <f>IF(AND('331-CT'!$E$7=TH!H817,OR(J817="331",K817="331")),"x","")</f>
        <v/>
      </c>
    </row>
    <row r="818" spans="1:12" hidden="1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74">
        <v>100000</v>
      </c>
      <c r="J818" s="75" t="s">
        <v>241</v>
      </c>
      <c r="K818" s="75" t="s">
        <v>54</v>
      </c>
      <c r="L818" s="134" t="str">
        <f>IF(AND('331-CT'!$E$7=TH!H818,OR(J818="331",K818="331")),"x","")</f>
        <v/>
      </c>
    </row>
    <row r="819" spans="1:12" hidden="1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74">
        <v>10000</v>
      </c>
      <c r="J819" s="75" t="s">
        <v>19</v>
      </c>
      <c r="K819" s="75" t="s">
        <v>54</v>
      </c>
      <c r="L819" s="134" t="str">
        <f>IF(AND('331-CT'!$E$7=TH!H819,OR(J819="331",K819="331")),"x","")</f>
        <v/>
      </c>
    </row>
    <row r="820" spans="1:12" hidden="1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505</v>
      </c>
      <c r="E820" s="73">
        <v>42275</v>
      </c>
      <c r="F820" s="76" t="s">
        <v>575</v>
      </c>
      <c r="G820" s="265"/>
      <c r="H820" s="122" t="s">
        <v>271</v>
      </c>
      <c r="I820" s="74">
        <v>400000000</v>
      </c>
      <c r="J820" s="75" t="s">
        <v>54</v>
      </c>
      <c r="K820" s="75" t="s">
        <v>203</v>
      </c>
      <c r="L820" s="134" t="str">
        <f>IF(AND('331-CT'!$E$7=TH!H820,OR(J820="331",K820="331")),"x","")</f>
        <v/>
      </c>
    </row>
    <row r="821" spans="1:12" hidden="1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594</v>
      </c>
      <c r="G821" s="265" t="s">
        <v>591</v>
      </c>
      <c r="H821" s="122" t="s">
        <v>279</v>
      </c>
      <c r="I821" s="74">
        <v>490600</v>
      </c>
      <c r="J821" s="75" t="s">
        <v>241</v>
      </c>
      <c r="K821" s="75" t="s">
        <v>203</v>
      </c>
      <c r="L821" s="134" t="str">
        <f>IF(AND('331-CT'!$E$7=TH!H821,OR(J821="331",K821="331")),"x","")</f>
        <v/>
      </c>
    </row>
    <row r="822" spans="1:12" hidden="1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595</v>
      </c>
      <c r="G822" s="265" t="s">
        <v>591</v>
      </c>
      <c r="H822" s="122" t="s">
        <v>279</v>
      </c>
      <c r="I822" s="74">
        <v>49060</v>
      </c>
      <c r="J822" s="75" t="s">
        <v>19</v>
      </c>
      <c r="K822" s="75" t="s">
        <v>203</v>
      </c>
      <c r="L822" s="134" t="str">
        <f>IF(AND('331-CT'!$E$7=TH!H822,OR(J822="331",K822="331")),"x","")</f>
        <v/>
      </c>
    </row>
    <row r="823" spans="1:12" hidden="1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587</v>
      </c>
      <c r="G823" s="265" t="s">
        <v>588</v>
      </c>
      <c r="H823" s="122" t="s">
        <v>589</v>
      </c>
      <c r="I823" s="74">
        <v>12818181</v>
      </c>
      <c r="J823" s="75" t="s">
        <v>654</v>
      </c>
      <c r="K823" s="75" t="s">
        <v>203</v>
      </c>
      <c r="L823" s="134" t="str">
        <f>IF(AND('331-CT'!$E$7=TH!H823,OR(J823="331",K823="331")),"x","")</f>
        <v/>
      </c>
    </row>
    <row r="824" spans="1:12" hidden="1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590</v>
      </c>
      <c r="G824" s="265" t="s">
        <v>588</v>
      </c>
      <c r="H824" s="122" t="s">
        <v>589</v>
      </c>
      <c r="I824" s="74">
        <v>1281819</v>
      </c>
      <c r="J824" s="75" t="s">
        <v>19</v>
      </c>
      <c r="K824" s="75" t="s">
        <v>203</v>
      </c>
      <c r="L824" s="134" t="str">
        <f>IF(AND('331-CT'!$E$7=TH!H824,OR(J824="331",K824="331")),"x","")</f>
        <v/>
      </c>
    </row>
    <row r="825" spans="1:12" hidden="1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596</v>
      </c>
      <c r="G825" s="265"/>
      <c r="H825" s="122" t="s">
        <v>430</v>
      </c>
      <c r="I825" s="74">
        <v>1336364</v>
      </c>
      <c r="J825" s="75" t="s">
        <v>241</v>
      </c>
      <c r="K825" s="75" t="s">
        <v>203</v>
      </c>
      <c r="L825" s="134" t="str">
        <f>IF(AND('331-CT'!$E$7=TH!H825,OR(J825="331",K825="331")),"x","")</f>
        <v/>
      </c>
    </row>
    <row r="826" spans="1:12" hidden="1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597</v>
      </c>
      <c r="G826" s="265"/>
      <c r="H826" s="122" t="s">
        <v>430</v>
      </c>
      <c r="I826" s="74">
        <v>133636</v>
      </c>
      <c r="J826" s="75" t="s">
        <v>19</v>
      </c>
      <c r="K826" s="75" t="s">
        <v>203</v>
      </c>
      <c r="L826" s="134" t="str">
        <f>IF(AND('331-CT'!$E$7=TH!H826,OR(J826="331",K826="331")),"x","")</f>
        <v/>
      </c>
    </row>
    <row r="827" spans="1:12" hidden="1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603</v>
      </c>
      <c r="G827" s="265" t="s">
        <v>604</v>
      </c>
      <c r="H827" s="122" t="s">
        <v>435</v>
      </c>
      <c r="I827" s="74">
        <v>18000000</v>
      </c>
      <c r="J827" s="75" t="s">
        <v>654</v>
      </c>
      <c r="K827" s="75" t="s">
        <v>203</v>
      </c>
      <c r="L827" s="134" t="str">
        <f>IF(AND('331-CT'!$E$7=TH!H827,OR(J827="331",K827="331")),"x","")</f>
        <v/>
      </c>
    </row>
    <row r="828" spans="1:12" hidden="1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609</v>
      </c>
      <c r="G828" s="265" t="s">
        <v>604</v>
      </c>
      <c r="H828" s="122" t="s">
        <v>435</v>
      </c>
      <c r="I828" s="74">
        <v>1800000</v>
      </c>
      <c r="J828" s="75" t="s">
        <v>19</v>
      </c>
      <c r="K828" s="75" t="s">
        <v>203</v>
      </c>
      <c r="L828" s="134" t="str">
        <f>IF(AND('331-CT'!$E$7=TH!H828,OR(J828="331",K828="331")),"x","")</f>
        <v/>
      </c>
    </row>
    <row r="829" spans="1:12" hidden="1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462</v>
      </c>
      <c r="G829" s="265" t="s">
        <v>592</v>
      </c>
      <c r="H829" s="122" t="s">
        <v>190</v>
      </c>
      <c r="I829" s="74">
        <v>90910870</v>
      </c>
      <c r="J829" s="75" t="s">
        <v>654</v>
      </c>
      <c r="K829" s="75" t="s">
        <v>18</v>
      </c>
      <c r="L829" s="134" t="str">
        <f>IF(AND('331-CT'!$E$7=TH!H829,OR(J829="331",K829="331")),"x","")</f>
        <v/>
      </c>
    </row>
    <row r="830" spans="1:12" hidden="1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463</v>
      </c>
      <c r="G830" s="265" t="s">
        <v>592</v>
      </c>
      <c r="H830" s="122" t="s">
        <v>190</v>
      </c>
      <c r="I830" s="74">
        <v>9091087</v>
      </c>
      <c r="J830" s="75" t="s">
        <v>19</v>
      </c>
      <c r="K830" s="75" t="s">
        <v>18</v>
      </c>
      <c r="L830" s="134" t="str">
        <f>IF(AND('331-CT'!$E$7=TH!H830,OR(J830="331",K830="331")),"x","")</f>
        <v/>
      </c>
    </row>
    <row r="831" spans="1:12" hidden="1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462</v>
      </c>
      <c r="G831" s="265" t="s">
        <v>593</v>
      </c>
      <c r="H831" s="122" t="s">
        <v>190</v>
      </c>
      <c r="I831" s="74">
        <v>73661009</v>
      </c>
      <c r="J831" s="75" t="s">
        <v>654</v>
      </c>
      <c r="K831" s="75" t="s">
        <v>18</v>
      </c>
      <c r="L831" s="134" t="str">
        <f>IF(AND('331-CT'!$E$7=TH!H831,OR(J831="331",K831="331")),"x","")</f>
        <v/>
      </c>
    </row>
    <row r="832" spans="1:12" hidden="1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463</v>
      </c>
      <c r="G832" s="265" t="s">
        <v>593</v>
      </c>
      <c r="H832" s="122" t="s">
        <v>190</v>
      </c>
      <c r="I832" s="74">
        <v>7366100</v>
      </c>
      <c r="J832" s="75" t="s">
        <v>19</v>
      </c>
      <c r="K832" s="75" t="s">
        <v>18</v>
      </c>
      <c r="L832" s="134" t="str">
        <f>IF(AND('331-CT'!$E$7=TH!H832,OR(J832="331",K832="331")),"x","")</f>
        <v/>
      </c>
    </row>
    <row r="833" spans="1:12" hidden="1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652</v>
      </c>
      <c r="G833" s="265" t="s">
        <v>647</v>
      </c>
      <c r="H833" s="122" t="s">
        <v>648</v>
      </c>
      <c r="I833" s="74">
        <v>10285400</v>
      </c>
      <c r="J833" s="75" t="s">
        <v>241</v>
      </c>
      <c r="K833" s="75" t="s">
        <v>203</v>
      </c>
      <c r="L833" s="134" t="str">
        <f>IF(AND('331-CT'!$E$7=TH!H833,OR(J833="331",K833="331")),"x","")</f>
        <v/>
      </c>
    </row>
    <row r="834" spans="1:12" hidden="1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653</v>
      </c>
      <c r="G834" s="265" t="s">
        <v>647</v>
      </c>
      <c r="H834" s="122" t="s">
        <v>648</v>
      </c>
      <c r="I834" s="74">
        <v>1028540</v>
      </c>
      <c r="J834" s="75" t="s">
        <v>19</v>
      </c>
      <c r="K834" s="75" t="s">
        <v>203</v>
      </c>
      <c r="L834" s="134" t="str">
        <f>IF(AND('331-CT'!$E$7=TH!H834,OR(J834="331",K834="331")),"x","")</f>
        <v/>
      </c>
    </row>
    <row r="835" spans="1:12" hidden="1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612</v>
      </c>
      <c r="G835" s="265"/>
      <c r="H835" s="122"/>
      <c r="I835" s="74">
        <v>50000</v>
      </c>
      <c r="J835" s="75" t="s">
        <v>241</v>
      </c>
      <c r="K835" s="75" t="s">
        <v>54</v>
      </c>
      <c r="L835" s="134" t="str">
        <f>IF(AND('331-CT'!$E$7=TH!H835,OR(J835="331",K835="331")),"x","")</f>
        <v/>
      </c>
    </row>
    <row r="836" spans="1:12" hidden="1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74">
        <v>5000</v>
      </c>
      <c r="J836" s="75" t="s">
        <v>19</v>
      </c>
      <c r="K836" s="75" t="s">
        <v>54</v>
      </c>
      <c r="L836" s="134" t="str">
        <f>IF(AND('331-CT'!$E$7=TH!H836,OR(J836="331",K836="331")),"x","")</f>
        <v/>
      </c>
    </row>
    <row r="837" spans="1:12" hidden="1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613</v>
      </c>
      <c r="G837" s="265"/>
      <c r="H837" s="122"/>
      <c r="I837" s="74">
        <v>50000</v>
      </c>
      <c r="J837" s="75" t="s">
        <v>241</v>
      </c>
      <c r="K837" s="75" t="s">
        <v>54</v>
      </c>
      <c r="L837" s="134" t="str">
        <f>IF(AND('331-CT'!$E$7=TH!H837,OR(J837="331",K837="331")),"x","")</f>
        <v/>
      </c>
    </row>
    <row r="838" spans="1:12" hidden="1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74">
        <v>5000</v>
      </c>
      <c r="J838" s="75" t="s">
        <v>19</v>
      </c>
      <c r="K838" s="75" t="s">
        <v>54</v>
      </c>
      <c r="L838" s="134" t="str">
        <f>IF(AND('331-CT'!$E$7=TH!H838,OR(J838="331",K838="331")),"x","")</f>
        <v/>
      </c>
    </row>
    <row r="839" spans="1:12" hidden="1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74">
        <v>55871</v>
      </c>
      <c r="J839" s="75" t="s">
        <v>54</v>
      </c>
      <c r="K839" s="75" t="s">
        <v>99</v>
      </c>
      <c r="L839" s="134" t="str">
        <f>IF(AND('331-CT'!$E$7=TH!H839,OR(J839="331",K839="331")),"x","")</f>
        <v/>
      </c>
    </row>
    <row r="840" spans="1:12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614</v>
      </c>
      <c r="G840" s="265"/>
      <c r="H840" s="122" t="s">
        <v>305</v>
      </c>
      <c r="I840" s="74">
        <v>400000000</v>
      </c>
      <c r="J840" s="75" t="s">
        <v>18</v>
      </c>
      <c r="K840" s="75" t="s">
        <v>54</v>
      </c>
      <c r="L840" s="134" t="str">
        <f>IF(AND('331-CT'!$E$7=TH!H840,OR(J840="331",K840="331")),"x","")</f>
        <v/>
      </c>
    </row>
    <row r="841" spans="1:12" hidden="1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74">
        <v>232510</v>
      </c>
      <c r="J841" s="75" t="s">
        <v>241</v>
      </c>
      <c r="K841" s="75" t="s">
        <v>54</v>
      </c>
      <c r="L841" s="134" t="str">
        <f>IF(AND('331-CT'!$E$7=TH!H841,OR(J841="331",K841="331")),"x","")</f>
        <v/>
      </c>
    </row>
    <row r="842" spans="1:12" hidden="1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74">
        <v>23251</v>
      </c>
      <c r="J842" s="75" t="s">
        <v>19</v>
      </c>
      <c r="K842" s="75" t="s">
        <v>54</v>
      </c>
      <c r="L842" s="134" t="str">
        <f>IF(AND('331-CT'!$E$7=TH!H842,OR(J842="331",K842="331")),"x","")</f>
        <v/>
      </c>
    </row>
    <row r="843" spans="1:12" hidden="1">
      <c r="A843" s="72">
        <f t="shared" si="33"/>
        <v>2015</v>
      </c>
      <c r="B843" s="72">
        <f t="shared" si="34"/>
        <v>10</v>
      </c>
      <c r="C843" s="311">
        <v>42278</v>
      </c>
      <c r="D843" s="311" t="s">
        <v>133</v>
      </c>
      <c r="E843" s="311">
        <v>42278</v>
      </c>
      <c r="F843" s="312" t="s">
        <v>724</v>
      </c>
      <c r="G843" s="313" t="s">
        <v>725</v>
      </c>
      <c r="H843" s="314" t="s">
        <v>726</v>
      </c>
      <c r="I843" s="74">
        <v>15000000</v>
      </c>
      <c r="J843" s="315" t="s">
        <v>654</v>
      </c>
      <c r="K843" s="315" t="s">
        <v>203</v>
      </c>
      <c r="L843" s="134" t="str">
        <f>IF(AND('331-CT'!$E$7=TH!H843,OR(J843="331",K843="331")),"x","")</f>
        <v/>
      </c>
    </row>
    <row r="844" spans="1:12" hidden="1">
      <c r="A844" s="72">
        <f t="shared" si="33"/>
        <v>2015</v>
      </c>
      <c r="B844" s="72">
        <f t="shared" si="34"/>
        <v>10</v>
      </c>
      <c r="C844" s="311">
        <v>42278</v>
      </c>
      <c r="D844" s="311" t="s">
        <v>133</v>
      </c>
      <c r="E844" s="311">
        <v>42278</v>
      </c>
      <c r="F844" s="312" t="s">
        <v>727</v>
      </c>
      <c r="G844" s="313" t="s">
        <v>725</v>
      </c>
      <c r="H844" s="314" t="s">
        <v>726</v>
      </c>
      <c r="I844" s="74">
        <v>1500000</v>
      </c>
      <c r="J844" s="315" t="s">
        <v>19</v>
      </c>
      <c r="K844" s="315" t="s">
        <v>203</v>
      </c>
      <c r="L844" s="134" t="str">
        <f>IF(AND('331-CT'!$E$7=TH!H844,OR(J844="331",K844="331")),"x","")</f>
        <v/>
      </c>
    </row>
    <row r="845" spans="1:12" hidden="1">
      <c r="A845" s="72">
        <f t="shared" si="33"/>
        <v>2015</v>
      </c>
      <c r="B845" s="72">
        <f t="shared" si="34"/>
        <v>10</v>
      </c>
      <c r="C845" s="311">
        <v>42279</v>
      </c>
      <c r="D845" s="311" t="s">
        <v>134</v>
      </c>
      <c r="E845" s="311">
        <v>42279</v>
      </c>
      <c r="F845" s="312" t="s">
        <v>575</v>
      </c>
      <c r="G845" s="313"/>
      <c r="H845" s="314" t="s">
        <v>271</v>
      </c>
      <c r="I845" s="74">
        <v>600000000</v>
      </c>
      <c r="J845" s="315" t="s">
        <v>54</v>
      </c>
      <c r="K845" s="315" t="s">
        <v>203</v>
      </c>
      <c r="L845" s="134" t="str">
        <f>IF(AND('331-CT'!$E$7=TH!H845,OR(J845="331",K845="331")),"x","")</f>
        <v/>
      </c>
    </row>
    <row r="846" spans="1:12" hidden="1">
      <c r="A846" s="72">
        <f t="shared" si="33"/>
        <v>2015</v>
      </c>
      <c r="B846" s="72">
        <f t="shared" si="34"/>
        <v>10</v>
      </c>
      <c r="C846" s="311">
        <v>42279</v>
      </c>
      <c r="D846" s="311" t="s">
        <v>135</v>
      </c>
      <c r="E846" s="311">
        <v>42279</v>
      </c>
      <c r="F846" s="312" t="s">
        <v>603</v>
      </c>
      <c r="G846" s="313" t="s">
        <v>605</v>
      </c>
      <c r="H846" s="314" t="s">
        <v>435</v>
      </c>
      <c r="I846" s="74">
        <v>18000000</v>
      </c>
      <c r="J846" s="315" t="s">
        <v>654</v>
      </c>
      <c r="K846" s="315" t="s">
        <v>203</v>
      </c>
      <c r="L846" s="134" t="str">
        <f>IF(AND('331-CT'!$E$7=TH!H846,OR(J846="331",K846="331")),"x","")</f>
        <v/>
      </c>
    </row>
    <row r="847" spans="1:12" hidden="1">
      <c r="A847" s="72">
        <f t="shared" si="33"/>
        <v>2015</v>
      </c>
      <c r="B847" s="72">
        <f t="shared" si="34"/>
        <v>10</v>
      </c>
      <c r="C847" s="311">
        <v>42279</v>
      </c>
      <c r="D847" s="311" t="s">
        <v>135</v>
      </c>
      <c r="E847" s="311">
        <v>42279</v>
      </c>
      <c r="F847" s="312" t="s">
        <v>609</v>
      </c>
      <c r="G847" s="313" t="s">
        <v>605</v>
      </c>
      <c r="H847" s="314" t="s">
        <v>435</v>
      </c>
      <c r="I847" s="74">
        <v>1800000</v>
      </c>
      <c r="J847" s="315" t="s">
        <v>19</v>
      </c>
      <c r="K847" s="315" t="s">
        <v>203</v>
      </c>
      <c r="L847" s="134" t="str">
        <f>IF(AND('331-CT'!$E$7=TH!H847,OR(J847="331",K847="331")),"x","")</f>
        <v/>
      </c>
    </row>
    <row r="848" spans="1:12" hidden="1">
      <c r="A848" s="72">
        <f t="shared" si="33"/>
        <v>2015</v>
      </c>
      <c r="B848" s="72">
        <f t="shared" si="34"/>
        <v>10</v>
      </c>
      <c r="C848" s="311">
        <v>42279</v>
      </c>
      <c r="D848" s="311" t="s">
        <v>78</v>
      </c>
      <c r="E848" s="311">
        <v>42279</v>
      </c>
      <c r="F848" s="312" t="s">
        <v>598</v>
      </c>
      <c r="G848" s="313" t="s">
        <v>600</v>
      </c>
      <c r="H848" s="314" t="s">
        <v>601</v>
      </c>
      <c r="I848" s="74">
        <v>68181818</v>
      </c>
      <c r="J848" s="315" t="s">
        <v>654</v>
      </c>
      <c r="K848" s="315" t="s">
        <v>18</v>
      </c>
      <c r="L848" s="134" t="str">
        <f>IF(AND('331-CT'!$E$7=TH!H848,OR(J848="331",K848="331")),"x","")</f>
        <v/>
      </c>
    </row>
    <row r="849" spans="1:12" hidden="1">
      <c r="A849" s="72">
        <f t="shared" si="33"/>
        <v>2015</v>
      </c>
      <c r="B849" s="72">
        <f t="shared" si="34"/>
        <v>10</v>
      </c>
      <c r="C849" s="311">
        <v>42279</v>
      </c>
      <c r="D849" s="311" t="s">
        <v>78</v>
      </c>
      <c r="E849" s="311">
        <v>42279</v>
      </c>
      <c r="F849" s="312" t="s">
        <v>599</v>
      </c>
      <c r="G849" s="313" t="s">
        <v>600</v>
      </c>
      <c r="H849" s="314" t="s">
        <v>601</v>
      </c>
      <c r="I849" s="74">
        <v>6818182</v>
      </c>
      <c r="J849" s="315" t="s">
        <v>19</v>
      </c>
      <c r="K849" s="315" t="s">
        <v>18</v>
      </c>
      <c r="L849" s="134" t="str">
        <f>IF(AND('331-CT'!$E$7=TH!H849,OR(J849="331",K849="331")),"x","")</f>
        <v/>
      </c>
    </row>
    <row r="850" spans="1:12" hidden="1">
      <c r="A850" s="72">
        <f t="shared" si="33"/>
        <v>2015</v>
      </c>
      <c r="B850" s="72">
        <f t="shared" si="34"/>
        <v>10</v>
      </c>
      <c r="C850" s="311">
        <v>42279</v>
      </c>
      <c r="D850" s="311" t="s">
        <v>17</v>
      </c>
      <c r="E850" s="311">
        <v>42279</v>
      </c>
      <c r="F850" s="312" t="s">
        <v>614</v>
      </c>
      <c r="G850" s="313"/>
      <c r="H850" s="314" t="s">
        <v>190</v>
      </c>
      <c r="I850" s="74">
        <v>150000000</v>
      </c>
      <c r="J850" s="315" t="s">
        <v>18</v>
      </c>
      <c r="K850" s="315" t="s">
        <v>54</v>
      </c>
      <c r="L850" s="134" t="str">
        <f>IF(AND('331-CT'!$E$7=TH!H850,OR(J850="331",K850="331")),"x","")</f>
        <v/>
      </c>
    </row>
    <row r="851" spans="1:12" hidden="1">
      <c r="A851" s="72">
        <f t="shared" si="33"/>
        <v>2015</v>
      </c>
      <c r="B851" s="72">
        <f t="shared" si="34"/>
        <v>10</v>
      </c>
      <c r="C851" s="311">
        <v>42279</v>
      </c>
      <c r="D851" s="311" t="s">
        <v>17</v>
      </c>
      <c r="E851" s="311">
        <v>42279</v>
      </c>
      <c r="F851" s="312" t="s">
        <v>34</v>
      </c>
      <c r="G851" s="313"/>
      <c r="H851" s="314"/>
      <c r="I851" s="74">
        <v>112587</v>
      </c>
      <c r="J851" s="315" t="s">
        <v>241</v>
      </c>
      <c r="K851" s="315" t="s">
        <v>54</v>
      </c>
      <c r="L851" s="134" t="str">
        <f>IF(AND('331-CT'!$E$7=TH!H851,OR(J851="331",K851="331")),"x","")</f>
        <v/>
      </c>
    </row>
    <row r="852" spans="1:12" hidden="1">
      <c r="A852" s="72">
        <f t="shared" si="33"/>
        <v>2015</v>
      </c>
      <c r="B852" s="72">
        <f t="shared" si="34"/>
        <v>10</v>
      </c>
      <c r="C852" s="311">
        <v>42279</v>
      </c>
      <c r="D852" s="311" t="s">
        <v>17</v>
      </c>
      <c r="E852" s="311">
        <v>42279</v>
      </c>
      <c r="F852" s="312" t="s">
        <v>35</v>
      </c>
      <c r="G852" s="313"/>
      <c r="H852" s="314"/>
      <c r="I852" s="74">
        <v>11259</v>
      </c>
      <c r="J852" s="315" t="s">
        <v>19</v>
      </c>
      <c r="K852" s="315" t="s">
        <v>54</v>
      </c>
      <c r="L852" s="134" t="str">
        <f>IF(AND('331-CT'!$E$7=TH!H852,OR(J852="331",K852="331")),"x","")</f>
        <v/>
      </c>
    </row>
    <row r="853" spans="1:12" hidden="1">
      <c r="A853" s="72">
        <f t="shared" si="33"/>
        <v>2015</v>
      </c>
      <c r="B853" s="72">
        <f t="shared" si="34"/>
        <v>10</v>
      </c>
      <c r="C853" s="311">
        <v>42279</v>
      </c>
      <c r="D853" s="311" t="s">
        <v>17</v>
      </c>
      <c r="E853" s="311">
        <v>42279</v>
      </c>
      <c r="F853" s="312" t="s">
        <v>614</v>
      </c>
      <c r="G853" s="313"/>
      <c r="H853" s="314" t="s">
        <v>268</v>
      </c>
      <c r="I853" s="74">
        <v>400000000</v>
      </c>
      <c r="J853" s="315" t="s">
        <v>18</v>
      </c>
      <c r="K853" s="315" t="s">
        <v>54</v>
      </c>
      <c r="L853" s="134" t="str">
        <f>IF(AND('331-CT'!$E$7=TH!H853,OR(J853="331",K853="331")),"x","")</f>
        <v/>
      </c>
    </row>
    <row r="854" spans="1:12" hidden="1">
      <c r="A854" s="72">
        <f t="shared" si="33"/>
        <v>2015</v>
      </c>
      <c r="B854" s="72">
        <f t="shared" si="34"/>
        <v>10</v>
      </c>
      <c r="C854" s="311">
        <v>42279</v>
      </c>
      <c r="D854" s="311" t="s">
        <v>17</v>
      </c>
      <c r="E854" s="311">
        <v>42279</v>
      </c>
      <c r="F854" s="312" t="s">
        <v>34</v>
      </c>
      <c r="G854" s="313"/>
      <c r="H854" s="314"/>
      <c r="I854" s="74">
        <v>320000</v>
      </c>
      <c r="J854" s="315" t="s">
        <v>241</v>
      </c>
      <c r="K854" s="315" t="s">
        <v>54</v>
      </c>
      <c r="L854" s="134" t="str">
        <f>IF(AND('331-CT'!$E$7=TH!H854,OR(J854="331",K854="331")),"x","")</f>
        <v/>
      </c>
    </row>
    <row r="855" spans="1:12" hidden="1">
      <c r="A855" s="72">
        <f t="shared" si="33"/>
        <v>2015</v>
      </c>
      <c r="B855" s="72">
        <f t="shared" si="34"/>
        <v>10</v>
      </c>
      <c r="C855" s="311">
        <v>42279</v>
      </c>
      <c r="D855" s="311" t="s">
        <v>17</v>
      </c>
      <c r="E855" s="311">
        <v>42279</v>
      </c>
      <c r="F855" s="312" t="s">
        <v>35</v>
      </c>
      <c r="G855" s="313"/>
      <c r="H855" s="314"/>
      <c r="I855" s="74">
        <v>32000</v>
      </c>
      <c r="J855" s="315" t="s">
        <v>19</v>
      </c>
      <c r="K855" s="315" t="s">
        <v>54</v>
      </c>
      <c r="L855" s="134" t="str">
        <f>IF(AND('331-CT'!$E$7=TH!H855,OR(J855="331",K855="331")),"x","")</f>
        <v/>
      </c>
    </row>
    <row r="856" spans="1:12" hidden="1">
      <c r="A856" s="72">
        <f t="shared" si="33"/>
        <v>2015</v>
      </c>
      <c r="B856" s="72">
        <f t="shared" si="34"/>
        <v>10</v>
      </c>
      <c r="C856" s="311">
        <v>42280</v>
      </c>
      <c r="D856" s="311" t="s">
        <v>154</v>
      </c>
      <c r="E856" s="311">
        <v>42280</v>
      </c>
      <c r="F856" s="312" t="s">
        <v>603</v>
      </c>
      <c r="G856" s="313" t="s">
        <v>606</v>
      </c>
      <c r="H856" s="314" t="s">
        <v>435</v>
      </c>
      <c r="I856" s="74">
        <v>18000000</v>
      </c>
      <c r="J856" s="315" t="s">
        <v>654</v>
      </c>
      <c r="K856" s="315" t="s">
        <v>203</v>
      </c>
      <c r="L856" s="134" t="str">
        <f>IF(AND('331-CT'!$E$7=TH!H856,OR(J856="331",K856="331")),"x","")</f>
        <v/>
      </c>
    </row>
    <row r="857" spans="1:12" hidden="1">
      <c r="A857" s="72">
        <f t="shared" si="33"/>
        <v>2015</v>
      </c>
      <c r="B857" s="72">
        <f t="shared" si="34"/>
        <v>10</v>
      </c>
      <c r="C857" s="311">
        <v>42280</v>
      </c>
      <c r="D857" s="311" t="s">
        <v>154</v>
      </c>
      <c r="E857" s="311">
        <v>42280</v>
      </c>
      <c r="F857" s="312" t="s">
        <v>609</v>
      </c>
      <c r="G857" s="316" t="s">
        <v>606</v>
      </c>
      <c r="H857" s="314" t="s">
        <v>435</v>
      </c>
      <c r="I857" s="74">
        <v>1800000</v>
      </c>
      <c r="J857" s="315" t="s">
        <v>19</v>
      </c>
      <c r="K857" s="315" t="s">
        <v>203</v>
      </c>
      <c r="L857" s="134" t="str">
        <f>IF(AND('331-CT'!$E$7=TH!H857,OR(J857="331",K857="331")),"x","")</f>
        <v/>
      </c>
    </row>
    <row r="858" spans="1:12" hidden="1">
      <c r="A858" s="72">
        <f t="shared" si="33"/>
        <v>2015</v>
      </c>
      <c r="B858" s="72">
        <f t="shared" si="34"/>
        <v>10</v>
      </c>
      <c r="C858" s="311">
        <v>42281</v>
      </c>
      <c r="D858" s="311" t="s">
        <v>157</v>
      </c>
      <c r="E858" s="311">
        <v>42281</v>
      </c>
      <c r="F858" s="312" t="s">
        <v>603</v>
      </c>
      <c r="G858" s="316" t="s">
        <v>607</v>
      </c>
      <c r="H858" s="314" t="s">
        <v>435</v>
      </c>
      <c r="I858" s="74">
        <v>18000000</v>
      </c>
      <c r="J858" s="315" t="s">
        <v>654</v>
      </c>
      <c r="K858" s="315" t="s">
        <v>203</v>
      </c>
      <c r="L858" s="134" t="str">
        <f>IF(AND('331-CT'!$E$7=TH!H858,OR(J858="331",K858="331")),"x","")</f>
        <v/>
      </c>
    </row>
    <row r="859" spans="1:12" hidden="1">
      <c r="A859" s="72">
        <f t="shared" si="33"/>
        <v>2015</v>
      </c>
      <c r="B859" s="72">
        <f t="shared" si="34"/>
        <v>10</v>
      </c>
      <c r="C859" s="311">
        <v>42281</v>
      </c>
      <c r="D859" s="311" t="s">
        <v>157</v>
      </c>
      <c r="E859" s="311">
        <v>42281</v>
      </c>
      <c r="F859" s="312" t="s">
        <v>609</v>
      </c>
      <c r="G859" s="316" t="s">
        <v>607</v>
      </c>
      <c r="H859" s="314" t="s">
        <v>435</v>
      </c>
      <c r="I859" s="74">
        <v>1800000</v>
      </c>
      <c r="J859" s="315" t="s">
        <v>19</v>
      </c>
      <c r="K859" s="315" t="s">
        <v>203</v>
      </c>
      <c r="L859" s="134" t="str">
        <f>IF(AND('331-CT'!$E$7=TH!H859,OR(J859="331",K859="331")),"x","")</f>
        <v/>
      </c>
    </row>
    <row r="860" spans="1:12" hidden="1">
      <c r="A860" s="72">
        <f t="shared" si="33"/>
        <v>2015</v>
      </c>
      <c r="B860" s="72">
        <f t="shared" si="34"/>
        <v>10</v>
      </c>
      <c r="C860" s="311">
        <v>42281</v>
      </c>
      <c r="D860" s="311" t="s">
        <v>158</v>
      </c>
      <c r="E860" s="311">
        <v>42281</v>
      </c>
      <c r="F860" s="312" t="s">
        <v>615</v>
      </c>
      <c r="G860" s="316" t="s">
        <v>616</v>
      </c>
      <c r="H860" s="314" t="s">
        <v>619</v>
      </c>
      <c r="I860" s="74">
        <v>7848182</v>
      </c>
      <c r="J860" s="315" t="s">
        <v>654</v>
      </c>
      <c r="K860" s="315" t="s">
        <v>203</v>
      </c>
      <c r="L860" s="134" t="str">
        <f>IF(AND('331-CT'!$E$7=TH!H860,OR(J860="331",K860="331")),"x","")</f>
        <v/>
      </c>
    </row>
    <row r="861" spans="1:12" hidden="1">
      <c r="A861" s="72">
        <f t="shared" si="33"/>
        <v>2015</v>
      </c>
      <c r="B861" s="72">
        <f t="shared" si="34"/>
        <v>10</v>
      </c>
      <c r="C861" s="311">
        <v>42281</v>
      </c>
      <c r="D861" s="311" t="s">
        <v>158</v>
      </c>
      <c r="E861" s="311">
        <v>42281</v>
      </c>
      <c r="F861" s="312" t="s">
        <v>618</v>
      </c>
      <c r="G861" s="316" t="s">
        <v>616</v>
      </c>
      <c r="H861" s="314" t="s">
        <v>619</v>
      </c>
      <c r="I861" s="74">
        <v>784818</v>
      </c>
      <c r="J861" s="315" t="s">
        <v>19</v>
      </c>
      <c r="K861" s="315" t="s">
        <v>203</v>
      </c>
      <c r="L861" s="134" t="str">
        <f>IF(AND('331-CT'!$E$7=TH!H861,OR(J861="331",K861="331")),"x","")</f>
        <v/>
      </c>
    </row>
    <row r="862" spans="1:12" hidden="1">
      <c r="A862" s="72">
        <f t="shared" si="33"/>
        <v>2015</v>
      </c>
      <c r="B862" s="72">
        <f t="shared" si="34"/>
        <v>10</v>
      </c>
      <c r="C862" s="311">
        <v>42281</v>
      </c>
      <c r="D862" s="311" t="s">
        <v>158</v>
      </c>
      <c r="E862" s="311">
        <v>42281</v>
      </c>
      <c r="F862" s="312" t="s">
        <v>620</v>
      </c>
      <c r="G862" s="316" t="s">
        <v>617</v>
      </c>
      <c r="H862" s="9" t="s">
        <v>619</v>
      </c>
      <c r="I862" s="74">
        <v>6666364</v>
      </c>
      <c r="J862" s="315" t="s">
        <v>654</v>
      </c>
      <c r="K862" s="315" t="s">
        <v>203</v>
      </c>
      <c r="L862" s="134" t="str">
        <f>IF(AND('331-CT'!$E$7=TH!H862,OR(J862="331",K862="331")),"x","")</f>
        <v/>
      </c>
    </row>
    <row r="863" spans="1:12" hidden="1">
      <c r="A863" s="72">
        <f t="shared" si="33"/>
        <v>2015</v>
      </c>
      <c r="B863" s="72">
        <f t="shared" si="34"/>
        <v>10</v>
      </c>
      <c r="C863" s="311">
        <v>42281</v>
      </c>
      <c r="D863" s="311" t="s">
        <v>158</v>
      </c>
      <c r="E863" s="311">
        <v>42281</v>
      </c>
      <c r="F863" s="312" t="s">
        <v>621</v>
      </c>
      <c r="G863" s="316" t="s">
        <v>617</v>
      </c>
      <c r="H863" s="314" t="s">
        <v>619</v>
      </c>
      <c r="I863" s="74">
        <v>666636</v>
      </c>
      <c r="J863" s="315" t="s">
        <v>19</v>
      </c>
      <c r="K863" s="315" t="s">
        <v>203</v>
      </c>
      <c r="L863" s="134" t="str">
        <f>IF(AND('331-CT'!$E$7=TH!H863,OR(J863="331",K863="331")),"x","")</f>
        <v/>
      </c>
    </row>
    <row r="864" spans="1:12" hidden="1">
      <c r="A864" s="72">
        <f t="shared" si="33"/>
        <v>2015</v>
      </c>
      <c r="B864" s="72">
        <f t="shared" si="34"/>
        <v>10</v>
      </c>
      <c r="C864" s="311">
        <v>42282</v>
      </c>
      <c r="D864" s="311" t="s">
        <v>163</v>
      </c>
      <c r="E864" s="311">
        <v>42282</v>
      </c>
      <c r="F864" s="312" t="s">
        <v>603</v>
      </c>
      <c r="G864" s="316" t="s">
        <v>608</v>
      </c>
      <c r="H864" s="314" t="s">
        <v>435</v>
      </c>
      <c r="I864" s="74">
        <v>18000000</v>
      </c>
      <c r="J864" s="315" t="s">
        <v>654</v>
      </c>
      <c r="K864" s="315" t="s">
        <v>203</v>
      </c>
      <c r="L864" s="134" t="str">
        <f>IF(AND('331-CT'!$E$7=TH!H864,OR(J864="331",K864="331")),"x","")</f>
        <v/>
      </c>
    </row>
    <row r="865" spans="1:12" hidden="1">
      <c r="A865" s="72">
        <f t="shared" si="33"/>
        <v>2015</v>
      </c>
      <c r="B865" s="72">
        <f t="shared" si="34"/>
        <v>10</v>
      </c>
      <c r="C865" s="73">
        <v>42282</v>
      </c>
      <c r="D865" s="311" t="s">
        <v>163</v>
      </c>
      <c r="E865" s="73">
        <v>42282</v>
      </c>
      <c r="F865" s="76" t="s">
        <v>609</v>
      </c>
      <c r="G865" s="270" t="s">
        <v>608</v>
      </c>
      <c r="H865" s="122" t="s">
        <v>435</v>
      </c>
      <c r="I865" s="74">
        <v>1800000</v>
      </c>
      <c r="J865" s="75" t="s">
        <v>19</v>
      </c>
      <c r="K865" s="75" t="s">
        <v>203</v>
      </c>
      <c r="L865" s="134" t="str">
        <f>IF(AND('331-CT'!$E$7=TH!H865,OR(J865="331",K865="331")),"x","")</f>
        <v/>
      </c>
    </row>
    <row r="866" spans="1:12" hidden="1">
      <c r="A866" s="72">
        <f t="shared" si="33"/>
        <v>2015</v>
      </c>
      <c r="B866" s="72">
        <f t="shared" si="34"/>
        <v>10</v>
      </c>
      <c r="C866" s="73">
        <v>42282</v>
      </c>
      <c r="D866" s="311" t="s">
        <v>164</v>
      </c>
      <c r="E866" s="73">
        <v>42282</v>
      </c>
      <c r="F866" s="76" t="s">
        <v>658</v>
      </c>
      <c r="G866" s="270" t="s">
        <v>660</v>
      </c>
      <c r="H866" s="122" t="s">
        <v>356</v>
      </c>
      <c r="I866" s="74">
        <v>5181818</v>
      </c>
      <c r="J866" s="75" t="s">
        <v>654</v>
      </c>
      <c r="K866" s="75" t="s">
        <v>203</v>
      </c>
      <c r="L866" s="134" t="str">
        <f>IF(AND('331-CT'!$E$7=TH!H866,OR(J866="331",K866="331")),"x","")</f>
        <v/>
      </c>
    </row>
    <row r="867" spans="1:12" hidden="1">
      <c r="A867" s="72">
        <f t="shared" si="33"/>
        <v>2015</v>
      </c>
      <c r="B867" s="72">
        <f t="shared" si="34"/>
        <v>10</v>
      </c>
      <c r="C867" s="311">
        <v>42282</v>
      </c>
      <c r="D867" s="311" t="s">
        <v>164</v>
      </c>
      <c r="E867" s="311">
        <v>42282</v>
      </c>
      <c r="F867" s="312" t="s">
        <v>659</v>
      </c>
      <c r="G867" s="316" t="s">
        <v>660</v>
      </c>
      <c r="H867" s="314" t="s">
        <v>356</v>
      </c>
      <c r="I867" s="74">
        <v>518182</v>
      </c>
      <c r="J867" s="315" t="s">
        <v>19</v>
      </c>
      <c r="K867" s="315" t="s">
        <v>203</v>
      </c>
      <c r="L867" s="134" t="str">
        <f>IF(AND('331-CT'!$E$7=TH!H867,OR(J867="331",K867="331")),"x","")</f>
        <v/>
      </c>
    </row>
    <row r="868" spans="1:12" hidden="1">
      <c r="A868" s="72">
        <f t="shared" si="33"/>
        <v>2015</v>
      </c>
      <c r="B868" s="72">
        <f t="shared" si="34"/>
        <v>10</v>
      </c>
      <c r="C868" s="311">
        <v>42283</v>
      </c>
      <c r="D868" s="311" t="s">
        <v>78</v>
      </c>
      <c r="E868" s="311">
        <v>42283</v>
      </c>
      <c r="F868" s="312" t="s">
        <v>629</v>
      </c>
      <c r="G868" s="313" t="s">
        <v>630</v>
      </c>
      <c r="H868" s="314" t="s">
        <v>631</v>
      </c>
      <c r="I868" s="74">
        <v>20382000</v>
      </c>
      <c r="J868" s="315" t="s">
        <v>654</v>
      </c>
      <c r="K868" s="315" t="s">
        <v>18</v>
      </c>
      <c r="L868" s="134" t="str">
        <f>IF(AND('331-CT'!$E$7=TH!H868,OR(J868="331",K868="331")),"x","")</f>
        <v/>
      </c>
    </row>
    <row r="869" spans="1:12" hidden="1">
      <c r="A869" s="72">
        <f t="shared" si="33"/>
        <v>2015</v>
      </c>
      <c r="B869" s="72">
        <f t="shared" si="34"/>
        <v>10</v>
      </c>
      <c r="C869" s="311">
        <v>42283</v>
      </c>
      <c r="D869" s="311" t="s">
        <v>165</v>
      </c>
      <c r="E869" s="311">
        <v>42283</v>
      </c>
      <c r="F869" s="312" t="s">
        <v>724</v>
      </c>
      <c r="G869" s="313" t="s">
        <v>728</v>
      </c>
      <c r="H869" s="314" t="s">
        <v>726</v>
      </c>
      <c r="I869" s="74">
        <v>15000000</v>
      </c>
      <c r="J869" s="315" t="s">
        <v>654</v>
      </c>
      <c r="K869" s="315" t="s">
        <v>203</v>
      </c>
      <c r="L869" s="134" t="str">
        <f>IF(AND('331-CT'!$E$7=TH!H869,OR(J869="331",K869="331")),"x","")</f>
        <v/>
      </c>
    </row>
    <row r="870" spans="1:12" hidden="1">
      <c r="A870" s="72">
        <f t="shared" si="33"/>
        <v>2015</v>
      </c>
      <c r="B870" s="72">
        <f t="shared" si="34"/>
        <v>10</v>
      </c>
      <c r="C870" s="311">
        <v>42283</v>
      </c>
      <c r="D870" s="311" t="s">
        <v>165</v>
      </c>
      <c r="E870" s="311">
        <v>42283</v>
      </c>
      <c r="F870" s="312" t="s">
        <v>727</v>
      </c>
      <c r="G870" s="313" t="s">
        <v>728</v>
      </c>
      <c r="H870" s="314" t="s">
        <v>726</v>
      </c>
      <c r="I870" s="74">
        <v>1500000</v>
      </c>
      <c r="J870" s="315" t="s">
        <v>19</v>
      </c>
      <c r="K870" s="315" t="s">
        <v>203</v>
      </c>
      <c r="L870" s="134" t="str">
        <f>IF(AND('331-CT'!$E$7=TH!H870,OR(J870="331",K870="331")),"x","")</f>
        <v/>
      </c>
    </row>
    <row r="871" spans="1:12" hidden="1">
      <c r="A871" s="72">
        <f t="shared" si="33"/>
        <v>2015</v>
      </c>
      <c r="B871" s="72">
        <f t="shared" si="34"/>
        <v>10</v>
      </c>
      <c r="C871" s="311">
        <v>42284</v>
      </c>
      <c r="D871" s="311" t="s">
        <v>166</v>
      </c>
      <c r="E871" s="311">
        <v>42284</v>
      </c>
      <c r="F871" s="312" t="s">
        <v>622</v>
      </c>
      <c r="G871" s="313" t="s">
        <v>623</v>
      </c>
      <c r="H871" s="314" t="s">
        <v>624</v>
      </c>
      <c r="I871" s="74">
        <v>400000</v>
      </c>
      <c r="J871" s="315" t="s">
        <v>654</v>
      </c>
      <c r="K871" s="315" t="s">
        <v>203</v>
      </c>
      <c r="L871" s="134" t="str">
        <f>IF(AND('331-CT'!$E$7=TH!H871,OR(J871="331",K871="331")),"x","")</f>
        <v/>
      </c>
    </row>
    <row r="872" spans="1:12" hidden="1">
      <c r="A872" s="72">
        <f t="shared" si="33"/>
        <v>2015</v>
      </c>
      <c r="B872" s="72">
        <f t="shared" si="34"/>
        <v>10</v>
      </c>
      <c r="C872" s="311">
        <v>42285</v>
      </c>
      <c r="D872" s="311" t="s">
        <v>167</v>
      </c>
      <c r="E872" s="311">
        <v>42285</v>
      </c>
      <c r="F872" s="312" t="s">
        <v>625</v>
      </c>
      <c r="G872" s="316" t="s">
        <v>627</v>
      </c>
      <c r="H872" s="9" t="s">
        <v>628</v>
      </c>
      <c r="I872" s="74">
        <v>2650000</v>
      </c>
      <c r="J872" s="315" t="s">
        <v>654</v>
      </c>
      <c r="K872" s="315" t="s">
        <v>203</v>
      </c>
      <c r="L872" s="134" t="str">
        <f>IF(AND('331-CT'!$E$7=TH!H872,OR(J872="331",K872="331")),"x","")</f>
        <v/>
      </c>
    </row>
    <row r="873" spans="1:12" hidden="1">
      <c r="A873" s="72">
        <f t="shared" si="33"/>
        <v>2015</v>
      </c>
      <c r="B873" s="72">
        <f t="shared" si="34"/>
        <v>10</v>
      </c>
      <c r="C873" s="311">
        <v>42285</v>
      </c>
      <c r="D873" s="311" t="s">
        <v>167</v>
      </c>
      <c r="E873" s="311">
        <v>42285</v>
      </c>
      <c r="F873" s="312" t="s">
        <v>626</v>
      </c>
      <c r="G873" s="316" t="s">
        <v>627</v>
      </c>
      <c r="H873" s="314" t="s">
        <v>628</v>
      </c>
      <c r="I873" s="74">
        <v>265000</v>
      </c>
      <c r="J873" s="315" t="s">
        <v>19</v>
      </c>
      <c r="K873" s="315" t="s">
        <v>203</v>
      </c>
      <c r="L873" s="134" t="str">
        <f>IF(AND('331-CT'!$E$7=TH!H873,OR(J873="331",K873="331")),"x","")</f>
        <v/>
      </c>
    </row>
    <row r="874" spans="1:12" hidden="1">
      <c r="A874" s="72">
        <f t="shared" si="33"/>
        <v>2015</v>
      </c>
      <c r="B874" s="72">
        <f t="shared" si="34"/>
        <v>10</v>
      </c>
      <c r="C874" s="311">
        <v>42285</v>
      </c>
      <c r="D874" s="311" t="s">
        <v>168</v>
      </c>
      <c r="E874" s="311">
        <v>42285</v>
      </c>
      <c r="F874" s="312" t="s">
        <v>636</v>
      </c>
      <c r="G874" s="316" t="s">
        <v>638</v>
      </c>
      <c r="H874" s="314" t="s">
        <v>639</v>
      </c>
      <c r="I874" s="74">
        <v>1338182</v>
      </c>
      <c r="J874" s="315" t="s">
        <v>654</v>
      </c>
      <c r="K874" s="315" t="s">
        <v>203</v>
      </c>
      <c r="L874" s="134" t="str">
        <f>IF(AND('331-CT'!$E$7=TH!H874,OR(J874="331",K874="331")),"x","")</f>
        <v/>
      </c>
    </row>
    <row r="875" spans="1:12" hidden="1">
      <c r="A875" s="72">
        <f t="shared" si="33"/>
        <v>2015</v>
      </c>
      <c r="B875" s="72">
        <f t="shared" si="34"/>
        <v>10</v>
      </c>
      <c r="C875" s="311">
        <v>42285</v>
      </c>
      <c r="D875" s="311" t="s">
        <v>168</v>
      </c>
      <c r="E875" s="311">
        <v>42285</v>
      </c>
      <c r="F875" s="312" t="s">
        <v>637</v>
      </c>
      <c r="G875" s="316" t="s">
        <v>638</v>
      </c>
      <c r="H875" s="9" t="s">
        <v>639</v>
      </c>
      <c r="I875" s="74">
        <v>133818</v>
      </c>
      <c r="J875" s="315" t="s">
        <v>19</v>
      </c>
      <c r="K875" s="315" t="s">
        <v>203</v>
      </c>
      <c r="L875" s="134" t="str">
        <f>IF(AND('331-CT'!$E$7=TH!H875,OR(J875="331",K875="331")),"x","")</f>
        <v/>
      </c>
    </row>
    <row r="876" spans="1:12" hidden="1">
      <c r="A876" s="72">
        <f t="shared" si="33"/>
        <v>2015</v>
      </c>
      <c r="B876" s="72">
        <f t="shared" si="34"/>
        <v>10</v>
      </c>
      <c r="C876" s="311">
        <v>42285</v>
      </c>
      <c r="D876" s="311" t="s">
        <v>17</v>
      </c>
      <c r="E876" s="311">
        <v>42285</v>
      </c>
      <c r="F876" s="312" t="s">
        <v>300</v>
      </c>
      <c r="G876" s="316"/>
      <c r="H876" s="314" t="s">
        <v>406</v>
      </c>
      <c r="I876" s="74">
        <v>30000000</v>
      </c>
      <c r="J876" s="315" t="s">
        <v>18</v>
      </c>
      <c r="K876" s="315" t="s">
        <v>54</v>
      </c>
      <c r="L876" s="134" t="str">
        <f>IF(AND('331-CT'!$E$7=TH!H876,OR(J876="331",K876="331")),"x","")</f>
        <v/>
      </c>
    </row>
    <row r="877" spans="1:12" hidden="1">
      <c r="A877" s="72">
        <f t="shared" si="33"/>
        <v>2015</v>
      </c>
      <c r="B877" s="72">
        <f t="shared" si="34"/>
        <v>10</v>
      </c>
      <c r="C877" s="311">
        <v>42285</v>
      </c>
      <c r="D877" s="311" t="s">
        <v>17</v>
      </c>
      <c r="E877" s="311">
        <v>42285</v>
      </c>
      <c r="F877" s="312" t="s">
        <v>34</v>
      </c>
      <c r="G877" s="316"/>
      <c r="H877" s="314"/>
      <c r="I877" s="74">
        <v>25000</v>
      </c>
      <c r="J877" s="315" t="s">
        <v>241</v>
      </c>
      <c r="K877" s="315" t="s">
        <v>54</v>
      </c>
      <c r="L877" s="134" t="str">
        <f>IF(AND('331-CT'!$E$7=TH!H877,OR(J877="331",K877="331")),"x","")</f>
        <v/>
      </c>
    </row>
    <row r="878" spans="1:12" hidden="1">
      <c r="A878" s="72">
        <f t="shared" si="33"/>
        <v>2015</v>
      </c>
      <c r="B878" s="72">
        <f t="shared" si="34"/>
        <v>10</v>
      </c>
      <c r="C878" s="311">
        <v>42285</v>
      </c>
      <c r="D878" s="311" t="s">
        <v>17</v>
      </c>
      <c r="E878" s="311">
        <v>42285</v>
      </c>
      <c r="F878" s="312" t="s">
        <v>35</v>
      </c>
      <c r="G878" s="313"/>
      <c r="H878" s="314"/>
      <c r="I878" s="74">
        <v>2500</v>
      </c>
      <c r="J878" s="315" t="s">
        <v>19</v>
      </c>
      <c r="K878" s="315" t="s">
        <v>54</v>
      </c>
      <c r="L878" s="134" t="str">
        <f>IF(AND('331-CT'!$E$7=TH!H878,OR(J878="331",K878="331")),"x","")</f>
        <v/>
      </c>
    </row>
    <row r="879" spans="1:12" hidden="1">
      <c r="A879" s="72">
        <f t="shared" si="33"/>
        <v>2015</v>
      </c>
      <c r="B879" s="72">
        <f t="shared" si="34"/>
        <v>10</v>
      </c>
      <c r="C879" s="311">
        <v>42286</v>
      </c>
      <c r="D879" s="311" t="s">
        <v>169</v>
      </c>
      <c r="E879" s="311">
        <v>42286</v>
      </c>
      <c r="F879" s="312" t="s">
        <v>662</v>
      </c>
      <c r="G879" s="313" t="s">
        <v>661</v>
      </c>
      <c r="H879" s="314" t="s">
        <v>584</v>
      </c>
      <c r="I879" s="74">
        <v>1882000</v>
      </c>
      <c r="J879" s="315" t="s">
        <v>654</v>
      </c>
      <c r="K879" s="315" t="s">
        <v>203</v>
      </c>
      <c r="L879" s="134" t="str">
        <f>IF(AND('331-CT'!$E$7=TH!H879,OR(J879="331",K879="331")),"x","")</f>
        <v/>
      </c>
    </row>
    <row r="880" spans="1:12" hidden="1">
      <c r="A880" s="72">
        <f t="shared" si="33"/>
        <v>2015</v>
      </c>
      <c r="B880" s="72">
        <f t="shared" si="34"/>
        <v>10</v>
      </c>
      <c r="C880" s="311">
        <v>42286</v>
      </c>
      <c r="D880" s="311" t="s">
        <v>170</v>
      </c>
      <c r="E880" s="311">
        <v>42286</v>
      </c>
      <c r="F880" s="312" t="s">
        <v>724</v>
      </c>
      <c r="G880" s="313" t="s">
        <v>729</v>
      </c>
      <c r="H880" s="314" t="s">
        <v>726</v>
      </c>
      <c r="I880" s="74">
        <v>15000000</v>
      </c>
      <c r="J880" s="315" t="s">
        <v>654</v>
      </c>
      <c r="K880" s="315" t="s">
        <v>203</v>
      </c>
      <c r="L880" s="134" t="str">
        <f>IF(AND('331-CT'!$E$7=TH!H880,OR(J880="331",K880="331")),"x","")</f>
        <v/>
      </c>
    </row>
    <row r="881" spans="1:12" hidden="1">
      <c r="A881" s="72">
        <f t="shared" si="33"/>
        <v>2015</v>
      </c>
      <c r="B881" s="72">
        <f t="shared" si="34"/>
        <v>10</v>
      </c>
      <c r="C881" s="311">
        <v>42286</v>
      </c>
      <c r="D881" s="311" t="s">
        <v>170</v>
      </c>
      <c r="E881" s="311">
        <v>42286</v>
      </c>
      <c r="F881" s="312" t="s">
        <v>727</v>
      </c>
      <c r="G881" s="313" t="s">
        <v>729</v>
      </c>
      <c r="H881" s="314" t="s">
        <v>726</v>
      </c>
      <c r="I881" s="74">
        <v>1500000</v>
      </c>
      <c r="J881" s="315" t="s">
        <v>19</v>
      </c>
      <c r="K881" s="315" t="s">
        <v>203</v>
      </c>
      <c r="L881" s="134" t="str">
        <f>IF(AND('331-CT'!$E$7=TH!H881,OR(J881="331",K881="331")),"x","")</f>
        <v/>
      </c>
    </row>
    <row r="882" spans="1:12" hidden="1">
      <c r="A882" s="72">
        <f t="shared" si="33"/>
        <v>2015</v>
      </c>
      <c r="B882" s="72">
        <f t="shared" si="34"/>
        <v>10</v>
      </c>
      <c r="C882" s="311">
        <v>42287</v>
      </c>
      <c r="D882" s="311" t="s">
        <v>171</v>
      </c>
      <c r="E882" s="311">
        <v>42287</v>
      </c>
      <c r="F882" s="312" t="s">
        <v>632</v>
      </c>
      <c r="G882" s="313" t="s">
        <v>633</v>
      </c>
      <c r="H882" s="314" t="s">
        <v>634</v>
      </c>
      <c r="I882" s="74">
        <v>19200000</v>
      </c>
      <c r="J882" s="315" t="s">
        <v>654</v>
      </c>
      <c r="K882" s="315" t="s">
        <v>203</v>
      </c>
      <c r="L882" s="134" t="str">
        <f>IF(AND('331-CT'!$E$7=TH!H882,OR(J882="331",K882="331")),"x","")</f>
        <v/>
      </c>
    </row>
    <row r="883" spans="1:12" hidden="1">
      <c r="A883" s="72">
        <f t="shared" si="33"/>
        <v>2015</v>
      </c>
      <c r="B883" s="72">
        <f t="shared" si="34"/>
        <v>10</v>
      </c>
      <c r="C883" s="311">
        <v>42287</v>
      </c>
      <c r="D883" s="311" t="s">
        <v>494</v>
      </c>
      <c r="E883" s="311">
        <v>42287</v>
      </c>
      <c r="F883" s="312" t="s">
        <v>1123</v>
      </c>
      <c r="G883" s="313" t="s">
        <v>1124</v>
      </c>
      <c r="H883" s="314" t="s">
        <v>1125</v>
      </c>
      <c r="I883" s="74">
        <v>17478660</v>
      </c>
      <c r="J883" s="315" t="s">
        <v>654</v>
      </c>
      <c r="K883" s="315" t="s">
        <v>203</v>
      </c>
      <c r="L883" s="134" t="str">
        <f>IF(AND('331-CT'!$E$7=TH!H883,OR(J883="331",K883="331")),"x","")</f>
        <v/>
      </c>
    </row>
    <row r="884" spans="1:12" hidden="1">
      <c r="A884" s="72">
        <f t="shared" si="33"/>
        <v>2015</v>
      </c>
      <c r="B884" s="72">
        <f t="shared" si="34"/>
        <v>10</v>
      </c>
      <c r="C884" s="311">
        <v>42287</v>
      </c>
      <c r="D884" s="311" t="s">
        <v>494</v>
      </c>
      <c r="E884" s="311">
        <v>42287</v>
      </c>
      <c r="F884" s="312" t="s">
        <v>1126</v>
      </c>
      <c r="G884" s="313" t="s">
        <v>1124</v>
      </c>
      <c r="H884" s="314" t="s">
        <v>1125</v>
      </c>
      <c r="I884" s="74">
        <v>1747866</v>
      </c>
      <c r="J884" s="315" t="s">
        <v>19</v>
      </c>
      <c r="K884" s="315" t="s">
        <v>203</v>
      </c>
      <c r="L884" s="134" t="str">
        <f>IF(AND('331-CT'!$E$7=TH!H884,OR(J884="331",K884="331")),"x","")</f>
        <v/>
      </c>
    </row>
    <row r="885" spans="1:12" hidden="1">
      <c r="A885" s="72">
        <f t="shared" si="33"/>
        <v>2015</v>
      </c>
      <c r="B885" s="72">
        <f t="shared" si="34"/>
        <v>10</v>
      </c>
      <c r="C885" s="311">
        <v>42288</v>
      </c>
      <c r="D885" s="311" t="s">
        <v>495</v>
      </c>
      <c r="E885" s="311">
        <v>42288</v>
      </c>
      <c r="F885" s="312" t="s">
        <v>632</v>
      </c>
      <c r="G885" s="313" t="s">
        <v>635</v>
      </c>
      <c r="H885" s="314" t="s">
        <v>634</v>
      </c>
      <c r="I885" s="74">
        <v>18000000</v>
      </c>
      <c r="J885" s="315" t="s">
        <v>654</v>
      </c>
      <c r="K885" s="315" t="s">
        <v>203</v>
      </c>
      <c r="L885" s="134" t="str">
        <f>IF(AND('331-CT'!$E$7=TH!H885,OR(J885="331",K885="331")),"x","")</f>
        <v/>
      </c>
    </row>
    <row r="886" spans="1:12" hidden="1">
      <c r="A886" s="72">
        <f t="shared" si="33"/>
        <v>2015</v>
      </c>
      <c r="B886" s="72">
        <f t="shared" si="34"/>
        <v>10</v>
      </c>
      <c r="C886" s="311">
        <v>42288</v>
      </c>
      <c r="D886" s="311" t="s">
        <v>78</v>
      </c>
      <c r="E886" s="311">
        <v>42288</v>
      </c>
      <c r="F886" s="312" t="s">
        <v>714</v>
      </c>
      <c r="G886" s="313" t="s">
        <v>715</v>
      </c>
      <c r="H886" s="314" t="s">
        <v>648</v>
      </c>
      <c r="I886" s="74">
        <v>14553800</v>
      </c>
      <c r="J886" s="315" t="s">
        <v>241</v>
      </c>
      <c r="K886" s="315" t="s">
        <v>18</v>
      </c>
      <c r="L886" s="134" t="str">
        <f>IF(AND('331-CT'!$E$7=TH!H886,OR(J886="331",K886="331")),"x","")</f>
        <v/>
      </c>
    </row>
    <row r="887" spans="1:12" hidden="1">
      <c r="A887" s="72">
        <f t="shared" si="33"/>
        <v>2015</v>
      </c>
      <c r="B887" s="72">
        <f t="shared" si="34"/>
        <v>10</v>
      </c>
      <c r="C887" s="311">
        <v>42288</v>
      </c>
      <c r="D887" s="311" t="s">
        <v>78</v>
      </c>
      <c r="E887" s="311">
        <v>42288</v>
      </c>
      <c r="F887" s="312" t="s">
        <v>716</v>
      </c>
      <c r="G887" s="313" t="s">
        <v>715</v>
      </c>
      <c r="H887" s="314" t="s">
        <v>648</v>
      </c>
      <c r="I887" s="74">
        <v>1455380</v>
      </c>
      <c r="J887" s="315" t="s">
        <v>19</v>
      </c>
      <c r="K887" s="315" t="s">
        <v>18</v>
      </c>
      <c r="L887" s="134" t="str">
        <f>IF(AND('331-CT'!$E$7=TH!H887,OR(J887="331",K887="331")),"x","")</f>
        <v/>
      </c>
    </row>
    <row r="888" spans="1:12" hidden="1">
      <c r="A888" s="72">
        <f t="shared" si="33"/>
        <v>2015</v>
      </c>
      <c r="B888" s="72">
        <f t="shared" si="34"/>
        <v>10</v>
      </c>
      <c r="C888" s="311">
        <v>42288</v>
      </c>
      <c r="D888" s="311" t="s">
        <v>78</v>
      </c>
      <c r="E888" s="311">
        <v>42288</v>
      </c>
      <c r="F888" s="312" t="s">
        <v>717</v>
      </c>
      <c r="G888" s="313" t="s">
        <v>718</v>
      </c>
      <c r="H888" s="314" t="s">
        <v>648</v>
      </c>
      <c r="I888" s="74">
        <v>855763</v>
      </c>
      <c r="J888" s="315" t="s">
        <v>241</v>
      </c>
      <c r="K888" s="315" t="s">
        <v>18</v>
      </c>
      <c r="L888" s="134" t="str">
        <f>IF(AND('331-CT'!$E$7=TH!H888,OR(J888="331",K888="331")),"x","")</f>
        <v/>
      </c>
    </row>
    <row r="889" spans="1:12" hidden="1">
      <c r="A889" s="72">
        <f t="shared" si="33"/>
        <v>2015</v>
      </c>
      <c r="B889" s="72">
        <f t="shared" si="34"/>
        <v>10</v>
      </c>
      <c r="C889" s="311">
        <v>42288</v>
      </c>
      <c r="D889" s="311" t="s">
        <v>78</v>
      </c>
      <c r="E889" s="311">
        <v>42288</v>
      </c>
      <c r="F889" s="312" t="s">
        <v>719</v>
      </c>
      <c r="G889" s="313" t="s">
        <v>718</v>
      </c>
      <c r="H889" s="314" t="s">
        <v>648</v>
      </c>
      <c r="I889" s="74">
        <v>85576</v>
      </c>
      <c r="J889" s="315" t="s">
        <v>19</v>
      </c>
      <c r="K889" s="315" t="s">
        <v>18</v>
      </c>
      <c r="L889" s="134" t="str">
        <f>IF(AND('331-CT'!$E$7=TH!H889,OR(J889="331",K889="331")),"x","")</f>
        <v/>
      </c>
    </row>
    <row r="890" spans="1:12" hidden="1">
      <c r="A890" s="72">
        <f t="shared" si="33"/>
        <v>2015</v>
      </c>
      <c r="B890" s="72">
        <f t="shared" si="34"/>
        <v>10</v>
      </c>
      <c r="C890" s="311">
        <v>42289</v>
      </c>
      <c r="D890" s="311" t="s">
        <v>496</v>
      </c>
      <c r="E890" s="311">
        <v>42289</v>
      </c>
      <c r="F890" s="312" t="s">
        <v>640</v>
      </c>
      <c r="G890" s="313" t="s">
        <v>642</v>
      </c>
      <c r="H890" s="314" t="s">
        <v>643</v>
      </c>
      <c r="I890" s="74">
        <v>10000000</v>
      </c>
      <c r="J890" s="315" t="s">
        <v>654</v>
      </c>
      <c r="K890" s="315" t="s">
        <v>203</v>
      </c>
      <c r="L890" s="134" t="str">
        <f>IF(AND('331-CT'!$E$7=TH!H890,OR(J890="331",K890="331")),"x","")</f>
        <v/>
      </c>
    </row>
    <row r="891" spans="1:12" hidden="1">
      <c r="A891" s="72">
        <f t="shared" si="33"/>
        <v>2015</v>
      </c>
      <c r="B891" s="72">
        <f t="shared" si="34"/>
        <v>10</v>
      </c>
      <c r="C891" s="73">
        <v>42289</v>
      </c>
      <c r="D891" s="311" t="s">
        <v>496</v>
      </c>
      <c r="E891" s="73">
        <v>42289</v>
      </c>
      <c r="F891" s="76" t="s">
        <v>641</v>
      </c>
      <c r="G891" s="270" t="s">
        <v>642</v>
      </c>
      <c r="H891" s="122" t="s">
        <v>643</v>
      </c>
      <c r="I891" s="74">
        <v>1000000</v>
      </c>
      <c r="J891" s="75" t="s">
        <v>19</v>
      </c>
      <c r="K891" s="75" t="s">
        <v>203</v>
      </c>
      <c r="L891" s="134" t="str">
        <f>IF(AND('331-CT'!$E$7=TH!H891,OR(J891="331",K891="331")),"x","")</f>
        <v/>
      </c>
    </row>
    <row r="892" spans="1:12" hidden="1">
      <c r="A892" s="72">
        <f t="shared" si="33"/>
        <v>2015</v>
      </c>
      <c r="B892" s="72">
        <f t="shared" si="34"/>
        <v>10</v>
      </c>
      <c r="C892" s="73">
        <v>42289</v>
      </c>
      <c r="D892" s="311" t="s">
        <v>497</v>
      </c>
      <c r="E892" s="73">
        <v>42289</v>
      </c>
      <c r="F892" s="76" t="s">
        <v>1127</v>
      </c>
      <c r="G892" s="270" t="s">
        <v>1128</v>
      </c>
      <c r="H892" s="122" t="s">
        <v>1125</v>
      </c>
      <c r="I892" s="74">
        <v>15000000</v>
      </c>
      <c r="J892" s="75" t="s">
        <v>654</v>
      </c>
      <c r="K892" s="75" t="s">
        <v>203</v>
      </c>
      <c r="L892" s="134" t="str">
        <f>IF(AND('331-CT'!$E$7=TH!H892,OR(J892="331",K892="331")),"x","")</f>
        <v/>
      </c>
    </row>
    <row r="893" spans="1:12" hidden="1">
      <c r="A893" s="72">
        <f t="shared" si="33"/>
        <v>2015</v>
      </c>
      <c r="B893" s="72">
        <f t="shared" si="34"/>
        <v>10</v>
      </c>
      <c r="C893" s="311">
        <v>42289</v>
      </c>
      <c r="D893" s="311" t="s">
        <v>497</v>
      </c>
      <c r="E893" s="311">
        <v>42289</v>
      </c>
      <c r="F893" s="312" t="s">
        <v>1129</v>
      </c>
      <c r="G893" s="313" t="s">
        <v>1128</v>
      </c>
      <c r="H893" s="314" t="s">
        <v>1125</v>
      </c>
      <c r="I893" s="74">
        <v>1500000</v>
      </c>
      <c r="J893" s="315" t="s">
        <v>19</v>
      </c>
      <c r="K893" s="315" t="s">
        <v>203</v>
      </c>
      <c r="L893" s="134" t="str">
        <f>IF(AND('331-CT'!$E$7=TH!H893,OR(J893="331",K893="331")),"x","")</f>
        <v/>
      </c>
    </row>
    <row r="894" spans="1:12" hidden="1">
      <c r="A894" s="72">
        <f t="shared" si="33"/>
        <v>2015</v>
      </c>
      <c r="B894" s="72">
        <f t="shared" si="34"/>
        <v>10</v>
      </c>
      <c r="C894" s="311">
        <v>42290</v>
      </c>
      <c r="D894" s="311" t="s">
        <v>498</v>
      </c>
      <c r="E894" s="311">
        <v>42290</v>
      </c>
      <c r="F894" s="312" t="s">
        <v>751</v>
      </c>
      <c r="G894" s="313" t="s">
        <v>752</v>
      </c>
      <c r="H894" s="314" t="s">
        <v>753</v>
      </c>
      <c r="I894" s="74">
        <v>17985000</v>
      </c>
      <c r="J894" s="315" t="s">
        <v>654</v>
      </c>
      <c r="K894" s="315" t="s">
        <v>203</v>
      </c>
      <c r="L894" s="134" t="str">
        <f>IF(AND('331-CT'!$E$7=TH!H894,OR(J894="331",K894="331")),"x","")</f>
        <v/>
      </c>
    </row>
    <row r="895" spans="1:12" hidden="1">
      <c r="A895" s="72">
        <f t="shared" si="33"/>
        <v>2015</v>
      </c>
      <c r="B895" s="72">
        <f t="shared" si="34"/>
        <v>10</v>
      </c>
      <c r="C895" s="311">
        <v>42290</v>
      </c>
      <c r="D895" s="311" t="s">
        <v>498</v>
      </c>
      <c r="E895" s="311">
        <v>42290</v>
      </c>
      <c r="F895" s="312" t="s">
        <v>754</v>
      </c>
      <c r="G895" s="313" t="s">
        <v>752</v>
      </c>
      <c r="H895" s="314" t="s">
        <v>753</v>
      </c>
      <c r="I895" s="74">
        <v>1798500</v>
      </c>
      <c r="J895" s="315" t="s">
        <v>19</v>
      </c>
      <c r="K895" s="315" t="s">
        <v>203</v>
      </c>
      <c r="L895" s="134" t="str">
        <f>IF(AND('331-CT'!$E$7=TH!H895,OR(J895="331",K895="331")),"x","")</f>
        <v/>
      </c>
    </row>
    <row r="896" spans="1:12" hidden="1">
      <c r="A896" s="72">
        <f t="shared" si="33"/>
        <v>2015</v>
      </c>
      <c r="B896" s="72">
        <f t="shared" si="34"/>
        <v>10</v>
      </c>
      <c r="C896" s="311">
        <v>42291</v>
      </c>
      <c r="D896" s="311" t="s">
        <v>499</v>
      </c>
      <c r="E896" s="311">
        <v>42291</v>
      </c>
      <c r="F896" s="312" t="s">
        <v>644</v>
      </c>
      <c r="G896" s="313" t="s">
        <v>645</v>
      </c>
      <c r="H896" s="314" t="s">
        <v>643</v>
      </c>
      <c r="I896" s="74">
        <v>11999996</v>
      </c>
      <c r="J896" s="315" t="s">
        <v>654</v>
      </c>
      <c r="K896" s="315" t="s">
        <v>203</v>
      </c>
      <c r="L896" s="134" t="str">
        <f>IF(AND('331-CT'!$E$7=TH!H896,OR(J896="331",K896="331")),"x","")</f>
        <v/>
      </c>
    </row>
    <row r="897" spans="1:12" hidden="1">
      <c r="A897" s="72">
        <f t="shared" si="33"/>
        <v>2015</v>
      </c>
      <c r="B897" s="72">
        <f t="shared" si="34"/>
        <v>10</v>
      </c>
      <c r="C897" s="311">
        <v>42291</v>
      </c>
      <c r="D897" s="311" t="s">
        <v>499</v>
      </c>
      <c r="E897" s="311">
        <v>42291</v>
      </c>
      <c r="F897" s="312" t="s">
        <v>646</v>
      </c>
      <c r="G897" s="313" t="s">
        <v>645</v>
      </c>
      <c r="H897" s="314" t="s">
        <v>643</v>
      </c>
      <c r="I897" s="74">
        <v>1199999</v>
      </c>
      <c r="J897" s="315" t="s">
        <v>19</v>
      </c>
      <c r="K897" s="315" t="s">
        <v>203</v>
      </c>
      <c r="L897" s="134" t="str">
        <f>IF(AND('331-CT'!$E$7=TH!H897,OR(J897="331",K897="331")),"x","")</f>
        <v/>
      </c>
    </row>
    <row r="898" spans="1:12" hidden="1">
      <c r="A898" s="72">
        <f t="shared" si="33"/>
        <v>2015</v>
      </c>
      <c r="B898" s="72">
        <f t="shared" si="34"/>
        <v>10</v>
      </c>
      <c r="C898" s="311">
        <v>42291</v>
      </c>
      <c r="D898" s="311" t="s">
        <v>500</v>
      </c>
      <c r="E898" s="311">
        <v>42291</v>
      </c>
      <c r="F898" s="312" t="s">
        <v>751</v>
      </c>
      <c r="G898" s="313" t="s">
        <v>755</v>
      </c>
      <c r="H898" s="314" t="s">
        <v>753</v>
      </c>
      <c r="I898" s="74">
        <v>17985000</v>
      </c>
      <c r="J898" s="315" t="s">
        <v>654</v>
      </c>
      <c r="K898" s="315" t="s">
        <v>203</v>
      </c>
      <c r="L898" s="134" t="str">
        <f>IF(AND('331-CT'!$E$7=TH!H898,OR(J898="331",K898="331")),"x","")</f>
        <v/>
      </c>
    </row>
    <row r="899" spans="1:12" hidden="1">
      <c r="A899" s="72">
        <f t="shared" si="33"/>
        <v>2015</v>
      </c>
      <c r="B899" s="72">
        <f t="shared" si="34"/>
        <v>10</v>
      </c>
      <c r="C899" s="311">
        <v>42291</v>
      </c>
      <c r="D899" s="311" t="s">
        <v>500</v>
      </c>
      <c r="E899" s="311">
        <v>42291</v>
      </c>
      <c r="F899" s="312" t="s">
        <v>754</v>
      </c>
      <c r="G899" s="313" t="s">
        <v>755</v>
      </c>
      <c r="H899" s="314" t="s">
        <v>753</v>
      </c>
      <c r="I899" s="74">
        <v>1798500</v>
      </c>
      <c r="J899" s="315" t="s">
        <v>19</v>
      </c>
      <c r="K899" s="315" t="s">
        <v>203</v>
      </c>
      <c r="L899" s="134" t="str">
        <f>IF(AND('331-CT'!$E$7=TH!H899,OR(J899="331",K899="331")),"x","")</f>
        <v/>
      </c>
    </row>
    <row r="900" spans="1:12" hidden="1">
      <c r="A900" s="72">
        <f t="shared" si="33"/>
        <v>2015</v>
      </c>
      <c r="B900" s="72">
        <f t="shared" si="34"/>
        <v>10</v>
      </c>
      <c r="C900" s="311">
        <v>42291</v>
      </c>
      <c r="D900" s="311" t="s">
        <v>501</v>
      </c>
      <c r="E900" s="311">
        <v>42268</v>
      </c>
      <c r="F900" s="312" t="s">
        <v>649</v>
      </c>
      <c r="G900" s="313" t="s">
        <v>650</v>
      </c>
      <c r="H900" s="314" t="s">
        <v>188</v>
      </c>
      <c r="I900" s="74">
        <v>2900800</v>
      </c>
      <c r="J900" s="315" t="s">
        <v>241</v>
      </c>
      <c r="K900" s="315" t="s">
        <v>203</v>
      </c>
      <c r="L900" s="134" t="str">
        <f>IF(AND('331-CT'!$E$7=TH!H900,OR(J900="331",K900="331")),"x","")</f>
        <v/>
      </c>
    </row>
    <row r="901" spans="1:12" hidden="1">
      <c r="A901" s="72">
        <f t="shared" si="33"/>
        <v>2015</v>
      </c>
      <c r="B901" s="72">
        <f t="shared" si="34"/>
        <v>10</v>
      </c>
      <c r="C901" s="311">
        <v>42291</v>
      </c>
      <c r="D901" s="311" t="s">
        <v>501</v>
      </c>
      <c r="E901" s="311">
        <v>42268</v>
      </c>
      <c r="F901" s="312" t="s">
        <v>651</v>
      </c>
      <c r="G901" s="313" t="s">
        <v>650</v>
      </c>
      <c r="H901" s="314" t="s">
        <v>188</v>
      </c>
      <c r="I901" s="74">
        <v>145040</v>
      </c>
      <c r="J901" s="315" t="s">
        <v>19</v>
      </c>
      <c r="K901" s="315" t="s">
        <v>203</v>
      </c>
      <c r="L901" s="134" t="str">
        <f>IF(AND('331-CT'!$E$7=TH!H901,OR(J901="331",K901="331")),"x","")</f>
        <v/>
      </c>
    </row>
    <row r="902" spans="1:12" hidden="1">
      <c r="A902" s="72">
        <f t="shared" si="33"/>
        <v>2015</v>
      </c>
      <c r="B902" s="72">
        <f t="shared" si="34"/>
        <v>10</v>
      </c>
      <c r="C902" s="73">
        <v>42291</v>
      </c>
      <c r="D902" s="311" t="s">
        <v>502</v>
      </c>
      <c r="E902" s="73">
        <v>42291</v>
      </c>
      <c r="F902" s="76" t="s">
        <v>575</v>
      </c>
      <c r="G902" s="270"/>
      <c r="H902" s="122" t="s">
        <v>271</v>
      </c>
      <c r="I902" s="74">
        <v>150000000</v>
      </c>
      <c r="J902" s="75" t="s">
        <v>54</v>
      </c>
      <c r="K902" s="75" t="s">
        <v>203</v>
      </c>
      <c r="L902" s="134" t="str">
        <f>IF(AND('331-CT'!$E$7=TH!H902,OR(J902="331",K902="331")),"x","")</f>
        <v/>
      </c>
    </row>
    <row r="903" spans="1:12">
      <c r="A903" s="72">
        <f t="shared" si="33"/>
        <v>2015</v>
      </c>
      <c r="B903" s="72">
        <f t="shared" si="34"/>
        <v>10</v>
      </c>
      <c r="C903" s="73">
        <v>42291</v>
      </c>
      <c r="D903" s="311" t="s">
        <v>17</v>
      </c>
      <c r="E903" s="73">
        <v>42291</v>
      </c>
      <c r="F903" s="76" t="s">
        <v>300</v>
      </c>
      <c r="G903" s="270"/>
      <c r="H903" s="122" t="s">
        <v>305</v>
      </c>
      <c r="I903" s="74">
        <v>150000000</v>
      </c>
      <c r="J903" s="75" t="s">
        <v>18</v>
      </c>
      <c r="K903" s="75" t="s">
        <v>54</v>
      </c>
      <c r="L903" s="134" t="str">
        <f>IF(AND('331-CT'!$E$7=TH!H903,OR(J903="331",K903="331")),"x","")</f>
        <v/>
      </c>
    </row>
    <row r="904" spans="1:12" hidden="1">
      <c r="A904" s="72">
        <f t="shared" si="33"/>
        <v>2015</v>
      </c>
      <c r="B904" s="72">
        <f t="shared" si="34"/>
        <v>10</v>
      </c>
      <c r="C904" s="311">
        <v>42291</v>
      </c>
      <c r="D904" s="311" t="s">
        <v>17</v>
      </c>
      <c r="E904" s="311">
        <v>42291</v>
      </c>
      <c r="F904" s="312" t="s">
        <v>34</v>
      </c>
      <c r="G904" s="313"/>
      <c r="H904" s="314"/>
      <c r="I904" s="74">
        <v>106738</v>
      </c>
      <c r="J904" s="315" t="s">
        <v>241</v>
      </c>
      <c r="K904" s="315" t="s">
        <v>54</v>
      </c>
      <c r="L904" s="134" t="str">
        <f>IF(AND('331-CT'!$E$7=TH!H904,OR(J904="331",K904="331")),"x","")</f>
        <v/>
      </c>
    </row>
    <row r="905" spans="1:12" hidden="1">
      <c r="A905" s="72">
        <f t="shared" si="33"/>
        <v>2015</v>
      </c>
      <c r="B905" s="72">
        <f t="shared" si="34"/>
        <v>10</v>
      </c>
      <c r="C905" s="311">
        <v>42291</v>
      </c>
      <c r="D905" s="311" t="s">
        <v>17</v>
      </c>
      <c r="E905" s="311">
        <v>42291</v>
      </c>
      <c r="F905" s="312" t="s">
        <v>35</v>
      </c>
      <c r="G905" s="313"/>
      <c r="H905" s="314"/>
      <c r="I905" s="74">
        <v>10674</v>
      </c>
      <c r="J905" s="315" t="s">
        <v>19</v>
      </c>
      <c r="K905" s="315" t="s">
        <v>54</v>
      </c>
      <c r="L905" s="134" t="str">
        <f>IF(AND('331-CT'!$E$7=TH!H905,OR(J905="331",K905="331")),"x","")</f>
        <v/>
      </c>
    </row>
    <row r="906" spans="1:12" hidden="1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1">
        <v>42291</v>
      </c>
      <c r="D906" s="311" t="s">
        <v>503</v>
      </c>
      <c r="E906" s="311">
        <v>42291</v>
      </c>
      <c r="F906" s="312" t="s">
        <v>724</v>
      </c>
      <c r="G906" s="313" t="s">
        <v>730</v>
      </c>
      <c r="H906" s="314" t="s">
        <v>726</v>
      </c>
      <c r="I906" s="74">
        <v>15000000</v>
      </c>
      <c r="J906" s="315" t="s">
        <v>654</v>
      </c>
      <c r="K906" s="315" t="s">
        <v>203</v>
      </c>
      <c r="L906" s="134" t="str">
        <f>IF(AND('331-CT'!$E$7=TH!H906,OR(J906="331",K906="331")),"x","")</f>
        <v/>
      </c>
    </row>
    <row r="907" spans="1:12" hidden="1">
      <c r="A907" s="72">
        <f t="shared" si="35"/>
        <v>2015</v>
      </c>
      <c r="B907" s="72">
        <f t="shared" si="36"/>
        <v>10</v>
      </c>
      <c r="C907" s="311">
        <v>42291</v>
      </c>
      <c r="D907" s="311" t="s">
        <v>503</v>
      </c>
      <c r="E907" s="311">
        <v>42291</v>
      </c>
      <c r="F907" s="312" t="s">
        <v>727</v>
      </c>
      <c r="G907" s="313" t="s">
        <v>730</v>
      </c>
      <c r="H907" s="314" t="s">
        <v>726</v>
      </c>
      <c r="I907" s="74">
        <v>1500000</v>
      </c>
      <c r="J907" s="315" t="s">
        <v>19</v>
      </c>
      <c r="K907" s="315" t="s">
        <v>203</v>
      </c>
      <c r="L907" s="134" t="str">
        <f>IF(AND('331-CT'!$E$7=TH!H907,OR(J907="331",K907="331")),"x","")</f>
        <v/>
      </c>
    </row>
    <row r="908" spans="1:12" hidden="1">
      <c r="A908" s="72">
        <f t="shared" si="35"/>
        <v>2015</v>
      </c>
      <c r="B908" s="72">
        <f t="shared" si="36"/>
        <v>10</v>
      </c>
      <c r="C908" s="311">
        <v>42292</v>
      </c>
      <c r="D908" s="311" t="s">
        <v>504</v>
      </c>
      <c r="E908" s="311">
        <v>42292</v>
      </c>
      <c r="F908" s="312" t="s">
        <v>751</v>
      </c>
      <c r="G908" s="313" t="s">
        <v>756</v>
      </c>
      <c r="H908" s="314" t="s">
        <v>753</v>
      </c>
      <c r="I908" s="74">
        <v>17985000</v>
      </c>
      <c r="J908" s="315" t="s">
        <v>654</v>
      </c>
      <c r="K908" s="315" t="s">
        <v>203</v>
      </c>
      <c r="L908" s="134" t="str">
        <f>IF(AND('331-CT'!$E$7=TH!H908,OR(J908="331",K908="331")),"x","")</f>
        <v/>
      </c>
    </row>
    <row r="909" spans="1:12" hidden="1">
      <c r="A909" s="72">
        <f t="shared" si="35"/>
        <v>2015</v>
      </c>
      <c r="B909" s="72">
        <f t="shared" si="36"/>
        <v>10</v>
      </c>
      <c r="C909" s="311">
        <v>42292</v>
      </c>
      <c r="D909" s="311" t="s">
        <v>504</v>
      </c>
      <c r="E909" s="311">
        <v>42292</v>
      </c>
      <c r="F909" s="312" t="s">
        <v>754</v>
      </c>
      <c r="G909" s="316" t="s">
        <v>756</v>
      </c>
      <c r="H909" s="314" t="s">
        <v>753</v>
      </c>
      <c r="I909" s="74">
        <v>1798500</v>
      </c>
      <c r="J909" s="315" t="s">
        <v>19</v>
      </c>
      <c r="K909" s="315" t="s">
        <v>203</v>
      </c>
      <c r="L909" s="134" t="str">
        <f>IF(AND('331-CT'!$E$7=TH!H909,OR(J909="331",K909="331")),"x","")</f>
        <v/>
      </c>
    </row>
    <row r="910" spans="1:12" hidden="1">
      <c r="A910" s="72">
        <f t="shared" si="35"/>
        <v>2015</v>
      </c>
      <c r="B910" s="72">
        <f t="shared" si="36"/>
        <v>10</v>
      </c>
      <c r="C910" s="311">
        <v>42292</v>
      </c>
      <c r="D910" s="311" t="s">
        <v>20</v>
      </c>
      <c r="E910" s="311">
        <v>42292</v>
      </c>
      <c r="F910" s="312" t="s">
        <v>578</v>
      </c>
      <c r="G910" s="316"/>
      <c r="H910" s="314" t="s">
        <v>430</v>
      </c>
      <c r="I910" s="74">
        <v>1000000000</v>
      </c>
      <c r="J910" s="315" t="s">
        <v>203</v>
      </c>
      <c r="K910" s="315" t="s">
        <v>39</v>
      </c>
      <c r="L910" s="134" t="str">
        <f>IF(AND('331-CT'!$E$7=TH!H910,OR(J910="331",K910="331")),"x","")</f>
        <v/>
      </c>
    </row>
    <row r="911" spans="1:12" hidden="1">
      <c r="A911" s="72">
        <f t="shared" si="35"/>
        <v>2015</v>
      </c>
      <c r="B911" s="72">
        <f t="shared" si="36"/>
        <v>10</v>
      </c>
      <c r="C911" s="311">
        <v>42292</v>
      </c>
      <c r="D911" s="311" t="s">
        <v>17</v>
      </c>
      <c r="E911" s="311">
        <v>42292</v>
      </c>
      <c r="F911" s="312" t="s">
        <v>720</v>
      </c>
      <c r="G911" s="313"/>
      <c r="H911" s="314" t="s">
        <v>750</v>
      </c>
      <c r="I911" s="74">
        <v>16950519</v>
      </c>
      <c r="J911" s="315" t="s">
        <v>212</v>
      </c>
      <c r="K911" s="315" t="s">
        <v>54</v>
      </c>
      <c r="L911" s="134" t="str">
        <f>IF(AND('331-CT'!$E$7=TH!H911,OR(J911="331",K911="331")),"x","")</f>
        <v/>
      </c>
    </row>
    <row r="912" spans="1:12" hidden="1">
      <c r="A912" s="72">
        <f t="shared" si="35"/>
        <v>2015</v>
      </c>
      <c r="B912" s="72">
        <f t="shared" si="36"/>
        <v>10</v>
      </c>
      <c r="C912" s="311">
        <v>42292</v>
      </c>
      <c r="D912" s="311" t="s">
        <v>17</v>
      </c>
      <c r="E912" s="311">
        <v>42292</v>
      </c>
      <c r="F912" s="312" t="s">
        <v>34</v>
      </c>
      <c r="G912" s="313"/>
      <c r="H912" s="314"/>
      <c r="I912" s="74">
        <v>45000</v>
      </c>
      <c r="J912" s="315" t="s">
        <v>241</v>
      </c>
      <c r="K912" s="315" t="s">
        <v>54</v>
      </c>
      <c r="L912" s="134" t="str">
        <f>IF(AND('331-CT'!$E$7=TH!H912,OR(J912="331",K912="331")),"x","")</f>
        <v/>
      </c>
    </row>
    <row r="913" spans="1:12" hidden="1">
      <c r="A913" s="72">
        <f t="shared" si="35"/>
        <v>2015</v>
      </c>
      <c r="B913" s="72">
        <f t="shared" si="36"/>
        <v>10</v>
      </c>
      <c r="C913" s="311">
        <v>42292</v>
      </c>
      <c r="D913" s="311" t="s">
        <v>17</v>
      </c>
      <c r="E913" s="311">
        <v>42292</v>
      </c>
      <c r="F913" s="312" t="s">
        <v>35</v>
      </c>
      <c r="G913" s="313"/>
      <c r="H913" s="314"/>
      <c r="I913" s="74">
        <v>4500</v>
      </c>
      <c r="J913" s="315" t="s">
        <v>19</v>
      </c>
      <c r="K913" s="315" t="s">
        <v>54</v>
      </c>
      <c r="L913" s="134" t="str">
        <f>IF(AND('331-CT'!$E$7=TH!H913,OR(J913="331",K913="331")),"x","")</f>
        <v/>
      </c>
    </row>
    <row r="914" spans="1:12" hidden="1">
      <c r="A914" s="72">
        <f t="shared" si="35"/>
        <v>2015</v>
      </c>
      <c r="B914" s="72">
        <f t="shared" si="36"/>
        <v>10</v>
      </c>
      <c r="C914" s="317">
        <v>42293</v>
      </c>
      <c r="D914" s="317" t="s">
        <v>21</v>
      </c>
      <c r="E914" s="317">
        <v>42293</v>
      </c>
      <c r="F914" s="318" t="s">
        <v>721</v>
      </c>
      <c r="G914" s="319"/>
      <c r="H914" s="320" t="s">
        <v>750</v>
      </c>
      <c r="I914" s="133">
        <v>16950519</v>
      </c>
      <c r="J914" s="321" t="s">
        <v>54</v>
      </c>
      <c r="K914" s="321" t="s">
        <v>212</v>
      </c>
      <c r="L914" s="134" t="str">
        <f>IF(AND('331-CT'!$E$7=TH!H914,OR(J914="331",K914="331")),"x","")</f>
        <v/>
      </c>
    </row>
    <row r="915" spans="1:12" hidden="1">
      <c r="A915" s="72">
        <f t="shared" si="35"/>
        <v>2015</v>
      </c>
      <c r="B915" s="72">
        <f t="shared" si="36"/>
        <v>10</v>
      </c>
      <c r="C915" s="311">
        <v>42293</v>
      </c>
      <c r="D915" s="317" t="s">
        <v>17</v>
      </c>
      <c r="E915" s="311">
        <v>42293</v>
      </c>
      <c r="F915" s="312" t="s">
        <v>720</v>
      </c>
      <c r="G915" s="313"/>
      <c r="H915" s="314" t="s">
        <v>648</v>
      </c>
      <c r="I915" s="74">
        <v>16950519</v>
      </c>
      <c r="J915" s="315" t="s">
        <v>18</v>
      </c>
      <c r="K915" s="315" t="s">
        <v>54</v>
      </c>
      <c r="L915" s="134" t="str">
        <f>IF(AND('331-CT'!$E$7=TH!H915,OR(J915="331",K915="331")),"x","")</f>
        <v/>
      </c>
    </row>
    <row r="916" spans="1:12" hidden="1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4"/>
      <c r="I916" s="74">
        <v>25000</v>
      </c>
      <c r="J916" s="75" t="s">
        <v>241</v>
      </c>
      <c r="K916" s="75" t="s">
        <v>54</v>
      </c>
      <c r="L916" s="134" t="str">
        <f>IF(AND('331-CT'!$E$7=TH!H916,OR(J916="331",K916="331")),"x","")</f>
        <v/>
      </c>
    </row>
    <row r="917" spans="1:12" hidden="1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4"/>
      <c r="I917" s="74">
        <v>2500</v>
      </c>
      <c r="J917" s="75" t="s">
        <v>19</v>
      </c>
      <c r="K917" s="75" t="s">
        <v>54</v>
      </c>
      <c r="L917" s="134" t="str">
        <f>IF(AND('331-CT'!$E$7=TH!H917,OR(J917="331",K917="331")),"x","")</f>
        <v/>
      </c>
    </row>
    <row r="918" spans="1:12" hidden="1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4" t="s">
        <v>313</v>
      </c>
      <c r="I918" s="74">
        <v>7919801</v>
      </c>
      <c r="J918" s="75" t="s">
        <v>239</v>
      </c>
      <c r="K918" s="75" t="s">
        <v>54</v>
      </c>
      <c r="L918" s="134" t="str">
        <f>IF(AND('331-CT'!$E$7=TH!H918,OR(J918="331",K918="331")),"x","")</f>
        <v/>
      </c>
    </row>
    <row r="919" spans="1:12" hidden="1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0" t="s">
        <v>317</v>
      </c>
      <c r="I919" s="133">
        <v>7919801</v>
      </c>
      <c r="J919" s="134" t="s">
        <v>239</v>
      </c>
      <c r="K919" s="134" t="s">
        <v>54</v>
      </c>
      <c r="L919" s="134" t="str">
        <f>IF(AND('331-CT'!$E$7=TH!H919,OR(J919="331",K919="331")),"x","")</f>
        <v/>
      </c>
    </row>
    <row r="920" spans="1:12" hidden="1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302</v>
      </c>
      <c r="G920" s="270"/>
      <c r="H920" s="122" t="s">
        <v>320</v>
      </c>
      <c r="I920" s="74">
        <v>11087720</v>
      </c>
      <c r="J920" s="75" t="s">
        <v>239</v>
      </c>
      <c r="K920" s="75" t="s">
        <v>54</v>
      </c>
      <c r="L920" s="134" t="str">
        <f>IF(AND('331-CT'!$E$7=TH!H920,OR(J920="331",K920="331")),"x","")</f>
        <v/>
      </c>
    </row>
    <row r="921" spans="1:12" hidden="1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505</v>
      </c>
      <c r="E921" s="73">
        <v>42297</v>
      </c>
      <c r="F921" s="76" t="s">
        <v>724</v>
      </c>
      <c r="G921" s="270" t="s">
        <v>731</v>
      </c>
      <c r="H921" s="122" t="s">
        <v>726</v>
      </c>
      <c r="I921" s="74">
        <v>15000000</v>
      </c>
      <c r="J921" s="75" t="s">
        <v>654</v>
      </c>
      <c r="K921" s="75" t="s">
        <v>203</v>
      </c>
      <c r="L921" s="134" t="str">
        <f>IF(AND('331-CT'!$E$7=TH!H921,OR(J921="331",K921="331")),"x","")</f>
        <v/>
      </c>
    </row>
    <row r="922" spans="1:12" hidden="1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505</v>
      </c>
      <c r="E922" s="130">
        <v>42297</v>
      </c>
      <c r="F922" s="131" t="s">
        <v>727</v>
      </c>
      <c r="G922" s="271" t="s">
        <v>731</v>
      </c>
      <c r="H922" s="320" t="s">
        <v>726</v>
      </c>
      <c r="I922" s="133">
        <v>1500000</v>
      </c>
      <c r="J922" s="134" t="s">
        <v>19</v>
      </c>
      <c r="K922" s="134" t="s">
        <v>203</v>
      </c>
      <c r="L922" s="134" t="str">
        <f>IF(AND('331-CT'!$E$7=TH!H922,OR(J922="331",K922="331")),"x","")</f>
        <v/>
      </c>
    </row>
    <row r="923" spans="1:12" hidden="1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506</v>
      </c>
      <c r="E923" s="73">
        <v>42298</v>
      </c>
      <c r="F923" s="76" t="s">
        <v>732</v>
      </c>
      <c r="G923" s="265" t="s">
        <v>733</v>
      </c>
      <c r="H923" s="122" t="s">
        <v>726</v>
      </c>
      <c r="I923" s="74">
        <v>13390000</v>
      </c>
      <c r="J923" s="75" t="s">
        <v>654</v>
      </c>
      <c r="K923" s="75" t="s">
        <v>203</v>
      </c>
      <c r="L923" s="134" t="str">
        <f>IF(AND('331-CT'!$E$7=TH!H923,OR(J923="331",K923="331")),"x","")</f>
        <v/>
      </c>
    </row>
    <row r="924" spans="1:12" hidden="1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506</v>
      </c>
      <c r="E924" s="73">
        <v>42298</v>
      </c>
      <c r="F924" s="76" t="s">
        <v>734</v>
      </c>
      <c r="G924" s="265" t="s">
        <v>733</v>
      </c>
      <c r="H924" s="122" t="s">
        <v>726</v>
      </c>
      <c r="I924" s="74">
        <v>1339000</v>
      </c>
      <c r="J924" s="75" t="s">
        <v>19</v>
      </c>
      <c r="K924" s="75" t="s">
        <v>203</v>
      </c>
      <c r="L924" s="134" t="str">
        <f>IF(AND('331-CT'!$E$7=TH!H924,OR(J924="331",K924="331")),"x","")</f>
        <v/>
      </c>
    </row>
    <row r="925" spans="1:12" hidden="1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507</v>
      </c>
      <c r="E925" s="73">
        <v>42298</v>
      </c>
      <c r="F925" s="76" t="s">
        <v>757</v>
      </c>
      <c r="G925" s="265" t="s">
        <v>758</v>
      </c>
      <c r="H925" s="122" t="s">
        <v>188</v>
      </c>
      <c r="I925" s="74">
        <v>4773000</v>
      </c>
      <c r="J925" s="75" t="s">
        <v>241</v>
      </c>
      <c r="K925" s="75" t="s">
        <v>203</v>
      </c>
      <c r="L925" s="134" t="str">
        <f>IF(AND('331-CT'!$E$7=TH!H925,OR(J925="331",K925="331")),"x","")</f>
        <v/>
      </c>
    </row>
    <row r="926" spans="1:12" hidden="1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507</v>
      </c>
      <c r="E926" s="73">
        <v>42298</v>
      </c>
      <c r="F926" s="76" t="s">
        <v>759</v>
      </c>
      <c r="G926" s="265" t="s">
        <v>758</v>
      </c>
      <c r="H926" s="122" t="s">
        <v>188</v>
      </c>
      <c r="I926" s="74">
        <v>238650</v>
      </c>
      <c r="J926" s="75" t="s">
        <v>19</v>
      </c>
      <c r="K926" s="75" t="s">
        <v>203</v>
      </c>
      <c r="L926" s="134" t="str">
        <f>IF(AND('331-CT'!$E$7=TH!H926,OR(J926="331",K926="331")),"x","")</f>
        <v/>
      </c>
    </row>
    <row r="927" spans="1:12" hidden="1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508</v>
      </c>
      <c r="E927" s="73">
        <v>42299</v>
      </c>
      <c r="F927" s="76" t="s">
        <v>575</v>
      </c>
      <c r="G927" s="265"/>
      <c r="H927" s="122" t="s">
        <v>271</v>
      </c>
      <c r="I927" s="74">
        <v>140000000</v>
      </c>
      <c r="J927" s="75" t="s">
        <v>54</v>
      </c>
      <c r="K927" s="75" t="s">
        <v>203</v>
      </c>
      <c r="L927" s="134" t="str">
        <f>IF(AND('331-CT'!$E$7=TH!H927,OR(J927="331",K927="331")),"x","")</f>
        <v/>
      </c>
    </row>
    <row r="928" spans="1:12" hidden="1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314</v>
      </c>
      <c r="I928" s="74">
        <v>15852135</v>
      </c>
      <c r="J928" s="75" t="s">
        <v>239</v>
      </c>
      <c r="K928" s="75" t="s">
        <v>54</v>
      </c>
      <c r="L928" s="134" t="str">
        <f>IF(AND('331-CT'!$E$7=TH!H928,OR(J928="331",K928="331")),"x","")</f>
        <v/>
      </c>
    </row>
    <row r="929" spans="1:12" hidden="1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316</v>
      </c>
      <c r="I929" s="74">
        <v>12681709</v>
      </c>
      <c r="J929" s="75" t="s">
        <v>239</v>
      </c>
      <c r="K929" s="75" t="s">
        <v>54</v>
      </c>
      <c r="L929" s="134" t="str">
        <f>IF(AND('331-CT'!$E$7=TH!H929,OR(J929="331",K929="331")),"x","")</f>
        <v/>
      </c>
    </row>
    <row r="930" spans="1:12" hidden="1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315</v>
      </c>
      <c r="I930" s="74">
        <v>11889102</v>
      </c>
      <c r="J930" s="75" t="s">
        <v>239</v>
      </c>
      <c r="K930" s="75" t="s">
        <v>54</v>
      </c>
      <c r="L930" s="134" t="str">
        <f>IF(AND('331-CT'!$E$7=TH!H930,OR(J930="331",K930="331")),"x","")</f>
        <v/>
      </c>
    </row>
    <row r="931" spans="1:12" hidden="1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318</v>
      </c>
      <c r="I931" s="74">
        <v>11889102</v>
      </c>
      <c r="J931" s="75" t="s">
        <v>239</v>
      </c>
      <c r="K931" s="75" t="s">
        <v>54</v>
      </c>
      <c r="L931" s="134" t="str">
        <f>IF(AND('331-CT'!$E$7=TH!H931,OR(J931="331",K931="331")),"x","")</f>
        <v/>
      </c>
    </row>
    <row r="932" spans="1:12" hidden="1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272</v>
      </c>
      <c r="G932" s="265"/>
      <c r="H932" s="122" t="s">
        <v>319</v>
      </c>
      <c r="I932" s="74">
        <v>15852135</v>
      </c>
      <c r="J932" s="75" t="s">
        <v>239</v>
      </c>
      <c r="K932" s="75" t="s">
        <v>54</v>
      </c>
      <c r="L932" s="134" t="str">
        <f>IF(AND('331-CT'!$E$7=TH!H932,OR(J932="331",K932="331")),"x","")</f>
        <v/>
      </c>
    </row>
    <row r="933" spans="1:12" hidden="1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303</v>
      </c>
      <c r="G933" s="270"/>
      <c r="H933" s="122" t="s">
        <v>321</v>
      </c>
      <c r="I933" s="74">
        <v>11889102</v>
      </c>
      <c r="J933" s="75" t="s">
        <v>239</v>
      </c>
      <c r="K933" s="75" t="s">
        <v>54</v>
      </c>
      <c r="L933" s="134" t="str">
        <f>IF(AND('331-CT'!$E$7=TH!H933,OR(J933="331",K933="331")),"x","")</f>
        <v/>
      </c>
    </row>
    <row r="934" spans="1:12" hidden="1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464</v>
      </c>
      <c r="G934" s="270"/>
      <c r="H934" s="122" t="s">
        <v>325</v>
      </c>
      <c r="I934" s="74">
        <v>11889102</v>
      </c>
      <c r="J934" s="75" t="s">
        <v>239</v>
      </c>
      <c r="K934" s="75" t="s">
        <v>54</v>
      </c>
      <c r="L934" s="134" t="str">
        <f>IF(AND('331-CT'!$E$7=TH!H934,OR(J934="331",K934="331")),"x","")</f>
        <v/>
      </c>
    </row>
    <row r="935" spans="1:12" hidden="1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465</v>
      </c>
      <c r="G935" s="270"/>
      <c r="H935" s="122" t="s">
        <v>416</v>
      </c>
      <c r="I935" s="74">
        <v>11889102</v>
      </c>
      <c r="J935" s="75" t="s">
        <v>239</v>
      </c>
      <c r="K935" s="75" t="s">
        <v>54</v>
      </c>
      <c r="L935" s="134" t="str">
        <f>IF(AND('331-CT'!$E$7=TH!H935,OR(J935="331",K935="331")),"x","")</f>
        <v/>
      </c>
    </row>
    <row r="936" spans="1:12" hidden="1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579</v>
      </c>
      <c r="G936" s="270"/>
      <c r="H936" s="122" t="s">
        <v>421</v>
      </c>
      <c r="I936" s="74">
        <v>7926068</v>
      </c>
      <c r="J936" s="75" t="s">
        <v>239</v>
      </c>
      <c r="K936" s="75" t="s">
        <v>54</v>
      </c>
      <c r="L936" s="134" t="str">
        <f>IF(AND('331-CT'!$E$7=TH!H936,OR(J936="331",K936="331")),"x","")</f>
        <v/>
      </c>
    </row>
    <row r="937" spans="1:12" hidden="1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580</v>
      </c>
      <c r="G937" s="265"/>
      <c r="H937" s="122" t="s">
        <v>455</v>
      </c>
      <c r="I937" s="74">
        <v>7926068</v>
      </c>
      <c r="J937" s="75" t="s">
        <v>239</v>
      </c>
      <c r="K937" s="75" t="s">
        <v>54</v>
      </c>
      <c r="L937" s="134" t="str">
        <f>IF(AND('331-CT'!$E$7=TH!H937,OR(J937="331",K937="331")),"x","")</f>
        <v/>
      </c>
    </row>
    <row r="938" spans="1:12" hidden="1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417</v>
      </c>
      <c r="G938" s="265"/>
      <c r="H938" s="122" t="s">
        <v>323</v>
      </c>
      <c r="I938" s="74">
        <v>11889102</v>
      </c>
      <c r="J938" s="75" t="s">
        <v>239</v>
      </c>
      <c r="K938" s="75" t="s">
        <v>54</v>
      </c>
      <c r="L938" s="134" t="str">
        <f>IF(AND('331-CT'!$E$7=TH!H938,OR(J938="331",K938="331")),"x","")</f>
        <v/>
      </c>
    </row>
    <row r="939" spans="1:12" hidden="1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419</v>
      </c>
      <c r="G939" s="265"/>
      <c r="H939" s="122"/>
      <c r="I939" s="74">
        <v>400000</v>
      </c>
      <c r="J939" s="75" t="s">
        <v>54</v>
      </c>
      <c r="K939" s="75" t="s">
        <v>243</v>
      </c>
      <c r="L939" s="134" t="str">
        <f>IF(AND('331-CT'!$E$7=TH!H939,OR(J939="331",K939="331")),"x","")</f>
        <v/>
      </c>
    </row>
    <row r="940" spans="1:12" hidden="1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74">
        <v>9085</v>
      </c>
      <c r="J940" s="75" t="s">
        <v>54</v>
      </c>
      <c r="K940" s="75" t="s">
        <v>99</v>
      </c>
      <c r="L940" s="134" t="str">
        <f>IF(AND('331-CT'!$E$7=TH!H940,OR(J940="331",K940="331")),"x","")</f>
        <v/>
      </c>
    </row>
    <row r="941" spans="1:12" hidden="1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509</v>
      </c>
      <c r="E941" s="73">
        <v>42301</v>
      </c>
      <c r="F941" s="76" t="s">
        <v>735</v>
      </c>
      <c r="G941" s="265" t="s">
        <v>736</v>
      </c>
      <c r="H941" s="122" t="s">
        <v>726</v>
      </c>
      <c r="I941" s="74">
        <v>18000000</v>
      </c>
      <c r="J941" s="75" t="s">
        <v>654</v>
      </c>
      <c r="K941" s="75" t="s">
        <v>203</v>
      </c>
      <c r="L941" s="134" t="str">
        <f>IF(AND('331-CT'!$E$7=TH!H941,OR(J941="331",K941="331")),"x","")</f>
        <v/>
      </c>
    </row>
    <row r="942" spans="1:12" hidden="1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509</v>
      </c>
      <c r="E942" s="73">
        <v>42301</v>
      </c>
      <c r="F942" s="76" t="s">
        <v>737</v>
      </c>
      <c r="G942" s="265" t="s">
        <v>736</v>
      </c>
      <c r="H942" s="122" t="s">
        <v>726</v>
      </c>
      <c r="I942" s="74">
        <v>1800000</v>
      </c>
      <c r="J942" s="75" t="s">
        <v>19</v>
      </c>
      <c r="K942" s="75" t="s">
        <v>203</v>
      </c>
      <c r="L942" s="134" t="str">
        <f>IF(AND('331-CT'!$E$7=TH!H942,OR(J942="331",K942="331")),"x","")</f>
        <v/>
      </c>
    </row>
    <row r="943" spans="1:12" hidden="1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510</v>
      </c>
      <c r="E943" s="73">
        <v>42303</v>
      </c>
      <c r="F943" s="76" t="s">
        <v>663</v>
      </c>
      <c r="G943" s="265" t="s">
        <v>665</v>
      </c>
      <c r="H943" s="122" t="s">
        <v>666</v>
      </c>
      <c r="I943" s="74">
        <v>16000000</v>
      </c>
      <c r="J943" s="75" t="s">
        <v>654</v>
      </c>
      <c r="K943" s="75" t="s">
        <v>203</v>
      </c>
      <c r="L943" s="134" t="str">
        <f>IF(AND('331-CT'!$E$7=TH!H943,OR(J943="331",K943="331")),"x","")</f>
        <v/>
      </c>
    </row>
    <row r="944" spans="1:12" hidden="1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510</v>
      </c>
      <c r="E944" s="73">
        <v>42303</v>
      </c>
      <c r="F944" s="76" t="s">
        <v>664</v>
      </c>
      <c r="G944" s="265" t="s">
        <v>665</v>
      </c>
      <c r="H944" s="122" t="s">
        <v>666</v>
      </c>
      <c r="I944" s="74">
        <v>1600000</v>
      </c>
      <c r="J944" s="75" t="s">
        <v>19</v>
      </c>
      <c r="K944" s="75" t="s">
        <v>203</v>
      </c>
      <c r="L944" s="134" t="str">
        <f>IF(AND('331-CT'!$E$7=TH!H944,OR(J944="331",K944="331")),"x","")</f>
        <v/>
      </c>
    </row>
    <row r="945" spans="1:12" hidden="1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761</v>
      </c>
      <c r="E945" s="73">
        <v>42303</v>
      </c>
      <c r="F945" s="76" t="s">
        <v>575</v>
      </c>
      <c r="G945" s="265"/>
      <c r="H945" s="122" t="s">
        <v>271</v>
      </c>
      <c r="I945" s="74">
        <v>20000000</v>
      </c>
      <c r="J945" s="75" t="s">
        <v>54</v>
      </c>
      <c r="K945" s="75" t="s">
        <v>203</v>
      </c>
      <c r="L945" s="134" t="str">
        <f>IF(AND('331-CT'!$E$7=TH!H945,OR(J945="331",K945="331")),"x","")</f>
        <v/>
      </c>
    </row>
    <row r="946" spans="1:12" hidden="1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762</v>
      </c>
      <c r="E946" s="73">
        <v>42303</v>
      </c>
      <c r="F946" s="76" t="s">
        <v>724</v>
      </c>
      <c r="G946" s="265" t="s">
        <v>738</v>
      </c>
      <c r="H946" s="122" t="s">
        <v>726</v>
      </c>
      <c r="I946" s="74">
        <v>15000000</v>
      </c>
      <c r="J946" s="75" t="s">
        <v>654</v>
      </c>
      <c r="K946" s="75" t="s">
        <v>203</v>
      </c>
      <c r="L946" s="134" t="str">
        <f>IF(AND('331-CT'!$E$7=TH!H946,OR(J946="331",K946="331")),"x","")</f>
        <v/>
      </c>
    </row>
    <row r="947" spans="1:12" hidden="1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762</v>
      </c>
      <c r="E947" s="73">
        <v>42303</v>
      </c>
      <c r="F947" s="76" t="s">
        <v>727</v>
      </c>
      <c r="G947" s="265" t="s">
        <v>738</v>
      </c>
      <c r="H947" s="122" t="s">
        <v>726</v>
      </c>
      <c r="I947" s="74">
        <v>1500000</v>
      </c>
      <c r="J947" s="75" t="s">
        <v>19</v>
      </c>
      <c r="K947" s="75" t="s">
        <v>203</v>
      </c>
      <c r="L947" s="134" t="str">
        <f>IF(AND('331-CT'!$E$7=TH!H947,OR(J947="331",K947="331")),"x","")</f>
        <v/>
      </c>
    </row>
    <row r="948" spans="1:12" hidden="1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1049</v>
      </c>
      <c r="G948" s="265" t="s">
        <v>1050</v>
      </c>
      <c r="H948" s="122" t="s">
        <v>648</v>
      </c>
      <c r="I948" s="74">
        <v>27858600</v>
      </c>
      <c r="J948" s="75" t="s">
        <v>241</v>
      </c>
      <c r="K948" s="75" t="s">
        <v>18</v>
      </c>
      <c r="L948" s="134" t="str">
        <f>IF(AND('331-CT'!$E$7=TH!H948,OR(J948="331",K948="331")),"x","")</f>
        <v/>
      </c>
    </row>
    <row r="949" spans="1:12" hidden="1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1051</v>
      </c>
      <c r="G949" s="265" t="s">
        <v>1050</v>
      </c>
      <c r="H949" s="122" t="s">
        <v>648</v>
      </c>
      <c r="I949" s="74">
        <v>2785860</v>
      </c>
      <c r="J949" s="75" t="s">
        <v>19</v>
      </c>
      <c r="K949" s="75" t="s">
        <v>18</v>
      </c>
      <c r="L949" s="134" t="str">
        <f>IF(AND('331-CT'!$E$7=TH!H949,OR(J949="331",K949="331")),"x","")</f>
        <v/>
      </c>
    </row>
    <row r="950" spans="1:12" hidden="1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722</v>
      </c>
      <c r="G950" s="265"/>
      <c r="H950" s="122" t="s">
        <v>631</v>
      </c>
      <c r="I950" s="74">
        <v>20382000</v>
      </c>
      <c r="J950" s="75" t="s">
        <v>18</v>
      </c>
      <c r="K950" s="75" t="s">
        <v>54</v>
      </c>
      <c r="L950" s="134" t="str">
        <f>IF(AND('331-CT'!$E$7=TH!H950,OR(J950="331",K950="331")),"x","")</f>
        <v/>
      </c>
    </row>
    <row r="951" spans="1:12" hidden="1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74">
        <v>45000</v>
      </c>
      <c r="J951" s="75" t="s">
        <v>241</v>
      </c>
      <c r="K951" s="75" t="s">
        <v>54</v>
      </c>
      <c r="L951" s="134" t="str">
        <f>IF(AND('331-CT'!$E$7=TH!H951,OR(J951="331",K951="331")),"x","")</f>
        <v/>
      </c>
    </row>
    <row r="952" spans="1:12" hidden="1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74">
        <v>4500</v>
      </c>
      <c r="J952" s="75" t="s">
        <v>19</v>
      </c>
      <c r="K952" s="75" t="s">
        <v>54</v>
      </c>
      <c r="L952" s="134" t="str">
        <f>IF(AND('331-CT'!$E$7=TH!H952,OR(J952="331",K952="331")),"x","")</f>
        <v/>
      </c>
    </row>
    <row r="953" spans="1:12" hidden="1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739</v>
      </c>
      <c r="G953" s="265" t="s">
        <v>740</v>
      </c>
      <c r="H953" s="122" t="s">
        <v>741</v>
      </c>
      <c r="I953" s="74">
        <v>9272640</v>
      </c>
      <c r="J953" s="75" t="s">
        <v>241</v>
      </c>
      <c r="K953" s="75" t="s">
        <v>18</v>
      </c>
      <c r="L953" s="134" t="str">
        <f>IF(AND('331-CT'!$E$7=TH!H953,OR(J953="331",K953="331")),"x","")</f>
        <v/>
      </c>
    </row>
    <row r="954" spans="1:12" hidden="1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742</v>
      </c>
      <c r="G954" s="265" t="s">
        <v>740</v>
      </c>
      <c r="H954" s="122" t="s">
        <v>741</v>
      </c>
      <c r="I954" s="74">
        <v>927264</v>
      </c>
      <c r="J954" s="75" t="s">
        <v>19</v>
      </c>
      <c r="K954" s="75" t="s">
        <v>18</v>
      </c>
      <c r="L954" s="134" t="str">
        <f>IF(AND('331-CT'!$E$7=TH!H954,OR(J954="331",K954="331")),"x","")</f>
        <v/>
      </c>
    </row>
    <row r="955" spans="1:12" hidden="1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462</v>
      </c>
      <c r="G955" s="265" t="s">
        <v>760</v>
      </c>
      <c r="H955" s="122" t="s">
        <v>190</v>
      </c>
      <c r="I955" s="74">
        <v>10313194</v>
      </c>
      <c r="J955" s="75" t="s">
        <v>654</v>
      </c>
      <c r="K955" s="75" t="s">
        <v>18</v>
      </c>
      <c r="L955" s="134" t="str">
        <f>IF(AND('331-CT'!$E$7=TH!H955,OR(J955="331",K955="331")),"x","")</f>
        <v/>
      </c>
    </row>
    <row r="956" spans="1:12" hidden="1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463</v>
      </c>
      <c r="G956" s="270" t="s">
        <v>760</v>
      </c>
      <c r="H956" s="122" t="s">
        <v>190</v>
      </c>
      <c r="I956" s="74">
        <v>1031319</v>
      </c>
      <c r="J956" s="75" t="s">
        <v>19</v>
      </c>
      <c r="K956" s="75" t="s">
        <v>18</v>
      </c>
      <c r="L956" s="134" t="str">
        <f>IF(AND('331-CT'!$E$7=TH!H956,OR(J956="331",K956="331")),"x","")</f>
        <v/>
      </c>
    </row>
    <row r="957" spans="1:12" hidden="1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763</v>
      </c>
      <c r="E957" s="73">
        <v>42303</v>
      </c>
      <c r="F957" s="76" t="s">
        <v>575</v>
      </c>
      <c r="G957" s="270"/>
      <c r="H957" s="122" t="s">
        <v>271</v>
      </c>
      <c r="I957" s="74">
        <v>400000000</v>
      </c>
      <c r="J957" s="75" t="s">
        <v>54</v>
      </c>
      <c r="K957" s="75" t="s">
        <v>203</v>
      </c>
      <c r="L957" s="134" t="str">
        <f>IF(AND('331-CT'!$E$7=TH!H957,OR(J957="331",K957="331")),"x","")</f>
        <v/>
      </c>
    </row>
    <row r="958" spans="1:12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300</v>
      </c>
      <c r="G958" s="265"/>
      <c r="H958" s="122" t="s">
        <v>305</v>
      </c>
      <c r="I958" s="74">
        <v>400000000</v>
      </c>
      <c r="J958" s="75" t="s">
        <v>18</v>
      </c>
      <c r="K958" s="75" t="s">
        <v>54</v>
      </c>
      <c r="L958" s="134" t="str">
        <f>IF(AND('331-CT'!$E$7=TH!H958,OR(J958="331",K958="331")),"x","")</f>
        <v/>
      </c>
    </row>
    <row r="959" spans="1:12" hidden="1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74">
        <v>317438</v>
      </c>
      <c r="J959" s="75" t="s">
        <v>241</v>
      </c>
      <c r="K959" s="75" t="s">
        <v>54</v>
      </c>
      <c r="L959" s="134" t="str">
        <f>IF(AND('331-CT'!$E$7=TH!H959,OR(J959="331",K959="331")),"x","")</f>
        <v/>
      </c>
    </row>
    <row r="960" spans="1:12" hidden="1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74">
        <v>31744</v>
      </c>
      <c r="J960" s="75" t="s">
        <v>19</v>
      </c>
      <c r="K960" s="75" t="s">
        <v>54</v>
      </c>
      <c r="L960" s="134" t="str">
        <f>IF(AND('331-CT'!$E$7=TH!H960,OR(J960="331",K960="331")),"x","")</f>
        <v/>
      </c>
    </row>
    <row r="961" spans="1:12" hidden="1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764</v>
      </c>
      <c r="E961" s="73">
        <v>42306</v>
      </c>
      <c r="F961" s="76" t="s">
        <v>743</v>
      </c>
      <c r="G961" s="270" t="s">
        <v>744</v>
      </c>
      <c r="H961" s="122" t="s">
        <v>726</v>
      </c>
      <c r="I961" s="74">
        <v>17100000</v>
      </c>
      <c r="J961" s="75" t="s">
        <v>654</v>
      </c>
      <c r="K961" s="75" t="s">
        <v>203</v>
      </c>
      <c r="L961" s="134" t="str">
        <f>IF(AND('331-CT'!$E$7=TH!H961,OR(J961="331",K961="331")),"x","")</f>
        <v/>
      </c>
    </row>
    <row r="962" spans="1:12" hidden="1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764</v>
      </c>
      <c r="E962" s="73">
        <v>42306</v>
      </c>
      <c r="F962" s="76" t="s">
        <v>745</v>
      </c>
      <c r="G962" s="270" t="s">
        <v>744</v>
      </c>
      <c r="H962" s="122" t="s">
        <v>726</v>
      </c>
      <c r="I962" s="74">
        <v>1710000</v>
      </c>
      <c r="J962" s="75" t="s">
        <v>19</v>
      </c>
      <c r="K962" s="75" t="s">
        <v>203</v>
      </c>
      <c r="L962" s="134" t="str">
        <f>IF(AND('331-CT'!$E$7=TH!H962,OR(J962="331",K962="331")),"x","")</f>
        <v/>
      </c>
    </row>
    <row r="963" spans="1:12" hidden="1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765</v>
      </c>
      <c r="E963" s="73">
        <v>42307</v>
      </c>
      <c r="F963" s="76" t="s">
        <v>625</v>
      </c>
      <c r="G963" s="265" t="s">
        <v>713</v>
      </c>
      <c r="H963" s="122" t="s">
        <v>628</v>
      </c>
      <c r="I963" s="74">
        <v>1650000</v>
      </c>
      <c r="J963" s="75" t="s">
        <v>654</v>
      </c>
      <c r="K963" s="75" t="s">
        <v>203</v>
      </c>
      <c r="L963" s="134" t="str">
        <f>IF(AND('331-CT'!$E$7=TH!H963,OR(J963="331",K963="331")),"x","")</f>
        <v/>
      </c>
    </row>
    <row r="964" spans="1:12" hidden="1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765</v>
      </c>
      <c r="E964" s="73">
        <v>42307</v>
      </c>
      <c r="F964" s="76" t="s">
        <v>626</v>
      </c>
      <c r="G964" s="265" t="s">
        <v>713</v>
      </c>
      <c r="H964" s="122" t="s">
        <v>628</v>
      </c>
      <c r="I964" s="74">
        <v>165000</v>
      </c>
      <c r="J964" s="75" t="s">
        <v>19</v>
      </c>
      <c r="K964" s="75" t="s">
        <v>203</v>
      </c>
      <c r="L964" s="134" t="str">
        <f>IF(AND('331-CT'!$E$7=TH!H964,OR(J964="331",K964="331")),"x","")</f>
        <v/>
      </c>
    </row>
    <row r="965" spans="1:12" hidden="1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1076</v>
      </c>
      <c r="G965" s="265"/>
      <c r="H965" s="122" t="s">
        <v>519</v>
      </c>
      <c r="I965" s="74">
        <v>1678844208</v>
      </c>
      <c r="J965" s="75" t="s">
        <v>212</v>
      </c>
      <c r="K965" s="75" t="s">
        <v>19</v>
      </c>
      <c r="L965" s="134" t="str">
        <f>IF(AND('331-CT'!$E$7=TH!H965,OR(J965="331",K965="331")),"x","")</f>
        <v/>
      </c>
    </row>
    <row r="966" spans="1:12" hidden="1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770</v>
      </c>
      <c r="E966" s="73">
        <v>42308</v>
      </c>
      <c r="F966" s="76" t="s">
        <v>724</v>
      </c>
      <c r="G966" s="265" t="s">
        <v>746</v>
      </c>
      <c r="H966" s="122" t="s">
        <v>726</v>
      </c>
      <c r="I966" s="74">
        <v>15000000</v>
      </c>
      <c r="J966" s="75" t="s">
        <v>654</v>
      </c>
      <c r="K966" s="75" t="s">
        <v>203</v>
      </c>
      <c r="L966" s="134" t="str">
        <f>IF(AND('331-CT'!$E$7=TH!H966,OR(J966="331",K966="331")),"x","")</f>
        <v/>
      </c>
    </row>
    <row r="967" spans="1:12" hidden="1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770</v>
      </c>
      <c r="E967" s="73">
        <v>42308</v>
      </c>
      <c r="F967" s="76" t="s">
        <v>727</v>
      </c>
      <c r="G967" s="270" t="s">
        <v>746</v>
      </c>
      <c r="H967" s="122" t="s">
        <v>726</v>
      </c>
      <c r="I967" s="74">
        <v>1500000</v>
      </c>
      <c r="J967" s="75" t="s">
        <v>19</v>
      </c>
      <c r="K967" s="75" t="s">
        <v>203</v>
      </c>
      <c r="L967" s="134" t="str">
        <f>IF(AND('331-CT'!$E$7=TH!H967,OR(J967="331",K967="331")),"x","")</f>
        <v/>
      </c>
    </row>
    <row r="968" spans="1:12" hidden="1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775</v>
      </c>
      <c r="E968" s="73">
        <v>42313</v>
      </c>
      <c r="F968" s="76" t="s">
        <v>766</v>
      </c>
      <c r="G968" s="270" t="s">
        <v>767</v>
      </c>
      <c r="H968" s="122" t="s">
        <v>768</v>
      </c>
      <c r="I968" s="74">
        <v>17750000</v>
      </c>
      <c r="J968" s="75" t="s">
        <v>654</v>
      </c>
      <c r="K968" s="75" t="s">
        <v>203</v>
      </c>
      <c r="L968" s="134" t="str">
        <f>IF(AND('331-CT'!$E$7=TH!H968,OR(J968="331",K968="331")),"x","")</f>
        <v/>
      </c>
    </row>
    <row r="969" spans="1:12" hidden="1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775</v>
      </c>
      <c r="E969" s="73">
        <v>42313</v>
      </c>
      <c r="F969" s="76" t="s">
        <v>769</v>
      </c>
      <c r="G969" s="265" t="s">
        <v>767</v>
      </c>
      <c r="H969" s="122" t="s">
        <v>768</v>
      </c>
      <c r="I969" s="74">
        <v>1775000</v>
      </c>
      <c r="J969" s="75" t="s">
        <v>19</v>
      </c>
      <c r="K969" s="75" t="s">
        <v>203</v>
      </c>
      <c r="L969" s="134" t="str">
        <f>IF(AND('331-CT'!$E$7=TH!H969,OR(J969="331",K969="331")),"x","")</f>
        <v/>
      </c>
    </row>
    <row r="970" spans="1:12" hidden="1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777</v>
      </c>
      <c r="E970" s="73">
        <v>42317</v>
      </c>
      <c r="F970" s="76" t="s">
        <v>771</v>
      </c>
      <c r="G970" s="265" t="s">
        <v>772</v>
      </c>
      <c r="H970" s="122" t="s">
        <v>773</v>
      </c>
      <c r="I970" s="74">
        <v>14460700</v>
      </c>
      <c r="J970" s="75" t="s">
        <v>654</v>
      </c>
      <c r="K970" s="75" t="s">
        <v>203</v>
      </c>
      <c r="L970" s="134" t="str">
        <f>IF(AND('331-CT'!$E$7=TH!H970,OR(J970="331",K970="331")),"x","")</f>
        <v/>
      </c>
    </row>
    <row r="971" spans="1:12" hidden="1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777</v>
      </c>
      <c r="E971" s="73">
        <v>42317</v>
      </c>
      <c r="F971" s="76" t="s">
        <v>774</v>
      </c>
      <c r="G971" s="270" t="s">
        <v>772</v>
      </c>
      <c r="H971" s="122" t="s">
        <v>773</v>
      </c>
      <c r="I971" s="74">
        <v>1446070</v>
      </c>
      <c r="J971" s="75" t="s">
        <v>19</v>
      </c>
      <c r="K971" s="75" t="s">
        <v>203</v>
      </c>
      <c r="L971" s="134" t="str">
        <f>IF(AND('331-CT'!$E$7=TH!H971,OR(J971="331",K971="331")),"x","")</f>
        <v/>
      </c>
    </row>
    <row r="972" spans="1:12" hidden="1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779</v>
      </c>
      <c r="E972" s="73">
        <v>42317</v>
      </c>
      <c r="F972" s="76" t="s">
        <v>766</v>
      </c>
      <c r="G972" s="270" t="s">
        <v>776</v>
      </c>
      <c r="H972" s="122" t="s">
        <v>768</v>
      </c>
      <c r="I972" s="74">
        <v>17900000</v>
      </c>
      <c r="J972" s="75" t="s">
        <v>654</v>
      </c>
      <c r="K972" s="75" t="s">
        <v>203</v>
      </c>
      <c r="L972" s="134" t="str">
        <f>IF(AND('331-CT'!$E$7=TH!H972,OR(J972="331",K972="331")),"x","")</f>
        <v/>
      </c>
    </row>
    <row r="973" spans="1:12" hidden="1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779</v>
      </c>
      <c r="E973" s="73">
        <v>42317</v>
      </c>
      <c r="F973" s="76" t="s">
        <v>769</v>
      </c>
      <c r="G973" s="265" t="s">
        <v>776</v>
      </c>
      <c r="H973" s="122" t="s">
        <v>768</v>
      </c>
      <c r="I973" s="74">
        <v>1790000</v>
      </c>
      <c r="J973" s="75" t="s">
        <v>19</v>
      </c>
      <c r="K973" s="75" t="s">
        <v>203</v>
      </c>
      <c r="L973" s="134" t="str">
        <f>IF(AND('331-CT'!$E$7=TH!H973,OR(J973="331",K973="331")),"x","")</f>
        <v/>
      </c>
    </row>
    <row r="974" spans="1:12" hidden="1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784</v>
      </c>
      <c r="E974" s="73">
        <v>42318</v>
      </c>
      <c r="F974" s="76" t="s">
        <v>771</v>
      </c>
      <c r="G974" s="265" t="s">
        <v>778</v>
      </c>
      <c r="H974" s="122" t="s">
        <v>773</v>
      </c>
      <c r="I974" s="74">
        <v>15610550</v>
      </c>
      <c r="J974" s="75" t="s">
        <v>654</v>
      </c>
      <c r="K974" s="75" t="s">
        <v>203</v>
      </c>
      <c r="L974" s="134" t="str">
        <f>IF(AND('331-CT'!$E$7=TH!H974,OR(J974="331",K974="331")),"x","")</f>
        <v/>
      </c>
    </row>
    <row r="975" spans="1:12" hidden="1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784</v>
      </c>
      <c r="E975" s="73">
        <v>42318</v>
      </c>
      <c r="F975" s="76" t="s">
        <v>774</v>
      </c>
      <c r="G975" s="265" t="s">
        <v>778</v>
      </c>
      <c r="H975" s="122" t="s">
        <v>773</v>
      </c>
      <c r="I975" s="74">
        <v>1561055</v>
      </c>
      <c r="J975" s="75" t="s">
        <v>19</v>
      </c>
      <c r="K975" s="75" t="s">
        <v>203</v>
      </c>
      <c r="L975" s="134" t="str">
        <f>IF(AND('331-CT'!$E$7=TH!H975,OR(J975="331",K975="331")),"x","")</f>
        <v/>
      </c>
    </row>
    <row r="976" spans="1:12" hidden="1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792</v>
      </c>
      <c r="E976" s="73">
        <v>42318</v>
      </c>
      <c r="F976" s="76" t="s">
        <v>780</v>
      </c>
      <c r="G976" s="265" t="s">
        <v>781</v>
      </c>
      <c r="H976" s="122" t="s">
        <v>782</v>
      </c>
      <c r="I976" s="74">
        <v>6818182</v>
      </c>
      <c r="J976" s="75" t="s">
        <v>241</v>
      </c>
      <c r="K976" s="75" t="s">
        <v>203</v>
      </c>
      <c r="L976" s="134" t="str">
        <f>IF(AND('331-CT'!$E$7=TH!H976,OR(J976="331",K976="331")),"x","")</f>
        <v/>
      </c>
    </row>
    <row r="977" spans="1:12" hidden="1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792</v>
      </c>
      <c r="E977" s="73">
        <v>42318</v>
      </c>
      <c r="F977" s="76" t="s">
        <v>783</v>
      </c>
      <c r="G977" s="265" t="s">
        <v>781</v>
      </c>
      <c r="H977" s="122" t="s">
        <v>782</v>
      </c>
      <c r="I977" s="74">
        <v>681818</v>
      </c>
      <c r="J977" s="75" t="s">
        <v>19</v>
      </c>
      <c r="K977" s="75" t="s">
        <v>203</v>
      </c>
      <c r="L977" s="134" t="str">
        <f>IF(AND('331-CT'!$E$7=TH!H977,OR(J977="331",K977="331")),"x","")</f>
        <v/>
      </c>
    </row>
    <row r="978" spans="1:12" hidden="1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796</v>
      </c>
      <c r="E978" s="73">
        <v>42318</v>
      </c>
      <c r="F978" s="76" t="s">
        <v>785</v>
      </c>
      <c r="G978" s="265" t="s">
        <v>786</v>
      </c>
      <c r="H978" s="122" t="s">
        <v>787</v>
      </c>
      <c r="I978" s="74">
        <v>7960000</v>
      </c>
      <c r="J978" s="75" t="s">
        <v>654</v>
      </c>
      <c r="K978" s="75" t="s">
        <v>203</v>
      </c>
      <c r="L978" s="134" t="str">
        <f>IF(AND('331-CT'!$E$7=TH!H978,OR(J978="331",K978="331")),"x","")</f>
        <v/>
      </c>
    </row>
    <row r="979" spans="1:12" hidden="1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788</v>
      </c>
      <c r="G979" s="265" t="s">
        <v>789</v>
      </c>
      <c r="H979" s="122" t="s">
        <v>790</v>
      </c>
      <c r="I979" s="74">
        <v>15221000</v>
      </c>
      <c r="J979" s="75" t="s">
        <v>654</v>
      </c>
      <c r="K979" s="75" t="s">
        <v>18</v>
      </c>
      <c r="L979" s="134" t="str">
        <f>IF(AND('331-CT'!$E$7=TH!H979,OR(J979="331",K979="331")),"x","")</f>
        <v/>
      </c>
    </row>
    <row r="980" spans="1:12" hidden="1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791</v>
      </c>
      <c r="G980" s="265" t="s">
        <v>789</v>
      </c>
      <c r="H980" s="122" t="s">
        <v>790</v>
      </c>
      <c r="I980" s="74">
        <v>1522100</v>
      </c>
      <c r="J980" s="75" t="s">
        <v>19</v>
      </c>
      <c r="K980" s="75" t="s">
        <v>18</v>
      </c>
      <c r="L980" s="134" t="str">
        <f>IF(AND('331-CT'!$E$7=TH!H980,OR(J980="331",K980="331")),"x","")</f>
        <v/>
      </c>
    </row>
    <row r="981" spans="1:12" hidden="1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801</v>
      </c>
      <c r="E981" s="73">
        <v>42319</v>
      </c>
      <c r="F981" s="76" t="s">
        <v>793</v>
      </c>
      <c r="G981" s="265" t="s">
        <v>794</v>
      </c>
      <c r="H981" s="122" t="s">
        <v>773</v>
      </c>
      <c r="I981" s="74">
        <v>15000000</v>
      </c>
      <c r="J981" s="75" t="s">
        <v>654</v>
      </c>
      <c r="K981" s="75" t="s">
        <v>203</v>
      </c>
      <c r="L981" s="134" t="str">
        <f>IF(AND('331-CT'!$E$7=TH!H981,OR(J981="331",K981="331")),"x","")</f>
        <v/>
      </c>
    </row>
    <row r="982" spans="1:12" hidden="1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801</v>
      </c>
      <c r="E982" s="73">
        <v>42319</v>
      </c>
      <c r="F982" s="76" t="s">
        <v>795</v>
      </c>
      <c r="G982" s="265" t="s">
        <v>794</v>
      </c>
      <c r="H982" s="122" t="s">
        <v>773</v>
      </c>
      <c r="I982" s="74">
        <v>1500000</v>
      </c>
      <c r="J982" s="75" t="s">
        <v>19</v>
      </c>
      <c r="K982" s="75" t="s">
        <v>203</v>
      </c>
      <c r="L982" s="134" t="str">
        <f>IF(AND('331-CT'!$E$7=TH!H982,OR(J982="331",K982="331")),"x","")</f>
        <v/>
      </c>
    </row>
    <row r="983" spans="1:12" hidden="1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802</v>
      </c>
      <c r="E983" s="73">
        <v>42319</v>
      </c>
      <c r="F983" s="76" t="s">
        <v>797</v>
      </c>
      <c r="G983" s="265" t="s">
        <v>798</v>
      </c>
      <c r="H983" s="122" t="s">
        <v>799</v>
      </c>
      <c r="I983" s="74">
        <v>8181816</v>
      </c>
      <c r="J983" s="75" t="s">
        <v>654</v>
      </c>
      <c r="K983" s="75" t="s">
        <v>203</v>
      </c>
      <c r="L983" s="134" t="str">
        <f>IF(AND('331-CT'!$E$7=TH!H983,OR(J983="331",K983="331")),"x","")</f>
        <v/>
      </c>
    </row>
    <row r="984" spans="1:12" hidden="1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802</v>
      </c>
      <c r="E984" s="73">
        <v>42319</v>
      </c>
      <c r="F984" s="76" t="s">
        <v>800</v>
      </c>
      <c r="G984" s="265" t="s">
        <v>798</v>
      </c>
      <c r="H984" s="122" t="s">
        <v>799</v>
      </c>
      <c r="I984" s="74">
        <v>818181</v>
      </c>
      <c r="J984" s="75" t="s">
        <v>19</v>
      </c>
      <c r="K984" s="75" t="s">
        <v>203</v>
      </c>
      <c r="L984" s="134" t="str">
        <f>IF(AND('331-CT'!$E$7=TH!H984,OR(J984="331",K984="331")),"x","")</f>
        <v/>
      </c>
    </row>
    <row r="985" spans="1:12" hidden="1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803</v>
      </c>
      <c r="E985" s="73">
        <v>42319</v>
      </c>
      <c r="F985" s="76" t="s">
        <v>575</v>
      </c>
      <c r="G985" s="265"/>
      <c r="H985" s="122" t="s">
        <v>271</v>
      </c>
      <c r="I985" s="74">
        <v>50000000</v>
      </c>
      <c r="J985" s="75" t="s">
        <v>54</v>
      </c>
      <c r="K985" s="75" t="s">
        <v>203</v>
      </c>
      <c r="L985" s="134" t="str">
        <f>IF(AND('331-CT'!$E$7=TH!H985,OR(J985="331",K985="331")),"x","")</f>
        <v/>
      </c>
    </row>
    <row r="986" spans="1:12" hidden="1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300</v>
      </c>
      <c r="G986" s="265"/>
      <c r="H986" s="122" t="s">
        <v>151</v>
      </c>
      <c r="I986" s="74">
        <v>50000000</v>
      </c>
      <c r="J986" s="75" t="s">
        <v>18</v>
      </c>
      <c r="K986" s="75" t="s">
        <v>54</v>
      </c>
      <c r="L986" s="134" t="str">
        <f>IF(AND('331-CT'!$E$7=TH!H986,OR(J986="331",K986="331")),"x","")</f>
        <v/>
      </c>
    </row>
    <row r="987" spans="1:12" hidden="1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74">
        <v>45000</v>
      </c>
      <c r="J987" s="75" t="s">
        <v>241</v>
      </c>
      <c r="K987" s="75" t="s">
        <v>54</v>
      </c>
      <c r="L987" s="134" t="str">
        <f>IF(AND('331-CT'!$E$7=TH!H987,OR(J987="331",K987="331")),"x","")</f>
        <v/>
      </c>
    </row>
    <row r="988" spans="1:12" hidden="1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74">
        <v>4500</v>
      </c>
      <c r="J988" s="75" t="s">
        <v>19</v>
      </c>
      <c r="K988" s="75" t="s">
        <v>54</v>
      </c>
      <c r="L988" s="134" t="str">
        <f>IF(AND('331-CT'!$E$7=TH!H988,OR(J988="331",K988="331")),"x","")</f>
        <v/>
      </c>
    </row>
    <row r="989" spans="1:12" hidden="1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864</v>
      </c>
      <c r="G989" s="265" t="s">
        <v>865</v>
      </c>
      <c r="H989" s="122" t="s">
        <v>648</v>
      </c>
      <c r="I989" s="74">
        <v>35145400</v>
      </c>
      <c r="J989" s="75" t="s">
        <v>241</v>
      </c>
      <c r="K989" s="75" t="s">
        <v>18</v>
      </c>
      <c r="L989" s="134" t="str">
        <f>IF(AND('331-CT'!$E$7=TH!H989,OR(J989="331",K989="331")),"x","")</f>
        <v/>
      </c>
    </row>
    <row r="990" spans="1:12" hidden="1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866</v>
      </c>
      <c r="G990" s="265" t="s">
        <v>865</v>
      </c>
      <c r="H990" s="122" t="s">
        <v>648</v>
      </c>
      <c r="I990" s="74">
        <v>3514540</v>
      </c>
      <c r="J990" s="75" t="s">
        <v>19</v>
      </c>
      <c r="K990" s="75" t="s">
        <v>18</v>
      </c>
      <c r="L990" s="134" t="str">
        <f>IF(AND('331-CT'!$E$7=TH!H990,OR(J990="331",K990="331")),"x","")</f>
        <v/>
      </c>
    </row>
    <row r="991" spans="1:12" hidden="1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807</v>
      </c>
      <c r="E991" s="73">
        <v>42321</v>
      </c>
      <c r="F991" s="76" t="s">
        <v>575</v>
      </c>
      <c r="G991" s="265"/>
      <c r="H991" s="122" t="s">
        <v>271</v>
      </c>
      <c r="I991" s="74">
        <v>50000000</v>
      </c>
      <c r="J991" s="75" t="s">
        <v>54</v>
      </c>
      <c r="K991" s="75" t="s">
        <v>203</v>
      </c>
      <c r="L991" s="134" t="str">
        <f>IF(AND('331-CT'!$E$7=TH!H991,OR(J991="331",K991="331")),"x","")</f>
        <v/>
      </c>
    </row>
    <row r="992" spans="1:12" hidden="1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839</v>
      </c>
      <c r="G992" s="265"/>
      <c r="H992" s="122" t="s">
        <v>741</v>
      </c>
      <c r="I992" s="74">
        <v>10199904</v>
      </c>
      <c r="J992" s="75" t="s">
        <v>18</v>
      </c>
      <c r="K992" s="75" t="s">
        <v>54</v>
      </c>
      <c r="L992" s="134" t="str">
        <f>IF(AND('331-CT'!$E$7=TH!H992,OR(J992="331",K992="331")),"x","")</f>
        <v/>
      </c>
    </row>
    <row r="993" spans="1:12" hidden="1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74">
        <v>45000</v>
      </c>
      <c r="J993" s="75" t="s">
        <v>241</v>
      </c>
      <c r="K993" s="75" t="s">
        <v>54</v>
      </c>
      <c r="L993" s="134" t="str">
        <f>IF(AND('331-CT'!$E$7=TH!H993,OR(J993="331",K993="331")),"x","")</f>
        <v/>
      </c>
    </row>
    <row r="994" spans="1:12" hidden="1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74">
        <v>4500</v>
      </c>
      <c r="J994" s="75" t="s">
        <v>19</v>
      </c>
      <c r="K994" s="75" t="s">
        <v>54</v>
      </c>
      <c r="L994" s="134" t="str">
        <f>IF(AND('331-CT'!$E$7=TH!H994,OR(J994="331",K994="331")),"x","")</f>
        <v/>
      </c>
    </row>
    <row r="995" spans="1:12" hidden="1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840</v>
      </c>
      <c r="G995" s="265"/>
      <c r="H995" s="122" t="s">
        <v>648</v>
      </c>
      <c r="I995" s="74">
        <v>30644460</v>
      </c>
      <c r="J995" s="75" t="s">
        <v>18</v>
      </c>
      <c r="K995" s="75" t="s">
        <v>54</v>
      </c>
      <c r="L995" s="134" t="str">
        <f>IF(AND('331-CT'!$E$7=TH!H995,OR(J995="331",K995="331")),"x","")</f>
        <v/>
      </c>
    </row>
    <row r="996" spans="1:12" hidden="1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74">
        <v>45000</v>
      </c>
      <c r="J996" s="75" t="s">
        <v>241</v>
      </c>
      <c r="K996" s="75" t="s">
        <v>54</v>
      </c>
      <c r="L996" s="134" t="str">
        <f>IF(AND('331-CT'!$E$7=TH!H996,OR(J996="331",K996="331")),"x","")</f>
        <v/>
      </c>
    </row>
    <row r="997" spans="1:12" hidden="1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74">
        <v>4500</v>
      </c>
      <c r="J997" s="75" t="s">
        <v>19</v>
      </c>
      <c r="K997" s="75" t="s">
        <v>54</v>
      </c>
      <c r="L997" s="134" t="str">
        <f>IF(AND('331-CT'!$E$7=TH!H997,OR(J997="331",K997="331")),"x","")</f>
        <v/>
      </c>
    </row>
    <row r="998" spans="1:12" hidden="1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811</v>
      </c>
      <c r="E998" s="73">
        <v>42322</v>
      </c>
      <c r="F998" s="76" t="s">
        <v>1088</v>
      </c>
      <c r="G998" s="265" t="s">
        <v>473</v>
      </c>
      <c r="H998" s="122" t="s">
        <v>1130</v>
      </c>
      <c r="I998" s="74">
        <v>16500000</v>
      </c>
      <c r="J998" s="75" t="s">
        <v>654</v>
      </c>
      <c r="K998" s="75" t="s">
        <v>203</v>
      </c>
      <c r="L998" s="134" t="str">
        <f>IF(AND('331-CT'!$E$7=TH!H998,OR(J998="331",K998="331")),"x","")</f>
        <v/>
      </c>
    </row>
    <row r="999" spans="1:12" hidden="1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811</v>
      </c>
      <c r="E999" s="73">
        <v>42322</v>
      </c>
      <c r="F999" s="76" t="s">
        <v>1091</v>
      </c>
      <c r="G999" s="265" t="s">
        <v>473</v>
      </c>
      <c r="H999" s="122" t="s">
        <v>1130</v>
      </c>
      <c r="I999" s="74">
        <v>1650000</v>
      </c>
      <c r="J999" s="75" t="s">
        <v>19</v>
      </c>
      <c r="K999" s="75" t="s">
        <v>203</v>
      </c>
      <c r="L999" s="134" t="str">
        <f>IF(AND('331-CT'!$E$7=TH!H999,OR(J999="331",K999="331")),"x","")</f>
        <v/>
      </c>
    </row>
    <row r="1000" spans="1:12" hidden="1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813</v>
      </c>
      <c r="E1000" s="73">
        <v>42324</v>
      </c>
      <c r="F1000" s="76" t="s">
        <v>1083</v>
      </c>
      <c r="G1000" s="265" t="s">
        <v>1084</v>
      </c>
      <c r="H1000" s="122" t="s">
        <v>1085</v>
      </c>
      <c r="I1000" s="74">
        <v>277273</v>
      </c>
      <c r="J1000" s="75" t="s">
        <v>241</v>
      </c>
      <c r="K1000" s="75" t="s">
        <v>203</v>
      </c>
      <c r="L1000" s="134" t="str">
        <f>IF(AND('331-CT'!$E$7=TH!H1000,OR(J1000="331",K1000="331")),"x","")</f>
        <v/>
      </c>
    </row>
    <row r="1001" spans="1:12" hidden="1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813</v>
      </c>
      <c r="E1001" s="73">
        <v>42324</v>
      </c>
      <c r="F1001" s="76" t="s">
        <v>1086</v>
      </c>
      <c r="G1001" s="265" t="s">
        <v>1084</v>
      </c>
      <c r="H1001" s="122" t="s">
        <v>1085</v>
      </c>
      <c r="I1001" s="74">
        <v>27727</v>
      </c>
      <c r="J1001" s="75" t="s">
        <v>19</v>
      </c>
      <c r="K1001" s="75" t="s">
        <v>203</v>
      </c>
      <c r="L1001" s="134" t="str">
        <f>IF(AND('331-CT'!$E$7=TH!H1001,OR(J1001="331",K1001="331")),"x","")</f>
        <v/>
      </c>
    </row>
    <row r="1002" spans="1:12" hidden="1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462</v>
      </c>
      <c r="G1002" s="265" t="s">
        <v>818</v>
      </c>
      <c r="H1002" s="122" t="s">
        <v>299</v>
      </c>
      <c r="I1002" s="74">
        <v>83901727</v>
      </c>
      <c r="J1002" s="75" t="s">
        <v>654</v>
      </c>
      <c r="K1002" s="75" t="s">
        <v>18</v>
      </c>
      <c r="L1002" s="134" t="str">
        <f>IF(AND('331-CT'!$E$7=TH!H1002,OR(J1002="331",K1002="331")),"x","")</f>
        <v/>
      </c>
    </row>
    <row r="1003" spans="1:12" hidden="1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463</v>
      </c>
      <c r="G1003" s="265" t="s">
        <v>818</v>
      </c>
      <c r="H1003" s="122" t="s">
        <v>299</v>
      </c>
      <c r="I1003" s="74">
        <v>8390173</v>
      </c>
      <c r="J1003" s="75" t="s">
        <v>19</v>
      </c>
      <c r="K1003" s="75" t="s">
        <v>18</v>
      </c>
      <c r="L1003" s="134" t="str">
        <f>IF(AND('331-CT'!$E$7=TH!H1003,OR(J1003="331",K1003="331")),"x","")</f>
        <v/>
      </c>
    </row>
    <row r="1004" spans="1:12" hidden="1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814</v>
      </c>
      <c r="E1004" s="73">
        <v>42327</v>
      </c>
      <c r="F1004" s="76" t="s">
        <v>1088</v>
      </c>
      <c r="G1004" s="265" t="s">
        <v>1131</v>
      </c>
      <c r="H1004" s="122" t="s">
        <v>1130</v>
      </c>
      <c r="I1004" s="74">
        <v>17250000</v>
      </c>
      <c r="J1004" s="75" t="s">
        <v>654</v>
      </c>
      <c r="K1004" s="75" t="s">
        <v>203</v>
      </c>
      <c r="L1004" s="134" t="str">
        <f>IF(AND('331-CT'!$E$7=TH!H1004,OR(J1004="331",K1004="331")),"x","")</f>
        <v/>
      </c>
    </row>
    <row r="1005" spans="1:12" hidden="1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814</v>
      </c>
      <c r="E1005" s="73">
        <v>42327</v>
      </c>
      <c r="F1005" s="76" t="s">
        <v>1091</v>
      </c>
      <c r="G1005" s="265" t="s">
        <v>1131</v>
      </c>
      <c r="H1005" s="122" t="s">
        <v>1130</v>
      </c>
      <c r="I1005" s="74">
        <v>1725000</v>
      </c>
      <c r="J1005" s="75" t="s">
        <v>19</v>
      </c>
      <c r="K1005" s="75" t="s">
        <v>203</v>
      </c>
      <c r="L1005" s="134" t="str">
        <f>IF(AND('331-CT'!$E$7=TH!H1005,OR(J1005="331",K1005="331")),"x","")</f>
        <v/>
      </c>
    </row>
    <row r="1006" spans="1:12" hidden="1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825</v>
      </c>
      <c r="E1006" s="73">
        <v>42328</v>
      </c>
      <c r="F1006" s="76" t="s">
        <v>804</v>
      </c>
      <c r="G1006" s="265" t="s">
        <v>805</v>
      </c>
      <c r="H1006" s="122" t="s">
        <v>279</v>
      </c>
      <c r="I1006" s="74">
        <v>280531</v>
      </c>
      <c r="J1006" s="75" t="s">
        <v>241</v>
      </c>
      <c r="K1006" s="75" t="s">
        <v>203</v>
      </c>
      <c r="L1006" s="134" t="str">
        <f>IF(AND('331-CT'!$E$7=TH!H1006,OR(J1006="331",K1006="331")),"x","")</f>
        <v/>
      </c>
    </row>
    <row r="1007" spans="1:12" hidden="1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825</v>
      </c>
      <c r="E1007" s="73">
        <v>42328</v>
      </c>
      <c r="F1007" s="76" t="s">
        <v>806</v>
      </c>
      <c r="G1007" s="265" t="s">
        <v>805</v>
      </c>
      <c r="H1007" s="122" t="s">
        <v>279</v>
      </c>
      <c r="I1007" s="74">
        <v>28053</v>
      </c>
      <c r="J1007" s="75" t="s">
        <v>19</v>
      </c>
      <c r="K1007" s="75" t="s">
        <v>203</v>
      </c>
      <c r="L1007" s="134" t="str">
        <f>IF(AND('331-CT'!$E$7=TH!H1007,OR(J1007="331",K1007="331")),"x","")</f>
        <v/>
      </c>
    </row>
    <row r="1008" spans="1:12" hidden="1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829</v>
      </c>
      <c r="E1008" s="73">
        <v>42328</v>
      </c>
      <c r="F1008" s="76" t="s">
        <v>808</v>
      </c>
      <c r="G1008" s="265" t="s">
        <v>809</v>
      </c>
      <c r="H1008" s="122" t="s">
        <v>279</v>
      </c>
      <c r="I1008" s="74">
        <v>305830</v>
      </c>
      <c r="J1008" s="75" t="s">
        <v>241</v>
      </c>
      <c r="K1008" s="75" t="s">
        <v>203</v>
      </c>
      <c r="L1008" s="134" t="str">
        <f>IF(AND('331-CT'!$E$7=TH!H1008,OR(J1008="331",K1008="331")),"x","")</f>
        <v/>
      </c>
    </row>
    <row r="1009" spans="1:12" hidden="1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829</v>
      </c>
      <c r="E1009" s="73">
        <v>42328</v>
      </c>
      <c r="F1009" s="76" t="s">
        <v>810</v>
      </c>
      <c r="G1009" s="265" t="s">
        <v>809</v>
      </c>
      <c r="H1009" s="122" t="s">
        <v>279</v>
      </c>
      <c r="I1009" s="74">
        <v>30583</v>
      </c>
      <c r="J1009" s="75" t="s">
        <v>19</v>
      </c>
      <c r="K1009" s="75" t="s">
        <v>203</v>
      </c>
      <c r="L1009" s="134" t="str">
        <f>IF(AND('331-CT'!$E$7=TH!H1009,OR(J1009="331",K1009="331")),"x","")</f>
        <v/>
      </c>
    </row>
    <row r="1010" spans="1:12" hidden="1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833</v>
      </c>
      <c r="E1010" s="73">
        <v>42328</v>
      </c>
      <c r="F1010" s="76" t="s">
        <v>625</v>
      </c>
      <c r="G1010" s="265" t="s">
        <v>812</v>
      </c>
      <c r="H1010" s="122" t="s">
        <v>628</v>
      </c>
      <c r="I1010" s="74">
        <v>6700000</v>
      </c>
      <c r="J1010" s="75" t="s">
        <v>241</v>
      </c>
      <c r="K1010" s="75" t="s">
        <v>203</v>
      </c>
      <c r="L1010" s="134" t="str">
        <f>IF(AND('331-CT'!$E$7=TH!H1010,OR(J1010="331",K1010="331")),"x","")</f>
        <v/>
      </c>
    </row>
    <row r="1011" spans="1:12" hidden="1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833</v>
      </c>
      <c r="E1011" s="73">
        <v>42328</v>
      </c>
      <c r="F1011" s="76" t="s">
        <v>626</v>
      </c>
      <c r="G1011" s="265" t="s">
        <v>812</v>
      </c>
      <c r="H1011" s="122" t="s">
        <v>628</v>
      </c>
      <c r="I1011" s="74">
        <v>670000</v>
      </c>
      <c r="J1011" s="75" t="s">
        <v>19</v>
      </c>
      <c r="K1011" s="75" t="s">
        <v>203</v>
      </c>
      <c r="L1011" s="134" t="str">
        <f>IF(AND('331-CT'!$E$7=TH!H1011,OR(J1011="331",K1011="331")),"x","")</f>
        <v/>
      </c>
    </row>
    <row r="1012" spans="1:12" hidden="1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819</v>
      </c>
      <c r="G1012" s="265" t="s">
        <v>820</v>
      </c>
      <c r="H1012" s="122" t="s">
        <v>111</v>
      </c>
      <c r="I1012" s="74">
        <v>280636364</v>
      </c>
      <c r="J1012" s="75" t="s">
        <v>654</v>
      </c>
      <c r="K1012" s="75" t="s">
        <v>18</v>
      </c>
      <c r="L1012" s="134" t="str">
        <f>IF(AND('331-CT'!$E$7=TH!H1012,OR(J1012="331",K1012="331")),"x","")</f>
        <v/>
      </c>
    </row>
    <row r="1013" spans="1:12" hidden="1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821</v>
      </c>
      <c r="G1013" s="265" t="s">
        <v>820</v>
      </c>
      <c r="H1013" s="122" t="s">
        <v>111</v>
      </c>
      <c r="I1013" s="74">
        <v>28063636</v>
      </c>
      <c r="J1013" s="75" t="s">
        <v>19</v>
      </c>
      <c r="K1013" s="75" t="s">
        <v>18</v>
      </c>
      <c r="L1013" s="134" t="str">
        <f>IF(AND('331-CT'!$E$7=TH!H1013,OR(J1013="331",K1013="331")),"x","")</f>
        <v/>
      </c>
    </row>
    <row r="1014" spans="1:12" hidden="1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313</v>
      </c>
      <c r="I1014" s="74">
        <v>8183794</v>
      </c>
      <c r="J1014" s="75" t="s">
        <v>239</v>
      </c>
      <c r="K1014" s="75" t="s">
        <v>54</v>
      </c>
      <c r="L1014" s="134" t="str">
        <f>IF(AND('331-CT'!$E$7=TH!H1014,OR(J1014="331",K1014="331")),"x","")</f>
        <v/>
      </c>
    </row>
    <row r="1015" spans="1:12" hidden="1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834</v>
      </c>
      <c r="E1015" s="73">
        <v>42329</v>
      </c>
      <c r="F1015" s="76" t="s">
        <v>575</v>
      </c>
      <c r="G1015" s="265"/>
      <c r="H1015" s="122" t="s">
        <v>271</v>
      </c>
      <c r="I1015" s="74">
        <v>165000000</v>
      </c>
      <c r="J1015" s="75" t="s">
        <v>54</v>
      </c>
      <c r="K1015" s="75" t="s">
        <v>203</v>
      </c>
      <c r="L1015" s="134" t="str">
        <f>IF(AND('331-CT'!$E$7=TH!H1015,OR(J1015="331",K1015="331")),"x","")</f>
        <v/>
      </c>
    </row>
    <row r="1016" spans="1:12" hidden="1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1087</v>
      </c>
      <c r="E1016" s="73">
        <v>42329</v>
      </c>
      <c r="F1016" s="76" t="s">
        <v>815</v>
      </c>
      <c r="G1016" s="265" t="s">
        <v>816</v>
      </c>
      <c r="H1016" s="122" t="s">
        <v>188</v>
      </c>
      <c r="I1016" s="74">
        <v>9042800</v>
      </c>
      <c r="J1016" s="75" t="s">
        <v>241</v>
      </c>
      <c r="K1016" s="75" t="s">
        <v>203</v>
      </c>
      <c r="L1016" s="134" t="str">
        <f>IF(AND('331-CT'!$E$7=TH!H1016,OR(J1016="331",K1016="331")),"x","")</f>
        <v/>
      </c>
    </row>
    <row r="1017" spans="1:12" hidden="1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1087</v>
      </c>
      <c r="E1017" s="73">
        <v>42329</v>
      </c>
      <c r="F1017" s="76" t="s">
        <v>817</v>
      </c>
      <c r="G1017" s="265" t="s">
        <v>816</v>
      </c>
      <c r="H1017" s="122" t="s">
        <v>188</v>
      </c>
      <c r="I1017" s="74">
        <v>452140</v>
      </c>
      <c r="J1017" s="75" t="s">
        <v>19</v>
      </c>
      <c r="K1017" s="75" t="s">
        <v>203</v>
      </c>
      <c r="L1017" s="134" t="str">
        <f>IF(AND('331-CT'!$E$7=TH!H1017,OR(J1017="331",K1017="331")),"x","")</f>
        <v/>
      </c>
    </row>
    <row r="1018" spans="1:12" hidden="1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822</v>
      </c>
      <c r="G1018" s="265" t="s">
        <v>823</v>
      </c>
      <c r="H1018" s="122" t="s">
        <v>111</v>
      </c>
      <c r="I1018" s="74">
        <v>455818182</v>
      </c>
      <c r="J1018" s="75" t="s">
        <v>654</v>
      </c>
      <c r="K1018" s="75" t="s">
        <v>18</v>
      </c>
      <c r="L1018" s="134" t="str">
        <f>IF(AND('331-CT'!$E$7=TH!H1018,OR(J1018="331",K1018="331")),"x","")</f>
        <v/>
      </c>
    </row>
    <row r="1019" spans="1:12" hidden="1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824</v>
      </c>
      <c r="G1019" s="265" t="s">
        <v>823</v>
      </c>
      <c r="H1019" s="122" t="s">
        <v>111</v>
      </c>
      <c r="I1019" s="74">
        <v>45581818</v>
      </c>
      <c r="J1019" s="75" t="s">
        <v>19</v>
      </c>
      <c r="K1019" s="75" t="s">
        <v>18</v>
      </c>
      <c r="L1019" s="134" t="str">
        <f>IF(AND('331-CT'!$E$7=TH!H1019,OR(J1019="331",K1019="331")),"x","")</f>
        <v/>
      </c>
    </row>
    <row r="1020" spans="1:12" hidden="1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314</v>
      </c>
      <c r="I1020" s="74">
        <v>16374064</v>
      </c>
      <c r="J1020" s="75" t="s">
        <v>239</v>
      </c>
      <c r="K1020" s="75" t="s">
        <v>54</v>
      </c>
      <c r="L1020" s="134" t="str">
        <f>IF(AND('331-CT'!$E$7=TH!H1020,OR(J1020="331",K1020="331")),"x","")</f>
        <v/>
      </c>
    </row>
    <row r="1021" spans="1:12" hidden="1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316</v>
      </c>
      <c r="I1021" s="74">
        <v>13099251</v>
      </c>
      <c r="J1021" s="75" t="s">
        <v>239</v>
      </c>
      <c r="K1021" s="75" t="s">
        <v>54</v>
      </c>
      <c r="L1021" s="134" t="str">
        <f>IF(AND('331-CT'!$E$7=TH!H1021,OR(J1021="331",K1021="331")),"x","")</f>
        <v/>
      </c>
    </row>
    <row r="1022" spans="1:12" hidden="1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315</v>
      </c>
      <c r="I1022" s="74">
        <v>12280547</v>
      </c>
      <c r="J1022" s="75" t="s">
        <v>239</v>
      </c>
      <c r="K1022" s="75" t="s">
        <v>54</v>
      </c>
      <c r="L1022" s="134" t="str">
        <f>IF(AND('331-CT'!$E$7=TH!H1022,OR(J1022="331",K1022="331")),"x","")</f>
        <v/>
      </c>
    </row>
    <row r="1023" spans="1:12" hidden="1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317</v>
      </c>
      <c r="I1023" s="74">
        <v>8187032</v>
      </c>
      <c r="J1023" s="75" t="s">
        <v>239</v>
      </c>
      <c r="K1023" s="75" t="s">
        <v>54</v>
      </c>
      <c r="L1023" s="134" t="str">
        <f>IF(AND('331-CT'!$E$7=TH!H1023,OR(J1023="331",K1023="331")),"x","")</f>
        <v/>
      </c>
    </row>
    <row r="1024" spans="1:12" hidden="1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318</v>
      </c>
      <c r="I1024" s="74">
        <v>12280547</v>
      </c>
      <c r="J1024" s="75" t="s">
        <v>239</v>
      </c>
      <c r="K1024" s="75" t="s">
        <v>54</v>
      </c>
      <c r="L1024" s="134" t="str">
        <f>IF(AND('331-CT'!$E$7=TH!H1024,OR(J1024="331",K1024="331")),"x","")</f>
        <v/>
      </c>
    </row>
    <row r="1025" spans="1:12" hidden="1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272</v>
      </c>
      <c r="G1025" s="265"/>
      <c r="H1025" s="122" t="s">
        <v>319</v>
      </c>
      <c r="I1025" s="74">
        <v>16374064</v>
      </c>
      <c r="J1025" s="75" t="s">
        <v>239</v>
      </c>
      <c r="K1025" s="75" t="s">
        <v>54</v>
      </c>
      <c r="L1025" s="134" t="str">
        <f>IF(AND('331-CT'!$E$7=TH!H1025,OR(J1025="331",K1025="331")),"x","")</f>
        <v/>
      </c>
    </row>
    <row r="1026" spans="1:12" hidden="1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302</v>
      </c>
      <c r="G1026" s="265"/>
      <c r="H1026" s="122" t="s">
        <v>320</v>
      </c>
      <c r="I1026" s="74">
        <v>11461845</v>
      </c>
      <c r="J1026" s="75" t="s">
        <v>239</v>
      </c>
      <c r="K1026" s="75" t="s">
        <v>54</v>
      </c>
      <c r="L1026" s="134" t="str">
        <f>IF(AND('331-CT'!$E$7=TH!H1026,OR(J1026="331",K1026="331")),"x","")</f>
        <v/>
      </c>
    </row>
    <row r="1027" spans="1:12" hidden="1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303</v>
      </c>
      <c r="G1027" s="265"/>
      <c r="H1027" s="122" t="s">
        <v>321</v>
      </c>
      <c r="I1027" s="74">
        <v>12280547</v>
      </c>
      <c r="J1027" s="75" t="s">
        <v>239</v>
      </c>
      <c r="K1027" s="75" t="s">
        <v>54</v>
      </c>
      <c r="L1027" s="134" t="str">
        <f>IF(AND('331-CT'!$E$7=TH!H1027,OR(J1027="331",K1027="331")),"x","")</f>
        <v/>
      </c>
    </row>
    <row r="1028" spans="1:12" hidden="1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417</v>
      </c>
      <c r="G1028" s="265"/>
      <c r="H1028" s="122" t="s">
        <v>323</v>
      </c>
      <c r="I1028" s="74">
        <v>12280547</v>
      </c>
      <c r="J1028" s="75" t="s">
        <v>239</v>
      </c>
      <c r="K1028" s="75" t="s">
        <v>54</v>
      </c>
      <c r="L1028" s="134" t="str">
        <f>IF(AND('331-CT'!$E$7=TH!H1028,OR(J1028="331",K1028="331")),"x","")</f>
        <v/>
      </c>
    </row>
    <row r="1029" spans="1:12" hidden="1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464</v>
      </c>
      <c r="G1029" s="265"/>
      <c r="H1029" s="122" t="s">
        <v>325</v>
      </c>
      <c r="I1029" s="74">
        <v>12280547</v>
      </c>
      <c r="J1029" s="75" t="s">
        <v>239</v>
      </c>
      <c r="K1029" s="75" t="s">
        <v>54</v>
      </c>
      <c r="L1029" s="134" t="str">
        <f>IF(AND('331-CT'!$E$7=TH!H1029,OR(J1029="331",K1029="331")),"x","")</f>
        <v/>
      </c>
    </row>
    <row r="1030" spans="1:12" hidden="1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465</v>
      </c>
      <c r="G1030" s="265"/>
      <c r="H1030" s="122" t="s">
        <v>416</v>
      </c>
      <c r="I1030" s="74">
        <v>12280547</v>
      </c>
      <c r="J1030" s="75" t="s">
        <v>239</v>
      </c>
      <c r="K1030" s="75" t="s">
        <v>54</v>
      </c>
      <c r="L1030" s="134" t="str">
        <f>IF(AND('331-CT'!$E$7=TH!H1030,OR(J1030="331",K1030="331")),"x","")</f>
        <v/>
      </c>
    </row>
    <row r="1031" spans="1:12" hidden="1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579</v>
      </c>
      <c r="G1031" s="265"/>
      <c r="H1031" s="122" t="s">
        <v>421</v>
      </c>
      <c r="I1031" s="74">
        <v>8187032</v>
      </c>
      <c r="J1031" s="75" t="s">
        <v>239</v>
      </c>
      <c r="K1031" s="75" t="s">
        <v>54</v>
      </c>
      <c r="L1031" s="134" t="str">
        <f>IF(AND('331-CT'!$E$7=TH!H1031,OR(J1031="331",K1031="331")),"x","")</f>
        <v/>
      </c>
    </row>
    <row r="1032" spans="1:12" hidden="1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580</v>
      </c>
      <c r="G1032" s="265"/>
      <c r="H1032" s="122" t="s">
        <v>455</v>
      </c>
      <c r="I1032" s="74">
        <v>8187032</v>
      </c>
      <c r="J1032" s="75" t="s">
        <v>239</v>
      </c>
      <c r="K1032" s="75" t="s">
        <v>54</v>
      </c>
      <c r="L1032" s="134" t="str">
        <f>IF(AND('331-CT'!$E$7=TH!H1032,OR(J1032="331",K1032="331")),"x","")</f>
        <v/>
      </c>
    </row>
    <row r="1033" spans="1:12" hidden="1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867</v>
      </c>
      <c r="G1033" s="265" t="s">
        <v>1081</v>
      </c>
      <c r="H1033" s="122" t="s">
        <v>648</v>
      </c>
      <c r="I1033" s="74">
        <v>36579400</v>
      </c>
      <c r="J1033" s="75" t="s">
        <v>241</v>
      </c>
      <c r="K1033" s="75" t="s">
        <v>18</v>
      </c>
      <c r="L1033" s="134" t="str">
        <f>IF(AND('331-CT'!$E$7=TH!H1033,OR(J1033="331",K1033="331")),"x","")</f>
        <v/>
      </c>
    </row>
    <row r="1034" spans="1:12" hidden="1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868</v>
      </c>
      <c r="G1034" s="265" t="s">
        <v>1081</v>
      </c>
      <c r="H1034" s="122" t="s">
        <v>648</v>
      </c>
      <c r="I1034" s="74">
        <v>3657940</v>
      </c>
      <c r="J1034" s="75" t="s">
        <v>19</v>
      </c>
      <c r="K1034" s="75" t="s">
        <v>18</v>
      </c>
      <c r="L1034" s="134" t="str">
        <f>IF(AND('331-CT'!$E$7=TH!H1034,OR(J1034="331",K1034="331")),"x","")</f>
        <v/>
      </c>
    </row>
    <row r="1035" spans="1:12" hidden="1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847</v>
      </c>
      <c r="E1035" s="73">
        <v>42335</v>
      </c>
      <c r="F1035" s="76" t="s">
        <v>826</v>
      </c>
      <c r="G1035" s="265" t="s">
        <v>827</v>
      </c>
      <c r="H1035" s="122" t="s">
        <v>828</v>
      </c>
      <c r="I1035" s="74">
        <v>4937000</v>
      </c>
      <c r="J1035" s="75" t="s">
        <v>654</v>
      </c>
      <c r="K1035" s="75" t="s">
        <v>203</v>
      </c>
      <c r="L1035" s="134" t="str">
        <f>IF(AND('331-CT'!$E$7=TH!H1035,OR(J1035="331",K1035="331")),"x","")</f>
        <v/>
      </c>
    </row>
    <row r="1036" spans="1:12" hidden="1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850</v>
      </c>
      <c r="E1036" s="73">
        <v>42336</v>
      </c>
      <c r="F1036" s="76" t="s">
        <v>830</v>
      </c>
      <c r="G1036" s="265" t="s">
        <v>831</v>
      </c>
      <c r="H1036" s="122" t="s">
        <v>773</v>
      </c>
      <c r="I1036" s="74">
        <v>3856320</v>
      </c>
      <c r="J1036" s="75" t="s">
        <v>654</v>
      </c>
      <c r="K1036" s="75" t="s">
        <v>203</v>
      </c>
      <c r="L1036" s="134" t="str">
        <f>IF(AND('331-CT'!$E$7=TH!H1036,OR(J1036="331",K1036="331")),"x","")</f>
        <v/>
      </c>
    </row>
    <row r="1037" spans="1:12" hidden="1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850</v>
      </c>
      <c r="E1037" s="73">
        <v>42336</v>
      </c>
      <c r="F1037" s="76" t="s">
        <v>832</v>
      </c>
      <c r="G1037" s="265" t="s">
        <v>831</v>
      </c>
      <c r="H1037" s="122" t="s">
        <v>773</v>
      </c>
      <c r="I1037" s="74">
        <v>385632</v>
      </c>
      <c r="J1037" s="75" t="s">
        <v>19</v>
      </c>
      <c r="K1037" s="75" t="s">
        <v>203</v>
      </c>
      <c r="L1037" s="134" t="str">
        <f>IF(AND('331-CT'!$E$7=TH!H1037,OR(J1037="331",K1037="331")),"x","")</f>
        <v/>
      </c>
    </row>
    <row r="1038" spans="1:12" hidden="1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854</v>
      </c>
      <c r="E1038" s="73">
        <v>42336</v>
      </c>
      <c r="F1038" s="76" t="s">
        <v>575</v>
      </c>
      <c r="G1038" s="265"/>
      <c r="H1038" s="122" t="s">
        <v>271</v>
      </c>
      <c r="I1038" s="74">
        <v>40000000</v>
      </c>
      <c r="J1038" s="75" t="s">
        <v>54</v>
      </c>
      <c r="K1038" s="75" t="s">
        <v>203</v>
      </c>
      <c r="L1038" s="134" t="str">
        <f>IF(AND('331-CT'!$E$7=TH!H1038,OR(J1038="331",K1038="331")),"x","")</f>
        <v/>
      </c>
    </row>
    <row r="1039" spans="1:12" hidden="1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857</v>
      </c>
      <c r="E1039" s="73">
        <v>42337</v>
      </c>
      <c r="F1039" s="76" t="s">
        <v>835</v>
      </c>
      <c r="G1039" s="265" t="s">
        <v>836</v>
      </c>
      <c r="H1039" s="122" t="s">
        <v>837</v>
      </c>
      <c r="I1039" s="74">
        <v>2418182</v>
      </c>
      <c r="J1039" s="75" t="s">
        <v>241</v>
      </c>
      <c r="K1039" s="75" t="s">
        <v>203</v>
      </c>
      <c r="L1039" s="134" t="str">
        <f>IF(AND('331-CT'!$E$7=TH!H1039,OR(J1039="331",K1039="331")),"x","")</f>
        <v/>
      </c>
    </row>
    <row r="1040" spans="1:12" hidden="1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857</v>
      </c>
      <c r="E1040" s="73">
        <v>42337</v>
      </c>
      <c r="F1040" s="76" t="s">
        <v>838</v>
      </c>
      <c r="G1040" s="265" t="s">
        <v>836</v>
      </c>
      <c r="H1040" s="122" t="s">
        <v>837</v>
      </c>
      <c r="I1040" s="74">
        <v>241818</v>
      </c>
      <c r="J1040" s="75" t="s">
        <v>19</v>
      </c>
      <c r="K1040" s="75" t="s">
        <v>203</v>
      </c>
      <c r="L1040" s="134" t="str">
        <f>IF(AND('331-CT'!$E$7=TH!H1040,OR(J1040="331",K1040="331")),"x","")</f>
        <v/>
      </c>
    </row>
    <row r="1041" spans="1:12" hidden="1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859</v>
      </c>
      <c r="E1041" s="73">
        <v>42337</v>
      </c>
      <c r="F1041" s="76" t="s">
        <v>1088</v>
      </c>
      <c r="G1041" s="265" t="s">
        <v>1089</v>
      </c>
      <c r="H1041" s="122" t="s">
        <v>1090</v>
      </c>
      <c r="I1041" s="74">
        <v>11730210</v>
      </c>
      <c r="J1041" s="75" t="s">
        <v>241</v>
      </c>
      <c r="K1041" s="75" t="s">
        <v>203</v>
      </c>
      <c r="L1041" s="134" t="str">
        <f>IF(AND('331-CT'!$E$7=TH!H1041,OR(J1041="331",K1041="331")),"x","")</f>
        <v/>
      </c>
    </row>
    <row r="1042" spans="1:12" hidden="1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859</v>
      </c>
      <c r="E1042" s="73">
        <v>42337</v>
      </c>
      <c r="F1042" s="76" t="s">
        <v>1091</v>
      </c>
      <c r="G1042" s="265" t="s">
        <v>1089</v>
      </c>
      <c r="H1042" s="122" t="s">
        <v>1090</v>
      </c>
      <c r="I1042" s="74">
        <v>1173021</v>
      </c>
      <c r="J1042" s="75" t="s">
        <v>19</v>
      </c>
      <c r="K1042" s="75" t="s">
        <v>203</v>
      </c>
      <c r="L1042" s="134" t="str">
        <f>IF(AND('331-CT'!$E$7=TH!H1042,OR(J1042="331",K1042="331")),"x","")</f>
        <v/>
      </c>
    </row>
    <row r="1043" spans="1:12" hidden="1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841</v>
      </c>
      <c r="G1043" s="265"/>
      <c r="H1043" s="122" t="s">
        <v>648</v>
      </c>
      <c r="I1043" s="74">
        <v>38659940</v>
      </c>
      <c r="J1043" s="75" t="s">
        <v>18</v>
      </c>
      <c r="K1043" s="75" t="s">
        <v>54</v>
      </c>
      <c r="L1043" s="134" t="str">
        <f>IF(AND('331-CT'!$E$7=TH!H1043,OR(J1043="331",K1043="331")),"x","")</f>
        <v/>
      </c>
    </row>
    <row r="1044" spans="1:12" hidden="1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74">
        <v>45000</v>
      </c>
      <c r="J1044" s="75" t="s">
        <v>241</v>
      </c>
      <c r="K1044" s="75" t="s">
        <v>54</v>
      </c>
      <c r="L1044" s="134" t="str">
        <f>IF(AND('331-CT'!$E$7=TH!H1044,OR(J1044="331",K1044="331")),"x","")</f>
        <v/>
      </c>
    </row>
    <row r="1045" spans="1:12" hidden="1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74">
        <v>4500</v>
      </c>
      <c r="J1045" s="75" t="s">
        <v>19</v>
      </c>
      <c r="K1045" s="75" t="s">
        <v>54</v>
      </c>
      <c r="L1045" s="134" t="str">
        <f>IF(AND('331-CT'!$E$7=TH!H1045,OR(J1045="331",K1045="331")),"x","")</f>
        <v/>
      </c>
    </row>
    <row r="1046" spans="1:12" hidden="1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842</v>
      </c>
      <c r="G1046" s="265"/>
      <c r="H1046" s="122" t="s">
        <v>266</v>
      </c>
      <c r="I1046" s="74">
        <v>10000000</v>
      </c>
      <c r="J1046" s="75" t="s">
        <v>212</v>
      </c>
      <c r="K1046" s="75" t="s">
        <v>54</v>
      </c>
      <c r="L1046" s="134" t="str">
        <f>IF(AND('331-CT'!$E$7=TH!H1046,OR(J1046="331",K1046="331")),"x","")</f>
        <v/>
      </c>
    </row>
    <row r="1047" spans="1:12" hidden="1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843</v>
      </c>
      <c r="G1047" s="265"/>
      <c r="H1047" s="122" t="s">
        <v>266</v>
      </c>
      <c r="I1047" s="74">
        <v>10000000</v>
      </c>
      <c r="J1047" s="75" t="s">
        <v>203</v>
      </c>
      <c r="K1047" s="75" t="s">
        <v>212</v>
      </c>
      <c r="L1047" s="134" t="str">
        <f>IF(AND('331-CT'!$E$7=TH!H1047,OR(J1047="331",K1047="331")),"x","")</f>
        <v/>
      </c>
    </row>
    <row r="1048" spans="1:12" hidden="1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869</v>
      </c>
      <c r="G1048" s="265" t="s">
        <v>870</v>
      </c>
      <c r="H1048" s="122" t="s">
        <v>150</v>
      </c>
      <c r="I1048" s="74">
        <v>1689997900</v>
      </c>
      <c r="J1048" s="75" t="s">
        <v>654</v>
      </c>
      <c r="K1048" s="75" t="s">
        <v>18</v>
      </c>
      <c r="L1048" s="134" t="str">
        <f>IF(AND('331-CT'!$E$7=TH!H1048,OR(J1048="331",K1048="331")),"x","")</f>
        <v/>
      </c>
    </row>
    <row r="1049" spans="1:12" hidden="1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871</v>
      </c>
      <c r="G1049" s="265" t="s">
        <v>870</v>
      </c>
      <c r="H1049" s="122" t="s">
        <v>150</v>
      </c>
      <c r="I1049" s="74">
        <v>168999790</v>
      </c>
      <c r="J1049" s="75" t="s">
        <v>19</v>
      </c>
      <c r="K1049" s="75" t="s">
        <v>18</v>
      </c>
      <c r="L1049" s="134" t="str">
        <f>IF(AND('331-CT'!$E$7=TH!H1049,OR(J1049="331",K1049="331")),"x","")</f>
        <v/>
      </c>
    </row>
    <row r="1050" spans="1:12" hidden="1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1052</v>
      </c>
      <c r="E1050" s="73">
        <v>42339</v>
      </c>
      <c r="F1050" s="76" t="s">
        <v>844</v>
      </c>
      <c r="G1050" s="265" t="s">
        <v>845</v>
      </c>
      <c r="H1050" s="122" t="s">
        <v>846</v>
      </c>
      <c r="I1050" s="74">
        <v>1520000</v>
      </c>
      <c r="J1050" s="75" t="s">
        <v>654</v>
      </c>
      <c r="K1050" s="75" t="s">
        <v>203</v>
      </c>
      <c r="L1050" s="134" t="str">
        <f>IF(AND('331-CT'!$E$7=TH!H1050,OR(J1050="331",K1050="331")),"x","")</f>
        <v/>
      </c>
    </row>
    <row r="1051" spans="1:12" hidden="1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1053</v>
      </c>
      <c r="E1051" s="73">
        <v>42340</v>
      </c>
      <c r="F1051" s="76" t="s">
        <v>848</v>
      </c>
      <c r="G1051" s="265" t="s">
        <v>849</v>
      </c>
      <c r="H1051" s="122" t="s">
        <v>828</v>
      </c>
      <c r="I1051" s="74">
        <v>3778000</v>
      </c>
      <c r="J1051" s="75" t="s">
        <v>654</v>
      </c>
      <c r="K1051" s="75" t="s">
        <v>203</v>
      </c>
      <c r="L1051" s="134" t="str">
        <f>IF(AND('331-CT'!$E$7=TH!H1051,OR(J1051="331",K1051="331")),"x","")</f>
        <v/>
      </c>
    </row>
    <row r="1052" spans="1:12" hidden="1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1054</v>
      </c>
      <c r="E1052" s="73">
        <v>42340</v>
      </c>
      <c r="F1052" s="76" t="s">
        <v>578</v>
      </c>
      <c r="G1052" s="265"/>
      <c r="H1052" s="122" t="s">
        <v>430</v>
      </c>
      <c r="I1052" s="74">
        <v>1000000000</v>
      </c>
      <c r="J1052" s="75" t="s">
        <v>203</v>
      </c>
      <c r="K1052" s="75" t="s">
        <v>39</v>
      </c>
      <c r="L1052" s="134" t="str">
        <f>IF(AND('331-CT'!$E$7=TH!H1052,OR(J1052="331",K1052="331")),"x","")</f>
        <v/>
      </c>
    </row>
    <row r="1053" spans="1:12" hidden="1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884</v>
      </c>
      <c r="E1053" s="73">
        <v>42340</v>
      </c>
      <c r="F1053" s="76" t="s">
        <v>575</v>
      </c>
      <c r="G1053" s="265"/>
      <c r="H1053" s="122" t="s">
        <v>271</v>
      </c>
      <c r="I1053" s="74">
        <v>250000000</v>
      </c>
      <c r="J1053" s="75" t="s">
        <v>54</v>
      </c>
      <c r="K1053" s="75" t="s">
        <v>203</v>
      </c>
      <c r="L1053" s="134" t="str">
        <f>IF(AND('331-CT'!$E$7=TH!H1053,OR(J1053="331",K1053="331")),"x","")</f>
        <v/>
      </c>
    </row>
    <row r="1054" spans="1:12" hidden="1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1082</v>
      </c>
      <c r="E1054" s="73">
        <v>42341</v>
      </c>
      <c r="F1054" s="76" t="s">
        <v>1088</v>
      </c>
      <c r="G1054" s="265" t="s">
        <v>645</v>
      </c>
      <c r="H1054" s="122" t="s">
        <v>1130</v>
      </c>
      <c r="I1054" s="74">
        <v>16200000</v>
      </c>
      <c r="J1054" s="75" t="s">
        <v>654</v>
      </c>
      <c r="K1054" s="75" t="s">
        <v>203</v>
      </c>
      <c r="L1054" s="134" t="str">
        <f>IF(AND('331-CT'!$E$7=TH!H1054,OR(J1054="331",K1054="331")),"x","")</f>
        <v/>
      </c>
    </row>
    <row r="1055" spans="1:12" hidden="1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1082</v>
      </c>
      <c r="E1055" s="73">
        <v>42341</v>
      </c>
      <c r="F1055" s="76" t="s">
        <v>1091</v>
      </c>
      <c r="G1055" s="265" t="s">
        <v>645</v>
      </c>
      <c r="H1055" s="122" t="s">
        <v>1130</v>
      </c>
      <c r="I1055" s="74">
        <v>1620000</v>
      </c>
      <c r="J1055" s="75" t="s">
        <v>19</v>
      </c>
      <c r="K1055" s="75" t="s">
        <v>203</v>
      </c>
      <c r="L1055" s="134" t="str">
        <f>IF(AND('331-CT'!$E$7=TH!H1055,OR(J1055="331",K1055="331")),"x","")</f>
        <v/>
      </c>
    </row>
    <row r="1056" spans="1:12" hidden="1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1065</v>
      </c>
      <c r="E1056" s="73">
        <v>42342</v>
      </c>
      <c r="F1056" s="76" t="s">
        <v>851</v>
      </c>
      <c r="G1056" s="265" t="s">
        <v>852</v>
      </c>
      <c r="H1056" s="122" t="s">
        <v>853</v>
      </c>
      <c r="I1056" s="74">
        <v>2990000</v>
      </c>
      <c r="J1056" s="75" t="s">
        <v>654</v>
      </c>
      <c r="K1056" s="75" t="s">
        <v>203</v>
      </c>
      <c r="L1056" s="134" t="str">
        <f>IF(AND('331-CT'!$E$7=TH!H1056,OR(J1056="331",K1056="331")),"x","")</f>
        <v/>
      </c>
    </row>
    <row r="1057" spans="1:12" hidden="1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300</v>
      </c>
      <c r="G1057" s="265"/>
      <c r="H1057" s="122" t="s">
        <v>406</v>
      </c>
      <c r="I1057" s="74">
        <v>30000000</v>
      </c>
      <c r="J1057" s="75" t="s">
        <v>18</v>
      </c>
      <c r="K1057" s="75" t="s">
        <v>54</v>
      </c>
      <c r="L1057" s="134" t="str">
        <f>IF(AND('331-CT'!$E$7=TH!H1057,OR(J1057="331",K1057="331")),"x","")</f>
        <v/>
      </c>
    </row>
    <row r="1058" spans="1:12" hidden="1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74">
        <v>25000</v>
      </c>
      <c r="J1058" s="75" t="s">
        <v>241</v>
      </c>
      <c r="K1058" s="75" t="s">
        <v>54</v>
      </c>
      <c r="L1058" s="134" t="str">
        <f>IF(AND('331-CT'!$E$7=TH!H1058,OR(J1058="331",K1058="331")),"x","")</f>
        <v/>
      </c>
    </row>
    <row r="1059" spans="1:12" hidden="1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74">
        <v>2500</v>
      </c>
      <c r="J1059" s="75" t="s">
        <v>19</v>
      </c>
      <c r="K1059" s="75" t="s">
        <v>54</v>
      </c>
      <c r="L1059" s="134" t="str">
        <f>IF(AND('331-CT'!$E$7=TH!H1059,OR(J1059="331",K1059="331")),"x","")</f>
        <v/>
      </c>
    </row>
    <row r="1060" spans="1:12" hidden="1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300</v>
      </c>
      <c r="G1060" s="265"/>
      <c r="H1060" s="122" t="s">
        <v>85</v>
      </c>
      <c r="I1060" s="74">
        <v>200000000</v>
      </c>
      <c r="J1060" s="75" t="s">
        <v>18</v>
      </c>
      <c r="K1060" s="75" t="s">
        <v>54</v>
      </c>
      <c r="L1060" s="134" t="str">
        <f>IF(AND('331-CT'!$E$7=TH!H1060,OR(J1060="331",K1060="331")),"x","")</f>
        <v/>
      </c>
    </row>
    <row r="1061" spans="1:12" hidden="1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74">
        <v>100000</v>
      </c>
      <c r="J1061" s="75" t="s">
        <v>241</v>
      </c>
      <c r="K1061" s="75" t="s">
        <v>54</v>
      </c>
      <c r="L1061" s="134" t="str">
        <f>IF(AND('331-CT'!$E$7=TH!H1061,OR(J1061="331",K1061="331")),"x","")</f>
        <v/>
      </c>
    </row>
    <row r="1062" spans="1:12" hidden="1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74">
        <v>10000</v>
      </c>
      <c r="J1062" s="75" t="s">
        <v>19</v>
      </c>
      <c r="K1062" s="75" t="s">
        <v>54</v>
      </c>
      <c r="L1062" s="134" t="str">
        <f>IF(AND('331-CT'!$E$7=TH!H1062,OR(J1062="331",K1062="331")),"x","")</f>
        <v/>
      </c>
    </row>
    <row r="1063" spans="1:12" hidden="1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1094</v>
      </c>
      <c r="E1063" s="73">
        <v>42343</v>
      </c>
      <c r="F1063" s="76" t="s">
        <v>826</v>
      </c>
      <c r="G1063" s="265" t="s">
        <v>855</v>
      </c>
      <c r="H1063" s="122" t="s">
        <v>856</v>
      </c>
      <c r="I1063" s="74">
        <v>692000</v>
      </c>
      <c r="J1063" s="75" t="s">
        <v>654</v>
      </c>
      <c r="K1063" s="75" t="s">
        <v>203</v>
      </c>
      <c r="L1063" s="134" t="str">
        <f>IF(AND('331-CT'!$E$7=TH!H1063,OR(J1063="331",K1063="331")),"x","")</f>
        <v/>
      </c>
    </row>
    <row r="1064" spans="1:12" hidden="1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1098</v>
      </c>
      <c r="E1064" s="73">
        <v>42345</v>
      </c>
      <c r="F1064" s="76" t="s">
        <v>826</v>
      </c>
      <c r="G1064" s="265" t="s">
        <v>858</v>
      </c>
      <c r="H1064" s="122" t="s">
        <v>856</v>
      </c>
      <c r="I1064" s="74">
        <v>3739000</v>
      </c>
      <c r="J1064" s="75" t="s">
        <v>654</v>
      </c>
      <c r="K1064" s="75" t="s">
        <v>203</v>
      </c>
      <c r="L1064" s="134" t="str">
        <f>IF(AND('331-CT'!$E$7=TH!H1064,OR(J1064="331",K1064="331")),"x","")</f>
        <v/>
      </c>
    </row>
    <row r="1065" spans="1:12" hidden="1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1102</v>
      </c>
      <c r="E1065" s="73">
        <v>42345</v>
      </c>
      <c r="F1065" s="76" t="s">
        <v>1077</v>
      </c>
      <c r="G1065" s="265" t="s">
        <v>1078</v>
      </c>
      <c r="H1065" s="122" t="s">
        <v>1079</v>
      </c>
      <c r="I1065" s="74">
        <v>7090909</v>
      </c>
      <c r="J1065" s="75" t="s">
        <v>241</v>
      </c>
      <c r="K1065" s="75" t="s">
        <v>203</v>
      </c>
      <c r="L1065" s="134" t="str">
        <f>IF(AND('331-CT'!$E$7=TH!H1065,OR(J1065="331",K1065="331")),"x","")</f>
        <v/>
      </c>
    </row>
    <row r="1066" spans="1:12" hidden="1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1102</v>
      </c>
      <c r="E1066" s="73">
        <v>42345</v>
      </c>
      <c r="F1066" s="76" t="s">
        <v>1080</v>
      </c>
      <c r="G1066" s="265" t="s">
        <v>1078</v>
      </c>
      <c r="H1066" s="122" t="s">
        <v>1079</v>
      </c>
      <c r="I1066" s="74">
        <v>709091</v>
      </c>
      <c r="J1066" s="75" t="s">
        <v>19</v>
      </c>
      <c r="K1066" s="75" t="s">
        <v>203</v>
      </c>
      <c r="L1066" s="134" t="str">
        <f>IF(AND('331-CT'!$E$7=TH!H1066,OR(J1066="331",K1066="331")),"x","")</f>
        <v/>
      </c>
    </row>
    <row r="1067" spans="1:12" hidden="1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1104</v>
      </c>
      <c r="E1067" s="73">
        <v>42346</v>
      </c>
      <c r="F1067" s="76" t="s">
        <v>1132</v>
      </c>
      <c r="G1067" s="265" t="s">
        <v>411</v>
      </c>
      <c r="H1067" s="122" t="s">
        <v>1125</v>
      </c>
      <c r="I1067" s="74">
        <v>11700000</v>
      </c>
      <c r="J1067" s="75" t="s">
        <v>654</v>
      </c>
      <c r="K1067" s="75" t="s">
        <v>203</v>
      </c>
      <c r="L1067" s="134" t="str">
        <f>IF(AND('331-CT'!$E$7=TH!H1067,OR(J1067="331",K1067="331")),"x","")</f>
        <v/>
      </c>
    </row>
    <row r="1068" spans="1:12" hidden="1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1104</v>
      </c>
      <c r="E1068" s="73">
        <v>42346</v>
      </c>
      <c r="F1068" s="76" t="s">
        <v>1133</v>
      </c>
      <c r="G1068" s="265" t="s">
        <v>411</v>
      </c>
      <c r="H1068" s="122" t="s">
        <v>1125</v>
      </c>
      <c r="I1068" s="74">
        <v>1170000</v>
      </c>
      <c r="J1068" s="75" t="s">
        <v>19</v>
      </c>
      <c r="K1068" s="75" t="s">
        <v>203</v>
      </c>
      <c r="L1068" s="134" t="str">
        <f>IF(AND('331-CT'!$E$7=TH!H1068,OR(J1068="331",K1068="331")),"x","")</f>
        <v/>
      </c>
    </row>
    <row r="1069" spans="1:12" hidden="1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1105</v>
      </c>
      <c r="E1069" s="73">
        <v>42347</v>
      </c>
      <c r="F1069" s="76" t="s">
        <v>860</v>
      </c>
      <c r="G1069" s="265" t="s">
        <v>861</v>
      </c>
      <c r="H1069" s="122" t="s">
        <v>279</v>
      </c>
      <c r="I1069" s="74">
        <v>472127</v>
      </c>
      <c r="J1069" s="75" t="s">
        <v>241</v>
      </c>
      <c r="K1069" s="75" t="s">
        <v>203</v>
      </c>
      <c r="L1069" s="134" t="str">
        <f>IF(AND('331-CT'!$E$7=TH!H1069,OR(J1069="331",K1069="331")),"x","")</f>
        <v/>
      </c>
    </row>
    <row r="1070" spans="1:12" hidden="1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1105</v>
      </c>
      <c r="E1070" s="73">
        <v>42347</v>
      </c>
      <c r="F1070" s="76" t="s">
        <v>1092</v>
      </c>
      <c r="G1070" s="265" t="s">
        <v>861</v>
      </c>
      <c r="H1070" s="122" t="s">
        <v>279</v>
      </c>
      <c r="I1070" s="74">
        <v>47213</v>
      </c>
      <c r="J1070" s="75" t="s">
        <v>19</v>
      </c>
      <c r="K1070" s="75" t="s">
        <v>203</v>
      </c>
      <c r="L1070" s="134" t="str">
        <f>IF(AND('331-CT'!$E$7=TH!H1070,OR(J1070="331",K1070="331")),"x","")</f>
        <v/>
      </c>
    </row>
    <row r="1071" spans="1:12" hidden="1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1109</v>
      </c>
      <c r="E1071" s="73">
        <v>42348</v>
      </c>
      <c r="F1071" s="76" t="s">
        <v>862</v>
      </c>
      <c r="G1071" s="265" t="s">
        <v>863</v>
      </c>
      <c r="H1071" s="122" t="s">
        <v>782</v>
      </c>
      <c r="I1071" s="74">
        <v>6818182</v>
      </c>
      <c r="J1071" s="75" t="s">
        <v>241</v>
      </c>
      <c r="K1071" s="75" t="s">
        <v>203</v>
      </c>
      <c r="L1071" s="134" t="str">
        <f>IF(AND('331-CT'!$E$7=TH!H1071,OR(J1071="331",K1071="331")),"x","")</f>
        <v/>
      </c>
    </row>
    <row r="1072" spans="1:12" hidden="1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1109</v>
      </c>
      <c r="E1072" s="73">
        <v>42348</v>
      </c>
      <c r="F1072" s="76" t="s">
        <v>1093</v>
      </c>
      <c r="G1072" s="265" t="s">
        <v>863</v>
      </c>
      <c r="H1072" s="122" t="s">
        <v>782</v>
      </c>
      <c r="I1072" s="74">
        <v>681818</v>
      </c>
      <c r="J1072" s="75" t="s">
        <v>19</v>
      </c>
      <c r="K1072" s="75" t="s">
        <v>203</v>
      </c>
      <c r="L1072" s="134" t="str">
        <f>IF(AND('331-CT'!$E$7=TH!H1072,OR(J1072="331",K1072="331")),"x","")</f>
        <v/>
      </c>
    </row>
    <row r="1073" spans="1:12" hidden="1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1117</v>
      </c>
      <c r="E1073" s="73">
        <v>42348</v>
      </c>
      <c r="F1073" s="76" t="s">
        <v>1132</v>
      </c>
      <c r="G1073" s="265" t="s">
        <v>412</v>
      </c>
      <c r="H1073" s="122" t="s">
        <v>1125</v>
      </c>
      <c r="I1073" s="74">
        <v>11700000</v>
      </c>
      <c r="J1073" s="75" t="s">
        <v>654</v>
      </c>
      <c r="K1073" s="75" t="s">
        <v>203</v>
      </c>
      <c r="L1073" s="134" t="str">
        <f>IF(AND('331-CT'!$E$7=TH!H1073,OR(J1073="331",K1073="331")),"x","")</f>
        <v/>
      </c>
    </row>
    <row r="1074" spans="1:12" hidden="1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1117</v>
      </c>
      <c r="E1074" s="73">
        <v>42348</v>
      </c>
      <c r="F1074" s="76" t="s">
        <v>1133</v>
      </c>
      <c r="G1074" s="265" t="s">
        <v>412</v>
      </c>
      <c r="H1074" s="122" t="s">
        <v>1125</v>
      </c>
      <c r="I1074" s="74">
        <v>1170000</v>
      </c>
      <c r="J1074" s="75" t="s">
        <v>19</v>
      </c>
      <c r="K1074" s="75" t="s">
        <v>203</v>
      </c>
      <c r="L1074" s="134" t="str">
        <f>IF(AND('331-CT'!$E$7=TH!H1074,OR(J1074="331",K1074="331")),"x","")</f>
        <v/>
      </c>
    </row>
    <row r="1075" spans="1:12" hidden="1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1121</v>
      </c>
      <c r="E1075" s="73">
        <v>42349</v>
      </c>
      <c r="F1075" s="76" t="s">
        <v>575</v>
      </c>
      <c r="G1075" s="265"/>
      <c r="H1075" s="122" t="s">
        <v>271</v>
      </c>
      <c r="I1075" s="74">
        <v>450000000</v>
      </c>
      <c r="J1075" s="75" t="s">
        <v>54</v>
      </c>
      <c r="K1075" s="75" t="s">
        <v>203</v>
      </c>
      <c r="L1075" s="134" t="str">
        <f>IF(AND('331-CT'!$E$7=TH!H1075,OR(J1075="331",K1075="331")),"x","")</f>
        <v/>
      </c>
    </row>
    <row r="1076" spans="1:12" hidden="1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867</v>
      </c>
      <c r="G1076" s="265"/>
      <c r="H1076" s="122" t="s">
        <v>648</v>
      </c>
      <c r="I1076" s="74">
        <v>40237340</v>
      </c>
      <c r="J1076" s="75" t="s">
        <v>18</v>
      </c>
      <c r="K1076" s="75" t="s">
        <v>54</v>
      </c>
      <c r="L1076" s="134" t="str">
        <f>IF(AND('331-CT'!$E$7=TH!H1076,OR(J1076="331",K1076="331")),"x","")</f>
        <v/>
      </c>
    </row>
    <row r="1077" spans="1:12" hidden="1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74">
        <v>45000</v>
      </c>
      <c r="J1077" s="75" t="s">
        <v>241</v>
      </c>
      <c r="K1077" s="75" t="s">
        <v>54</v>
      </c>
      <c r="L1077" s="134" t="str">
        <f>IF(AND('331-CT'!$E$7=TH!H1077,OR(J1077="331",K1077="331")),"x","")</f>
        <v/>
      </c>
    </row>
    <row r="1078" spans="1:12" hidden="1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74">
        <v>4500</v>
      </c>
      <c r="J1078" s="75" t="s">
        <v>19</v>
      </c>
      <c r="K1078" s="75" t="s">
        <v>54</v>
      </c>
      <c r="L1078" s="134" t="str">
        <f>IF(AND('331-CT'!$E$7=TH!H1078,OR(J1078="331",K1078="331")),"x","")</f>
        <v/>
      </c>
    </row>
    <row r="1079" spans="1:12" hidden="1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885</v>
      </c>
      <c r="G1079" s="265"/>
      <c r="H1079" s="122" t="s">
        <v>480</v>
      </c>
      <c r="I1079" s="74">
        <v>200000000</v>
      </c>
      <c r="J1079" s="75" t="s">
        <v>18</v>
      </c>
      <c r="K1079" s="75" t="s">
        <v>54</v>
      </c>
      <c r="L1079" s="134" t="str">
        <f>IF(AND('331-CT'!$E$7=TH!H1079,OR(J1079="331",K1079="331")),"x","")</f>
        <v/>
      </c>
    </row>
    <row r="1080" spans="1:12" hidden="1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74">
        <v>120000</v>
      </c>
      <c r="J1080" s="75" t="s">
        <v>241</v>
      </c>
      <c r="K1080" s="75" t="s">
        <v>54</v>
      </c>
      <c r="L1080" s="134" t="str">
        <f>IF(AND('331-CT'!$E$7=TH!H1080,OR(J1080="331",K1080="331")),"x","")</f>
        <v/>
      </c>
    </row>
    <row r="1081" spans="1:12" hidden="1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74">
        <v>12000</v>
      </c>
      <c r="J1081" s="75" t="s">
        <v>19</v>
      </c>
      <c r="K1081" s="75" t="s">
        <v>54</v>
      </c>
      <c r="L1081" s="134" t="str">
        <f>IF(AND('331-CT'!$E$7=TH!H1081,OR(J1081="331",K1081="331")),"x","")</f>
        <v/>
      </c>
    </row>
    <row r="1082" spans="1:12" hidden="1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886</v>
      </c>
      <c r="G1082" s="265"/>
      <c r="H1082" s="122" t="s">
        <v>790</v>
      </c>
      <c r="I1082" s="74">
        <v>16743100</v>
      </c>
      <c r="J1082" s="75" t="s">
        <v>18</v>
      </c>
      <c r="K1082" s="75" t="s">
        <v>54</v>
      </c>
      <c r="L1082" s="134" t="str">
        <f>IF(AND('331-CT'!$E$7=TH!H1082,OR(J1082="331",K1082="331")),"x","")</f>
        <v/>
      </c>
    </row>
    <row r="1083" spans="1:12" hidden="1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74">
        <v>40000</v>
      </c>
      <c r="J1083" s="75" t="s">
        <v>241</v>
      </c>
      <c r="K1083" s="75" t="s">
        <v>54</v>
      </c>
      <c r="L1083" s="134" t="str">
        <f>IF(AND('331-CT'!$E$7=TH!H1083,OR(J1083="331",K1083="331")),"x","")</f>
        <v/>
      </c>
    </row>
    <row r="1084" spans="1:12" hidden="1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74">
        <v>4000</v>
      </c>
      <c r="J1084" s="75" t="s">
        <v>19</v>
      </c>
      <c r="K1084" s="75" t="s">
        <v>54</v>
      </c>
      <c r="L1084" s="134" t="str">
        <f>IF(AND('331-CT'!$E$7=TH!H1084,OR(J1084="331",K1084="331")),"x","")</f>
        <v/>
      </c>
    </row>
    <row r="1085" spans="1:12" hidden="1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887</v>
      </c>
      <c r="G1085" s="265"/>
      <c r="H1085" s="122" t="s">
        <v>299</v>
      </c>
      <c r="I1085" s="74">
        <v>114906620</v>
      </c>
      <c r="J1085" s="75" t="s">
        <v>18</v>
      </c>
      <c r="K1085" s="75" t="s">
        <v>54</v>
      </c>
      <c r="L1085" s="134" t="str">
        <f>IF(AND('331-CT'!$E$7=TH!H1085,OR(J1085="331",K1085="331")),"x","")</f>
        <v/>
      </c>
    </row>
    <row r="1086" spans="1:12" hidden="1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74">
        <v>91925</v>
      </c>
      <c r="J1086" s="75" t="s">
        <v>241</v>
      </c>
      <c r="K1086" s="75" t="s">
        <v>54</v>
      </c>
      <c r="L1086" s="134" t="str">
        <f>IF(AND('331-CT'!$E$7=TH!H1086,OR(J1086="331",K1086="331")),"x","")</f>
        <v/>
      </c>
    </row>
    <row r="1087" spans="1:12" hidden="1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74">
        <v>9192</v>
      </c>
      <c r="J1087" s="75" t="s">
        <v>19</v>
      </c>
      <c r="K1087" s="75" t="s">
        <v>54</v>
      </c>
      <c r="L1087" s="134" t="str">
        <f>IF(AND('331-CT'!$E$7=TH!H1087,OR(J1087="331",K1087="331")),"x","")</f>
        <v/>
      </c>
    </row>
    <row r="1088" spans="1:12" hidden="1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888</v>
      </c>
      <c r="G1088" s="265"/>
      <c r="H1088" s="122" t="s">
        <v>601</v>
      </c>
      <c r="I1088" s="74">
        <v>75000000</v>
      </c>
      <c r="J1088" s="75" t="s">
        <v>18</v>
      </c>
      <c r="K1088" s="75" t="s">
        <v>54</v>
      </c>
      <c r="L1088" s="134" t="str">
        <f>IF(AND('331-CT'!$E$7=TH!H1088,OR(J1088="331",K1088="331")),"x","")</f>
        <v/>
      </c>
    </row>
    <row r="1089" spans="1:12" hidden="1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74">
        <v>45000</v>
      </c>
      <c r="J1089" s="75" t="s">
        <v>241</v>
      </c>
      <c r="K1089" s="75" t="s">
        <v>54</v>
      </c>
      <c r="L1089" s="134" t="str">
        <f>IF(AND('331-CT'!$E$7=TH!H1089,OR(J1089="331",K1089="331")),"x","")</f>
        <v/>
      </c>
    </row>
    <row r="1090" spans="1:12" hidden="1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74">
        <v>4500</v>
      </c>
      <c r="J1090" s="75" t="s">
        <v>19</v>
      </c>
      <c r="K1090" s="75" t="s">
        <v>54</v>
      </c>
      <c r="L1090" s="134" t="str">
        <f>IF(AND('331-CT'!$E$7=TH!H1090,OR(J1090="331",K1090="331")),"x","")</f>
        <v/>
      </c>
    </row>
    <row r="1091" spans="1:12" hidden="1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1071</v>
      </c>
      <c r="G1091" s="265" t="s">
        <v>1072</v>
      </c>
      <c r="H1091" s="122" t="s">
        <v>648</v>
      </c>
      <c r="I1091" s="74">
        <v>34392600</v>
      </c>
      <c r="J1091" s="75" t="s">
        <v>241</v>
      </c>
      <c r="K1091" s="75" t="s">
        <v>18</v>
      </c>
      <c r="L1091" s="134" t="str">
        <f>IF(AND('331-CT'!$E$7=TH!H1091,OR(J1091="331",K1091="331")),"x","")</f>
        <v/>
      </c>
    </row>
    <row r="1092" spans="1:12" hidden="1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1073</v>
      </c>
      <c r="G1092" s="265" t="s">
        <v>1072</v>
      </c>
      <c r="H1092" s="122" t="s">
        <v>648</v>
      </c>
      <c r="I1092" s="74">
        <v>3439260</v>
      </c>
      <c r="J1092" s="75" t="s">
        <v>19</v>
      </c>
      <c r="K1092" s="75" t="s">
        <v>18</v>
      </c>
      <c r="L1092" s="134" t="str">
        <f>IF(AND('331-CT'!$E$7=TH!H1092,OR(J1092="331",K1092="331")),"x","")</f>
        <v/>
      </c>
    </row>
    <row r="1093" spans="1:12" hidden="1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313</v>
      </c>
      <c r="I1093" s="74">
        <v>7916667</v>
      </c>
      <c r="J1093" s="75" t="s">
        <v>239</v>
      </c>
      <c r="K1093" s="75" t="s">
        <v>54</v>
      </c>
      <c r="L1093" s="134" t="str">
        <f>IF(AND('331-CT'!$E$7=TH!H1093,OR(J1093="331",K1093="331")),"x","")</f>
        <v/>
      </c>
    </row>
    <row r="1094" spans="1:12" hidden="1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317</v>
      </c>
      <c r="I1094" s="74">
        <v>7916667</v>
      </c>
      <c r="J1094" s="75" t="s">
        <v>239</v>
      </c>
      <c r="K1094" s="75" t="s">
        <v>54</v>
      </c>
      <c r="L1094" s="134" t="str">
        <f>IF(AND('331-CT'!$E$7=TH!H1094,OR(J1094="331",K1094="331")),"x","")</f>
        <v/>
      </c>
    </row>
    <row r="1095" spans="1:12" hidden="1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314</v>
      </c>
      <c r="I1095" s="74">
        <v>15833333</v>
      </c>
      <c r="J1095" s="75" t="s">
        <v>239</v>
      </c>
      <c r="K1095" s="75" t="s">
        <v>54</v>
      </c>
      <c r="L1095" s="134" t="str">
        <f>IF(AND('331-CT'!$E$7=TH!H1095,OR(J1095="331",K1095="331")),"x","")</f>
        <v/>
      </c>
    </row>
    <row r="1096" spans="1:12" hidden="1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1095</v>
      </c>
      <c r="G1096" s="265" t="s">
        <v>1096</v>
      </c>
      <c r="H1096" s="122" t="s">
        <v>150</v>
      </c>
      <c r="I1096" s="74">
        <v>31372800</v>
      </c>
      <c r="J1096" s="75" t="s">
        <v>654</v>
      </c>
      <c r="K1096" s="75" t="s">
        <v>18</v>
      </c>
      <c r="L1096" s="134" t="str">
        <f>IF(AND('331-CT'!$E$7=TH!H1096,OR(J1096="331",K1096="331")),"x","")</f>
        <v/>
      </c>
    </row>
    <row r="1097" spans="1:12" hidden="1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1097</v>
      </c>
      <c r="G1097" s="265" t="s">
        <v>1096</v>
      </c>
      <c r="H1097" s="122" t="s">
        <v>150</v>
      </c>
      <c r="I1097" s="74">
        <v>3137280</v>
      </c>
      <c r="J1097" s="75" t="s">
        <v>19</v>
      </c>
      <c r="K1097" s="75" t="s">
        <v>18</v>
      </c>
      <c r="L1097" s="134" t="str">
        <f>IF(AND('331-CT'!$E$7=TH!H1097,OR(J1097="331",K1097="331")),"x","")</f>
        <v/>
      </c>
    </row>
    <row r="1098" spans="1:12" hidden="1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1122</v>
      </c>
      <c r="E1098" s="73">
        <v>42360</v>
      </c>
      <c r="F1098" s="76" t="s">
        <v>575</v>
      </c>
      <c r="G1098" s="265"/>
      <c r="H1098" s="122" t="s">
        <v>271</v>
      </c>
      <c r="I1098" s="74">
        <v>170000000</v>
      </c>
      <c r="J1098" s="75" t="s">
        <v>54</v>
      </c>
      <c r="K1098" s="75" t="s">
        <v>203</v>
      </c>
      <c r="L1098" s="134" t="str">
        <f>IF(AND('331-CT'!$E$7=TH!H1098,OR(J1098="331",K1098="331")),"x","")</f>
        <v/>
      </c>
    </row>
    <row r="1099" spans="1:12" hidden="1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316</v>
      </c>
      <c r="I1099" s="74">
        <v>12681709</v>
      </c>
      <c r="J1099" s="75" t="s">
        <v>239</v>
      </c>
      <c r="K1099" s="75" t="s">
        <v>54</v>
      </c>
      <c r="L1099" s="134" t="str">
        <f>IF(AND('331-CT'!$E$7=TH!H1099,OR(J1099="331",K1099="331")),"x","")</f>
        <v/>
      </c>
    </row>
    <row r="1100" spans="1:12" hidden="1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315</v>
      </c>
      <c r="I1100" s="74">
        <v>11889102</v>
      </c>
      <c r="J1100" s="75" t="s">
        <v>239</v>
      </c>
      <c r="K1100" s="75" t="s">
        <v>54</v>
      </c>
      <c r="L1100" s="134" t="str">
        <f>IF(AND('331-CT'!$E$7=TH!H1100,OR(J1100="331",K1100="331")),"x","")</f>
        <v/>
      </c>
    </row>
    <row r="1101" spans="1:12" hidden="1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318</v>
      </c>
      <c r="I1101" s="74">
        <v>11889102</v>
      </c>
      <c r="J1101" s="75" t="s">
        <v>239</v>
      </c>
      <c r="K1101" s="75" t="s">
        <v>54</v>
      </c>
      <c r="L1101" s="134" t="str">
        <f>IF(AND('331-CT'!$E$7=TH!H1101,OR(J1101="331",K1101="331")),"x","")</f>
        <v/>
      </c>
    </row>
    <row r="1102" spans="1:12" hidden="1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272</v>
      </c>
      <c r="G1102" s="265"/>
      <c r="H1102" s="122" t="s">
        <v>319</v>
      </c>
      <c r="I1102" s="74">
        <v>15852135</v>
      </c>
      <c r="J1102" s="75" t="s">
        <v>239</v>
      </c>
      <c r="K1102" s="75" t="s">
        <v>54</v>
      </c>
      <c r="L1102" s="134" t="str">
        <f>IF(AND('331-CT'!$E$7=TH!H1102,OR(J1102="331",K1102="331")),"x","")</f>
        <v/>
      </c>
    </row>
    <row r="1103" spans="1:12" hidden="1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302</v>
      </c>
      <c r="G1103" s="265"/>
      <c r="H1103" s="122" t="s">
        <v>320</v>
      </c>
      <c r="I1103" s="74">
        <v>11096494</v>
      </c>
      <c r="J1103" s="75" t="s">
        <v>239</v>
      </c>
      <c r="K1103" s="75" t="s">
        <v>54</v>
      </c>
      <c r="L1103" s="134" t="str">
        <f>IF(AND('331-CT'!$E$7=TH!H1103,OR(J1103="331",K1103="331")),"x","")</f>
        <v/>
      </c>
    </row>
    <row r="1104" spans="1:12" hidden="1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303</v>
      </c>
      <c r="G1104" s="265"/>
      <c r="H1104" s="122" t="s">
        <v>321</v>
      </c>
      <c r="I1104" s="74">
        <v>11889102</v>
      </c>
      <c r="J1104" s="75" t="s">
        <v>239</v>
      </c>
      <c r="K1104" s="75" t="s">
        <v>54</v>
      </c>
      <c r="L1104" s="134" t="str">
        <f>IF(AND('331-CT'!$E$7=TH!H1104,OR(J1104="331",K1104="331")),"x","")</f>
        <v/>
      </c>
    </row>
    <row r="1105" spans="1:13" hidden="1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464</v>
      </c>
      <c r="G1105" s="265"/>
      <c r="H1105" s="122" t="s">
        <v>325</v>
      </c>
      <c r="I1105" s="74">
        <v>11889102</v>
      </c>
      <c r="J1105" s="75" t="s">
        <v>239</v>
      </c>
      <c r="K1105" s="75" t="s">
        <v>54</v>
      </c>
      <c r="L1105" s="134" t="str">
        <f>IF(AND('331-CT'!$E$7=TH!H1105,OR(J1105="331",K1105="331")),"x","")</f>
        <v/>
      </c>
    </row>
    <row r="1106" spans="1:13" ht="15" hidden="1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465</v>
      </c>
      <c r="G1106" s="265"/>
      <c r="H1106" s="122" t="s">
        <v>416</v>
      </c>
      <c r="I1106" s="74">
        <v>11889102</v>
      </c>
      <c r="J1106" s="75" t="s">
        <v>239</v>
      </c>
      <c r="K1106" s="75" t="s">
        <v>54</v>
      </c>
      <c r="L1106" s="134" t="str">
        <f>IF(AND('331-CT'!$E$7=TH!H1106,OR(J1106="331",K1106="331")),"x","")</f>
        <v/>
      </c>
      <c r="M1106" s="388"/>
    </row>
    <row r="1107" spans="1:13" hidden="1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579</v>
      </c>
      <c r="G1107" s="265"/>
      <c r="H1107" s="122" t="s">
        <v>421</v>
      </c>
      <c r="I1107" s="74">
        <v>7926068</v>
      </c>
      <c r="J1107" s="75" t="s">
        <v>239</v>
      </c>
      <c r="K1107" s="75" t="s">
        <v>54</v>
      </c>
      <c r="L1107" s="134" t="str">
        <f>IF(AND('331-CT'!$E$7=TH!H1107,OR(J1107="331",K1107="331")),"x","")</f>
        <v/>
      </c>
    </row>
    <row r="1108" spans="1:13" hidden="1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580</v>
      </c>
      <c r="G1108" s="265"/>
      <c r="H1108" s="122" t="s">
        <v>455</v>
      </c>
      <c r="I1108" s="74">
        <v>7926068</v>
      </c>
      <c r="J1108" s="75" t="s">
        <v>239</v>
      </c>
      <c r="K1108" s="75" t="s">
        <v>54</v>
      </c>
      <c r="L1108" s="134" t="str">
        <f>IF(AND('331-CT'!$E$7=TH!H1108,OR(J1108="331",K1108="331")),"x","")</f>
        <v/>
      </c>
    </row>
    <row r="1109" spans="1:13" hidden="1">
      <c r="A1109" s="72">
        <f t="shared" si="43"/>
        <v>2015</v>
      </c>
      <c r="B1109" s="72">
        <f t="shared" si="44"/>
        <v>12</v>
      </c>
      <c r="C1109" s="311">
        <v>42360</v>
      </c>
      <c r="D1109" s="311" t="s">
        <v>17</v>
      </c>
      <c r="E1109" s="311">
        <v>42360</v>
      </c>
      <c r="F1109" s="312" t="s">
        <v>417</v>
      </c>
      <c r="G1109" s="406"/>
      <c r="H1109" s="314" t="s">
        <v>323</v>
      </c>
      <c r="I1109" s="74">
        <v>11889102</v>
      </c>
      <c r="J1109" s="315" t="s">
        <v>239</v>
      </c>
      <c r="K1109" s="315" t="s">
        <v>54</v>
      </c>
      <c r="L1109" s="134" t="str">
        <f>IF(AND('331-CT'!$E$7=TH!H1109,OR(J1109="331",K1109="331")),"x","")</f>
        <v/>
      </c>
    </row>
    <row r="1110" spans="1:13" hidden="1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1">
        <v>42361</v>
      </c>
      <c r="D1110" s="311" t="s">
        <v>17</v>
      </c>
      <c r="E1110" s="311">
        <v>42361</v>
      </c>
      <c r="F1110" s="312" t="s">
        <v>1056</v>
      </c>
      <c r="G1110" s="406"/>
      <c r="H1110" s="314" t="s">
        <v>648</v>
      </c>
      <c r="I1110" s="74">
        <v>37831860</v>
      </c>
      <c r="J1110" s="315" t="s">
        <v>18</v>
      </c>
      <c r="K1110" s="315" t="s">
        <v>54</v>
      </c>
      <c r="L1110" s="134" t="str">
        <f>IF(AND('331-CT'!$E$7=TH!H1110,OR(J1110="331",K1110="331")),"x","")</f>
        <v/>
      </c>
    </row>
    <row r="1111" spans="1:13" hidden="1">
      <c r="A1111" s="72">
        <f t="shared" si="45"/>
        <v>2015</v>
      </c>
      <c r="B1111" s="72">
        <f t="shared" si="46"/>
        <v>12</v>
      </c>
      <c r="C1111" s="311">
        <v>42361</v>
      </c>
      <c r="D1111" s="311" t="s">
        <v>17</v>
      </c>
      <c r="E1111" s="311">
        <v>42361</v>
      </c>
      <c r="F1111" s="312" t="s">
        <v>34</v>
      </c>
      <c r="G1111" s="406"/>
      <c r="H1111" s="314"/>
      <c r="I1111" s="74">
        <v>45000</v>
      </c>
      <c r="J1111" s="315" t="s">
        <v>241</v>
      </c>
      <c r="K1111" s="315" t="s">
        <v>54</v>
      </c>
      <c r="L1111" s="134" t="str">
        <f>IF(AND('331-CT'!$E$7=TH!H1111,OR(J1111="331",K1111="331")),"x","")</f>
        <v/>
      </c>
    </row>
    <row r="1112" spans="1:13" hidden="1">
      <c r="A1112" s="72">
        <f t="shared" si="45"/>
        <v>2015</v>
      </c>
      <c r="B1112" s="72">
        <f t="shared" si="46"/>
        <v>12</v>
      </c>
      <c r="C1112" s="311">
        <v>42361</v>
      </c>
      <c r="D1112" s="311" t="s">
        <v>17</v>
      </c>
      <c r="E1112" s="311">
        <v>42361</v>
      </c>
      <c r="F1112" s="312" t="s">
        <v>35</v>
      </c>
      <c r="G1112" s="406"/>
      <c r="H1112" s="314"/>
      <c r="I1112" s="74">
        <v>4500</v>
      </c>
      <c r="J1112" s="315" t="s">
        <v>19</v>
      </c>
      <c r="K1112" s="315" t="s">
        <v>54</v>
      </c>
      <c r="L1112" s="134" t="str">
        <f>IF(AND('331-CT'!$E$7=TH!H1112,OR(J1112="331",K1112="331")),"x","")</f>
        <v/>
      </c>
    </row>
    <row r="1113" spans="1:13" hidden="1">
      <c r="A1113" s="72">
        <f t="shared" si="45"/>
        <v>2015</v>
      </c>
      <c r="B1113" s="72">
        <f t="shared" si="46"/>
        <v>12</v>
      </c>
      <c r="C1113" s="311">
        <v>42362</v>
      </c>
      <c r="D1113" s="311" t="s">
        <v>21</v>
      </c>
      <c r="E1113" s="311">
        <v>42362</v>
      </c>
      <c r="F1113" s="312" t="s">
        <v>1057</v>
      </c>
      <c r="G1113" s="406"/>
      <c r="H1113" s="314" t="s">
        <v>1058</v>
      </c>
      <c r="I1113" s="74">
        <v>1982640000</v>
      </c>
      <c r="J1113" s="315" t="s">
        <v>54</v>
      </c>
      <c r="K1113" s="315" t="s">
        <v>1241</v>
      </c>
      <c r="L1113" s="134" t="str">
        <f>IF(AND('331-CT'!$E$7=TH!H1113,OR(J1113="331",K1113="331")),"x","")</f>
        <v/>
      </c>
    </row>
    <row r="1114" spans="1:13" hidden="1">
      <c r="A1114" s="72">
        <f t="shared" si="45"/>
        <v>2015</v>
      </c>
      <c r="B1114" s="72">
        <f t="shared" si="46"/>
        <v>12</v>
      </c>
      <c r="C1114" s="407">
        <v>42362</v>
      </c>
      <c r="D1114" s="407" t="s">
        <v>21</v>
      </c>
      <c r="E1114" s="407">
        <v>42362</v>
      </c>
      <c r="F1114" s="408" t="s">
        <v>98</v>
      </c>
      <c r="G1114" s="409"/>
      <c r="H1114" s="410"/>
      <c r="I1114" s="411">
        <v>26816</v>
      </c>
      <c r="J1114" s="412" t="s">
        <v>54</v>
      </c>
      <c r="K1114" s="412" t="s">
        <v>99</v>
      </c>
      <c r="L1114" s="134" t="str">
        <f>IF(AND('331-CT'!$E$7=TH!H1114,OR(J1114="331",K1114="331")),"x","")</f>
        <v/>
      </c>
    </row>
    <row r="1115" spans="1:13" hidden="1">
      <c r="A1115" s="72">
        <f t="shared" si="45"/>
        <v>2015</v>
      </c>
      <c r="B1115" s="72">
        <f t="shared" si="46"/>
        <v>12</v>
      </c>
      <c r="C1115" s="407">
        <v>42362</v>
      </c>
      <c r="D1115" s="407" t="s">
        <v>78</v>
      </c>
      <c r="E1115" s="407">
        <v>42362</v>
      </c>
      <c r="F1115" s="408" t="s">
        <v>1099</v>
      </c>
      <c r="G1115" s="409" t="s">
        <v>1100</v>
      </c>
      <c r="H1115" s="410" t="s">
        <v>190</v>
      </c>
      <c r="I1115" s="411">
        <v>34528697</v>
      </c>
      <c r="J1115" s="412" t="s">
        <v>654</v>
      </c>
      <c r="K1115" s="412" t="s">
        <v>18</v>
      </c>
      <c r="L1115" s="134" t="str">
        <f>IF(AND('331-CT'!$E$7=TH!H1115,OR(J1115="331",K1115="331")),"x","")</f>
        <v/>
      </c>
    </row>
    <row r="1116" spans="1:13" hidden="1">
      <c r="A1116" s="72">
        <f t="shared" si="45"/>
        <v>2015</v>
      </c>
      <c r="B1116" s="72">
        <f t="shared" si="46"/>
        <v>12</v>
      </c>
      <c r="C1116" s="311">
        <v>42362</v>
      </c>
      <c r="D1116" s="311" t="s">
        <v>78</v>
      </c>
      <c r="E1116" s="311">
        <v>42362</v>
      </c>
      <c r="F1116" s="312" t="s">
        <v>1101</v>
      </c>
      <c r="G1116" s="417" t="s">
        <v>1100</v>
      </c>
      <c r="H1116" s="314" t="s">
        <v>190</v>
      </c>
      <c r="I1116" s="74">
        <v>3452869</v>
      </c>
      <c r="J1116" s="315" t="s">
        <v>19</v>
      </c>
      <c r="K1116" s="315" t="s">
        <v>18</v>
      </c>
      <c r="L1116" s="134" t="str">
        <f>IF(AND('331-CT'!$E$7=TH!H1116,OR(J1116="331",K1116="331")),"x","")</f>
        <v/>
      </c>
    </row>
    <row r="1117" spans="1:13" hidden="1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1">
        <v>42363</v>
      </c>
      <c r="D1117" s="311" t="s">
        <v>1134</v>
      </c>
      <c r="E1117" s="311">
        <v>42363</v>
      </c>
      <c r="F1117" s="312" t="s">
        <v>575</v>
      </c>
      <c r="G1117" s="316"/>
      <c r="H1117" s="314" t="s">
        <v>271</v>
      </c>
      <c r="I1117" s="74">
        <v>13000000</v>
      </c>
      <c r="J1117" s="315" t="s">
        <v>54</v>
      </c>
      <c r="K1117" s="315" t="s">
        <v>203</v>
      </c>
      <c r="L1117" s="134" t="str">
        <f>IF(AND('331-CT'!$E$7=TH!H1117,OR(J1117="331",K1117="331")),"x","")</f>
        <v/>
      </c>
    </row>
    <row r="1118" spans="1:13" hidden="1">
      <c r="A1118" s="72">
        <f t="shared" si="47"/>
        <v>2015</v>
      </c>
      <c r="B1118" s="72">
        <f t="shared" si="48"/>
        <v>12</v>
      </c>
      <c r="C1118" s="311">
        <v>42363</v>
      </c>
      <c r="D1118" s="311" t="s">
        <v>1103</v>
      </c>
      <c r="E1118" s="311">
        <v>42363</v>
      </c>
      <c r="F1118" s="312" t="s">
        <v>1059</v>
      </c>
      <c r="G1118" s="316"/>
      <c r="H1118" s="314" t="s">
        <v>271</v>
      </c>
      <c r="I1118" s="74">
        <v>2000000000</v>
      </c>
      <c r="J1118" s="315" t="s">
        <v>203</v>
      </c>
      <c r="K1118" s="315" t="s">
        <v>54</v>
      </c>
      <c r="L1118" s="134" t="str">
        <f>IF(AND('331-CT'!$E$7=TH!H1118,OR(J1118="331",K1118="331")),"x","")</f>
        <v/>
      </c>
    </row>
    <row r="1119" spans="1:13" hidden="1">
      <c r="A1119" s="72">
        <f t="shared" si="47"/>
        <v>2015</v>
      </c>
      <c r="B1119" s="72">
        <f t="shared" si="48"/>
        <v>12</v>
      </c>
      <c r="C1119" s="311">
        <v>42363</v>
      </c>
      <c r="D1119" s="311" t="s">
        <v>17</v>
      </c>
      <c r="E1119" s="311">
        <v>42363</v>
      </c>
      <c r="F1119" s="312" t="s">
        <v>34</v>
      </c>
      <c r="G1119" s="316"/>
      <c r="H1119" s="314"/>
      <c r="I1119" s="74">
        <v>20000</v>
      </c>
      <c r="J1119" s="315" t="s">
        <v>241</v>
      </c>
      <c r="K1119" s="315" t="s">
        <v>54</v>
      </c>
      <c r="L1119" s="134" t="str">
        <f>IF(AND('331-CT'!$E$7=TH!H1119,OR(J1119="331",K1119="331")),"x","")</f>
        <v/>
      </c>
    </row>
    <row r="1120" spans="1:13" hidden="1">
      <c r="A1120" s="72">
        <f t="shared" si="47"/>
        <v>2015</v>
      </c>
      <c r="B1120" s="72">
        <f t="shared" si="48"/>
        <v>12</v>
      </c>
      <c r="C1120" s="311">
        <v>42363</v>
      </c>
      <c r="D1120" s="311" t="s">
        <v>17</v>
      </c>
      <c r="E1120" s="311">
        <v>42363</v>
      </c>
      <c r="F1120" s="312" t="s">
        <v>35</v>
      </c>
      <c r="G1120" s="316"/>
      <c r="H1120" s="314"/>
      <c r="I1120" s="74">
        <v>2000</v>
      </c>
      <c r="J1120" s="315" t="s">
        <v>19</v>
      </c>
      <c r="K1120" s="315" t="s">
        <v>54</v>
      </c>
      <c r="L1120" s="134" t="str">
        <f>IF(AND('331-CT'!$E$7=TH!H1120,OR(J1120="331",K1120="331")),"x","")</f>
        <v/>
      </c>
    </row>
    <row r="1121" spans="1:12" hidden="1">
      <c r="A1121" s="72">
        <f t="shared" si="47"/>
        <v>2015</v>
      </c>
      <c r="B1121" s="72">
        <f t="shared" si="48"/>
        <v>12</v>
      </c>
      <c r="C1121" s="311">
        <v>42363</v>
      </c>
      <c r="D1121" s="311" t="s">
        <v>1135</v>
      </c>
      <c r="E1121" s="311">
        <v>42363</v>
      </c>
      <c r="F1121" s="312" t="s">
        <v>575</v>
      </c>
      <c r="G1121" s="316"/>
      <c r="H1121" s="314" t="s">
        <v>271</v>
      </c>
      <c r="I1121" s="74">
        <v>600000000</v>
      </c>
      <c r="J1121" s="315" t="s">
        <v>54</v>
      </c>
      <c r="K1121" s="315" t="s">
        <v>203</v>
      </c>
      <c r="L1121" s="134" t="str">
        <f>IF(AND('331-CT'!$E$7=TH!H1121,OR(J1121="331",K1121="331")),"x","")</f>
        <v/>
      </c>
    </row>
    <row r="1122" spans="1:12" hidden="1">
      <c r="A1122" s="72">
        <f t="shared" si="47"/>
        <v>2015</v>
      </c>
      <c r="B1122" s="72">
        <f t="shared" si="48"/>
        <v>12</v>
      </c>
      <c r="C1122" s="311">
        <v>42363</v>
      </c>
      <c r="D1122" s="311" t="s">
        <v>17</v>
      </c>
      <c r="E1122" s="311">
        <v>42363</v>
      </c>
      <c r="F1122" s="312" t="s">
        <v>612</v>
      </c>
      <c r="G1122" s="316"/>
      <c r="H1122" s="314"/>
      <c r="I1122" s="74">
        <v>50000</v>
      </c>
      <c r="J1122" s="315" t="s">
        <v>241</v>
      </c>
      <c r="K1122" s="315" t="s">
        <v>54</v>
      </c>
      <c r="L1122" s="134" t="str">
        <f>IF(AND('331-CT'!$E$7=TH!H1122,OR(J1122="331",K1122="331")),"x","")</f>
        <v/>
      </c>
    </row>
    <row r="1123" spans="1:12" hidden="1">
      <c r="A1123" s="72">
        <f t="shared" si="47"/>
        <v>2015</v>
      </c>
      <c r="B1123" s="72">
        <f t="shared" si="48"/>
        <v>12</v>
      </c>
      <c r="C1123" s="311">
        <v>42363</v>
      </c>
      <c r="D1123" s="311" t="s">
        <v>17</v>
      </c>
      <c r="E1123" s="311">
        <v>42363</v>
      </c>
      <c r="F1123" s="312" t="s">
        <v>44</v>
      </c>
      <c r="G1123" s="316"/>
      <c r="H1123" s="314"/>
      <c r="I1123" s="74">
        <v>5000</v>
      </c>
      <c r="J1123" s="315" t="s">
        <v>19</v>
      </c>
      <c r="K1123" s="315" t="s">
        <v>54</v>
      </c>
      <c r="L1123" s="134" t="str">
        <f>IF(AND('331-CT'!$E$7=TH!H1123,OR(J1123="331",K1123="331")),"x","")</f>
        <v/>
      </c>
    </row>
    <row r="1124" spans="1:12" hidden="1">
      <c r="A1124" s="72">
        <f t="shared" si="47"/>
        <v>2015</v>
      </c>
      <c r="B1124" s="72">
        <f t="shared" si="48"/>
        <v>12</v>
      </c>
      <c r="C1124" s="311">
        <v>42363</v>
      </c>
      <c r="D1124" s="311" t="s">
        <v>17</v>
      </c>
      <c r="E1124" s="311">
        <v>42363</v>
      </c>
      <c r="F1124" s="312" t="s">
        <v>613</v>
      </c>
      <c r="G1124" s="417"/>
      <c r="H1124" s="314"/>
      <c r="I1124" s="74">
        <v>50000</v>
      </c>
      <c r="J1124" s="315" t="s">
        <v>241</v>
      </c>
      <c r="K1124" s="315" t="s">
        <v>54</v>
      </c>
      <c r="L1124" s="134" t="str">
        <f>IF(AND('331-CT'!$E$7=TH!H1124,OR(J1124="331",K1124="331")),"x","")</f>
        <v/>
      </c>
    </row>
    <row r="1125" spans="1:12" hidden="1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74">
        <v>5000</v>
      </c>
      <c r="J1125" s="75" t="s">
        <v>19</v>
      </c>
      <c r="K1125" s="75" t="s">
        <v>54</v>
      </c>
      <c r="L1125" s="134" t="str">
        <f>IF(AND('331-CT'!$E$7=TH!H1125,OR(J1125="331",K1125="331")),"x","")</f>
        <v/>
      </c>
    </row>
    <row r="1126" spans="1:12" hidden="1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1136</v>
      </c>
      <c r="E1126" s="73">
        <v>42363</v>
      </c>
      <c r="F1126" s="76" t="s">
        <v>1106</v>
      </c>
      <c r="G1126" s="265" t="s">
        <v>1107</v>
      </c>
      <c r="H1126" s="122" t="s">
        <v>188</v>
      </c>
      <c r="I1126" s="74">
        <v>11817800</v>
      </c>
      <c r="J1126" s="75" t="s">
        <v>241</v>
      </c>
      <c r="K1126" s="75" t="s">
        <v>203</v>
      </c>
      <c r="L1126" s="134" t="str">
        <f>IF(AND('331-CT'!$E$7=TH!H1126,OR(J1126="331",K1126="331")),"x","")</f>
        <v/>
      </c>
    </row>
    <row r="1127" spans="1:12" hidden="1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1136</v>
      </c>
      <c r="E1127" s="73">
        <v>42363</v>
      </c>
      <c r="F1127" s="76" t="s">
        <v>1108</v>
      </c>
      <c r="G1127" s="265" t="s">
        <v>1107</v>
      </c>
      <c r="H1127" s="122" t="s">
        <v>188</v>
      </c>
      <c r="I1127" s="74">
        <v>590890</v>
      </c>
      <c r="J1127" s="75" t="s">
        <v>19</v>
      </c>
      <c r="K1127" s="75" t="s">
        <v>203</v>
      </c>
      <c r="L1127" s="134" t="str">
        <f>IF(AND('331-CT'!$E$7=TH!H1127,OR(J1127="331",K1127="331")),"x","")</f>
        <v/>
      </c>
    </row>
    <row r="1128" spans="1:12" hidden="1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1137</v>
      </c>
      <c r="G1128" s="265" t="s">
        <v>1138</v>
      </c>
      <c r="H1128" s="122" t="s">
        <v>648</v>
      </c>
      <c r="I1128" s="74">
        <v>33866400</v>
      </c>
      <c r="J1128" s="75" t="s">
        <v>241</v>
      </c>
      <c r="K1128" s="75" t="s">
        <v>18</v>
      </c>
      <c r="L1128" s="134" t="str">
        <f>IF(AND('331-CT'!$E$7=TH!H1128,OR(J1128="331",K1128="331")),"x","")</f>
        <v/>
      </c>
    </row>
    <row r="1129" spans="1:12" hidden="1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1139</v>
      </c>
      <c r="G1129" s="265" t="s">
        <v>1138</v>
      </c>
      <c r="H1129" s="122" t="s">
        <v>648</v>
      </c>
      <c r="I1129" s="74">
        <v>3386640</v>
      </c>
      <c r="J1129" s="75" t="s">
        <v>19</v>
      </c>
      <c r="K1129" s="75" t="s">
        <v>18</v>
      </c>
      <c r="L1129" s="134" t="str">
        <f>IF(AND('331-CT'!$E$7=TH!H1129,OR(J1129="331",K1129="331")),"x","")</f>
        <v/>
      </c>
    </row>
    <row r="1130" spans="1:12" hidden="1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1140</v>
      </c>
      <c r="E1130" s="73">
        <v>42366</v>
      </c>
      <c r="F1130" s="76" t="s">
        <v>826</v>
      </c>
      <c r="G1130" s="265" t="s">
        <v>1066</v>
      </c>
      <c r="H1130" s="122" t="s">
        <v>856</v>
      </c>
      <c r="I1130" s="74">
        <v>910000</v>
      </c>
      <c r="J1130" s="75" t="s">
        <v>241</v>
      </c>
      <c r="K1130" s="75" t="s">
        <v>203</v>
      </c>
      <c r="L1130" s="134" t="str">
        <f>IF(AND('331-CT'!$E$7=TH!H1130,OR(J1130="331",K1130="331")),"x","")</f>
        <v/>
      </c>
    </row>
    <row r="1131" spans="1:12" hidden="1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1067</v>
      </c>
      <c r="G1131" s="265" t="s">
        <v>1068</v>
      </c>
      <c r="H1131" s="122" t="s">
        <v>1069</v>
      </c>
      <c r="I1131" s="74">
        <v>25721367</v>
      </c>
      <c r="J1131" s="75" t="s">
        <v>241</v>
      </c>
      <c r="K1131" s="75" t="s">
        <v>18</v>
      </c>
      <c r="L1131" s="134" t="str">
        <f>IF(AND('331-CT'!$E$7=TH!H1131,OR(J1131="331",K1131="331")),"x","")</f>
        <v/>
      </c>
    </row>
    <row r="1132" spans="1:12" hidden="1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1070</v>
      </c>
      <c r="G1132" s="265" t="s">
        <v>1068</v>
      </c>
      <c r="H1132" s="122" t="s">
        <v>1069</v>
      </c>
      <c r="I1132" s="74">
        <v>2572137</v>
      </c>
      <c r="J1132" s="75" t="s">
        <v>19</v>
      </c>
      <c r="K1132" s="75" t="s">
        <v>18</v>
      </c>
      <c r="L1132" s="134" t="str">
        <f>IF(AND('331-CT'!$E$7=TH!H1132,OR(J1132="331",K1132="331")),"x","")</f>
        <v/>
      </c>
    </row>
    <row r="1133" spans="1:12" hidden="1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300</v>
      </c>
      <c r="G1133" s="265"/>
      <c r="H1133" s="122" t="s">
        <v>111</v>
      </c>
      <c r="I1133" s="74">
        <v>406490000</v>
      </c>
      <c r="J1133" s="75" t="s">
        <v>18</v>
      </c>
      <c r="K1133" s="75" t="s">
        <v>54</v>
      </c>
      <c r="L1133" s="134" t="str">
        <f>IF(AND('331-CT'!$E$7=TH!H1133,OR(J1133="331",K1133="331")),"x","")</f>
        <v/>
      </c>
    </row>
    <row r="1134" spans="1:12" hidden="1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74">
        <v>121947</v>
      </c>
      <c r="J1134" s="75" t="s">
        <v>241</v>
      </c>
      <c r="K1134" s="75" t="s">
        <v>54</v>
      </c>
      <c r="L1134" s="134" t="str">
        <f>IF(AND('331-CT'!$E$7=TH!H1134,OR(J1134="331",K1134="331")),"x","")</f>
        <v/>
      </c>
    </row>
    <row r="1135" spans="1:12" hidden="1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74">
        <v>12195</v>
      </c>
      <c r="J1135" s="75" t="s">
        <v>19</v>
      </c>
      <c r="K1135" s="75" t="s">
        <v>54</v>
      </c>
      <c r="L1135" s="134" t="str">
        <f>IF(AND('331-CT'!$E$7=TH!H1135,OR(J1135="331",K1135="331")),"x","")</f>
        <v/>
      </c>
    </row>
    <row r="1136" spans="1:12" hidden="1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300</v>
      </c>
      <c r="G1136" s="265"/>
      <c r="H1136" s="122" t="s">
        <v>190</v>
      </c>
      <c r="I1136" s="74">
        <v>123128513</v>
      </c>
      <c r="J1136" s="75" t="s">
        <v>18</v>
      </c>
      <c r="K1136" s="75" t="s">
        <v>54</v>
      </c>
      <c r="L1136" s="134" t="str">
        <f>IF(AND('331-CT'!$E$7=TH!H1136,OR(J1136="331",K1136="331")),"x","")</f>
        <v/>
      </c>
    </row>
    <row r="1137" spans="1:12" hidden="1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74">
        <v>61564</v>
      </c>
      <c r="J1137" s="75" t="s">
        <v>241</v>
      </c>
      <c r="K1137" s="75" t="s">
        <v>54</v>
      </c>
      <c r="L1137" s="134" t="str">
        <f>IF(AND('331-CT'!$E$7=TH!H1137,OR(J1137="331",K1137="331")),"x","")</f>
        <v/>
      </c>
    </row>
    <row r="1138" spans="1:12" hidden="1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74">
        <v>6156</v>
      </c>
      <c r="J1138" s="75" t="s">
        <v>19</v>
      </c>
      <c r="K1138" s="75" t="s">
        <v>54</v>
      </c>
      <c r="L1138" s="134" t="str">
        <f>IF(AND('331-CT'!$E$7=TH!H1138,OR(J1138="331",K1138="331")),"x","")</f>
        <v/>
      </c>
    </row>
    <row r="1139" spans="1:12" hidden="1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1060</v>
      </c>
      <c r="G1139" s="265"/>
      <c r="H1139" s="122" t="s">
        <v>1069</v>
      </c>
      <c r="I1139" s="74">
        <v>28293504</v>
      </c>
      <c r="J1139" s="75" t="s">
        <v>18</v>
      </c>
      <c r="K1139" s="75" t="s">
        <v>54</v>
      </c>
      <c r="L1139" s="134" t="str">
        <f>IF(AND('331-CT'!$E$7=TH!H1139,OR(J1139="331",K1139="331")),"x","")</f>
        <v/>
      </c>
    </row>
    <row r="1140" spans="1:12" hidden="1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74">
        <v>20000</v>
      </c>
      <c r="J1140" s="75" t="s">
        <v>241</v>
      </c>
      <c r="K1140" s="75" t="s">
        <v>54</v>
      </c>
      <c r="L1140" s="134" t="str">
        <f>IF(AND('331-CT'!$E$7=TH!H1140,OR(J1140="331",K1140="331")),"x","")</f>
        <v/>
      </c>
    </row>
    <row r="1141" spans="1:12" hidden="1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74">
        <v>2000</v>
      </c>
      <c r="J1141" s="75" t="s">
        <v>19</v>
      </c>
      <c r="K1141" s="75" t="s">
        <v>54</v>
      </c>
      <c r="L1141" s="134" t="str">
        <f>IF(AND('331-CT'!$E$7=TH!H1141,OR(J1141="331",K1141="331")),"x","")</f>
        <v/>
      </c>
    </row>
    <row r="1142" spans="1:12" hidden="1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1114</v>
      </c>
      <c r="G1142" s="265" t="s">
        <v>1115</v>
      </c>
      <c r="H1142" s="122" t="s">
        <v>151</v>
      </c>
      <c r="I1142" s="74">
        <v>636500000</v>
      </c>
      <c r="J1142" s="75" t="s">
        <v>654</v>
      </c>
      <c r="K1142" s="75" t="s">
        <v>18</v>
      </c>
      <c r="L1142" s="134" t="str">
        <f>IF(AND('331-CT'!$E$7=TH!H1142,OR(J1142="331",K1142="331")),"x","")</f>
        <v/>
      </c>
    </row>
    <row r="1143" spans="1:12" hidden="1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1116</v>
      </c>
      <c r="G1143" s="265" t="s">
        <v>1115</v>
      </c>
      <c r="H1143" s="122" t="s">
        <v>151</v>
      </c>
      <c r="I1143" s="74">
        <v>63650000</v>
      </c>
      <c r="J1143" s="75" t="s">
        <v>19</v>
      </c>
      <c r="K1143" s="75" t="s">
        <v>18</v>
      </c>
      <c r="L1143" s="134" t="str">
        <f>IF(AND('331-CT'!$E$7=TH!H1143,OR(J1143="331",K1143="331")),"x","")</f>
        <v/>
      </c>
    </row>
    <row r="1144" spans="1:12" hidden="1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1141</v>
      </c>
      <c r="E1144" s="73">
        <v>42366</v>
      </c>
      <c r="F1144" s="76" t="s">
        <v>835</v>
      </c>
      <c r="G1144" s="265" t="s">
        <v>1167</v>
      </c>
      <c r="H1144" s="122" t="s">
        <v>837</v>
      </c>
      <c r="I1144" s="74">
        <v>3636364</v>
      </c>
      <c r="J1144" s="75" t="s">
        <v>654</v>
      </c>
      <c r="K1144" s="75" t="s">
        <v>203</v>
      </c>
      <c r="L1144" s="134" t="str">
        <f>IF(AND('331-CT'!$E$7=TH!H1144,OR(J1144="331",K1144="331")),"x","")</f>
        <v/>
      </c>
    </row>
    <row r="1145" spans="1:12" hidden="1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1141</v>
      </c>
      <c r="E1145" s="73">
        <v>42366</v>
      </c>
      <c r="F1145" s="76" t="s">
        <v>838</v>
      </c>
      <c r="G1145" s="265" t="s">
        <v>1167</v>
      </c>
      <c r="H1145" s="122" t="s">
        <v>837</v>
      </c>
      <c r="I1145" s="74">
        <v>363636</v>
      </c>
      <c r="J1145" s="75" t="s">
        <v>19</v>
      </c>
      <c r="K1145" s="75" t="s">
        <v>203</v>
      </c>
      <c r="L1145" s="134" t="str">
        <f>IF(AND('331-CT'!$E$7=TH!H1145,OR(J1145="331",K1145="331")),"x","")</f>
        <v/>
      </c>
    </row>
    <row r="1146" spans="1:12" hidden="1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1142</v>
      </c>
      <c r="E1146" s="73">
        <v>42367</v>
      </c>
      <c r="F1146" s="76" t="s">
        <v>1118</v>
      </c>
      <c r="G1146" s="265" t="s">
        <v>1119</v>
      </c>
      <c r="H1146" s="122" t="s">
        <v>1120</v>
      </c>
      <c r="I1146" s="74">
        <v>840000</v>
      </c>
      <c r="J1146" s="75" t="s">
        <v>654</v>
      </c>
      <c r="K1146" s="75" t="s">
        <v>203</v>
      </c>
      <c r="L1146" s="134" t="str">
        <f>IF(AND('331-CT'!$E$7=TH!H1146,OR(J1146="331",K1146="331")),"x","")</f>
        <v/>
      </c>
    </row>
    <row r="1147" spans="1:12" hidden="1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1143</v>
      </c>
      <c r="E1147" s="73">
        <v>42368</v>
      </c>
      <c r="F1147" s="76" t="s">
        <v>575</v>
      </c>
      <c r="G1147" s="265"/>
      <c r="H1147" s="122" t="s">
        <v>1074</v>
      </c>
      <c r="I1147" s="74">
        <v>10000000</v>
      </c>
      <c r="J1147" s="75" t="s">
        <v>54</v>
      </c>
      <c r="K1147" s="75" t="s">
        <v>203</v>
      </c>
      <c r="L1147" s="134" t="str">
        <f>IF(AND('331-CT'!$E$7=TH!H1147,OR(J1147="331",K1147="331")),"x","")</f>
        <v/>
      </c>
    </row>
    <row r="1148" spans="1:12" hidden="1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1075</v>
      </c>
      <c r="G1148" s="265"/>
      <c r="H1148" s="122" t="s">
        <v>648</v>
      </c>
      <c r="I1148" s="74">
        <v>37253040</v>
      </c>
      <c r="J1148" s="75" t="s">
        <v>18</v>
      </c>
      <c r="K1148" s="75" t="s">
        <v>54</v>
      </c>
      <c r="L1148" s="134" t="str">
        <f>IF(AND('331-CT'!$E$7=TH!H1148,OR(J1148="331",K1148="331")),"x","")</f>
        <v/>
      </c>
    </row>
    <row r="1149" spans="1:12" hidden="1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74">
        <v>25000</v>
      </c>
      <c r="J1149" s="75" t="s">
        <v>241</v>
      </c>
      <c r="K1149" s="75" t="s">
        <v>54</v>
      </c>
      <c r="L1149" s="134" t="str">
        <f>IF(AND('331-CT'!$E$7=TH!H1149,OR(J1149="331",K1149="331")),"x","")</f>
        <v/>
      </c>
    </row>
    <row r="1150" spans="1:12" hidden="1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74">
        <v>2500</v>
      </c>
      <c r="J1150" s="75" t="s">
        <v>19</v>
      </c>
      <c r="K1150" s="75" t="s">
        <v>54</v>
      </c>
      <c r="L1150" s="134" t="str">
        <f>IF(AND('331-CT'!$E$7=TH!H1150,OR(J1150="331",K1150="331")),"x","")</f>
        <v/>
      </c>
    </row>
    <row r="1151" spans="1:12" hidden="1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1144</v>
      </c>
      <c r="E1151" s="73">
        <v>42368</v>
      </c>
      <c r="F1151" s="76" t="s">
        <v>575</v>
      </c>
      <c r="G1151" s="265"/>
      <c r="H1151" s="122" t="s">
        <v>271</v>
      </c>
      <c r="I1151" s="74">
        <v>200000000</v>
      </c>
      <c r="J1151" s="75" t="s">
        <v>54</v>
      </c>
      <c r="K1151" s="75" t="s">
        <v>203</v>
      </c>
      <c r="L1151" s="134" t="str">
        <f>IF(AND('331-CT'!$E$7=TH!H1151,OR(J1151="331",K1151="331")),"x","")</f>
        <v/>
      </c>
    </row>
    <row r="1152" spans="1:12" hidden="1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300</v>
      </c>
      <c r="G1152" s="265"/>
      <c r="H1152" s="122" t="s">
        <v>172</v>
      </c>
      <c r="I1152" s="74">
        <v>200000000</v>
      </c>
      <c r="J1152" s="75" t="s">
        <v>18</v>
      </c>
      <c r="K1152" s="75" t="s">
        <v>54</v>
      </c>
      <c r="L1152" s="134" t="str">
        <f>IF(AND('331-CT'!$E$7=TH!H1152,OR(J1152="331",K1152="331")),"x","")</f>
        <v/>
      </c>
    </row>
    <row r="1153" spans="1:12" hidden="1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74">
        <v>158169</v>
      </c>
      <c r="J1153" s="75" t="s">
        <v>241</v>
      </c>
      <c r="K1153" s="75" t="s">
        <v>54</v>
      </c>
      <c r="L1153" s="134" t="str">
        <f>IF(AND('331-CT'!$E$7=TH!H1153,OR(J1153="331",K1153="331")),"x","")</f>
        <v/>
      </c>
    </row>
    <row r="1154" spans="1:12" hidden="1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74">
        <v>15817</v>
      </c>
      <c r="J1154" s="75" t="s">
        <v>19</v>
      </c>
      <c r="K1154" s="75" t="s">
        <v>54</v>
      </c>
      <c r="L1154" s="134" t="str">
        <f>IF(AND('331-CT'!$E$7=TH!H1154,OR(J1154="331",K1154="331")),"x","")</f>
        <v/>
      </c>
    </row>
    <row r="1155" spans="1:12" hidden="1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1166</v>
      </c>
      <c r="E1155" s="73">
        <v>42369</v>
      </c>
      <c r="F1155" s="76" t="s">
        <v>1110</v>
      </c>
      <c r="G1155" s="265" t="s">
        <v>1111</v>
      </c>
      <c r="H1155" s="122" t="s">
        <v>1112</v>
      </c>
      <c r="I1155" s="74">
        <v>7397273</v>
      </c>
      <c r="J1155" s="75" t="s">
        <v>654</v>
      </c>
      <c r="K1155" s="75" t="s">
        <v>203</v>
      </c>
      <c r="L1155" s="134" t="str">
        <f>IF(AND('331-CT'!$E$7=TH!H1155,OR(J1155="331",K1155="331")),"x","")</f>
        <v/>
      </c>
    </row>
    <row r="1156" spans="1:12" hidden="1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1166</v>
      </c>
      <c r="E1156" s="73">
        <v>42369</v>
      </c>
      <c r="F1156" s="76" t="s">
        <v>1113</v>
      </c>
      <c r="G1156" s="265" t="s">
        <v>1111</v>
      </c>
      <c r="H1156" s="122" t="s">
        <v>1112</v>
      </c>
      <c r="I1156" s="74">
        <v>739727</v>
      </c>
      <c r="J1156" s="75" t="s">
        <v>19</v>
      </c>
      <c r="K1156" s="75" t="s">
        <v>203</v>
      </c>
      <c r="L1156" s="134" t="str">
        <f>IF(AND('331-CT'!$E$7=TH!H1156,OR(J1156="331",K1156="331")),"x","")</f>
        <v/>
      </c>
    </row>
    <row r="1157" spans="1:12" hidden="1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1076</v>
      </c>
      <c r="G1157" s="265"/>
      <c r="H1157" s="122" t="s">
        <v>519</v>
      </c>
      <c r="I1157" s="74">
        <v>1678844208</v>
      </c>
      <c r="J1157" s="75" t="s">
        <v>54</v>
      </c>
      <c r="K1157" s="75" t="s">
        <v>212</v>
      </c>
      <c r="L1157" s="134" t="str">
        <f>IF(AND('331-CT'!$E$7=TH!H1157,OR(J1157="331",K1157="331")),"x","")</f>
        <v/>
      </c>
    </row>
    <row r="1158" spans="1:12" hidden="1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1145</v>
      </c>
      <c r="G1158" s="265" t="s">
        <v>1146</v>
      </c>
      <c r="H1158" s="122" t="s">
        <v>109</v>
      </c>
      <c r="I1158" s="74">
        <v>181818182</v>
      </c>
      <c r="J1158" s="75" t="s">
        <v>654</v>
      </c>
      <c r="K1158" s="75" t="s">
        <v>18</v>
      </c>
      <c r="L1158" s="134" t="str">
        <f>IF(AND('331-CT'!$E$7=TH!H1158,OR(J1158="331",K1158="331")),"x","")</f>
        <v/>
      </c>
    </row>
    <row r="1159" spans="1:12" hidden="1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1147</v>
      </c>
      <c r="G1159" s="265" t="s">
        <v>1146</v>
      </c>
      <c r="H1159" s="122" t="s">
        <v>109</v>
      </c>
      <c r="I1159" s="74">
        <v>18181818</v>
      </c>
      <c r="J1159" s="75" t="s">
        <v>19</v>
      </c>
      <c r="K1159" s="75" t="s">
        <v>18</v>
      </c>
      <c r="L1159" s="134" t="str">
        <f>IF(AND('331-CT'!$E$7=TH!H1159,OR(J1159="331",K1159="331")),"x","")</f>
        <v/>
      </c>
    </row>
    <row r="1160" spans="1:12" hidden="1">
      <c r="A1160" s="72">
        <f t="shared" si="47"/>
        <v>2016</v>
      </c>
      <c r="B1160" s="72">
        <f t="shared" si="48"/>
        <v>1</v>
      </c>
      <c r="C1160" s="73">
        <v>42370</v>
      </c>
      <c r="D1160" s="73" t="s">
        <v>78</v>
      </c>
      <c r="E1160" s="73">
        <v>42370</v>
      </c>
      <c r="F1160" s="76" t="s">
        <v>739</v>
      </c>
      <c r="G1160" s="265" t="s">
        <v>1203</v>
      </c>
      <c r="H1160" s="122" t="s">
        <v>741</v>
      </c>
      <c r="I1160" s="74">
        <v>10490880</v>
      </c>
      <c r="J1160" s="75" t="s">
        <v>241</v>
      </c>
      <c r="K1160" s="75" t="s">
        <v>18</v>
      </c>
      <c r="L1160" s="134" t="str">
        <f>IF(AND('331-CT'!$E$7=TH!H1160,OR(J1160="331",K1160="331")),"x","")</f>
        <v/>
      </c>
    </row>
    <row r="1161" spans="1:12" hidden="1">
      <c r="A1161" s="72">
        <f t="shared" si="47"/>
        <v>2016</v>
      </c>
      <c r="B1161" s="72">
        <f t="shared" si="48"/>
        <v>1</v>
      </c>
      <c r="C1161" s="73">
        <v>42370</v>
      </c>
      <c r="D1161" s="73" t="s">
        <v>78</v>
      </c>
      <c r="E1161" s="73">
        <v>42370</v>
      </c>
      <c r="F1161" s="76" t="s">
        <v>742</v>
      </c>
      <c r="G1161" s="265" t="s">
        <v>1203</v>
      </c>
      <c r="H1161" s="122" t="s">
        <v>741</v>
      </c>
      <c r="I1161" s="74">
        <v>1049088</v>
      </c>
      <c r="J1161" s="75" t="s">
        <v>19</v>
      </c>
      <c r="K1161" s="75" t="s">
        <v>18</v>
      </c>
      <c r="L1161" s="134" t="str">
        <f>IF(AND('331-CT'!$E$7=TH!H1161,OR(J1161="331",K1161="331")),"x","")</f>
        <v/>
      </c>
    </row>
    <row r="1162" spans="1:12" hidden="1">
      <c r="A1162" s="72">
        <f t="shared" si="47"/>
        <v>2016</v>
      </c>
      <c r="B1162" s="72">
        <f t="shared" si="48"/>
        <v>1</v>
      </c>
      <c r="C1162" s="73">
        <v>42371</v>
      </c>
      <c r="D1162" s="73" t="s">
        <v>73</v>
      </c>
      <c r="E1162" s="73">
        <v>42371</v>
      </c>
      <c r="F1162" s="76" t="s">
        <v>1148</v>
      </c>
      <c r="G1162" s="265" t="s">
        <v>642</v>
      </c>
      <c r="H1162" s="122" t="s">
        <v>435</v>
      </c>
      <c r="I1162" s="74">
        <v>4500000</v>
      </c>
      <c r="J1162" s="75" t="s">
        <v>654</v>
      </c>
      <c r="K1162" s="75" t="s">
        <v>203</v>
      </c>
      <c r="L1162" s="134" t="str">
        <f>IF(AND('331-CT'!$E$7=TH!H1162,OR(J1162="331",K1162="331")),"x","")</f>
        <v/>
      </c>
    </row>
    <row r="1163" spans="1:12" hidden="1">
      <c r="A1163" s="72">
        <f t="shared" si="47"/>
        <v>2016</v>
      </c>
      <c r="B1163" s="72">
        <f t="shared" si="48"/>
        <v>1</v>
      </c>
      <c r="C1163" s="73">
        <v>42371</v>
      </c>
      <c r="D1163" s="73" t="s">
        <v>73</v>
      </c>
      <c r="E1163" s="73">
        <v>42371</v>
      </c>
      <c r="F1163" s="76" t="s">
        <v>1149</v>
      </c>
      <c r="G1163" s="265" t="s">
        <v>642</v>
      </c>
      <c r="H1163" s="122" t="s">
        <v>435</v>
      </c>
      <c r="I1163" s="74">
        <v>450000</v>
      </c>
      <c r="J1163" s="75" t="s">
        <v>19</v>
      </c>
      <c r="K1163" s="75" t="s">
        <v>203</v>
      </c>
      <c r="L1163" s="134" t="str">
        <f>IF(AND('331-CT'!$E$7=TH!H1163,OR(J1163="331",K1163="331")),"x","")</f>
        <v/>
      </c>
    </row>
    <row r="1164" spans="1:12" hidden="1">
      <c r="A1164" s="72">
        <f t="shared" si="47"/>
        <v>2016</v>
      </c>
      <c r="B1164" s="72">
        <f t="shared" si="48"/>
        <v>1</v>
      </c>
      <c r="C1164" s="73">
        <v>42373</v>
      </c>
      <c r="D1164" s="73" t="s">
        <v>92</v>
      </c>
      <c r="E1164" s="73">
        <v>42373</v>
      </c>
      <c r="F1164" s="76" t="s">
        <v>1148</v>
      </c>
      <c r="G1164" s="265" t="s">
        <v>645</v>
      </c>
      <c r="H1164" s="122" t="s">
        <v>435</v>
      </c>
      <c r="I1164" s="74">
        <v>18000000</v>
      </c>
      <c r="J1164" s="75" t="s">
        <v>654</v>
      </c>
      <c r="K1164" s="75" t="s">
        <v>203</v>
      </c>
      <c r="L1164" s="134" t="str">
        <f>IF(AND('331-CT'!$E$7=TH!H1164,OR(J1164="331",K1164="331")),"x","")</f>
        <v/>
      </c>
    </row>
    <row r="1165" spans="1:12" hidden="1">
      <c r="A1165" s="72">
        <f t="shared" si="47"/>
        <v>2016</v>
      </c>
      <c r="B1165" s="72">
        <f t="shared" si="48"/>
        <v>1</v>
      </c>
      <c r="C1165" s="73">
        <v>42373</v>
      </c>
      <c r="D1165" s="73" t="s">
        <v>92</v>
      </c>
      <c r="E1165" s="73">
        <v>42373</v>
      </c>
      <c r="F1165" s="76" t="s">
        <v>1149</v>
      </c>
      <c r="G1165" s="265" t="s">
        <v>645</v>
      </c>
      <c r="H1165" s="122" t="s">
        <v>435</v>
      </c>
      <c r="I1165" s="74">
        <v>1800000</v>
      </c>
      <c r="J1165" s="75" t="s">
        <v>19</v>
      </c>
      <c r="K1165" s="75" t="s">
        <v>203</v>
      </c>
      <c r="L1165" s="134" t="str">
        <f>IF(AND('331-CT'!$E$7=TH!H1165,OR(J1165="331",K1165="331")),"x","")</f>
        <v/>
      </c>
    </row>
    <row r="1166" spans="1:12">
      <c r="A1166" s="72">
        <f t="shared" si="47"/>
        <v>2016</v>
      </c>
      <c r="B1166" s="72">
        <f t="shared" si="48"/>
        <v>1</v>
      </c>
      <c r="C1166" s="73">
        <v>42374</v>
      </c>
      <c r="D1166" s="73" t="s">
        <v>17</v>
      </c>
      <c r="E1166" s="73">
        <v>42374</v>
      </c>
      <c r="F1166" s="76" t="s">
        <v>300</v>
      </c>
      <c r="G1166" s="270"/>
      <c r="H1166" s="314" t="s">
        <v>305</v>
      </c>
      <c r="I1166" s="74">
        <v>300000000</v>
      </c>
      <c r="J1166" s="75" t="s">
        <v>18</v>
      </c>
      <c r="K1166" s="75" t="s">
        <v>54</v>
      </c>
      <c r="L1166" s="134" t="str">
        <f>IF(AND('331-CT'!$E$7=TH!H1166,OR(J1166="331",K1166="331")),"x","")</f>
        <v/>
      </c>
    </row>
    <row r="1167" spans="1:12" hidden="1">
      <c r="A1167" s="72">
        <f t="shared" si="47"/>
        <v>2016</v>
      </c>
      <c r="B1167" s="72">
        <f t="shared" si="48"/>
        <v>1</v>
      </c>
      <c r="C1167" s="73">
        <v>42374</v>
      </c>
      <c r="D1167" s="73" t="s">
        <v>17</v>
      </c>
      <c r="E1167" s="73">
        <v>42374</v>
      </c>
      <c r="F1167" s="76" t="s">
        <v>34</v>
      </c>
      <c r="G1167" s="270"/>
      <c r="H1167" s="314"/>
      <c r="I1167" s="74">
        <v>150000</v>
      </c>
      <c r="J1167" s="75" t="s">
        <v>241</v>
      </c>
      <c r="K1167" s="75" t="s">
        <v>54</v>
      </c>
      <c r="L1167" s="134" t="str">
        <f>IF(AND('331-CT'!$E$7=TH!H1167,OR(J1167="331",K1167="331")),"x","")</f>
        <v/>
      </c>
    </row>
    <row r="1168" spans="1:12" ht="13.5" hidden="1" customHeight="1">
      <c r="A1168" s="72">
        <f t="shared" si="47"/>
        <v>2016</v>
      </c>
      <c r="B1168" s="72">
        <f t="shared" si="48"/>
        <v>1</v>
      </c>
      <c r="C1168" s="73">
        <v>42374</v>
      </c>
      <c r="D1168" s="73" t="s">
        <v>17</v>
      </c>
      <c r="E1168" s="73">
        <v>42374</v>
      </c>
      <c r="F1168" s="76" t="s">
        <v>35</v>
      </c>
      <c r="G1168" s="270"/>
      <c r="H1168" s="314"/>
      <c r="I1168" s="74">
        <v>15000</v>
      </c>
      <c r="J1168" s="75" t="s">
        <v>19</v>
      </c>
      <c r="K1168" s="75" t="s">
        <v>54</v>
      </c>
      <c r="L1168" s="134" t="str">
        <f>IF(AND('331-CT'!$E$7=TH!H1168,OR(J1168="331",K1168="331")),"x","")</f>
        <v/>
      </c>
    </row>
    <row r="1169" spans="1:12" ht="13.5" hidden="1" customHeight="1">
      <c r="A1169" s="72">
        <f t="shared" si="47"/>
        <v>2016</v>
      </c>
      <c r="B1169" s="72">
        <f t="shared" si="48"/>
        <v>1</v>
      </c>
      <c r="C1169" s="73">
        <v>42374</v>
      </c>
      <c r="D1169" s="73" t="s">
        <v>93</v>
      </c>
      <c r="E1169" s="73">
        <v>42374</v>
      </c>
      <c r="F1169" s="76" t="s">
        <v>1150</v>
      </c>
      <c r="G1169" s="270" t="s">
        <v>1154</v>
      </c>
      <c r="H1169" s="314" t="s">
        <v>330</v>
      </c>
      <c r="I1169" s="74">
        <v>1653598</v>
      </c>
      <c r="J1169" s="75" t="s">
        <v>654</v>
      </c>
      <c r="K1169" s="75" t="s">
        <v>203</v>
      </c>
      <c r="L1169" s="134" t="str">
        <f>IF(AND('331-CT'!$E$7=TH!H1169,OR(J1169="331",K1169="331")),"x","")</f>
        <v/>
      </c>
    </row>
    <row r="1170" spans="1:12" ht="13.5" hidden="1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93</v>
      </c>
      <c r="E1170" s="73">
        <v>42374</v>
      </c>
      <c r="F1170" s="76" t="s">
        <v>1151</v>
      </c>
      <c r="G1170" s="270" t="s">
        <v>1154</v>
      </c>
      <c r="H1170" s="122" t="s">
        <v>330</v>
      </c>
      <c r="I1170" s="74">
        <v>165359</v>
      </c>
      <c r="J1170" s="75" t="s">
        <v>19</v>
      </c>
      <c r="K1170" s="75" t="s">
        <v>203</v>
      </c>
      <c r="L1170" s="134" t="str">
        <f>IF(AND('331-CT'!$E$7=TH!H1170,OR(J1170="331",K1170="331")),"x","")</f>
        <v/>
      </c>
    </row>
    <row r="1171" spans="1:12" ht="13.5" hidden="1" customHeight="1">
      <c r="A1171" s="72">
        <f t="shared" si="47"/>
        <v>2016</v>
      </c>
      <c r="B1171" s="72">
        <f t="shared" si="48"/>
        <v>1</v>
      </c>
      <c r="C1171" s="73">
        <v>42374</v>
      </c>
      <c r="D1171" s="73" t="s">
        <v>78</v>
      </c>
      <c r="E1171" s="73">
        <v>42374</v>
      </c>
      <c r="F1171" s="76" t="s">
        <v>1162</v>
      </c>
      <c r="G1171" s="270" t="s">
        <v>1158</v>
      </c>
      <c r="H1171" s="122" t="s">
        <v>172</v>
      </c>
      <c r="I1171" s="74">
        <v>809090909</v>
      </c>
      <c r="J1171" s="75" t="s">
        <v>654</v>
      </c>
      <c r="K1171" s="75" t="s">
        <v>18</v>
      </c>
      <c r="L1171" s="134" t="str">
        <f>IF(AND('331-CT'!$E$7=TH!H1171,OR(J1171="331",K1171="331")),"x","")</f>
        <v/>
      </c>
    </row>
    <row r="1172" spans="1:12" ht="13.5" hidden="1" customHeight="1">
      <c r="A1172" s="72">
        <f t="shared" si="47"/>
        <v>2016</v>
      </c>
      <c r="B1172" s="72">
        <f t="shared" si="48"/>
        <v>1</v>
      </c>
      <c r="C1172" s="73">
        <v>42374</v>
      </c>
      <c r="D1172" s="73" t="s">
        <v>78</v>
      </c>
      <c r="E1172" s="73">
        <v>42374</v>
      </c>
      <c r="F1172" s="76" t="s">
        <v>1163</v>
      </c>
      <c r="G1172" s="270" t="s">
        <v>1158</v>
      </c>
      <c r="H1172" s="122" t="s">
        <v>172</v>
      </c>
      <c r="I1172" s="74">
        <v>80909091</v>
      </c>
      <c r="J1172" s="75" t="s">
        <v>19</v>
      </c>
      <c r="K1172" s="75" t="s">
        <v>18</v>
      </c>
      <c r="L1172" s="134" t="str">
        <f>IF(AND('331-CT'!$E$7=TH!H1172,OR(J1172="331",K1172="331")),"x","")</f>
        <v/>
      </c>
    </row>
    <row r="1173" spans="1:12" ht="13.5" hidden="1" customHeight="1">
      <c r="A1173" s="72">
        <f t="shared" si="47"/>
        <v>2016</v>
      </c>
      <c r="B1173" s="72">
        <f t="shared" si="48"/>
        <v>1</v>
      </c>
      <c r="C1173" s="73">
        <v>42375</v>
      </c>
      <c r="D1173" s="73" t="s">
        <v>17</v>
      </c>
      <c r="E1173" s="73">
        <v>42375</v>
      </c>
      <c r="F1173" s="76" t="s">
        <v>300</v>
      </c>
      <c r="G1173" s="270"/>
      <c r="H1173" s="122" t="s">
        <v>151</v>
      </c>
      <c r="I1173" s="74">
        <v>314955000</v>
      </c>
      <c r="J1173" s="75" t="s">
        <v>18</v>
      </c>
      <c r="K1173" s="75" t="s">
        <v>54</v>
      </c>
      <c r="L1173" s="134" t="str">
        <f>IF(AND('331-CT'!$E$7=TH!H1173,OR(J1173="331",K1173="331")),"x","")</f>
        <v/>
      </c>
    </row>
    <row r="1174" spans="1:12" ht="13.5" hidden="1" customHeight="1">
      <c r="A1174" s="72">
        <f t="shared" si="47"/>
        <v>2016</v>
      </c>
      <c r="B1174" s="72">
        <f t="shared" si="48"/>
        <v>1</v>
      </c>
      <c r="C1174" s="73">
        <v>42375</v>
      </c>
      <c r="D1174" s="73" t="s">
        <v>17</v>
      </c>
      <c r="E1174" s="73">
        <v>42375</v>
      </c>
      <c r="F1174" s="76" t="s">
        <v>34</v>
      </c>
      <c r="G1174" s="270"/>
      <c r="H1174" s="122"/>
      <c r="I1174" s="74">
        <v>157478</v>
      </c>
      <c r="J1174" s="75" t="s">
        <v>241</v>
      </c>
      <c r="K1174" s="75" t="s">
        <v>54</v>
      </c>
      <c r="L1174" s="134" t="str">
        <f>IF(AND('331-CT'!$E$7=TH!H1174,OR(J1174="331",K1174="331")),"x","")</f>
        <v/>
      </c>
    </row>
    <row r="1175" spans="1:12" ht="13.5" hidden="1" customHeight="1">
      <c r="A1175" s="72">
        <f t="shared" si="47"/>
        <v>2016</v>
      </c>
      <c r="B1175" s="72">
        <f t="shared" si="48"/>
        <v>1</v>
      </c>
      <c r="C1175" s="73">
        <v>42375</v>
      </c>
      <c r="D1175" s="73" t="s">
        <v>17</v>
      </c>
      <c r="E1175" s="73">
        <v>42375</v>
      </c>
      <c r="F1175" s="76" t="s">
        <v>35</v>
      </c>
      <c r="G1175" s="270"/>
      <c r="H1175" s="122"/>
      <c r="I1175" s="74">
        <v>15748</v>
      </c>
      <c r="J1175" s="75" t="s">
        <v>19</v>
      </c>
      <c r="K1175" s="75" t="s">
        <v>54</v>
      </c>
      <c r="L1175" s="134" t="str">
        <f>IF(AND('331-CT'!$E$7=TH!H1175,OR(J1175="331",K1175="331")),"x","")</f>
        <v/>
      </c>
    </row>
    <row r="1176" spans="1:12" ht="13.5" hidden="1" customHeight="1">
      <c r="A1176" s="72">
        <f t="shared" si="47"/>
        <v>2016</v>
      </c>
      <c r="B1176" s="72">
        <f t="shared" si="48"/>
        <v>1</v>
      </c>
      <c r="C1176" s="73">
        <v>42375</v>
      </c>
      <c r="D1176" s="73" t="s">
        <v>78</v>
      </c>
      <c r="E1176" s="73">
        <v>42375</v>
      </c>
      <c r="F1176" s="76" t="s">
        <v>1160</v>
      </c>
      <c r="G1176" s="270" t="s">
        <v>1157</v>
      </c>
      <c r="H1176" s="122" t="s">
        <v>301</v>
      </c>
      <c r="I1176" s="74">
        <v>155454545</v>
      </c>
      <c r="J1176" s="75" t="s">
        <v>654</v>
      </c>
      <c r="K1176" s="75" t="s">
        <v>18</v>
      </c>
      <c r="L1176" s="134" t="str">
        <f>IF(AND('331-CT'!$E$7=TH!H1176,OR(J1176="331",K1176="331")),"x","")</f>
        <v/>
      </c>
    </row>
    <row r="1177" spans="1:12" ht="13.5" hidden="1" customHeight="1">
      <c r="A1177" s="72">
        <f t="shared" si="47"/>
        <v>2016</v>
      </c>
      <c r="B1177" s="72">
        <f t="shared" si="48"/>
        <v>1</v>
      </c>
      <c r="C1177" s="73">
        <v>42375</v>
      </c>
      <c r="D1177" s="73" t="s">
        <v>78</v>
      </c>
      <c r="E1177" s="73">
        <v>42375</v>
      </c>
      <c r="F1177" s="76" t="s">
        <v>1161</v>
      </c>
      <c r="G1177" s="270" t="s">
        <v>1157</v>
      </c>
      <c r="H1177" s="122" t="s">
        <v>301</v>
      </c>
      <c r="I1177" s="74">
        <v>15545455</v>
      </c>
      <c r="J1177" s="75" t="s">
        <v>19</v>
      </c>
      <c r="K1177" s="75" t="s">
        <v>18</v>
      </c>
      <c r="L1177" s="134" t="str">
        <f>IF(AND('331-CT'!$E$7=TH!H1177,OR(J1177="331",K1177="331")),"x","")</f>
        <v/>
      </c>
    </row>
    <row r="1178" spans="1:12" ht="13.5" hidden="1" customHeight="1">
      <c r="A1178" s="72">
        <f t="shared" si="47"/>
        <v>2016</v>
      </c>
      <c r="B1178" s="72">
        <f t="shared" si="48"/>
        <v>1</v>
      </c>
      <c r="C1178" s="73">
        <v>42379</v>
      </c>
      <c r="D1178" s="73" t="s">
        <v>72</v>
      </c>
      <c r="E1178" s="73">
        <v>42379</v>
      </c>
      <c r="F1178" s="76" t="s">
        <v>1152</v>
      </c>
      <c r="G1178" s="270" t="s">
        <v>1155</v>
      </c>
      <c r="H1178" s="122" t="s">
        <v>782</v>
      </c>
      <c r="I1178" s="74">
        <v>6818182</v>
      </c>
      <c r="J1178" s="75" t="s">
        <v>241</v>
      </c>
      <c r="K1178" s="75" t="s">
        <v>203</v>
      </c>
      <c r="L1178" s="134" t="str">
        <f>IF(AND('331-CT'!$E$7=TH!H1178,OR(J1178="331",K1178="331")),"x","")</f>
        <v/>
      </c>
    </row>
    <row r="1179" spans="1:12" ht="13.5" hidden="1" customHeight="1">
      <c r="A1179" s="72">
        <f t="shared" si="47"/>
        <v>2016</v>
      </c>
      <c r="B1179" s="72">
        <f t="shared" si="48"/>
        <v>1</v>
      </c>
      <c r="C1179" s="73">
        <v>42379</v>
      </c>
      <c r="D1179" s="73" t="s">
        <v>72</v>
      </c>
      <c r="E1179" s="73">
        <v>42379</v>
      </c>
      <c r="F1179" s="76" t="s">
        <v>1153</v>
      </c>
      <c r="G1179" s="270" t="s">
        <v>1155</v>
      </c>
      <c r="H1179" s="122" t="s">
        <v>782</v>
      </c>
      <c r="I1179" s="74">
        <v>681818</v>
      </c>
      <c r="J1179" s="75" t="s">
        <v>19</v>
      </c>
      <c r="K1179" s="75" t="s">
        <v>203</v>
      </c>
      <c r="L1179" s="134" t="str">
        <f>IF(AND('331-CT'!$E$7=TH!H1179,OR(J1179="331",K1179="331")),"x","")</f>
        <v/>
      </c>
    </row>
    <row r="1180" spans="1:12" ht="13.5" hidden="1" customHeight="1">
      <c r="A1180" s="72">
        <f t="shared" si="47"/>
        <v>2016</v>
      </c>
      <c r="B1180" s="72">
        <f t="shared" si="48"/>
        <v>1</v>
      </c>
      <c r="C1180" s="73">
        <v>42380</v>
      </c>
      <c r="D1180" s="73" t="s">
        <v>71</v>
      </c>
      <c r="E1180" s="73">
        <v>42380</v>
      </c>
      <c r="F1180" s="76" t="s">
        <v>860</v>
      </c>
      <c r="G1180" s="270" t="s">
        <v>1156</v>
      </c>
      <c r="H1180" s="122" t="s">
        <v>279</v>
      </c>
      <c r="I1180" s="74">
        <v>547308</v>
      </c>
      <c r="J1180" s="75" t="s">
        <v>241</v>
      </c>
      <c r="K1180" s="75" t="s">
        <v>203</v>
      </c>
      <c r="L1180" s="134" t="str">
        <f>IF(AND('331-CT'!$E$7=TH!H1180,OR(J1180="331",K1180="331")),"x","")</f>
        <v/>
      </c>
    </row>
    <row r="1181" spans="1:12" ht="13.5" hidden="1" customHeight="1">
      <c r="A1181" s="72">
        <f t="shared" ref="A1181:A1202" si="49">IF(C1181&lt;&gt;"",YEAR(C1181),"")</f>
        <v>2016</v>
      </c>
      <c r="B1181" s="72">
        <f t="shared" ref="B1181:B1202" si="50">IF(C1181&lt;&gt;"",MONTH(C1181),"")</f>
        <v>1</v>
      </c>
      <c r="C1181" s="73">
        <v>42380</v>
      </c>
      <c r="D1181" s="73" t="s">
        <v>71</v>
      </c>
      <c r="E1181" s="73">
        <v>42380</v>
      </c>
      <c r="F1181" s="76" t="s">
        <v>1092</v>
      </c>
      <c r="G1181" s="270" t="s">
        <v>1156</v>
      </c>
      <c r="H1181" s="122" t="s">
        <v>279</v>
      </c>
      <c r="I1181" s="74">
        <v>54730</v>
      </c>
      <c r="J1181" s="75" t="s">
        <v>19</v>
      </c>
      <c r="K1181" s="75" t="s">
        <v>203</v>
      </c>
      <c r="L1181" s="134" t="str">
        <f>IF(AND('331-CT'!$E$7=TH!H1181,OR(J1181="331",K1181="331")),"x","")</f>
        <v/>
      </c>
    </row>
    <row r="1182" spans="1:12" ht="13.5" hidden="1" customHeight="1">
      <c r="A1182" s="72">
        <f t="shared" si="49"/>
        <v>2016</v>
      </c>
      <c r="B1182" s="72">
        <f t="shared" si="50"/>
        <v>1</v>
      </c>
      <c r="C1182" s="73">
        <v>42380</v>
      </c>
      <c r="D1182" s="73" t="s">
        <v>78</v>
      </c>
      <c r="E1182" s="73">
        <v>42380</v>
      </c>
      <c r="F1182" s="76" t="s">
        <v>1231</v>
      </c>
      <c r="G1182" s="73" t="s">
        <v>1230</v>
      </c>
      <c r="H1182" s="122" t="s">
        <v>648</v>
      </c>
      <c r="I1182" s="74">
        <v>28280100</v>
      </c>
      <c r="J1182" s="75" t="s">
        <v>241</v>
      </c>
      <c r="K1182" s="75" t="s">
        <v>18</v>
      </c>
      <c r="L1182" s="134" t="str">
        <f>IF(AND('331-CT'!$E$7=TH!H1182,OR(J1182="331",K1182="331")),"x","")</f>
        <v/>
      </c>
    </row>
    <row r="1183" spans="1:12" ht="13.5" hidden="1" customHeight="1">
      <c r="A1183" s="72">
        <f t="shared" si="49"/>
        <v>2016</v>
      </c>
      <c r="B1183" s="72">
        <f t="shared" si="50"/>
        <v>1</v>
      </c>
      <c r="C1183" s="73">
        <v>42380</v>
      </c>
      <c r="D1183" s="73" t="s">
        <v>78</v>
      </c>
      <c r="E1183" s="73">
        <v>42380</v>
      </c>
      <c r="F1183" s="76" t="s">
        <v>1232</v>
      </c>
      <c r="G1183" s="73" t="s">
        <v>1230</v>
      </c>
      <c r="H1183" s="122" t="s">
        <v>648</v>
      </c>
      <c r="I1183" s="74">
        <v>2828010</v>
      </c>
      <c r="J1183" s="75" t="s">
        <v>19</v>
      </c>
      <c r="K1183" s="75" t="s">
        <v>18</v>
      </c>
      <c r="L1183" s="134" t="str">
        <f>IF(AND('331-CT'!$E$7=TH!H1183,OR(J1183="331",K1183="331")),"x","")</f>
        <v/>
      </c>
    </row>
    <row r="1184" spans="1:12" ht="13.5" hidden="1" customHeight="1">
      <c r="A1184" s="72">
        <f t="shared" si="49"/>
        <v>2016</v>
      </c>
      <c r="B1184" s="72">
        <f t="shared" si="50"/>
        <v>1</v>
      </c>
      <c r="C1184" s="73">
        <v>42395</v>
      </c>
      <c r="D1184" s="73" t="s">
        <v>78</v>
      </c>
      <c r="E1184" s="73">
        <v>42395</v>
      </c>
      <c r="F1184" s="76" t="s">
        <v>1234</v>
      </c>
      <c r="G1184" s="73" t="s">
        <v>1233</v>
      </c>
      <c r="H1184" s="122" t="s">
        <v>648</v>
      </c>
      <c r="I1184" s="74">
        <v>37562900</v>
      </c>
      <c r="J1184" s="75" t="s">
        <v>241</v>
      </c>
      <c r="K1184" s="75" t="s">
        <v>18</v>
      </c>
      <c r="L1184" s="134" t="str">
        <f>IF(AND('331-CT'!$E$7=TH!H1184,OR(J1184="331",K1184="331")),"x","")</f>
        <v/>
      </c>
    </row>
    <row r="1185" spans="1:12" ht="13.5" hidden="1" customHeight="1">
      <c r="A1185" s="72">
        <f t="shared" si="49"/>
        <v>2016</v>
      </c>
      <c r="B1185" s="72">
        <f t="shared" si="50"/>
        <v>1</v>
      </c>
      <c r="C1185" s="73">
        <v>42395</v>
      </c>
      <c r="D1185" s="73" t="s">
        <v>78</v>
      </c>
      <c r="E1185" s="73">
        <v>42395</v>
      </c>
      <c r="F1185" s="76" t="s">
        <v>1235</v>
      </c>
      <c r="G1185" s="73" t="s">
        <v>1233</v>
      </c>
      <c r="H1185" s="122" t="s">
        <v>648</v>
      </c>
      <c r="I1185" s="74">
        <v>3756290</v>
      </c>
      <c r="J1185" s="75" t="s">
        <v>19</v>
      </c>
      <c r="K1185" s="75" t="s">
        <v>18</v>
      </c>
      <c r="L1185" s="134" t="str">
        <f>IF(AND('331-CT'!$E$7=TH!H1185,OR(J1185="331",K1185="331")),"x","")</f>
        <v/>
      </c>
    </row>
    <row r="1186" spans="1:12" ht="13.5" hidden="1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78</v>
      </c>
      <c r="E1186" s="73">
        <v>42381</v>
      </c>
      <c r="F1186" s="76" t="s">
        <v>1164</v>
      </c>
      <c r="G1186" s="270" t="s">
        <v>1159</v>
      </c>
      <c r="H1186" s="122" t="s">
        <v>152</v>
      </c>
      <c r="I1186" s="74">
        <v>358272727</v>
      </c>
      <c r="J1186" s="75" t="s">
        <v>654</v>
      </c>
      <c r="K1186" s="75" t="s">
        <v>18</v>
      </c>
      <c r="L1186" s="134" t="str">
        <f>IF(AND('331-CT'!$E$7=TH!H1186,OR(J1186="331",K1186="331")),"x","")</f>
        <v/>
      </c>
    </row>
    <row r="1187" spans="1:12" ht="13.5" hidden="1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78</v>
      </c>
      <c r="E1187" s="73">
        <v>42381</v>
      </c>
      <c r="F1187" s="76" t="s">
        <v>1165</v>
      </c>
      <c r="G1187" s="270" t="s">
        <v>1159</v>
      </c>
      <c r="H1187" s="122" t="s">
        <v>152</v>
      </c>
      <c r="I1187" s="74">
        <v>35827273</v>
      </c>
      <c r="J1187" s="75" t="s">
        <v>19</v>
      </c>
      <c r="K1187" s="75" t="s">
        <v>18</v>
      </c>
      <c r="L1187" s="134" t="str">
        <f>IF(AND('331-CT'!$E$7=TH!H1187,OR(J1187="331",K1187="331")),"x","")</f>
        <v/>
      </c>
    </row>
    <row r="1188" spans="1:12" ht="13.5" hidden="1" customHeight="1">
      <c r="A1188" s="72">
        <f t="shared" si="49"/>
        <v>2016</v>
      </c>
      <c r="B1188" s="72">
        <f t="shared" si="50"/>
        <v>1</v>
      </c>
      <c r="C1188" s="73">
        <v>42381</v>
      </c>
      <c r="D1188" s="73" t="s">
        <v>17</v>
      </c>
      <c r="E1188" s="73">
        <v>42381</v>
      </c>
      <c r="F1188" s="76" t="s">
        <v>300</v>
      </c>
      <c r="G1188" s="265"/>
      <c r="H1188" s="122" t="s">
        <v>150</v>
      </c>
      <c r="I1188" s="74">
        <v>500000000</v>
      </c>
      <c r="J1188" s="75" t="s">
        <v>18</v>
      </c>
      <c r="K1188" s="75" t="s">
        <v>54</v>
      </c>
      <c r="L1188" s="134" t="str">
        <f>IF(AND('331-CT'!$E$7=TH!H1188,OR(J1188="331",K1188="331")),"x","")</f>
        <v/>
      </c>
    </row>
    <row r="1189" spans="1:12" ht="13.5" hidden="1" customHeight="1">
      <c r="A1189" s="72">
        <f t="shared" si="49"/>
        <v>2016</v>
      </c>
      <c r="B1189" s="72">
        <f t="shared" si="50"/>
        <v>1</v>
      </c>
      <c r="C1189" s="73">
        <v>42381</v>
      </c>
      <c r="D1189" s="73" t="s">
        <v>17</v>
      </c>
      <c r="E1189" s="73">
        <v>42381</v>
      </c>
      <c r="F1189" s="76" t="s">
        <v>300</v>
      </c>
      <c r="G1189" s="265"/>
      <c r="H1189" s="122" t="s">
        <v>152</v>
      </c>
      <c r="I1189" s="74">
        <v>200000000</v>
      </c>
      <c r="J1189" s="75" t="s">
        <v>18</v>
      </c>
      <c r="K1189" s="75" t="s">
        <v>54</v>
      </c>
      <c r="L1189" s="134" t="str">
        <f>IF(AND('331-CT'!$E$7=TH!H1189,OR(J1189="331",K1189="331")),"x","")</f>
        <v/>
      </c>
    </row>
    <row r="1190" spans="1:12" ht="13.5" hidden="1" customHeight="1">
      <c r="A1190" s="72">
        <f t="shared" si="49"/>
        <v>2016</v>
      </c>
      <c r="B1190" s="72">
        <f t="shared" si="50"/>
        <v>1</v>
      </c>
      <c r="C1190" s="73">
        <v>42381</v>
      </c>
      <c r="D1190" s="73" t="s">
        <v>17</v>
      </c>
      <c r="E1190" s="73">
        <v>42381</v>
      </c>
      <c r="F1190" s="76" t="s">
        <v>34</v>
      </c>
      <c r="G1190" s="265"/>
      <c r="H1190" s="122"/>
      <c r="I1190" s="74">
        <v>60000</v>
      </c>
      <c r="J1190" s="75" t="s">
        <v>241</v>
      </c>
      <c r="K1190" s="75" t="s">
        <v>54</v>
      </c>
      <c r="L1190" s="134" t="str">
        <f>IF(AND('331-CT'!$E$7=TH!H1190,OR(J1190="331",K1190="331")),"x","")</f>
        <v/>
      </c>
    </row>
    <row r="1191" spans="1:12" ht="13.5" hidden="1" customHeight="1">
      <c r="A1191" s="72">
        <f t="shared" si="49"/>
        <v>2016</v>
      </c>
      <c r="B1191" s="72">
        <f t="shared" si="50"/>
        <v>1</v>
      </c>
      <c r="C1191" s="73">
        <v>42381</v>
      </c>
      <c r="D1191" s="73" t="s">
        <v>17</v>
      </c>
      <c r="E1191" s="73">
        <v>42381</v>
      </c>
      <c r="F1191" s="76" t="s">
        <v>35</v>
      </c>
      <c r="G1191" s="265"/>
      <c r="H1191" s="122"/>
      <c r="I1191" s="74">
        <v>6000</v>
      </c>
      <c r="J1191" s="75" t="s">
        <v>19</v>
      </c>
      <c r="K1191" s="75" t="s">
        <v>54</v>
      </c>
      <c r="L1191" s="134" t="str">
        <f>IF(AND('331-CT'!$E$7=TH!H1191,OR(J1191="331",K1191="331")),"x","")</f>
        <v/>
      </c>
    </row>
    <row r="1192" spans="1:12" ht="13.5" hidden="1" customHeight="1">
      <c r="A1192" s="72">
        <f t="shared" si="49"/>
        <v>2016</v>
      </c>
      <c r="B1192" s="72">
        <f t="shared" si="50"/>
        <v>1</v>
      </c>
      <c r="C1192" s="73">
        <v>42381</v>
      </c>
      <c r="D1192" s="73" t="s">
        <v>133</v>
      </c>
      <c r="E1192" s="73">
        <v>42381</v>
      </c>
      <c r="F1192" s="76" t="s">
        <v>766</v>
      </c>
      <c r="G1192" s="265" t="s">
        <v>1168</v>
      </c>
      <c r="H1192" s="122" t="s">
        <v>768</v>
      </c>
      <c r="I1192" s="74">
        <v>12150000</v>
      </c>
      <c r="J1192" s="75" t="s">
        <v>654</v>
      </c>
      <c r="K1192" s="75" t="s">
        <v>203</v>
      </c>
      <c r="L1192" s="134" t="str">
        <f>IF(AND('331-CT'!$E$7=TH!H1192,OR(J1192="331",K1192="331")),"x","")</f>
        <v/>
      </c>
    </row>
    <row r="1193" spans="1:12" ht="13.5" hidden="1" customHeight="1">
      <c r="A1193" s="72">
        <f t="shared" si="49"/>
        <v>2016</v>
      </c>
      <c r="B1193" s="72">
        <f t="shared" si="50"/>
        <v>1</v>
      </c>
      <c r="C1193" s="73">
        <v>42381</v>
      </c>
      <c r="D1193" s="73" t="s">
        <v>133</v>
      </c>
      <c r="E1193" s="73">
        <v>42381</v>
      </c>
      <c r="F1193" s="76" t="s">
        <v>769</v>
      </c>
      <c r="G1193" s="265" t="s">
        <v>1168</v>
      </c>
      <c r="H1193" s="122" t="s">
        <v>768</v>
      </c>
      <c r="I1193" s="74">
        <v>1215000</v>
      </c>
      <c r="J1193" s="75" t="s">
        <v>19</v>
      </c>
      <c r="K1193" s="75" t="s">
        <v>203</v>
      </c>
      <c r="L1193" s="134" t="str">
        <f>IF(AND('331-CT'!$E$7=TH!H1193,OR(J1193="331",K1193="331")),"x","")</f>
        <v/>
      </c>
    </row>
    <row r="1194" spans="1:12" ht="13.5" hidden="1" customHeight="1">
      <c r="A1194" s="72">
        <f t="shared" si="49"/>
        <v>2016</v>
      </c>
      <c r="B1194" s="72">
        <f t="shared" si="50"/>
        <v>1</v>
      </c>
      <c r="C1194" s="73">
        <v>42381</v>
      </c>
      <c r="D1194" s="73" t="s">
        <v>134</v>
      </c>
      <c r="E1194" s="73">
        <v>42381</v>
      </c>
      <c r="F1194" s="76" t="s">
        <v>1169</v>
      </c>
      <c r="G1194" s="265" t="s">
        <v>1170</v>
      </c>
      <c r="H1194" s="122" t="s">
        <v>1171</v>
      </c>
      <c r="I1194" s="74">
        <v>800000</v>
      </c>
      <c r="J1194" s="75" t="s">
        <v>654</v>
      </c>
      <c r="K1194" s="75" t="s">
        <v>203</v>
      </c>
      <c r="L1194" s="134" t="str">
        <f>IF(AND('331-CT'!$E$7=TH!H1194,OR(J1194="331",K1194="331")),"x","")</f>
        <v/>
      </c>
    </row>
    <row r="1195" spans="1:12" ht="13.5" hidden="1" customHeight="1">
      <c r="A1195" s="72">
        <f t="shared" si="49"/>
        <v>2016</v>
      </c>
      <c r="B1195" s="72">
        <f t="shared" si="50"/>
        <v>1</v>
      </c>
      <c r="C1195" s="73">
        <v>42382</v>
      </c>
      <c r="D1195" s="73" t="s">
        <v>78</v>
      </c>
      <c r="E1195" s="73">
        <v>42382</v>
      </c>
      <c r="F1195" s="76" t="s">
        <v>1173</v>
      </c>
      <c r="G1195" s="265" t="s">
        <v>1174</v>
      </c>
      <c r="H1195" s="122" t="s">
        <v>86</v>
      </c>
      <c r="I1195" s="74">
        <v>389090909</v>
      </c>
      <c r="J1195" s="75" t="s">
        <v>654</v>
      </c>
      <c r="K1195" s="75" t="s">
        <v>18</v>
      </c>
      <c r="L1195" s="134" t="str">
        <f>IF(AND('331-CT'!$E$7=TH!H1195,OR(J1195="331",K1195="331")),"x","")</f>
        <v/>
      </c>
    </row>
    <row r="1196" spans="1:12" ht="13.5" hidden="1" customHeight="1">
      <c r="A1196" s="72">
        <f t="shared" si="49"/>
        <v>2016</v>
      </c>
      <c r="B1196" s="72">
        <f t="shared" si="50"/>
        <v>1</v>
      </c>
      <c r="C1196" s="73">
        <v>42382</v>
      </c>
      <c r="D1196" s="73" t="s">
        <v>78</v>
      </c>
      <c r="E1196" s="73">
        <v>42382</v>
      </c>
      <c r="F1196" s="76" t="s">
        <v>1175</v>
      </c>
      <c r="G1196" s="265" t="s">
        <v>1174</v>
      </c>
      <c r="H1196" s="122" t="s">
        <v>86</v>
      </c>
      <c r="I1196" s="74">
        <v>38909091</v>
      </c>
      <c r="J1196" s="75" t="s">
        <v>19</v>
      </c>
      <c r="K1196" s="75" t="s">
        <v>18</v>
      </c>
      <c r="L1196" s="134" t="str">
        <f>IF(AND('331-CT'!$E$7=TH!H1196,OR(J1196="331",K1196="331")),"x","")</f>
        <v/>
      </c>
    </row>
    <row r="1197" spans="1:12" ht="13.5" hidden="1" customHeight="1">
      <c r="A1197" s="72">
        <f t="shared" si="49"/>
        <v>2016</v>
      </c>
      <c r="B1197" s="72">
        <f t="shared" si="50"/>
        <v>1</v>
      </c>
      <c r="C1197" s="73">
        <v>42383</v>
      </c>
      <c r="D1197" s="73" t="s">
        <v>17</v>
      </c>
      <c r="E1197" s="73">
        <v>42383</v>
      </c>
      <c r="F1197" s="76" t="s">
        <v>1192</v>
      </c>
      <c r="G1197" s="265"/>
      <c r="H1197" s="122"/>
      <c r="I1197" s="74">
        <v>1500000</v>
      </c>
      <c r="J1197" s="75" t="s">
        <v>219</v>
      </c>
      <c r="K1197" s="75" t="s">
        <v>54</v>
      </c>
      <c r="L1197" s="134" t="str">
        <f>IF(AND('331-CT'!$E$7=TH!H1197,OR(J1197="331",K1197="331")),"x","")</f>
        <v/>
      </c>
    </row>
    <row r="1198" spans="1:12" ht="13.5" hidden="1" customHeight="1">
      <c r="A1198" s="72">
        <f t="shared" si="49"/>
        <v>2016</v>
      </c>
      <c r="B1198" s="72">
        <f t="shared" si="50"/>
        <v>1</v>
      </c>
      <c r="C1198" s="73">
        <v>42383</v>
      </c>
      <c r="D1198" s="73" t="s">
        <v>78</v>
      </c>
      <c r="E1198" s="73">
        <v>42383</v>
      </c>
      <c r="F1198" s="76" t="s">
        <v>1192</v>
      </c>
      <c r="G1198" s="265"/>
      <c r="H1198" s="122"/>
      <c r="I1198" s="74">
        <v>1500000</v>
      </c>
      <c r="J1198" s="75" t="s">
        <v>241</v>
      </c>
      <c r="K1198" s="75" t="s">
        <v>219</v>
      </c>
      <c r="L1198" s="134" t="str">
        <f>IF(AND('331-CT'!$E$7=TH!H1198,OR(J1198="331",K1198="331")),"x","")</f>
        <v/>
      </c>
    </row>
    <row r="1199" spans="1:12" ht="13.5" hidden="1" customHeight="1">
      <c r="A1199" s="72">
        <f t="shared" si="49"/>
        <v>2016</v>
      </c>
      <c r="B1199" s="72">
        <f t="shared" si="50"/>
        <v>1</v>
      </c>
      <c r="C1199" s="73">
        <v>42384</v>
      </c>
      <c r="D1199" s="73" t="s">
        <v>135</v>
      </c>
      <c r="E1199" s="73">
        <v>42384</v>
      </c>
      <c r="F1199" s="76" t="s">
        <v>462</v>
      </c>
      <c r="G1199" s="265" t="s">
        <v>1172</v>
      </c>
      <c r="H1199" s="122" t="s">
        <v>828</v>
      </c>
      <c r="I1199" s="74">
        <v>2010000</v>
      </c>
      <c r="J1199" s="75" t="s">
        <v>654</v>
      </c>
      <c r="K1199" s="75" t="s">
        <v>203</v>
      </c>
      <c r="L1199" s="134" t="str">
        <f>IF(AND('331-CT'!$E$7=TH!H1199,OR(J1199="331",K1199="331")),"x","")</f>
        <v/>
      </c>
    </row>
    <row r="1200" spans="1:12" ht="13.5" hidden="1" customHeight="1">
      <c r="A1200" s="72">
        <f t="shared" si="49"/>
        <v>2016</v>
      </c>
      <c r="B1200" s="72">
        <f t="shared" si="50"/>
        <v>1</v>
      </c>
      <c r="C1200" s="311">
        <v>42384</v>
      </c>
      <c r="D1200" s="311" t="s">
        <v>20</v>
      </c>
      <c r="E1200" s="311">
        <v>42384</v>
      </c>
      <c r="F1200" s="312" t="s">
        <v>1193</v>
      </c>
      <c r="G1200" s="406"/>
      <c r="H1200" s="314" t="s">
        <v>271</v>
      </c>
      <c r="I1200" s="74">
        <v>350000000</v>
      </c>
      <c r="J1200" s="315" t="s">
        <v>203</v>
      </c>
      <c r="K1200" s="315" t="s">
        <v>54</v>
      </c>
      <c r="L1200" s="134" t="str">
        <f>IF(AND('331-CT'!$E$7=TH!H1200,OR(J1200="331",K1200="331")),"x","")</f>
        <v/>
      </c>
    </row>
    <row r="1201" spans="1:12" ht="13.5" hidden="1" customHeight="1">
      <c r="A1201" s="72">
        <f t="shared" si="49"/>
        <v>2016</v>
      </c>
      <c r="B1201" s="72">
        <f t="shared" si="50"/>
        <v>1</v>
      </c>
      <c r="C1201" s="311">
        <v>42385</v>
      </c>
      <c r="D1201" s="311" t="s">
        <v>154</v>
      </c>
      <c r="E1201" s="311">
        <v>42385</v>
      </c>
      <c r="F1201" s="312" t="s">
        <v>1176</v>
      </c>
      <c r="G1201" s="406" t="s">
        <v>570</v>
      </c>
      <c r="H1201" s="314" t="s">
        <v>1177</v>
      </c>
      <c r="I1201" s="74">
        <v>12750000</v>
      </c>
      <c r="J1201" s="315" t="s">
        <v>654</v>
      </c>
      <c r="K1201" s="315" t="s">
        <v>203</v>
      </c>
      <c r="L1201" s="134" t="str">
        <f>IF(AND('331-CT'!$E$7=TH!H1201,OR(J1201="331",K1201="331")),"x","")</f>
        <v/>
      </c>
    </row>
    <row r="1202" spans="1:12" ht="13.5" hidden="1" customHeight="1">
      <c r="A1202" s="72">
        <f t="shared" si="49"/>
        <v>2016</v>
      </c>
      <c r="B1202" s="72">
        <f t="shared" si="50"/>
        <v>1</v>
      </c>
      <c r="C1202" s="73">
        <v>42385</v>
      </c>
      <c r="D1202" s="73" t="s">
        <v>154</v>
      </c>
      <c r="E1202" s="73">
        <v>42385</v>
      </c>
      <c r="F1202" s="76" t="s">
        <v>1178</v>
      </c>
      <c r="G1202" s="265" t="s">
        <v>570</v>
      </c>
      <c r="H1202" s="122" t="s">
        <v>1177</v>
      </c>
      <c r="I1202" s="74">
        <v>1275000</v>
      </c>
      <c r="J1202" s="75" t="s">
        <v>19</v>
      </c>
      <c r="K1202" s="75" t="s">
        <v>203</v>
      </c>
      <c r="L1202" s="134" t="str">
        <f>IF(AND('331-CT'!$E$7=TH!H1202,OR(J1202="331",K1202="331")),"x","")</f>
        <v/>
      </c>
    </row>
    <row r="1203" spans="1:12" ht="13.5" hidden="1" customHeight="1">
      <c r="A1203" s="72">
        <f t="shared" ref="A1203:A1266" si="51">IF(C1203&lt;&gt;"",YEAR(C1203),"")</f>
        <v>2016</v>
      </c>
      <c r="B1203" s="72">
        <f t="shared" ref="B1203:B1266" si="52">IF(C1203&lt;&gt;"",MONTH(C1203),"")</f>
        <v>1</v>
      </c>
      <c r="C1203" s="73">
        <v>42387</v>
      </c>
      <c r="D1203" s="73" t="s">
        <v>157</v>
      </c>
      <c r="E1203" s="73">
        <v>42387</v>
      </c>
      <c r="F1203" s="76" t="s">
        <v>1179</v>
      </c>
      <c r="G1203" s="265" t="s">
        <v>1180</v>
      </c>
      <c r="H1203" s="122" t="s">
        <v>1177</v>
      </c>
      <c r="I1203" s="74">
        <v>16600000</v>
      </c>
      <c r="J1203" s="75" t="s">
        <v>654</v>
      </c>
      <c r="K1203" s="75" t="s">
        <v>203</v>
      </c>
      <c r="L1203" s="134" t="str">
        <f>IF(AND('331-CT'!$E$7=TH!H1203,OR(J1203="331",K1203="331")),"x","")</f>
        <v/>
      </c>
    </row>
    <row r="1204" spans="1:12" ht="13.5" hidden="1" customHeight="1">
      <c r="A1204" s="72">
        <f t="shared" si="51"/>
        <v>2016</v>
      </c>
      <c r="B1204" s="72">
        <f t="shared" si="52"/>
        <v>1</v>
      </c>
      <c r="C1204" s="73">
        <v>42387</v>
      </c>
      <c r="D1204" s="73" t="s">
        <v>157</v>
      </c>
      <c r="E1204" s="73">
        <v>42387</v>
      </c>
      <c r="F1204" s="76" t="s">
        <v>1181</v>
      </c>
      <c r="G1204" s="265" t="s">
        <v>1180</v>
      </c>
      <c r="H1204" s="122" t="s">
        <v>1177</v>
      </c>
      <c r="I1204" s="74">
        <v>1660000</v>
      </c>
      <c r="J1204" s="75" t="s">
        <v>19</v>
      </c>
      <c r="K1204" s="75" t="s">
        <v>203</v>
      </c>
      <c r="L1204" s="134" t="str">
        <f>IF(AND('331-CT'!$E$7=TH!H1204,OR(J1204="331",K1204="331")),"x","")</f>
        <v/>
      </c>
    </row>
    <row r="1205" spans="1:12" ht="13.5" hidden="1" customHeight="1">
      <c r="A1205" s="72">
        <f t="shared" si="51"/>
        <v>2016</v>
      </c>
      <c r="B1205" s="72">
        <f t="shared" si="52"/>
        <v>1</v>
      </c>
      <c r="C1205" s="73">
        <v>42388</v>
      </c>
      <c r="D1205" s="73" t="s">
        <v>158</v>
      </c>
      <c r="E1205" s="73">
        <v>42388</v>
      </c>
      <c r="F1205" s="76" t="s">
        <v>1182</v>
      </c>
      <c r="G1205" s="265" t="s">
        <v>1183</v>
      </c>
      <c r="H1205" s="122" t="s">
        <v>1177</v>
      </c>
      <c r="I1205" s="74">
        <v>16200000</v>
      </c>
      <c r="J1205" s="75" t="s">
        <v>654</v>
      </c>
      <c r="K1205" s="75" t="s">
        <v>203</v>
      </c>
      <c r="L1205" s="134" t="str">
        <f>IF(AND('331-CT'!$E$7=TH!H1205,OR(J1205="331",K1205="331")),"x","")</f>
        <v/>
      </c>
    </row>
    <row r="1206" spans="1:12" ht="13.5" hidden="1" customHeight="1">
      <c r="A1206" s="72">
        <f t="shared" si="51"/>
        <v>2016</v>
      </c>
      <c r="B1206" s="72">
        <f t="shared" si="52"/>
        <v>1</v>
      </c>
      <c r="C1206" s="73">
        <v>42388</v>
      </c>
      <c r="D1206" s="73" t="s">
        <v>158</v>
      </c>
      <c r="E1206" s="73">
        <v>42388</v>
      </c>
      <c r="F1206" s="76" t="s">
        <v>1184</v>
      </c>
      <c r="G1206" s="265" t="s">
        <v>1183</v>
      </c>
      <c r="H1206" s="122" t="s">
        <v>1177</v>
      </c>
      <c r="I1206" s="74">
        <v>1620000</v>
      </c>
      <c r="J1206" s="75" t="s">
        <v>19</v>
      </c>
      <c r="K1206" s="75" t="s">
        <v>203</v>
      </c>
      <c r="L1206" s="134" t="str">
        <f>IF(AND('331-CT'!$E$7=TH!H1206,OR(J1206="331",K1206="331")),"x","")</f>
        <v/>
      </c>
    </row>
    <row r="1207" spans="1:12" ht="13.5" hidden="1" customHeight="1">
      <c r="A1207" s="72">
        <f t="shared" si="51"/>
        <v>2016</v>
      </c>
      <c r="B1207" s="72">
        <f t="shared" si="52"/>
        <v>1</v>
      </c>
      <c r="C1207" s="73">
        <v>42389</v>
      </c>
      <c r="D1207" s="73" t="s">
        <v>163</v>
      </c>
      <c r="E1207" s="73">
        <v>42389</v>
      </c>
      <c r="F1207" s="76" t="s">
        <v>462</v>
      </c>
      <c r="G1207" s="265" t="s">
        <v>1185</v>
      </c>
      <c r="H1207" s="122" t="s">
        <v>828</v>
      </c>
      <c r="I1207" s="74">
        <v>1357000</v>
      </c>
      <c r="J1207" s="75" t="s">
        <v>654</v>
      </c>
      <c r="K1207" s="75" t="s">
        <v>203</v>
      </c>
      <c r="L1207" s="134" t="str">
        <f>IF(AND('331-CT'!$E$7=TH!H1207,OR(J1207="331",K1207="331")),"x","")</f>
        <v/>
      </c>
    </row>
    <row r="1208" spans="1:12" ht="13.5" hidden="1" customHeight="1">
      <c r="A1208" s="72">
        <f t="shared" si="51"/>
        <v>2016</v>
      </c>
      <c r="B1208" s="72">
        <f t="shared" si="52"/>
        <v>1</v>
      </c>
      <c r="C1208" s="73">
        <v>42389</v>
      </c>
      <c r="D1208" s="73" t="s">
        <v>164</v>
      </c>
      <c r="E1208" s="73">
        <v>42389</v>
      </c>
      <c r="F1208" s="76" t="s">
        <v>1186</v>
      </c>
      <c r="G1208" s="265" t="s">
        <v>1187</v>
      </c>
      <c r="H1208" s="122" t="s">
        <v>846</v>
      </c>
      <c r="I1208" s="74">
        <v>2589000</v>
      </c>
      <c r="J1208" s="75" t="s">
        <v>654</v>
      </c>
      <c r="K1208" s="75" t="s">
        <v>203</v>
      </c>
      <c r="L1208" s="134" t="str">
        <f>IF(AND('331-CT'!$E$7=TH!H1208,OR(J1208="331",K1208="331")),"x","")</f>
        <v/>
      </c>
    </row>
    <row r="1209" spans="1:12" ht="13.5" hidden="1" customHeight="1">
      <c r="A1209" s="72">
        <f t="shared" si="51"/>
        <v>2016</v>
      </c>
      <c r="B1209" s="72">
        <f t="shared" si="52"/>
        <v>1</v>
      </c>
      <c r="C1209" s="73">
        <v>42390</v>
      </c>
      <c r="D1209" s="73" t="s">
        <v>165</v>
      </c>
      <c r="E1209" s="73">
        <v>42343</v>
      </c>
      <c r="F1209" s="76" t="s">
        <v>1188</v>
      </c>
      <c r="G1209" s="265" t="s">
        <v>1189</v>
      </c>
      <c r="H1209" s="122" t="s">
        <v>1190</v>
      </c>
      <c r="I1209" s="74">
        <v>13804000</v>
      </c>
      <c r="J1209" s="75" t="s">
        <v>654</v>
      </c>
      <c r="K1209" s="75" t="s">
        <v>203</v>
      </c>
      <c r="L1209" s="134" t="str">
        <f>IF(AND('331-CT'!$E$7=TH!H1209,OR(J1209="331",K1209="331")),"x","")</f>
        <v/>
      </c>
    </row>
    <row r="1210" spans="1:12" ht="13.5" hidden="1" customHeight="1">
      <c r="A1210" s="72">
        <f t="shared" si="51"/>
        <v>2016</v>
      </c>
      <c r="B1210" s="72">
        <f t="shared" si="52"/>
        <v>1</v>
      </c>
      <c r="C1210" s="73">
        <v>42390</v>
      </c>
      <c r="D1210" s="73" t="s">
        <v>165</v>
      </c>
      <c r="E1210" s="73">
        <v>42343</v>
      </c>
      <c r="F1210" s="76" t="s">
        <v>1191</v>
      </c>
      <c r="G1210" s="265" t="s">
        <v>1189</v>
      </c>
      <c r="H1210" s="122" t="s">
        <v>1190</v>
      </c>
      <c r="I1210" s="74">
        <v>1380400</v>
      </c>
      <c r="J1210" s="75" t="s">
        <v>19</v>
      </c>
      <c r="K1210" s="75" t="s">
        <v>203</v>
      </c>
      <c r="L1210" s="134" t="str">
        <f>IF(AND('331-CT'!$E$7=TH!H1210,OR(J1210="331",K1210="331")),"x","")</f>
        <v/>
      </c>
    </row>
    <row r="1211" spans="1:12" ht="13.5" hidden="1" customHeight="1">
      <c r="A1211" s="72">
        <f t="shared" si="51"/>
        <v>2016</v>
      </c>
      <c r="B1211" s="72">
        <f t="shared" si="52"/>
        <v>1</v>
      </c>
      <c r="C1211" s="73">
        <v>42390</v>
      </c>
      <c r="D1211" s="73" t="s">
        <v>17</v>
      </c>
      <c r="E1211" s="73">
        <v>42390</v>
      </c>
      <c r="F1211" s="76" t="s">
        <v>1194</v>
      </c>
      <c r="G1211" s="265"/>
      <c r="H1211" s="122" t="s">
        <v>313</v>
      </c>
      <c r="I1211" s="74">
        <v>8187032</v>
      </c>
      <c r="J1211" s="75" t="s">
        <v>239</v>
      </c>
      <c r="K1211" s="75" t="s">
        <v>54</v>
      </c>
      <c r="L1211" s="134" t="str">
        <f>IF(AND('331-CT'!$E$7=TH!H1211,OR(J1211="331",K1211="331")),"x","")</f>
        <v/>
      </c>
    </row>
    <row r="1212" spans="1:12" ht="13.5" hidden="1" customHeight="1">
      <c r="A1212" s="72">
        <f t="shared" si="51"/>
        <v>2016</v>
      </c>
      <c r="B1212" s="72">
        <f t="shared" si="52"/>
        <v>1</v>
      </c>
      <c r="C1212" s="73">
        <v>42390</v>
      </c>
      <c r="D1212" s="73" t="s">
        <v>17</v>
      </c>
      <c r="E1212" s="73">
        <v>42390</v>
      </c>
      <c r="F1212" s="76" t="s">
        <v>1194</v>
      </c>
      <c r="G1212" s="265"/>
      <c r="H1212" s="122" t="s">
        <v>314</v>
      </c>
      <c r="I1212" s="74">
        <v>16374064</v>
      </c>
      <c r="J1212" s="75" t="s">
        <v>239</v>
      </c>
      <c r="K1212" s="75" t="s">
        <v>54</v>
      </c>
      <c r="L1212" s="134" t="str">
        <f>IF(AND('331-CT'!$E$7=TH!H1212,OR(J1212="331",K1212="331")),"x","")</f>
        <v/>
      </c>
    </row>
    <row r="1213" spans="1:12" ht="13.5" hidden="1" customHeight="1">
      <c r="A1213" s="72">
        <f t="shared" si="51"/>
        <v>2016</v>
      </c>
      <c r="B1213" s="72">
        <f t="shared" si="52"/>
        <v>1</v>
      </c>
      <c r="C1213" s="73">
        <v>42390</v>
      </c>
      <c r="D1213" s="73" t="s">
        <v>166</v>
      </c>
      <c r="E1213" s="73">
        <v>42390</v>
      </c>
      <c r="F1213" s="76" t="s">
        <v>1186</v>
      </c>
      <c r="G1213" s="265" t="s">
        <v>1204</v>
      </c>
      <c r="H1213" s="122" t="s">
        <v>828</v>
      </c>
      <c r="I1213" s="74">
        <v>2303000</v>
      </c>
      <c r="J1213" s="75" t="s">
        <v>654</v>
      </c>
      <c r="K1213" s="75" t="s">
        <v>203</v>
      </c>
      <c r="L1213" s="134" t="str">
        <f>IF(AND('331-CT'!$E$7=TH!H1213,OR(J1213="331",K1213="331")),"x","")</f>
        <v/>
      </c>
    </row>
    <row r="1214" spans="1:12" ht="13.5" hidden="1" customHeight="1">
      <c r="A1214" s="72">
        <f t="shared" si="51"/>
        <v>2016</v>
      </c>
      <c r="B1214" s="72">
        <f t="shared" si="52"/>
        <v>1</v>
      </c>
      <c r="C1214" s="73">
        <v>42390</v>
      </c>
      <c r="D1214" s="73" t="s">
        <v>167</v>
      </c>
      <c r="E1214" s="73">
        <v>42390</v>
      </c>
      <c r="F1214" s="76" t="s">
        <v>1205</v>
      </c>
      <c r="G1214" s="265" t="s">
        <v>1206</v>
      </c>
      <c r="H1214" s="122" t="s">
        <v>188</v>
      </c>
      <c r="I1214" s="74">
        <v>7333400</v>
      </c>
      <c r="J1214" s="75" t="s">
        <v>241</v>
      </c>
      <c r="K1214" s="75" t="s">
        <v>203</v>
      </c>
      <c r="L1214" s="134" t="str">
        <f>IF(AND('331-CT'!$E$7=TH!H1214,OR(J1214="331",K1214="331")),"x","")</f>
        <v/>
      </c>
    </row>
    <row r="1215" spans="1:12" ht="13.5" hidden="1" customHeight="1">
      <c r="A1215" s="72">
        <f t="shared" si="51"/>
        <v>2016</v>
      </c>
      <c r="B1215" s="72">
        <f t="shared" si="52"/>
        <v>1</v>
      </c>
      <c r="C1215" s="73">
        <v>42390</v>
      </c>
      <c r="D1215" s="73" t="s">
        <v>167</v>
      </c>
      <c r="E1215" s="73">
        <v>42390</v>
      </c>
      <c r="F1215" s="76" t="s">
        <v>1207</v>
      </c>
      <c r="G1215" s="265" t="s">
        <v>1206</v>
      </c>
      <c r="H1215" s="122" t="s">
        <v>188</v>
      </c>
      <c r="I1215" s="74">
        <v>366670</v>
      </c>
      <c r="J1215" s="75" t="s">
        <v>19</v>
      </c>
      <c r="K1215" s="75" t="s">
        <v>203</v>
      </c>
      <c r="L1215" s="134" t="str">
        <f>IF(AND('331-CT'!$E$7=TH!H1215,OR(J1215="331",K1215="331")),"x","")</f>
        <v/>
      </c>
    </row>
    <row r="1216" spans="1:12" ht="13.5" hidden="1" customHeight="1">
      <c r="A1216" s="72">
        <f t="shared" si="51"/>
        <v>2016</v>
      </c>
      <c r="B1216" s="72">
        <f t="shared" si="52"/>
        <v>1</v>
      </c>
      <c r="C1216" s="73">
        <v>42391</v>
      </c>
      <c r="D1216" s="73" t="s">
        <v>168</v>
      </c>
      <c r="E1216" s="73">
        <v>42391</v>
      </c>
      <c r="F1216" s="76" t="s">
        <v>1195</v>
      </c>
      <c r="G1216" s="265"/>
      <c r="H1216" s="122" t="s">
        <v>271</v>
      </c>
      <c r="I1216" s="74">
        <v>170000000</v>
      </c>
      <c r="J1216" s="75" t="s">
        <v>54</v>
      </c>
      <c r="K1216" s="75" t="s">
        <v>203</v>
      </c>
      <c r="L1216" s="134" t="str">
        <f>IF(AND('331-CT'!$E$7=TH!H1216,OR(J1216="331",K1216="331")),"x","")</f>
        <v/>
      </c>
    </row>
    <row r="1217" spans="1:12" ht="13.5" hidden="1" customHeight="1">
      <c r="A1217" s="72">
        <f t="shared" si="51"/>
        <v>2016</v>
      </c>
      <c r="B1217" s="72">
        <f t="shared" si="52"/>
        <v>1</v>
      </c>
      <c r="C1217" s="73">
        <v>42391</v>
      </c>
      <c r="D1217" s="73" t="s">
        <v>17</v>
      </c>
      <c r="E1217" s="73">
        <v>42391</v>
      </c>
      <c r="F1217" s="76" t="s">
        <v>1194</v>
      </c>
      <c r="G1217" s="265"/>
      <c r="H1217" s="122" t="s">
        <v>316</v>
      </c>
      <c r="I1217" s="74">
        <v>13104432</v>
      </c>
      <c r="J1217" s="75" t="s">
        <v>239</v>
      </c>
      <c r="K1217" s="75" t="s">
        <v>54</v>
      </c>
      <c r="L1217" s="134" t="str">
        <f>IF(AND('331-CT'!$E$7=TH!H1217,OR(J1217="331",K1217="331")),"x","")</f>
        <v/>
      </c>
    </row>
    <row r="1218" spans="1:12" ht="13.5" hidden="1" customHeight="1">
      <c r="A1218" s="72">
        <f t="shared" si="51"/>
        <v>2016</v>
      </c>
      <c r="B1218" s="72">
        <f t="shared" si="52"/>
        <v>1</v>
      </c>
      <c r="C1218" s="73">
        <v>42391</v>
      </c>
      <c r="D1218" s="73" t="s">
        <v>17</v>
      </c>
      <c r="E1218" s="73">
        <v>42391</v>
      </c>
      <c r="F1218" s="76" t="s">
        <v>1194</v>
      </c>
      <c r="G1218" s="265"/>
      <c r="H1218" s="122" t="s">
        <v>315</v>
      </c>
      <c r="I1218" s="74">
        <v>12285405</v>
      </c>
      <c r="J1218" s="75" t="s">
        <v>239</v>
      </c>
      <c r="K1218" s="75" t="s">
        <v>54</v>
      </c>
      <c r="L1218" s="134" t="str">
        <f>IF(AND('331-CT'!$E$7=TH!H1218,OR(J1218="331",K1218="331")),"x","")</f>
        <v/>
      </c>
    </row>
    <row r="1219" spans="1:12" ht="13.5" hidden="1" customHeight="1">
      <c r="A1219" s="72">
        <f t="shared" si="51"/>
        <v>2016</v>
      </c>
      <c r="B1219" s="72">
        <f t="shared" si="52"/>
        <v>1</v>
      </c>
      <c r="C1219" s="73">
        <v>42391</v>
      </c>
      <c r="D1219" s="73" t="s">
        <v>17</v>
      </c>
      <c r="E1219" s="73">
        <v>42391</v>
      </c>
      <c r="F1219" s="76" t="s">
        <v>1194</v>
      </c>
      <c r="G1219" s="265"/>
      <c r="H1219" s="122" t="s">
        <v>317</v>
      </c>
      <c r="I1219" s="74">
        <v>8190270</v>
      </c>
      <c r="J1219" s="75" t="s">
        <v>239</v>
      </c>
      <c r="K1219" s="75" t="s">
        <v>54</v>
      </c>
      <c r="L1219" s="134" t="str">
        <f>IF(AND('331-CT'!$E$7=TH!H1219,OR(J1219="331",K1219="331")),"x","")</f>
        <v/>
      </c>
    </row>
    <row r="1220" spans="1:12" ht="13.5" hidden="1" customHeight="1">
      <c r="A1220" s="72">
        <f t="shared" si="51"/>
        <v>2016</v>
      </c>
      <c r="B1220" s="72">
        <f t="shared" si="52"/>
        <v>1</v>
      </c>
      <c r="C1220" s="73">
        <v>42391</v>
      </c>
      <c r="D1220" s="73" t="s">
        <v>17</v>
      </c>
      <c r="E1220" s="73">
        <v>42391</v>
      </c>
      <c r="F1220" s="76" t="s">
        <v>1194</v>
      </c>
      <c r="G1220" s="265"/>
      <c r="H1220" s="122" t="s">
        <v>318</v>
      </c>
      <c r="I1220" s="74">
        <v>12285405</v>
      </c>
      <c r="J1220" s="75" t="s">
        <v>239</v>
      </c>
      <c r="K1220" s="75" t="s">
        <v>54</v>
      </c>
      <c r="L1220" s="134" t="str">
        <f>IF(AND('331-CT'!$E$7=TH!H1220,OR(J1220="331",K1220="331")),"x","")</f>
        <v/>
      </c>
    </row>
    <row r="1221" spans="1:12" ht="13.5" hidden="1" customHeight="1">
      <c r="A1221" s="72">
        <f t="shared" si="51"/>
        <v>2016</v>
      </c>
      <c r="B1221" s="72">
        <f t="shared" si="52"/>
        <v>1</v>
      </c>
      <c r="C1221" s="73">
        <v>42391</v>
      </c>
      <c r="D1221" s="73" t="s">
        <v>17</v>
      </c>
      <c r="E1221" s="73">
        <v>42391</v>
      </c>
      <c r="F1221" s="76" t="s">
        <v>1194</v>
      </c>
      <c r="G1221" s="265"/>
      <c r="H1221" s="122" t="s">
        <v>319</v>
      </c>
      <c r="I1221" s="74">
        <v>16380540</v>
      </c>
      <c r="J1221" s="75" t="s">
        <v>239</v>
      </c>
      <c r="K1221" s="75" t="s">
        <v>54</v>
      </c>
      <c r="L1221" s="134" t="str">
        <f>IF(AND('331-CT'!$E$7=TH!H1221,OR(J1221="331",K1221="331")),"x","")</f>
        <v/>
      </c>
    </row>
    <row r="1222" spans="1:12" ht="13.5" hidden="1" customHeight="1">
      <c r="A1222" s="72">
        <f t="shared" si="51"/>
        <v>2016</v>
      </c>
      <c r="B1222" s="72">
        <f t="shared" si="52"/>
        <v>1</v>
      </c>
      <c r="C1222" s="73">
        <v>42391</v>
      </c>
      <c r="D1222" s="73" t="s">
        <v>17</v>
      </c>
      <c r="E1222" s="73">
        <v>42391</v>
      </c>
      <c r="F1222" s="76" t="s">
        <v>1194</v>
      </c>
      <c r="G1222" s="265"/>
      <c r="H1222" s="122" t="s">
        <v>320</v>
      </c>
      <c r="I1222" s="74">
        <v>11466378</v>
      </c>
      <c r="J1222" s="75" t="s">
        <v>239</v>
      </c>
      <c r="K1222" s="75" t="s">
        <v>54</v>
      </c>
      <c r="L1222" s="134" t="str">
        <f>IF(AND('331-CT'!$E$7=TH!H1222,OR(J1222="331",K1222="331")),"x","")</f>
        <v/>
      </c>
    </row>
    <row r="1223" spans="1:12" ht="13.5" hidden="1" customHeight="1">
      <c r="A1223" s="72">
        <f t="shared" si="51"/>
        <v>2016</v>
      </c>
      <c r="B1223" s="72">
        <f t="shared" si="52"/>
        <v>1</v>
      </c>
      <c r="C1223" s="73">
        <v>42391</v>
      </c>
      <c r="D1223" s="73" t="s">
        <v>17</v>
      </c>
      <c r="E1223" s="73">
        <v>42391</v>
      </c>
      <c r="F1223" s="76" t="s">
        <v>1194</v>
      </c>
      <c r="G1223" s="265"/>
      <c r="H1223" s="122" t="s">
        <v>321</v>
      </c>
      <c r="I1223" s="74">
        <v>12285405</v>
      </c>
      <c r="J1223" s="75" t="s">
        <v>239</v>
      </c>
      <c r="K1223" s="75" t="s">
        <v>54</v>
      </c>
      <c r="L1223" s="134" t="str">
        <f>IF(AND('331-CT'!$E$7=TH!H1223,OR(J1223="331",K1223="331")),"x","")</f>
        <v/>
      </c>
    </row>
    <row r="1224" spans="1:12" ht="13.5" hidden="1" customHeight="1">
      <c r="A1224" s="72">
        <f t="shared" si="51"/>
        <v>2016</v>
      </c>
      <c r="B1224" s="72">
        <f t="shared" si="52"/>
        <v>1</v>
      </c>
      <c r="C1224" s="73">
        <v>42391</v>
      </c>
      <c r="D1224" s="73" t="s">
        <v>17</v>
      </c>
      <c r="E1224" s="73">
        <v>42391</v>
      </c>
      <c r="F1224" s="76" t="s">
        <v>1194</v>
      </c>
      <c r="G1224" s="265"/>
      <c r="H1224" s="122" t="s">
        <v>325</v>
      </c>
      <c r="I1224" s="74">
        <v>12285405</v>
      </c>
      <c r="J1224" s="75" t="s">
        <v>239</v>
      </c>
      <c r="K1224" s="75" t="s">
        <v>54</v>
      </c>
      <c r="L1224" s="134" t="str">
        <f>IF(AND('331-CT'!$E$7=TH!H1224,OR(J1224="331",K1224="331")),"x","")</f>
        <v/>
      </c>
    </row>
    <row r="1225" spans="1:12" ht="13.5" hidden="1" customHeight="1">
      <c r="A1225" s="72">
        <f t="shared" si="51"/>
        <v>2016</v>
      </c>
      <c r="B1225" s="72">
        <f t="shared" si="52"/>
        <v>1</v>
      </c>
      <c r="C1225" s="73">
        <v>42391</v>
      </c>
      <c r="D1225" s="73" t="s">
        <v>17</v>
      </c>
      <c r="E1225" s="73">
        <v>42391</v>
      </c>
      <c r="F1225" s="76" t="s">
        <v>1194</v>
      </c>
      <c r="G1225" s="265"/>
      <c r="H1225" s="122" t="s">
        <v>416</v>
      </c>
      <c r="I1225" s="74">
        <v>12285405</v>
      </c>
      <c r="J1225" s="75" t="s">
        <v>239</v>
      </c>
      <c r="K1225" s="75" t="s">
        <v>54</v>
      </c>
      <c r="L1225" s="134" t="str">
        <f>IF(AND('331-CT'!$E$7=TH!H1225,OR(J1225="331",K1225="331")),"x","")</f>
        <v/>
      </c>
    </row>
    <row r="1226" spans="1:12" ht="13.5" hidden="1" customHeight="1">
      <c r="A1226" s="72">
        <f t="shared" si="51"/>
        <v>2016</v>
      </c>
      <c r="B1226" s="72">
        <f t="shared" si="52"/>
        <v>1</v>
      </c>
      <c r="C1226" s="73">
        <v>42391</v>
      </c>
      <c r="D1226" s="73" t="s">
        <v>17</v>
      </c>
      <c r="E1226" s="73">
        <v>42391</v>
      </c>
      <c r="F1226" s="76" t="s">
        <v>1194</v>
      </c>
      <c r="G1226" s="265"/>
      <c r="H1226" s="122" t="s">
        <v>421</v>
      </c>
      <c r="I1226" s="74">
        <v>8190270</v>
      </c>
      <c r="J1226" s="75" t="s">
        <v>239</v>
      </c>
      <c r="K1226" s="75" t="s">
        <v>54</v>
      </c>
      <c r="L1226" s="134" t="str">
        <f>IF(AND('331-CT'!$E$7=TH!H1226,OR(J1226="331",K1226="331")),"x","")</f>
        <v/>
      </c>
    </row>
    <row r="1227" spans="1:12" ht="13.5" hidden="1" customHeight="1">
      <c r="A1227" s="72">
        <f t="shared" si="51"/>
        <v>2016</v>
      </c>
      <c r="B1227" s="72">
        <f t="shared" si="52"/>
        <v>1</v>
      </c>
      <c r="C1227" s="73">
        <v>42391</v>
      </c>
      <c r="D1227" s="73" t="s">
        <v>17</v>
      </c>
      <c r="E1227" s="73">
        <v>42391</v>
      </c>
      <c r="F1227" s="76" t="s">
        <v>1194</v>
      </c>
      <c r="G1227" s="265"/>
      <c r="H1227" s="122" t="s">
        <v>455</v>
      </c>
      <c r="I1227" s="74">
        <v>8190270</v>
      </c>
      <c r="J1227" s="75" t="s">
        <v>239</v>
      </c>
      <c r="K1227" s="75" t="s">
        <v>54</v>
      </c>
      <c r="L1227" s="134" t="str">
        <f>IF(AND('331-CT'!$E$7=TH!H1227,OR(J1227="331",K1227="331")),"x","")</f>
        <v/>
      </c>
    </row>
    <row r="1228" spans="1:12" ht="13.5" hidden="1" customHeight="1">
      <c r="A1228" s="72">
        <f t="shared" si="51"/>
        <v>2016</v>
      </c>
      <c r="B1228" s="72">
        <f t="shared" si="52"/>
        <v>1</v>
      </c>
      <c r="C1228" s="73">
        <v>42391</v>
      </c>
      <c r="D1228" s="73" t="s">
        <v>17</v>
      </c>
      <c r="E1228" s="73">
        <v>42391</v>
      </c>
      <c r="F1228" s="76" t="s">
        <v>1194</v>
      </c>
      <c r="G1228" s="265"/>
      <c r="H1228" s="122" t="s">
        <v>323</v>
      </c>
      <c r="I1228" s="74">
        <v>12285405</v>
      </c>
      <c r="J1228" s="75" t="s">
        <v>239</v>
      </c>
      <c r="K1228" s="75" t="s">
        <v>54</v>
      </c>
      <c r="L1228" s="134" t="str">
        <f>IF(AND('331-CT'!$E$7=TH!H1228,OR(J1228="331",K1228="331")),"x","")</f>
        <v/>
      </c>
    </row>
    <row r="1229" spans="1:12" ht="13.5" hidden="1" customHeight="1">
      <c r="A1229" s="72">
        <f t="shared" si="51"/>
        <v>2016</v>
      </c>
      <c r="B1229" s="72">
        <f t="shared" si="52"/>
        <v>1</v>
      </c>
      <c r="C1229" s="73">
        <v>42391</v>
      </c>
      <c r="D1229" s="73" t="s">
        <v>169</v>
      </c>
      <c r="E1229" s="73">
        <v>42391</v>
      </c>
      <c r="F1229" s="76" t="s">
        <v>1208</v>
      </c>
      <c r="G1229" s="265" t="s">
        <v>1209</v>
      </c>
      <c r="H1229" s="122" t="s">
        <v>856</v>
      </c>
      <c r="I1229" s="74">
        <v>3195000</v>
      </c>
      <c r="J1229" s="75" t="s">
        <v>654</v>
      </c>
      <c r="K1229" s="75" t="s">
        <v>203</v>
      </c>
      <c r="L1229" s="134" t="str">
        <f>IF(AND('331-CT'!$E$7=TH!H1229,OR(J1229="331",K1229="331")),"x","")</f>
        <v/>
      </c>
    </row>
    <row r="1230" spans="1:12" ht="13.5" hidden="1" customHeight="1">
      <c r="A1230" s="72">
        <f t="shared" si="51"/>
        <v>2016</v>
      </c>
      <c r="B1230" s="72">
        <f t="shared" si="52"/>
        <v>1</v>
      </c>
      <c r="C1230" s="73">
        <v>42392</v>
      </c>
      <c r="D1230" s="73" t="s">
        <v>17</v>
      </c>
      <c r="E1230" s="73">
        <v>42392</v>
      </c>
      <c r="F1230" s="76" t="s">
        <v>98</v>
      </c>
      <c r="G1230" s="265"/>
      <c r="H1230" s="122"/>
      <c r="I1230" s="74">
        <v>163571</v>
      </c>
      <c r="J1230" s="75" t="s">
        <v>54</v>
      </c>
      <c r="K1230" s="75" t="s">
        <v>99</v>
      </c>
      <c r="L1230" s="134" t="str">
        <f>IF(AND('331-CT'!$E$7=TH!H1230,OR(J1230="331",K1230="331")),"x","")</f>
        <v/>
      </c>
    </row>
    <row r="1231" spans="1:12" ht="13.5" hidden="1" customHeight="1">
      <c r="A1231" s="72">
        <f t="shared" si="51"/>
        <v>2016</v>
      </c>
      <c r="B1231" s="72">
        <f t="shared" si="52"/>
        <v>1</v>
      </c>
      <c r="C1231" s="73">
        <v>42392</v>
      </c>
      <c r="D1231" s="73" t="s">
        <v>170</v>
      </c>
      <c r="E1231" s="73">
        <v>42392</v>
      </c>
      <c r="F1231" s="76" t="s">
        <v>1210</v>
      </c>
      <c r="G1231" s="265" t="s">
        <v>1211</v>
      </c>
      <c r="H1231" s="122" t="s">
        <v>1212</v>
      </c>
      <c r="I1231" s="74">
        <v>12000000</v>
      </c>
      <c r="J1231" s="75" t="s">
        <v>654</v>
      </c>
      <c r="K1231" s="75" t="s">
        <v>203</v>
      </c>
      <c r="L1231" s="134" t="str">
        <f>IF(AND('331-CT'!$E$7=TH!H1231,OR(J1231="331",K1231="331")),"x","")</f>
        <v/>
      </c>
    </row>
    <row r="1232" spans="1:12" ht="13.5" hidden="1" customHeight="1">
      <c r="A1232" s="72">
        <f t="shared" si="51"/>
        <v>2016</v>
      </c>
      <c r="B1232" s="72">
        <f t="shared" si="52"/>
        <v>1</v>
      </c>
      <c r="C1232" s="73">
        <v>42392</v>
      </c>
      <c r="D1232" s="73" t="s">
        <v>171</v>
      </c>
      <c r="E1232" s="73">
        <v>42392</v>
      </c>
      <c r="F1232" s="76" t="s">
        <v>1186</v>
      </c>
      <c r="G1232" s="265" t="s">
        <v>1213</v>
      </c>
      <c r="H1232" s="122" t="s">
        <v>1214</v>
      </c>
      <c r="I1232" s="74">
        <v>2080000</v>
      </c>
      <c r="J1232" s="75" t="s">
        <v>654</v>
      </c>
      <c r="K1232" s="75" t="s">
        <v>203</v>
      </c>
      <c r="L1232" s="134" t="str">
        <f>IF(AND('331-CT'!$E$7=TH!H1232,OR(J1232="331",K1232="331")),"x","")</f>
        <v/>
      </c>
    </row>
    <row r="1233" spans="1:12" ht="13.5" hidden="1" customHeight="1">
      <c r="A1233" s="72">
        <f t="shared" si="51"/>
        <v>2016</v>
      </c>
      <c r="B1233" s="72">
        <f t="shared" si="52"/>
        <v>1</v>
      </c>
      <c r="C1233" s="73">
        <v>42395</v>
      </c>
      <c r="D1233" s="73" t="s">
        <v>494</v>
      </c>
      <c r="E1233" s="73">
        <v>42395</v>
      </c>
      <c r="F1233" s="76" t="s">
        <v>1215</v>
      </c>
      <c r="G1233" s="265"/>
      <c r="H1233" s="122" t="s">
        <v>514</v>
      </c>
      <c r="I1233" s="74">
        <v>449822</v>
      </c>
      <c r="J1233" s="75" t="s">
        <v>654</v>
      </c>
      <c r="K1233" s="75" t="s">
        <v>203</v>
      </c>
      <c r="L1233" s="134" t="str">
        <f>IF(AND('331-CT'!$E$7=TH!H1233,OR(J1233="331",K1233="331")),"x","")</f>
        <v/>
      </c>
    </row>
    <row r="1234" spans="1:12" ht="13.5" hidden="1" customHeight="1">
      <c r="A1234" s="72">
        <f t="shared" si="51"/>
        <v>2016</v>
      </c>
      <c r="B1234" s="72">
        <f t="shared" si="52"/>
        <v>1</v>
      </c>
      <c r="C1234" s="73">
        <v>42396</v>
      </c>
      <c r="D1234" s="73" t="s">
        <v>495</v>
      </c>
      <c r="E1234" s="73">
        <v>42396</v>
      </c>
      <c r="F1234" s="76" t="s">
        <v>1216</v>
      </c>
      <c r="G1234" s="265" t="s">
        <v>1217</v>
      </c>
      <c r="H1234" s="122" t="s">
        <v>1212</v>
      </c>
      <c r="I1234" s="74">
        <v>15000000</v>
      </c>
      <c r="J1234" s="75" t="s">
        <v>654</v>
      </c>
      <c r="K1234" s="75" t="s">
        <v>203</v>
      </c>
      <c r="L1234" s="134" t="str">
        <f>IF(AND('331-CT'!$E$7=TH!H1234,OR(J1234="331",K1234="331")),"x","")</f>
        <v/>
      </c>
    </row>
    <row r="1235" spans="1:12" ht="13.5" hidden="1" customHeight="1">
      <c r="A1235" s="72">
        <f t="shared" si="51"/>
        <v>2016</v>
      </c>
      <c r="B1235" s="72">
        <f t="shared" si="52"/>
        <v>1</v>
      </c>
      <c r="C1235" s="73">
        <v>42398</v>
      </c>
      <c r="D1235" s="73" t="s">
        <v>496</v>
      </c>
      <c r="E1235" s="73">
        <v>42398</v>
      </c>
      <c r="F1235" s="76" t="s">
        <v>1195</v>
      </c>
      <c r="G1235" s="265"/>
      <c r="H1235" s="122" t="s">
        <v>271</v>
      </c>
      <c r="I1235" s="74">
        <v>370000000</v>
      </c>
      <c r="J1235" s="75" t="s">
        <v>54</v>
      </c>
      <c r="K1235" s="75" t="s">
        <v>203</v>
      </c>
      <c r="L1235" s="134" t="str">
        <f>IF(AND('331-CT'!$E$7=TH!H1235,OR(J1235="331",K1235="331")),"x","")</f>
        <v/>
      </c>
    </row>
    <row r="1236" spans="1:12" ht="13.5" hidden="1" customHeight="1">
      <c r="A1236" s="72">
        <f t="shared" si="51"/>
        <v>2016</v>
      </c>
      <c r="B1236" s="72">
        <f t="shared" si="52"/>
        <v>1</v>
      </c>
      <c r="C1236" s="73">
        <v>42399</v>
      </c>
      <c r="D1236" s="73" t="s">
        <v>17</v>
      </c>
      <c r="E1236" s="73">
        <v>42399</v>
      </c>
      <c r="F1236" s="76" t="s">
        <v>300</v>
      </c>
      <c r="G1236" s="265"/>
      <c r="H1236" s="122" t="s">
        <v>301</v>
      </c>
      <c r="I1236" s="74">
        <v>171000000</v>
      </c>
      <c r="J1236" s="75" t="s">
        <v>18</v>
      </c>
      <c r="K1236" s="75" t="s">
        <v>54</v>
      </c>
      <c r="L1236" s="134" t="str">
        <f>IF(AND('331-CT'!$E$7=TH!H1236,OR(J1236="331",K1236="331")),"x","")</f>
        <v/>
      </c>
    </row>
    <row r="1237" spans="1:12" ht="13.5" hidden="1" customHeight="1">
      <c r="A1237" s="72">
        <f t="shared" si="51"/>
        <v>2016</v>
      </c>
      <c r="B1237" s="72">
        <f t="shared" si="52"/>
        <v>1</v>
      </c>
      <c r="C1237" s="73">
        <v>42399</v>
      </c>
      <c r="D1237" s="73" t="s">
        <v>17</v>
      </c>
      <c r="E1237" s="73">
        <v>42399</v>
      </c>
      <c r="F1237" s="76" t="s">
        <v>34</v>
      </c>
      <c r="G1237" s="265"/>
      <c r="H1237" s="122"/>
      <c r="I1237" s="74">
        <v>126515</v>
      </c>
      <c r="J1237" s="75" t="s">
        <v>241</v>
      </c>
      <c r="K1237" s="75" t="s">
        <v>54</v>
      </c>
      <c r="L1237" s="134" t="str">
        <f>IF(AND('331-CT'!$E$7=TH!H1237,OR(J1237="331",K1237="331")),"x","")</f>
        <v/>
      </c>
    </row>
    <row r="1238" spans="1:12" ht="13.5" hidden="1" customHeight="1">
      <c r="A1238" s="72">
        <f t="shared" si="51"/>
        <v>2016</v>
      </c>
      <c r="B1238" s="72">
        <f t="shared" si="52"/>
        <v>1</v>
      </c>
      <c r="C1238" s="73">
        <v>42399</v>
      </c>
      <c r="D1238" s="73" t="s">
        <v>17</v>
      </c>
      <c r="E1238" s="73">
        <v>42399</v>
      </c>
      <c r="F1238" s="76" t="s">
        <v>35</v>
      </c>
      <c r="G1238" s="265"/>
      <c r="H1238" s="122"/>
      <c r="I1238" s="74">
        <v>12651</v>
      </c>
      <c r="J1238" s="75" t="s">
        <v>19</v>
      </c>
      <c r="K1238" s="75" t="s">
        <v>54</v>
      </c>
      <c r="L1238" s="134" t="str">
        <f>IF(AND('331-CT'!$E$7=TH!H1238,OR(J1238="331",K1238="331")),"x","")</f>
        <v/>
      </c>
    </row>
    <row r="1239" spans="1:12" ht="13.5" hidden="1" customHeight="1">
      <c r="A1239" s="72">
        <f t="shared" si="51"/>
        <v>2016</v>
      </c>
      <c r="B1239" s="72">
        <f t="shared" si="52"/>
        <v>1</v>
      </c>
      <c r="C1239" s="73">
        <v>42399</v>
      </c>
      <c r="D1239" s="73" t="s">
        <v>17</v>
      </c>
      <c r="E1239" s="73">
        <v>42399</v>
      </c>
      <c r="F1239" s="76" t="s">
        <v>300</v>
      </c>
      <c r="G1239" s="265"/>
      <c r="H1239" s="122" t="s">
        <v>85</v>
      </c>
      <c r="I1239" s="74">
        <v>200000000</v>
      </c>
      <c r="J1239" s="75" t="s">
        <v>18</v>
      </c>
      <c r="K1239" s="75" t="s">
        <v>54</v>
      </c>
      <c r="L1239" s="134" t="str">
        <f>IF(AND('331-CT'!$E$7=TH!H1239,OR(J1239="331",K1239="331")),"x","")</f>
        <v/>
      </c>
    </row>
    <row r="1240" spans="1:12" ht="13.5" hidden="1" customHeight="1">
      <c r="A1240" s="72">
        <f t="shared" si="51"/>
        <v>2016</v>
      </c>
      <c r="B1240" s="72">
        <f t="shared" si="52"/>
        <v>1</v>
      </c>
      <c r="C1240" s="73">
        <v>42399</v>
      </c>
      <c r="D1240" s="73" t="s">
        <v>17</v>
      </c>
      <c r="E1240" s="73">
        <v>42399</v>
      </c>
      <c r="F1240" s="76" t="s">
        <v>34</v>
      </c>
      <c r="G1240" s="265"/>
      <c r="H1240" s="122"/>
      <c r="I1240" s="74">
        <v>160000</v>
      </c>
      <c r="J1240" s="75" t="s">
        <v>241</v>
      </c>
      <c r="K1240" s="75" t="s">
        <v>54</v>
      </c>
      <c r="L1240" s="134" t="str">
        <f>IF(AND('331-CT'!$E$7=TH!H1240,OR(J1240="331",K1240="331")),"x","")</f>
        <v/>
      </c>
    </row>
    <row r="1241" spans="1:12" ht="13.5" hidden="1" customHeight="1">
      <c r="A1241" s="72">
        <f t="shared" si="51"/>
        <v>2016</v>
      </c>
      <c r="B1241" s="72">
        <f t="shared" si="52"/>
        <v>1</v>
      </c>
      <c r="C1241" s="73">
        <v>42399</v>
      </c>
      <c r="D1241" s="73" t="s">
        <v>17</v>
      </c>
      <c r="E1241" s="73">
        <v>42399</v>
      </c>
      <c r="F1241" s="76" t="s">
        <v>35</v>
      </c>
      <c r="G1241" s="265"/>
      <c r="H1241" s="122"/>
      <c r="I1241" s="74">
        <v>16000</v>
      </c>
      <c r="J1241" s="75" t="s">
        <v>19</v>
      </c>
      <c r="K1241" s="75" t="s">
        <v>54</v>
      </c>
      <c r="L1241" s="134" t="str">
        <f>IF(AND('331-CT'!$E$7=TH!H1241,OR(J1241="331",K1241="331")),"x","")</f>
        <v/>
      </c>
    </row>
    <row r="1242" spans="1:12" ht="13.5" hidden="1" customHeight="1">
      <c r="A1242" s="72">
        <f t="shared" si="51"/>
        <v>2016</v>
      </c>
      <c r="B1242" s="72">
        <f t="shared" si="52"/>
        <v>1</v>
      </c>
      <c r="C1242" s="73">
        <v>42399</v>
      </c>
      <c r="D1242" s="73" t="s">
        <v>17</v>
      </c>
      <c r="E1242" s="73">
        <v>42399</v>
      </c>
      <c r="F1242" s="76" t="s">
        <v>1196</v>
      </c>
      <c r="G1242" s="265"/>
      <c r="H1242" s="122" t="s">
        <v>648</v>
      </c>
      <c r="I1242" s="74">
        <v>31108110</v>
      </c>
      <c r="J1242" s="75" t="s">
        <v>18</v>
      </c>
      <c r="K1242" s="75" t="s">
        <v>54</v>
      </c>
      <c r="L1242" s="134" t="str">
        <f>IF(AND('331-CT'!$E$7=TH!H1242,OR(J1242="331",K1242="331")),"x","")</f>
        <v/>
      </c>
    </row>
    <row r="1243" spans="1:12" ht="13.5" hidden="1" customHeight="1">
      <c r="A1243" s="72">
        <f t="shared" si="51"/>
        <v>2016</v>
      </c>
      <c r="B1243" s="72">
        <f t="shared" si="52"/>
        <v>1</v>
      </c>
      <c r="C1243" s="73">
        <v>42399</v>
      </c>
      <c r="D1243" s="73" t="s">
        <v>17</v>
      </c>
      <c r="E1243" s="73">
        <v>42399</v>
      </c>
      <c r="F1243" s="76" t="s">
        <v>34</v>
      </c>
      <c r="G1243" s="265"/>
      <c r="H1243" s="122"/>
      <c r="I1243" s="74">
        <v>45000</v>
      </c>
      <c r="J1243" s="75" t="s">
        <v>241</v>
      </c>
      <c r="K1243" s="75" t="s">
        <v>54</v>
      </c>
      <c r="L1243" s="134" t="str">
        <f>IF(AND('331-CT'!$E$7=TH!H1243,OR(J1243="331",K1243="331")),"x","")</f>
        <v/>
      </c>
    </row>
    <row r="1244" spans="1:12" ht="13.5" hidden="1" customHeight="1">
      <c r="A1244" s="72">
        <f t="shared" si="51"/>
        <v>2016</v>
      </c>
      <c r="B1244" s="72">
        <f t="shared" si="52"/>
        <v>1</v>
      </c>
      <c r="C1244" s="73">
        <v>42399</v>
      </c>
      <c r="D1244" s="73" t="s">
        <v>17</v>
      </c>
      <c r="E1244" s="73">
        <v>42399</v>
      </c>
      <c r="F1244" s="76" t="s">
        <v>35</v>
      </c>
      <c r="G1244" s="265"/>
      <c r="H1244" s="122"/>
      <c r="I1244" s="74">
        <v>4500</v>
      </c>
      <c r="J1244" s="75" t="s">
        <v>19</v>
      </c>
      <c r="K1244" s="75" t="s">
        <v>54</v>
      </c>
      <c r="L1244" s="134" t="str">
        <f>IF(AND('331-CT'!$E$7=TH!H1244,OR(J1244="331",K1244="331")),"x","")</f>
        <v/>
      </c>
    </row>
    <row r="1245" spans="1:12" ht="13.5" hidden="1" customHeight="1">
      <c r="A1245" s="72">
        <f t="shared" si="51"/>
        <v>2016</v>
      </c>
      <c r="B1245" s="72">
        <f t="shared" si="52"/>
        <v>1</v>
      </c>
      <c r="C1245" s="73">
        <v>42400</v>
      </c>
      <c r="D1245" s="73" t="s">
        <v>497</v>
      </c>
      <c r="E1245" s="73">
        <v>42400</v>
      </c>
      <c r="F1245" s="76" t="s">
        <v>835</v>
      </c>
      <c r="G1245" s="265" t="s">
        <v>1218</v>
      </c>
      <c r="H1245" s="122" t="s">
        <v>1219</v>
      </c>
      <c r="I1245" s="74">
        <v>1454545</v>
      </c>
      <c r="J1245" s="75" t="s">
        <v>654</v>
      </c>
      <c r="K1245" s="75" t="s">
        <v>203</v>
      </c>
      <c r="L1245" s="134" t="str">
        <f>IF(AND('331-CT'!$E$7=TH!H1245,OR(J1245="331",K1245="331")),"x","")</f>
        <v/>
      </c>
    </row>
    <row r="1246" spans="1:12" ht="13.5" hidden="1" customHeight="1">
      <c r="A1246" s="72">
        <f t="shared" si="51"/>
        <v>2016</v>
      </c>
      <c r="B1246" s="72">
        <f t="shared" si="52"/>
        <v>1</v>
      </c>
      <c r="C1246" s="73">
        <v>42400</v>
      </c>
      <c r="D1246" s="73" t="s">
        <v>497</v>
      </c>
      <c r="E1246" s="73">
        <v>42400</v>
      </c>
      <c r="F1246" s="76" t="s">
        <v>838</v>
      </c>
      <c r="G1246" s="265" t="s">
        <v>1218</v>
      </c>
      <c r="H1246" s="122" t="s">
        <v>1219</v>
      </c>
      <c r="I1246" s="74">
        <v>145455</v>
      </c>
      <c r="J1246" s="75" t="s">
        <v>19</v>
      </c>
      <c r="K1246" s="75" t="s">
        <v>203</v>
      </c>
      <c r="L1246" s="134" t="str">
        <f>IF(AND('331-CT'!$E$7=TH!H1246,OR(J1246="331",K1246="331")),"x","")</f>
        <v/>
      </c>
    </row>
    <row r="1247" spans="1:12" ht="13.5" hidden="1" customHeight="1">
      <c r="A1247" s="72">
        <f t="shared" si="51"/>
        <v>2016</v>
      </c>
      <c r="B1247" s="72">
        <f t="shared" si="52"/>
        <v>2</v>
      </c>
      <c r="C1247" s="73">
        <v>42401</v>
      </c>
      <c r="D1247" s="73" t="s">
        <v>498</v>
      </c>
      <c r="E1247" s="73">
        <v>42401</v>
      </c>
      <c r="F1247" s="76" t="s">
        <v>1186</v>
      </c>
      <c r="G1247" s="265" t="s">
        <v>1220</v>
      </c>
      <c r="H1247" s="122" t="s">
        <v>828</v>
      </c>
      <c r="I1247" s="74">
        <v>3228000</v>
      </c>
      <c r="J1247" s="75" t="s">
        <v>654</v>
      </c>
      <c r="K1247" s="75" t="s">
        <v>203</v>
      </c>
      <c r="L1247" s="134" t="str">
        <f>IF(AND('331-CT'!$E$7=TH!H1247,OR(J1247="331",K1247="331")),"x","")</f>
        <v/>
      </c>
    </row>
    <row r="1248" spans="1:12" ht="13.5" hidden="1" customHeight="1">
      <c r="A1248" s="72">
        <f t="shared" si="51"/>
        <v>2016</v>
      </c>
      <c r="B1248" s="72">
        <f t="shared" si="52"/>
        <v>2</v>
      </c>
      <c r="C1248" s="73">
        <v>42403</v>
      </c>
      <c r="D1248" s="73" t="s">
        <v>499</v>
      </c>
      <c r="E1248" s="73">
        <v>42403</v>
      </c>
      <c r="F1248" s="76" t="s">
        <v>1195</v>
      </c>
      <c r="G1248" s="265"/>
      <c r="H1248" s="122" t="s">
        <v>271</v>
      </c>
      <c r="I1248" s="74">
        <v>600000000</v>
      </c>
      <c r="J1248" s="75" t="s">
        <v>54</v>
      </c>
      <c r="K1248" s="75" t="s">
        <v>203</v>
      </c>
      <c r="L1248" s="134" t="str">
        <f>IF(AND('331-CT'!$E$7=TH!H1248,OR(J1248="331",K1248="331")),"x","")</f>
        <v/>
      </c>
    </row>
    <row r="1249" spans="1:12" ht="13.5" hidden="1" customHeight="1">
      <c r="A1249" s="72">
        <f t="shared" si="51"/>
        <v>2016</v>
      </c>
      <c r="B1249" s="72">
        <f t="shared" si="52"/>
        <v>2</v>
      </c>
      <c r="C1249" s="73">
        <v>42403</v>
      </c>
      <c r="D1249" s="73" t="s">
        <v>17</v>
      </c>
      <c r="E1249" s="73">
        <v>42403</v>
      </c>
      <c r="F1249" s="76" t="s">
        <v>1197</v>
      </c>
      <c r="G1249" s="265"/>
      <c r="H1249" s="122" t="s">
        <v>648</v>
      </c>
      <c r="I1249" s="74">
        <v>41319190</v>
      </c>
      <c r="J1249" s="75" t="s">
        <v>18</v>
      </c>
      <c r="K1249" s="75" t="s">
        <v>54</v>
      </c>
      <c r="L1249" s="134" t="str">
        <f>IF(AND('331-CT'!$E$7=TH!H1249,OR(J1249="331",K1249="331")),"x","")</f>
        <v/>
      </c>
    </row>
    <row r="1250" spans="1:12" ht="13.5" hidden="1" customHeight="1">
      <c r="A1250" s="72">
        <f t="shared" si="51"/>
        <v>2016</v>
      </c>
      <c r="B1250" s="72">
        <f t="shared" si="52"/>
        <v>2</v>
      </c>
      <c r="C1250" s="73">
        <v>42403</v>
      </c>
      <c r="D1250" s="73" t="s">
        <v>17</v>
      </c>
      <c r="E1250" s="73">
        <v>42403</v>
      </c>
      <c r="F1250" s="76" t="s">
        <v>34</v>
      </c>
      <c r="G1250" s="265"/>
      <c r="H1250" s="122"/>
      <c r="I1250" s="74">
        <v>45000</v>
      </c>
      <c r="J1250" s="75" t="s">
        <v>241</v>
      </c>
      <c r="K1250" s="75" t="s">
        <v>54</v>
      </c>
      <c r="L1250" s="134" t="str">
        <f>IF(AND('331-CT'!$E$7=TH!H1250,OR(J1250="331",K1250="331")),"x","")</f>
        <v/>
      </c>
    </row>
    <row r="1251" spans="1:12" ht="13.5" hidden="1" customHeight="1">
      <c r="A1251" s="72">
        <f t="shared" si="51"/>
        <v>2016</v>
      </c>
      <c r="B1251" s="72">
        <f t="shared" si="52"/>
        <v>2</v>
      </c>
      <c r="C1251" s="73">
        <v>42403</v>
      </c>
      <c r="D1251" s="73" t="s">
        <v>17</v>
      </c>
      <c r="E1251" s="73">
        <v>42403</v>
      </c>
      <c r="F1251" s="76" t="s">
        <v>35</v>
      </c>
      <c r="G1251" s="265"/>
      <c r="H1251" s="122"/>
      <c r="I1251" s="74">
        <v>4500</v>
      </c>
      <c r="J1251" s="75" t="s">
        <v>19</v>
      </c>
      <c r="K1251" s="75" t="s">
        <v>54</v>
      </c>
      <c r="L1251" s="134" t="str">
        <f>IF(AND('331-CT'!$E$7=TH!H1251,OR(J1251="331",K1251="331")),"x","")</f>
        <v/>
      </c>
    </row>
    <row r="1252" spans="1:12" ht="13.5" hidden="1" customHeight="1">
      <c r="A1252" s="72">
        <f t="shared" si="51"/>
        <v>2016</v>
      </c>
      <c r="B1252" s="72">
        <f t="shared" si="52"/>
        <v>2</v>
      </c>
      <c r="C1252" s="73">
        <v>42403</v>
      </c>
      <c r="D1252" s="73" t="s">
        <v>17</v>
      </c>
      <c r="E1252" s="73">
        <v>42403</v>
      </c>
      <c r="F1252" s="76" t="s">
        <v>1198</v>
      </c>
      <c r="G1252" s="265"/>
      <c r="H1252" s="122" t="s">
        <v>190</v>
      </c>
      <c r="I1252" s="74">
        <v>37981566</v>
      </c>
      <c r="J1252" s="75" t="s">
        <v>18</v>
      </c>
      <c r="K1252" s="75" t="s">
        <v>54</v>
      </c>
      <c r="L1252" s="134" t="str">
        <f>IF(AND('331-CT'!$E$7=TH!H1252,OR(J1252="331",K1252="331")),"x","")</f>
        <v/>
      </c>
    </row>
    <row r="1253" spans="1:12" ht="13.5" hidden="1" customHeight="1">
      <c r="A1253" s="72">
        <f t="shared" si="51"/>
        <v>2016</v>
      </c>
      <c r="B1253" s="72">
        <f t="shared" si="52"/>
        <v>2</v>
      </c>
      <c r="C1253" s="73">
        <v>42403</v>
      </c>
      <c r="D1253" s="73" t="s">
        <v>17</v>
      </c>
      <c r="E1253" s="73">
        <v>42403</v>
      </c>
      <c r="F1253" s="76" t="s">
        <v>34</v>
      </c>
      <c r="G1253" s="265"/>
      <c r="H1253" s="122"/>
      <c r="I1253" s="74">
        <v>45000</v>
      </c>
      <c r="J1253" s="75" t="s">
        <v>241</v>
      </c>
      <c r="K1253" s="75" t="s">
        <v>54</v>
      </c>
      <c r="L1253" s="134" t="str">
        <f>IF(AND('331-CT'!$E$7=TH!H1253,OR(J1253="331",K1253="331")),"x","")</f>
        <v/>
      </c>
    </row>
    <row r="1254" spans="1:12" ht="13.5" hidden="1" customHeight="1">
      <c r="A1254" s="72">
        <f t="shared" si="51"/>
        <v>2016</v>
      </c>
      <c r="B1254" s="72">
        <f t="shared" si="52"/>
        <v>2</v>
      </c>
      <c r="C1254" s="73">
        <v>42403</v>
      </c>
      <c r="D1254" s="73" t="s">
        <v>17</v>
      </c>
      <c r="E1254" s="73">
        <v>42403</v>
      </c>
      <c r="F1254" s="76" t="s">
        <v>35</v>
      </c>
      <c r="G1254" s="265"/>
      <c r="H1254" s="122"/>
      <c r="I1254" s="74">
        <v>4500</v>
      </c>
      <c r="J1254" s="75" t="s">
        <v>19</v>
      </c>
      <c r="K1254" s="75" t="s">
        <v>54</v>
      </c>
      <c r="L1254" s="134" t="str">
        <f>IF(AND('331-CT'!$E$7=TH!H1254,OR(J1254="331",K1254="331")),"x","")</f>
        <v/>
      </c>
    </row>
    <row r="1255" spans="1:12" ht="13.5" hidden="1" customHeight="1">
      <c r="A1255" s="72">
        <f t="shared" si="51"/>
        <v>2016</v>
      </c>
      <c r="B1255" s="72">
        <f t="shared" si="52"/>
        <v>2</v>
      </c>
      <c r="C1255" s="73">
        <v>42403</v>
      </c>
      <c r="D1255" s="73" t="s">
        <v>17</v>
      </c>
      <c r="E1255" s="73">
        <v>42403</v>
      </c>
      <c r="F1255" s="76" t="s">
        <v>1199</v>
      </c>
      <c r="G1255" s="265"/>
      <c r="H1255" s="122" t="s">
        <v>109</v>
      </c>
      <c r="I1255" s="74">
        <v>50000000</v>
      </c>
      <c r="J1255" s="75" t="s">
        <v>18</v>
      </c>
      <c r="K1255" s="75" t="s">
        <v>54</v>
      </c>
      <c r="L1255" s="134" t="str">
        <f>IF(AND('331-CT'!$E$7=TH!H1255,OR(J1255="331",K1255="331")),"x","")</f>
        <v/>
      </c>
    </row>
    <row r="1256" spans="1:12" ht="13.5" hidden="1" customHeight="1">
      <c r="A1256" s="72">
        <f t="shared" si="51"/>
        <v>2016</v>
      </c>
      <c r="B1256" s="72">
        <f t="shared" si="52"/>
        <v>2</v>
      </c>
      <c r="C1256" s="73">
        <v>42403</v>
      </c>
      <c r="D1256" s="73" t="s">
        <v>17</v>
      </c>
      <c r="E1256" s="73">
        <v>42403</v>
      </c>
      <c r="F1256" s="76" t="s">
        <v>34</v>
      </c>
      <c r="G1256" s="265"/>
      <c r="H1256" s="122"/>
      <c r="I1256" s="74">
        <v>45000</v>
      </c>
      <c r="J1256" s="75" t="s">
        <v>241</v>
      </c>
      <c r="K1256" s="75" t="s">
        <v>54</v>
      </c>
      <c r="L1256" s="134" t="str">
        <f>IF(AND('331-CT'!$E$7=TH!H1256,OR(J1256="331",K1256="331")),"x","")</f>
        <v/>
      </c>
    </row>
    <row r="1257" spans="1:12" ht="13.5" hidden="1" customHeight="1">
      <c r="A1257" s="72">
        <f t="shared" si="51"/>
        <v>2016</v>
      </c>
      <c r="B1257" s="72">
        <f t="shared" si="52"/>
        <v>2</v>
      </c>
      <c r="C1257" s="73">
        <v>42403</v>
      </c>
      <c r="D1257" s="73" t="s">
        <v>17</v>
      </c>
      <c r="E1257" s="73">
        <v>42403</v>
      </c>
      <c r="F1257" s="76" t="s">
        <v>35</v>
      </c>
      <c r="G1257" s="265"/>
      <c r="H1257" s="122"/>
      <c r="I1257" s="74">
        <v>4500</v>
      </c>
      <c r="J1257" s="75" t="s">
        <v>19</v>
      </c>
      <c r="K1257" s="75" t="s">
        <v>54</v>
      </c>
      <c r="L1257" s="134" t="str">
        <f>IF(AND('331-CT'!$E$7=TH!H1257,OR(J1257="331",K1257="331")),"x","")</f>
        <v/>
      </c>
    </row>
    <row r="1258" spans="1:12" ht="13.5" hidden="1" customHeight="1">
      <c r="A1258" s="72">
        <f t="shared" si="51"/>
        <v>2016</v>
      </c>
      <c r="B1258" s="72">
        <f t="shared" si="52"/>
        <v>2</v>
      </c>
      <c r="C1258" s="73">
        <v>42403</v>
      </c>
      <c r="D1258" s="73" t="s">
        <v>17</v>
      </c>
      <c r="E1258" s="73">
        <v>42403</v>
      </c>
      <c r="F1258" s="76" t="s">
        <v>300</v>
      </c>
      <c r="G1258" s="265"/>
      <c r="H1258" s="122" t="s">
        <v>406</v>
      </c>
      <c r="I1258" s="74">
        <v>60000000</v>
      </c>
      <c r="J1258" s="75" t="s">
        <v>18</v>
      </c>
      <c r="K1258" s="75" t="s">
        <v>54</v>
      </c>
      <c r="L1258" s="134" t="str">
        <f>IF(AND('331-CT'!$E$7=TH!H1258,OR(J1258="331",K1258="331")),"x","")</f>
        <v/>
      </c>
    </row>
    <row r="1259" spans="1:12" ht="13.5" hidden="1" customHeight="1">
      <c r="A1259" s="72">
        <f t="shared" si="51"/>
        <v>2016</v>
      </c>
      <c r="B1259" s="72">
        <f t="shared" si="52"/>
        <v>2</v>
      </c>
      <c r="C1259" s="73">
        <v>42403</v>
      </c>
      <c r="D1259" s="73" t="s">
        <v>17</v>
      </c>
      <c r="E1259" s="73">
        <v>42403</v>
      </c>
      <c r="F1259" s="76" t="s">
        <v>34</v>
      </c>
      <c r="G1259" s="265"/>
      <c r="H1259" s="122"/>
      <c r="I1259" s="74">
        <v>50000</v>
      </c>
      <c r="J1259" s="75" t="s">
        <v>241</v>
      </c>
      <c r="K1259" s="75" t="s">
        <v>54</v>
      </c>
      <c r="L1259" s="134" t="str">
        <f>IF(AND('331-CT'!$E$7=TH!H1259,OR(J1259="331",K1259="331")),"x","")</f>
        <v/>
      </c>
    </row>
    <row r="1260" spans="1:12" ht="13.5" hidden="1" customHeight="1">
      <c r="A1260" s="72">
        <f t="shared" si="51"/>
        <v>2016</v>
      </c>
      <c r="B1260" s="72">
        <f t="shared" si="52"/>
        <v>2</v>
      </c>
      <c r="C1260" s="73">
        <v>42403</v>
      </c>
      <c r="D1260" s="73" t="s">
        <v>17</v>
      </c>
      <c r="E1260" s="73">
        <v>42403</v>
      </c>
      <c r="F1260" s="76" t="s">
        <v>35</v>
      </c>
      <c r="G1260" s="265"/>
      <c r="H1260" s="122"/>
      <c r="I1260" s="74">
        <v>5000</v>
      </c>
      <c r="J1260" s="75" t="s">
        <v>19</v>
      </c>
      <c r="K1260" s="75" t="s">
        <v>54</v>
      </c>
      <c r="L1260" s="134" t="str">
        <f>IF(AND('331-CT'!$E$7=TH!H1260,OR(J1260="331",K1260="331")),"x","")</f>
        <v/>
      </c>
    </row>
    <row r="1261" spans="1:12" ht="13.5" hidden="1" customHeight="1">
      <c r="A1261" s="72">
        <f t="shared" si="51"/>
        <v>2016</v>
      </c>
      <c r="B1261" s="72">
        <f t="shared" si="52"/>
        <v>2</v>
      </c>
      <c r="C1261" s="73">
        <v>42403</v>
      </c>
      <c r="D1261" s="73" t="s">
        <v>17</v>
      </c>
      <c r="E1261" s="73">
        <v>42403</v>
      </c>
      <c r="F1261" s="76" t="s">
        <v>300</v>
      </c>
      <c r="G1261" s="265"/>
      <c r="H1261" s="122" t="s">
        <v>85</v>
      </c>
      <c r="I1261" s="74">
        <v>300000000</v>
      </c>
      <c r="J1261" s="75" t="s">
        <v>18</v>
      </c>
      <c r="K1261" s="75" t="s">
        <v>54</v>
      </c>
      <c r="L1261" s="134" t="str">
        <f>IF(AND('331-CT'!$E$7=TH!H1261,OR(J1261="331",K1261="331")),"x","")</f>
        <v/>
      </c>
    </row>
    <row r="1262" spans="1:12" ht="13.5" hidden="1" customHeight="1">
      <c r="A1262" s="72">
        <f t="shared" si="51"/>
        <v>2016</v>
      </c>
      <c r="B1262" s="72">
        <f t="shared" si="52"/>
        <v>2</v>
      </c>
      <c r="C1262" s="73">
        <v>42403</v>
      </c>
      <c r="D1262" s="73" t="s">
        <v>17</v>
      </c>
      <c r="E1262" s="73">
        <v>42403</v>
      </c>
      <c r="F1262" s="76" t="s">
        <v>34</v>
      </c>
      <c r="G1262" s="265"/>
      <c r="H1262" s="122"/>
      <c r="I1262" s="74">
        <v>240000</v>
      </c>
      <c r="J1262" s="75" t="s">
        <v>241</v>
      </c>
      <c r="K1262" s="75" t="s">
        <v>54</v>
      </c>
      <c r="L1262" s="134" t="str">
        <f>IF(AND('331-CT'!$E$7=TH!H1262,OR(J1262="331",K1262="331")),"x","")</f>
        <v/>
      </c>
    </row>
    <row r="1263" spans="1:12" ht="13.5" hidden="1" customHeight="1">
      <c r="A1263" s="72">
        <f t="shared" si="51"/>
        <v>2016</v>
      </c>
      <c r="B1263" s="72">
        <f t="shared" si="52"/>
        <v>2</v>
      </c>
      <c r="C1263" s="73">
        <v>42403</v>
      </c>
      <c r="D1263" s="73" t="s">
        <v>17</v>
      </c>
      <c r="E1263" s="73">
        <v>42403</v>
      </c>
      <c r="F1263" s="76" t="s">
        <v>35</v>
      </c>
      <c r="G1263" s="265"/>
      <c r="H1263" s="122"/>
      <c r="I1263" s="74">
        <v>24000</v>
      </c>
      <c r="J1263" s="75" t="s">
        <v>19</v>
      </c>
      <c r="K1263" s="75" t="s">
        <v>54</v>
      </c>
      <c r="L1263" s="134" t="str">
        <f>IF(AND('331-CT'!$E$7=TH!H1263,OR(J1263="331",K1263="331")),"x","")</f>
        <v/>
      </c>
    </row>
    <row r="1264" spans="1:12" ht="13.5" hidden="1" customHeight="1">
      <c r="A1264" s="72">
        <f t="shared" si="51"/>
        <v>2016</v>
      </c>
      <c r="B1264" s="72">
        <f t="shared" si="52"/>
        <v>2</v>
      </c>
      <c r="C1264" s="73">
        <v>42403</v>
      </c>
      <c r="D1264" s="73" t="s">
        <v>17</v>
      </c>
      <c r="E1264" s="73">
        <v>42403</v>
      </c>
      <c r="F1264" s="76" t="s">
        <v>1200</v>
      </c>
      <c r="G1264" s="265"/>
      <c r="H1264" s="122" t="s">
        <v>1201</v>
      </c>
      <c r="I1264" s="74">
        <v>110000000</v>
      </c>
      <c r="J1264" s="75" t="s">
        <v>212</v>
      </c>
      <c r="K1264" s="75" t="s">
        <v>54</v>
      </c>
      <c r="L1264" s="134" t="str">
        <f>IF(AND('331-CT'!$E$7=TH!H1264,OR(J1264="331",K1264="331")),"x","")</f>
        <v/>
      </c>
    </row>
    <row r="1265" spans="1:12" ht="13.5" hidden="1" customHeight="1">
      <c r="A1265" s="72">
        <f t="shared" si="51"/>
        <v>2016</v>
      </c>
      <c r="B1265" s="72">
        <f t="shared" si="52"/>
        <v>2</v>
      </c>
      <c r="C1265" s="73">
        <v>42403</v>
      </c>
      <c r="D1265" s="73" t="s">
        <v>22</v>
      </c>
      <c r="E1265" s="73">
        <v>42403</v>
      </c>
      <c r="F1265" s="76" t="s">
        <v>1221</v>
      </c>
      <c r="G1265" s="265"/>
      <c r="H1265" s="122" t="s">
        <v>1201</v>
      </c>
      <c r="I1265" s="74">
        <v>110000000</v>
      </c>
      <c r="J1265" s="75" t="s">
        <v>203</v>
      </c>
      <c r="K1265" s="75" t="s">
        <v>212</v>
      </c>
      <c r="L1265" s="134" t="str">
        <f>IF(AND('331-CT'!$E$7=TH!H1265,OR(J1265="331",K1265="331")),"x","")</f>
        <v/>
      </c>
    </row>
    <row r="1266" spans="1:12" ht="13.5" hidden="1" customHeight="1">
      <c r="A1266" s="72">
        <f t="shared" si="51"/>
        <v>2016</v>
      </c>
      <c r="B1266" s="72">
        <f t="shared" si="52"/>
        <v>2</v>
      </c>
      <c r="C1266" s="73">
        <v>42403</v>
      </c>
      <c r="D1266" s="73" t="s">
        <v>17</v>
      </c>
      <c r="E1266" s="73">
        <v>42403</v>
      </c>
      <c r="F1266" s="76" t="s">
        <v>34</v>
      </c>
      <c r="G1266" s="265"/>
      <c r="H1266" s="122"/>
      <c r="I1266" s="74">
        <v>33000</v>
      </c>
      <c r="J1266" s="75" t="s">
        <v>241</v>
      </c>
      <c r="K1266" s="75" t="s">
        <v>54</v>
      </c>
      <c r="L1266" s="134" t="str">
        <f>IF(AND('331-CT'!$E$7=TH!H1266,OR(J1266="331",K1266="331")),"x","")</f>
        <v/>
      </c>
    </row>
    <row r="1267" spans="1:12" ht="13.5" hidden="1" customHeight="1">
      <c r="A1267" s="72">
        <f t="shared" ref="A1267:A1330" si="53">IF(C1267&lt;&gt;"",YEAR(C1267),"")</f>
        <v>2016</v>
      </c>
      <c r="B1267" s="72">
        <f t="shared" ref="B1267:B1330" si="54">IF(C1267&lt;&gt;"",MONTH(C1267),"")</f>
        <v>2</v>
      </c>
      <c r="C1267" s="73">
        <v>42403</v>
      </c>
      <c r="D1267" s="73" t="s">
        <v>17</v>
      </c>
      <c r="E1267" s="73">
        <v>42403</v>
      </c>
      <c r="F1267" s="76" t="s">
        <v>35</v>
      </c>
      <c r="G1267" s="265"/>
      <c r="H1267" s="122"/>
      <c r="I1267" s="74">
        <v>3300</v>
      </c>
      <c r="J1267" s="75" t="s">
        <v>19</v>
      </c>
      <c r="K1267" s="75" t="s">
        <v>54</v>
      </c>
      <c r="L1267" s="134" t="str">
        <f>IF(AND('331-CT'!$E$7=TH!H1267,OR(J1267="331",K1267="331")),"x","")</f>
        <v/>
      </c>
    </row>
    <row r="1268" spans="1:12" ht="13.5" hidden="1" customHeight="1">
      <c r="A1268" s="72">
        <f t="shared" si="53"/>
        <v>2016</v>
      </c>
      <c r="B1268" s="72">
        <f t="shared" si="54"/>
        <v>2</v>
      </c>
      <c r="C1268" s="73">
        <v>42410</v>
      </c>
      <c r="D1268" s="73" t="s">
        <v>500</v>
      </c>
      <c r="E1268" s="73">
        <v>42410</v>
      </c>
      <c r="F1268" s="76" t="s">
        <v>1222</v>
      </c>
      <c r="G1268" s="265" t="s">
        <v>1223</v>
      </c>
      <c r="H1268" s="122" t="s">
        <v>782</v>
      </c>
      <c r="I1268" s="74">
        <v>6818182</v>
      </c>
      <c r="J1268" s="75" t="s">
        <v>241</v>
      </c>
      <c r="K1268" s="75" t="s">
        <v>203</v>
      </c>
      <c r="L1268" s="134" t="str">
        <f>IF(AND('331-CT'!$E$7=TH!H1268,OR(J1268="331",K1268="331")),"x","")</f>
        <v/>
      </c>
    </row>
    <row r="1269" spans="1:12" ht="13.5" hidden="1" customHeight="1">
      <c r="A1269" s="72">
        <f t="shared" si="53"/>
        <v>2016</v>
      </c>
      <c r="B1269" s="72">
        <f t="shared" si="54"/>
        <v>2</v>
      </c>
      <c r="C1269" s="73">
        <v>42410</v>
      </c>
      <c r="D1269" s="73" t="s">
        <v>500</v>
      </c>
      <c r="E1269" s="73">
        <v>42410</v>
      </c>
      <c r="F1269" s="76" t="s">
        <v>1224</v>
      </c>
      <c r="G1269" s="265" t="s">
        <v>1223</v>
      </c>
      <c r="H1269" s="122" t="s">
        <v>782</v>
      </c>
      <c r="I1269" s="74">
        <v>681818</v>
      </c>
      <c r="J1269" s="75" t="s">
        <v>19</v>
      </c>
      <c r="K1269" s="75" t="s">
        <v>203</v>
      </c>
      <c r="L1269" s="134" t="str">
        <f>IF(AND('331-CT'!$E$7=TH!H1269,OR(J1269="331",K1269="331")),"x","")</f>
        <v/>
      </c>
    </row>
    <row r="1270" spans="1:12" ht="13.5" hidden="1" customHeight="1">
      <c r="A1270" s="72">
        <f t="shared" si="53"/>
        <v>2016</v>
      </c>
      <c r="B1270" s="72">
        <f t="shared" si="54"/>
        <v>2</v>
      </c>
      <c r="C1270" s="73">
        <v>42419</v>
      </c>
      <c r="D1270" s="73" t="s">
        <v>501</v>
      </c>
      <c r="E1270" s="73">
        <v>42419</v>
      </c>
      <c r="F1270" s="76" t="s">
        <v>1225</v>
      </c>
      <c r="G1270" s="265" t="s">
        <v>1226</v>
      </c>
      <c r="H1270" s="122" t="s">
        <v>279</v>
      </c>
      <c r="I1270" s="74">
        <v>514077</v>
      </c>
      <c r="J1270" s="75" t="s">
        <v>241</v>
      </c>
      <c r="K1270" s="75" t="s">
        <v>203</v>
      </c>
      <c r="L1270" s="134" t="str">
        <f>IF(AND('331-CT'!$E$7=TH!H1270,OR(J1270="331",K1270="331")),"x","")</f>
        <v/>
      </c>
    </row>
    <row r="1271" spans="1:12" ht="13.5" hidden="1" customHeight="1">
      <c r="A1271" s="72">
        <f t="shared" si="53"/>
        <v>2016</v>
      </c>
      <c r="B1271" s="72">
        <f t="shared" si="54"/>
        <v>2</v>
      </c>
      <c r="C1271" s="73">
        <v>42419</v>
      </c>
      <c r="D1271" s="73" t="s">
        <v>501</v>
      </c>
      <c r="E1271" s="73">
        <v>42419</v>
      </c>
      <c r="F1271" s="76" t="s">
        <v>1227</v>
      </c>
      <c r="G1271" s="265" t="s">
        <v>1226</v>
      </c>
      <c r="H1271" s="122" t="s">
        <v>279</v>
      </c>
      <c r="I1271" s="74">
        <v>51408</v>
      </c>
      <c r="J1271" s="75" t="s">
        <v>19</v>
      </c>
      <c r="K1271" s="75" t="s">
        <v>203</v>
      </c>
      <c r="L1271" s="134" t="str">
        <f>IF(AND('331-CT'!$E$7=TH!H1271,OR(J1271="331",K1271="331")),"x","")</f>
        <v/>
      </c>
    </row>
    <row r="1272" spans="1:12" ht="13.5" hidden="1" customHeight="1">
      <c r="A1272" s="72">
        <f t="shared" si="53"/>
        <v>2016</v>
      </c>
      <c r="B1272" s="72">
        <f t="shared" si="54"/>
        <v>2</v>
      </c>
      <c r="C1272" s="73">
        <v>42424</v>
      </c>
      <c r="D1272" s="73" t="s">
        <v>502</v>
      </c>
      <c r="E1272" s="73">
        <v>42424</v>
      </c>
      <c r="F1272" s="76" t="s">
        <v>1195</v>
      </c>
      <c r="G1272" s="265"/>
      <c r="H1272" s="122" t="s">
        <v>271</v>
      </c>
      <c r="I1272" s="74">
        <v>170000000</v>
      </c>
      <c r="J1272" s="75" t="s">
        <v>54</v>
      </c>
      <c r="K1272" s="75" t="s">
        <v>203</v>
      </c>
      <c r="L1272" s="134" t="str">
        <f>IF(AND('331-CT'!$E$7=TH!H1272,OR(J1272="331",K1272="331")),"x","")</f>
        <v/>
      </c>
    </row>
    <row r="1273" spans="1:12" ht="13.5" hidden="1" customHeight="1">
      <c r="A1273" s="72">
        <f t="shared" si="53"/>
        <v>2016</v>
      </c>
      <c r="B1273" s="72">
        <f t="shared" si="54"/>
        <v>2</v>
      </c>
      <c r="C1273" s="73">
        <v>42424</v>
      </c>
      <c r="D1273" s="73" t="s">
        <v>17</v>
      </c>
      <c r="E1273" s="73">
        <v>42424</v>
      </c>
      <c r="F1273" s="76" t="s">
        <v>1194</v>
      </c>
      <c r="G1273" s="265"/>
      <c r="H1273" s="122" t="s">
        <v>313</v>
      </c>
      <c r="I1273" s="74">
        <v>8196747</v>
      </c>
      <c r="J1273" s="75" t="s">
        <v>239</v>
      </c>
      <c r="K1273" s="75" t="s">
        <v>54</v>
      </c>
      <c r="L1273" s="134" t="str">
        <f>IF(AND('331-CT'!$E$7=TH!H1273,OR(J1273="331",K1273="331")),"x","")</f>
        <v/>
      </c>
    </row>
    <row r="1274" spans="1:12" ht="13.5" hidden="1" customHeight="1">
      <c r="A1274" s="72">
        <f t="shared" si="53"/>
        <v>2016</v>
      </c>
      <c r="B1274" s="72">
        <f t="shared" si="54"/>
        <v>2</v>
      </c>
      <c r="C1274" s="73">
        <v>42424</v>
      </c>
      <c r="D1274" s="73" t="s">
        <v>17</v>
      </c>
      <c r="E1274" s="73">
        <v>42424</v>
      </c>
      <c r="F1274" s="76" t="s">
        <v>1194</v>
      </c>
      <c r="G1274" s="265"/>
      <c r="H1274" s="122" t="s">
        <v>314</v>
      </c>
      <c r="I1274" s="74">
        <v>16393492</v>
      </c>
      <c r="J1274" s="75" t="s">
        <v>239</v>
      </c>
      <c r="K1274" s="75" t="s">
        <v>54</v>
      </c>
      <c r="L1274" s="134" t="str">
        <f>IF(AND('331-CT'!$E$7=TH!H1274,OR(J1274="331",K1274="331")),"x","")</f>
        <v/>
      </c>
    </row>
    <row r="1275" spans="1:12" ht="13.5" hidden="1" customHeight="1">
      <c r="A1275" s="72">
        <f t="shared" si="53"/>
        <v>2016</v>
      </c>
      <c r="B1275" s="72">
        <f t="shared" si="54"/>
        <v>2</v>
      </c>
      <c r="C1275" s="73">
        <v>42424</v>
      </c>
      <c r="D1275" s="73" t="s">
        <v>17</v>
      </c>
      <c r="E1275" s="73">
        <v>42424</v>
      </c>
      <c r="F1275" s="76" t="s">
        <v>1194</v>
      </c>
      <c r="G1275" s="265"/>
      <c r="H1275" s="122" t="s">
        <v>316</v>
      </c>
      <c r="I1275" s="74">
        <v>13114794</v>
      </c>
      <c r="J1275" s="75" t="s">
        <v>239</v>
      </c>
      <c r="K1275" s="75" t="s">
        <v>54</v>
      </c>
      <c r="L1275" s="134" t="str">
        <f>IF(AND('331-CT'!$E$7=TH!H1275,OR(J1275="331",K1275="331")),"x","")</f>
        <v/>
      </c>
    </row>
    <row r="1276" spans="1:12" ht="13.5" hidden="1" customHeight="1">
      <c r="A1276" s="72">
        <f t="shared" si="53"/>
        <v>2016</v>
      </c>
      <c r="B1276" s="72">
        <f t="shared" si="54"/>
        <v>2</v>
      </c>
      <c r="C1276" s="73">
        <v>42424</v>
      </c>
      <c r="D1276" s="73" t="s">
        <v>17</v>
      </c>
      <c r="E1276" s="73">
        <v>42424</v>
      </c>
      <c r="F1276" s="76" t="s">
        <v>1194</v>
      </c>
      <c r="G1276" s="265"/>
      <c r="H1276" s="122" t="s">
        <v>315</v>
      </c>
      <c r="I1276" s="74">
        <v>12295119</v>
      </c>
      <c r="J1276" s="75" t="s">
        <v>239</v>
      </c>
      <c r="K1276" s="75" t="s">
        <v>54</v>
      </c>
      <c r="L1276" s="134" t="str">
        <f>IF(AND('331-CT'!$E$7=TH!H1276,OR(J1276="331",K1276="331")),"x","")</f>
        <v/>
      </c>
    </row>
    <row r="1277" spans="1:12" ht="13.5" hidden="1" customHeight="1">
      <c r="A1277" s="72">
        <f t="shared" si="53"/>
        <v>2016</v>
      </c>
      <c r="B1277" s="72">
        <f t="shared" si="54"/>
        <v>2</v>
      </c>
      <c r="C1277" s="73">
        <v>42424</v>
      </c>
      <c r="D1277" s="73" t="s">
        <v>17</v>
      </c>
      <c r="E1277" s="73">
        <v>42424</v>
      </c>
      <c r="F1277" s="76" t="s">
        <v>1194</v>
      </c>
      <c r="G1277" s="265"/>
      <c r="H1277" s="122" t="s">
        <v>1058</v>
      </c>
      <c r="I1277" s="74">
        <v>8196747</v>
      </c>
      <c r="J1277" s="75" t="s">
        <v>239</v>
      </c>
      <c r="K1277" s="75" t="s">
        <v>54</v>
      </c>
      <c r="L1277" s="134" t="str">
        <f>IF(AND('331-CT'!$E$7=TH!H1277,OR(J1277="331",K1277="331")),"x","")</f>
        <v/>
      </c>
    </row>
    <row r="1278" spans="1:12" ht="13.5" hidden="1" customHeight="1">
      <c r="A1278" s="72">
        <f t="shared" si="53"/>
        <v>2016</v>
      </c>
      <c r="B1278" s="72">
        <f t="shared" si="54"/>
        <v>2</v>
      </c>
      <c r="C1278" s="73">
        <v>42424</v>
      </c>
      <c r="D1278" s="73" t="s">
        <v>17</v>
      </c>
      <c r="E1278" s="73">
        <v>42424</v>
      </c>
      <c r="F1278" s="76" t="s">
        <v>1194</v>
      </c>
      <c r="G1278" s="265"/>
      <c r="H1278" s="122" t="s">
        <v>317</v>
      </c>
      <c r="I1278" s="74">
        <v>11615220</v>
      </c>
      <c r="J1278" s="75" t="s">
        <v>239</v>
      </c>
      <c r="K1278" s="75" t="s">
        <v>54</v>
      </c>
      <c r="L1278" s="134" t="str">
        <f>IF(AND('331-CT'!$E$7=TH!H1278,OR(J1278="331",K1278="331")),"x","")</f>
        <v/>
      </c>
    </row>
    <row r="1279" spans="1:12" ht="13.5" hidden="1" customHeight="1">
      <c r="A1279" s="72">
        <f t="shared" si="53"/>
        <v>2016</v>
      </c>
      <c r="B1279" s="72">
        <f t="shared" si="54"/>
        <v>2</v>
      </c>
      <c r="C1279" s="73">
        <v>42424</v>
      </c>
      <c r="D1279" s="73" t="s">
        <v>17</v>
      </c>
      <c r="E1279" s="73">
        <v>42424</v>
      </c>
      <c r="F1279" s="76" t="s">
        <v>1194</v>
      </c>
      <c r="G1279" s="265"/>
      <c r="H1279" s="122" t="s">
        <v>318</v>
      </c>
      <c r="I1279" s="74">
        <v>12295119</v>
      </c>
      <c r="J1279" s="75" t="s">
        <v>239</v>
      </c>
      <c r="K1279" s="75" t="s">
        <v>54</v>
      </c>
      <c r="L1279" s="134" t="str">
        <f>IF(AND('331-CT'!$E$7=TH!H1279,OR(J1279="331",K1279="331")),"x","")</f>
        <v/>
      </c>
    </row>
    <row r="1280" spans="1:12" ht="13.5" hidden="1" customHeight="1">
      <c r="A1280" s="72">
        <f t="shared" si="53"/>
        <v>2016</v>
      </c>
      <c r="B1280" s="72">
        <f t="shared" si="54"/>
        <v>2</v>
      </c>
      <c r="C1280" s="73">
        <v>42424</v>
      </c>
      <c r="D1280" s="73" t="s">
        <v>17</v>
      </c>
      <c r="E1280" s="73">
        <v>42424</v>
      </c>
      <c r="F1280" s="76" t="s">
        <v>1194</v>
      </c>
      <c r="G1280" s="265"/>
      <c r="H1280" s="122" t="s">
        <v>319</v>
      </c>
      <c r="I1280" s="74">
        <v>16393492</v>
      </c>
      <c r="J1280" s="75" t="s">
        <v>239</v>
      </c>
      <c r="K1280" s="75" t="s">
        <v>54</v>
      </c>
      <c r="L1280" s="134" t="str">
        <f>IF(AND('331-CT'!$E$7=TH!H1280,OR(J1280="331",K1280="331")),"x","")</f>
        <v/>
      </c>
    </row>
    <row r="1281" spans="1:12" ht="13.5" hidden="1" customHeight="1">
      <c r="A1281" s="72">
        <f t="shared" si="53"/>
        <v>2016</v>
      </c>
      <c r="B1281" s="72">
        <f t="shared" si="54"/>
        <v>2</v>
      </c>
      <c r="C1281" s="73">
        <v>42424</v>
      </c>
      <c r="D1281" s="73" t="s">
        <v>17</v>
      </c>
      <c r="E1281" s="73">
        <v>42424</v>
      </c>
      <c r="F1281" s="76" t="s">
        <v>1194</v>
      </c>
      <c r="G1281" s="265"/>
      <c r="H1281" s="122" t="s">
        <v>320</v>
      </c>
      <c r="I1281" s="74">
        <v>11475445</v>
      </c>
      <c r="J1281" s="75" t="s">
        <v>239</v>
      </c>
      <c r="K1281" s="75" t="s">
        <v>54</v>
      </c>
      <c r="L1281" s="134" t="str">
        <f>IF(AND('331-CT'!$E$7=TH!H1281,OR(J1281="331",K1281="331")),"x","")</f>
        <v/>
      </c>
    </row>
    <row r="1282" spans="1:12" ht="13.5" hidden="1" customHeight="1">
      <c r="A1282" s="72">
        <f t="shared" si="53"/>
        <v>2016</v>
      </c>
      <c r="B1282" s="72">
        <f t="shared" si="54"/>
        <v>2</v>
      </c>
      <c r="C1282" s="73">
        <v>42424</v>
      </c>
      <c r="D1282" s="73" t="s">
        <v>17</v>
      </c>
      <c r="E1282" s="73">
        <v>42424</v>
      </c>
      <c r="F1282" s="76" t="s">
        <v>1194</v>
      </c>
      <c r="G1282" s="265"/>
      <c r="H1282" s="122" t="s">
        <v>321</v>
      </c>
      <c r="I1282" s="74">
        <v>12295119</v>
      </c>
      <c r="J1282" s="75" t="s">
        <v>239</v>
      </c>
      <c r="K1282" s="75" t="s">
        <v>54</v>
      </c>
      <c r="L1282" s="134" t="str">
        <f>IF(AND('331-CT'!$E$7=TH!H1282,OR(J1282="331",K1282="331")),"x","")</f>
        <v/>
      </c>
    </row>
    <row r="1283" spans="1:12" ht="13.5" hidden="1" customHeight="1">
      <c r="A1283" s="72">
        <f t="shared" si="53"/>
        <v>2016</v>
      </c>
      <c r="B1283" s="72">
        <f t="shared" si="54"/>
        <v>2</v>
      </c>
      <c r="C1283" s="73">
        <v>42424</v>
      </c>
      <c r="D1283" s="73" t="s">
        <v>17</v>
      </c>
      <c r="E1283" s="73">
        <v>42424</v>
      </c>
      <c r="F1283" s="76" t="s">
        <v>1194</v>
      </c>
      <c r="G1283" s="265"/>
      <c r="H1283" s="122" t="s">
        <v>323</v>
      </c>
      <c r="I1283" s="74">
        <v>12295119</v>
      </c>
      <c r="J1283" s="75" t="s">
        <v>239</v>
      </c>
      <c r="K1283" s="75" t="s">
        <v>54</v>
      </c>
      <c r="L1283" s="134" t="str">
        <f>IF(AND('331-CT'!$E$7=TH!H1283,OR(J1283="331",K1283="331")),"x","")</f>
        <v/>
      </c>
    </row>
    <row r="1284" spans="1:12" ht="13.5" hidden="1" customHeight="1">
      <c r="A1284" s="72">
        <f t="shared" si="53"/>
        <v>2016</v>
      </c>
      <c r="B1284" s="72">
        <f t="shared" si="54"/>
        <v>2</v>
      </c>
      <c r="C1284" s="73">
        <v>42424</v>
      </c>
      <c r="D1284" s="73" t="s">
        <v>17</v>
      </c>
      <c r="E1284" s="73">
        <v>42424</v>
      </c>
      <c r="F1284" s="76" t="s">
        <v>1194</v>
      </c>
      <c r="G1284" s="265"/>
      <c r="H1284" s="122" t="s">
        <v>325</v>
      </c>
      <c r="I1284" s="74">
        <v>12295119</v>
      </c>
      <c r="J1284" s="75" t="s">
        <v>239</v>
      </c>
      <c r="K1284" s="75" t="s">
        <v>54</v>
      </c>
      <c r="L1284" s="134" t="str">
        <f>IF(AND('331-CT'!$E$7=TH!H1284,OR(J1284="331",K1284="331")),"x","")</f>
        <v/>
      </c>
    </row>
    <row r="1285" spans="1:12" ht="13.5" hidden="1" customHeight="1">
      <c r="A1285" s="72">
        <f t="shared" si="53"/>
        <v>2016</v>
      </c>
      <c r="B1285" s="72">
        <f t="shared" si="54"/>
        <v>2</v>
      </c>
      <c r="C1285" s="73">
        <v>42424</v>
      </c>
      <c r="D1285" s="73" t="s">
        <v>17</v>
      </c>
      <c r="E1285" s="73">
        <v>42424</v>
      </c>
      <c r="F1285" s="76" t="s">
        <v>1194</v>
      </c>
      <c r="G1285" s="265"/>
      <c r="H1285" s="122" t="s">
        <v>416</v>
      </c>
      <c r="I1285" s="74">
        <v>12295119</v>
      </c>
      <c r="J1285" s="75" t="s">
        <v>239</v>
      </c>
      <c r="K1285" s="75" t="s">
        <v>54</v>
      </c>
      <c r="L1285" s="134" t="str">
        <f>IF(AND('331-CT'!$E$7=TH!H1285,OR(J1285="331",K1285="331")),"x","")</f>
        <v/>
      </c>
    </row>
    <row r="1286" spans="1:12" ht="13.5" hidden="1" customHeight="1">
      <c r="A1286" s="72">
        <f t="shared" si="53"/>
        <v>2016</v>
      </c>
      <c r="B1286" s="72">
        <f t="shared" si="54"/>
        <v>2</v>
      </c>
      <c r="C1286" s="73">
        <v>42424</v>
      </c>
      <c r="D1286" s="73" t="s">
        <v>17</v>
      </c>
      <c r="E1286" s="73">
        <v>42424</v>
      </c>
      <c r="F1286" s="76" t="s">
        <v>1194</v>
      </c>
      <c r="G1286" s="265"/>
      <c r="H1286" s="122" t="s">
        <v>421</v>
      </c>
      <c r="I1286" s="74">
        <v>8196747</v>
      </c>
      <c r="J1286" s="75" t="s">
        <v>239</v>
      </c>
      <c r="K1286" s="75" t="s">
        <v>54</v>
      </c>
      <c r="L1286" s="134" t="str">
        <f>IF(AND('331-CT'!$E$7=TH!H1286,OR(J1286="331",K1286="331")),"x","")</f>
        <v/>
      </c>
    </row>
    <row r="1287" spans="1:12" ht="13.5" hidden="1" customHeight="1">
      <c r="A1287" s="72">
        <f t="shared" si="53"/>
        <v>2016</v>
      </c>
      <c r="B1287" s="72">
        <f t="shared" si="54"/>
        <v>2</v>
      </c>
      <c r="C1287" s="73">
        <v>42424</v>
      </c>
      <c r="D1287" s="73" t="s">
        <v>21</v>
      </c>
      <c r="E1287" s="73">
        <v>42424</v>
      </c>
      <c r="F1287" s="76" t="s">
        <v>98</v>
      </c>
      <c r="G1287" s="265"/>
      <c r="H1287" s="122"/>
      <c r="I1287" s="74">
        <v>5248</v>
      </c>
      <c r="J1287" s="75" t="s">
        <v>54</v>
      </c>
      <c r="K1287" s="75" t="s">
        <v>99</v>
      </c>
      <c r="L1287" s="134" t="str">
        <f>IF(AND('331-CT'!$E$7=TH!H1287,OR(J1287="331",K1287="331")),"x","")</f>
        <v/>
      </c>
    </row>
    <row r="1288" spans="1:12" ht="13.5" hidden="1" customHeight="1">
      <c r="A1288" s="72">
        <f t="shared" si="53"/>
        <v>2016</v>
      </c>
      <c r="B1288" s="72">
        <f t="shared" si="54"/>
        <v>2</v>
      </c>
      <c r="C1288" s="73">
        <v>42425</v>
      </c>
      <c r="D1288" s="73" t="s">
        <v>21</v>
      </c>
      <c r="E1288" s="73">
        <v>42425</v>
      </c>
      <c r="F1288" s="76" t="s">
        <v>1200</v>
      </c>
      <c r="G1288" s="265"/>
      <c r="H1288" s="122" t="s">
        <v>1201</v>
      </c>
      <c r="I1288" s="74">
        <v>5000000</v>
      </c>
      <c r="J1288" s="75" t="s">
        <v>54</v>
      </c>
      <c r="K1288" s="75" t="s">
        <v>212</v>
      </c>
      <c r="L1288" s="134" t="str">
        <f>IF(AND('331-CT'!$E$7=TH!H1288,OR(J1288="331",K1288="331")),"x","")</f>
        <v/>
      </c>
    </row>
    <row r="1289" spans="1:12" ht="13.5" hidden="1" customHeight="1">
      <c r="A1289" s="72">
        <f t="shared" si="53"/>
        <v>2016</v>
      </c>
      <c r="B1289" s="72">
        <f t="shared" si="54"/>
        <v>2</v>
      </c>
      <c r="C1289" s="73">
        <v>42425</v>
      </c>
      <c r="D1289" s="73" t="s">
        <v>503</v>
      </c>
      <c r="E1289" s="73">
        <v>42425</v>
      </c>
      <c r="F1289" s="76" t="s">
        <v>1228</v>
      </c>
      <c r="G1289" s="265"/>
      <c r="H1289" s="122" t="s">
        <v>1201</v>
      </c>
      <c r="I1289" s="74">
        <v>5000000</v>
      </c>
      <c r="J1289" s="75" t="s">
        <v>212</v>
      </c>
      <c r="K1289" s="75" t="s">
        <v>203</v>
      </c>
      <c r="L1289" s="134" t="str">
        <f>IF(AND('331-CT'!$E$7=TH!H1289,OR(J1289="331",K1289="331")),"x","")</f>
        <v/>
      </c>
    </row>
    <row r="1290" spans="1:12" ht="13.5" hidden="1" customHeight="1">
      <c r="A1290" s="72">
        <f t="shared" si="53"/>
        <v>2016</v>
      </c>
      <c r="B1290" s="72">
        <f t="shared" si="54"/>
        <v>2</v>
      </c>
      <c r="C1290" s="73">
        <v>42425</v>
      </c>
      <c r="D1290" s="73" t="s">
        <v>17</v>
      </c>
      <c r="E1290" s="73">
        <v>42425</v>
      </c>
      <c r="F1290" s="76" t="s">
        <v>1194</v>
      </c>
      <c r="G1290" s="265"/>
      <c r="H1290" s="122" t="s">
        <v>455</v>
      </c>
      <c r="I1290" s="74">
        <v>8199985</v>
      </c>
      <c r="J1290" s="75" t="s">
        <v>239</v>
      </c>
      <c r="K1290" s="75" t="s">
        <v>54</v>
      </c>
      <c r="L1290" s="134" t="str">
        <f>IF(AND('331-CT'!$E$7=TH!H1290,OR(J1290="331",K1290="331")),"x","")</f>
        <v/>
      </c>
    </row>
    <row r="1291" spans="1:12" ht="13.5" hidden="1" customHeight="1">
      <c r="A1291" s="72">
        <f t="shared" si="53"/>
        <v>2016</v>
      </c>
      <c r="B1291" s="72">
        <f t="shared" si="54"/>
        <v>2</v>
      </c>
      <c r="C1291" s="73">
        <v>42425</v>
      </c>
      <c r="D1291" s="73" t="s">
        <v>504</v>
      </c>
      <c r="E1291" s="73">
        <v>42425</v>
      </c>
      <c r="F1291" s="76" t="s">
        <v>1236</v>
      </c>
      <c r="G1291" s="265"/>
      <c r="H1291" s="122" t="s">
        <v>83</v>
      </c>
      <c r="I1291" s="74">
        <v>4324364</v>
      </c>
      <c r="J1291" s="75" t="s">
        <v>241</v>
      </c>
      <c r="K1291" s="75" t="s">
        <v>203</v>
      </c>
      <c r="L1291" s="134" t="str">
        <f>IF(AND('331-CT'!$E$7=TH!H1291,OR(J1291="331",K1291="331")),"x","")</f>
        <v/>
      </c>
    </row>
    <row r="1292" spans="1:12" ht="13.5" hidden="1" customHeight="1">
      <c r="A1292" s="72">
        <f t="shared" si="53"/>
        <v>2016</v>
      </c>
      <c r="B1292" s="72">
        <f t="shared" si="54"/>
        <v>2</v>
      </c>
      <c r="C1292" s="73">
        <v>42425</v>
      </c>
      <c r="D1292" s="73" t="s">
        <v>504</v>
      </c>
      <c r="E1292" s="73">
        <v>42425</v>
      </c>
      <c r="F1292" s="76" t="s">
        <v>1237</v>
      </c>
      <c r="G1292" s="265"/>
      <c r="H1292" s="122" t="s">
        <v>83</v>
      </c>
      <c r="I1292" s="74">
        <v>432436</v>
      </c>
      <c r="J1292" s="75" t="s">
        <v>19</v>
      </c>
      <c r="K1292" s="75" t="s">
        <v>203</v>
      </c>
      <c r="L1292" s="134" t="str">
        <f>IF(AND('331-CT'!$E$7=TH!H1292,OR(J1292="331",K1292="331")),"x","")</f>
        <v/>
      </c>
    </row>
    <row r="1293" spans="1:12" ht="13.5" hidden="1" customHeight="1">
      <c r="A1293" s="72">
        <f t="shared" si="53"/>
        <v>2016</v>
      </c>
      <c r="B1293" s="72">
        <f t="shared" si="54"/>
        <v>2</v>
      </c>
      <c r="C1293" s="73">
        <v>42425</v>
      </c>
      <c r="D1293" s="73" t="s">
        <v>505</v>
      </c>
      <c r="E1293" s="73">
        <v>42425</v>
      </c>
      <c r="F1293" s="76" t="s">
        <v>1238</v>
      </c>
      <c r="G1293" s="265"/>
      <c r="H1293" s="122" t="s">
        <v>1239</v>
      </c>
      <c r="I1293" s="74">
        <v>3000000</v>
      </c>
      <c r="J1293" s="75" t="s">
        <v>241</v>
      </c>
      <c r="K1293" s="75" t="s">
        <v>203</v>
      </c>
      <c r="L1293" s="134" t="str">
        <f>IF(AND('331-CT'!$E$7=TH!H1293,OR(J1293="331",K1293="331")),"x","")</f>
        <v/>
      </c>
    </row>
    <row r="1294" spans="1:12" ht="13.5" hidden="1" customHeight="1">
      <c r="A1294" s="72">
        <f t="shared" si="53"/>
        <v>2016</v>
      </c>
      <c r="B1294" s="72">
        <f t="shared" si="54"/>
        <v>2</v>
      </c>
      <c r="C1294" s="73">
        <v>42425</v>
      </c>
      <c r="D1294" s="73" t="s">
        <v>505</v>
      </c>
      <c r="E1294" s="73">
        <v>42425</v>
      </c>
      <c r="F1294" s="76" t="s">
        <v>1240</v>
      </c>
      <c r="G1294" s="265"/>
      <c r="H1294" s="122" t="s">
        <v>1239</v>
      </c>
      <c r="I1294" s="74">
        <v>300000</v>
      </c>
      <c r="J1294" s="75" t="s">
        <v>19</v>
      </c>
      <c r="K1294" s="75" t="s">
        <v>203</v>
      </c>
      <c r="L1294" s="134" t="str">
        <f>IF(AND('331-CT'!$E$7=TH!H1294,OR(J1294="331",K1294="331")),"x","")</f>
        <v/>
      </c>
    </row>
    <row r="1295" spans="1:12" ht="13.5" hidden="1" customHeight="1">
      <c r="A1295" s="72">
        <f t="shared" si="53"/>
        <v>2016</v>
      </c>
      <c r="B1295" s="72">
        <f t="shared" si="54"/>
        <v>3</v>
      </c>
      <c r="C1295" s="73">
        <v>42430</v>
      </c>
      <c r="D1295" s="73" t="s">
        <v>506</v>
      </c>
      <c r="E1295" s="73">
        <v>42430</v>
      </c>
      <c r="F1295" s="76" t="s">
        <v>1195</v>
      </c>
      <c r="G1295" s="265"/>
      <c r="H1295" s="122" t="s">
        <v>271</v>
      </c>
      <c r="I1295" s="74">
        <v>41000000</v>
      </c>
      <c r="J1295" s="75" t="s">
        <v>54</v>
      </c>
      <c r="K1295" s="75" t="s">
        <v>203</v>
      </c>
      <c r="L1295" s="134" t="str">
        <f>IF(AND('331-CT'!$E$7=TH!H1295,OR(J1295="331",K1295="331")),"x","")</f>
        <v/>
      </c>
    </row>
    <row r="1296" spans="1:12" ht="13.5" hidden="1" customHeight="1">
      <c r="A1296" s="72">
        <f t="shared" si="53"/>
        <v>2016</v>
      </c>
      <c r="B1296" s="72">
        <f t="shared" si="54"/>
        <v>3</v>
      </c>
      <c r="C1296" s="73">
        <v>42430</v>
      </c>
      <c r="D1296" s="73" t="s">
        <v>17</v>
      </c>
      <c r="E1296" s="73">
        <v>42430</v>
      </c>
      <c r="F1296" s="76" t="s">
        <v>1229</v>
      </c>
      <c r="G1296" s="265"/>
      <c r="H1296" s="122" t="s">
        <v>648</v>
      </c>
      <c r="I1296" s="74">
        <v>40435780</v>
      </c>
      <c r="J1296" s="75" t="s">
        <v>18</v>
      </c>
      <c r="K1296" s="75" t="s">
        <v>54</v>
      </c>
      <c r="L1296" s="134" t="str">
        <f>IF(AND('331-CT'!$E$7=TH!H1296,OR(J1296="331",K1296="331")),"x","")</f>
        <v/>
      </c>
    </row>
    <row r="1297" spans="1:12" ht="13.5" hidden="1" customHeight="1">
      <c r="A1297" s="72">
        <f t="shared" si="53"/>
        <v>2016</v>
      </c>
      <c r="B1297" s="72">
        <f t="shared" si="54"/>
        <v>3</v>
      </c>
      <c r="C1297" s="73">
        <v>42430</v>
      </c>
      <c r="D1297" s="73" t="s">
        <v>17</v>
      </c>
      <c r="E1297" s="73">
        <v>42430</v>
      </c>
      <c r="F1297" s="76" t="s">
        <v>34</v>
      </c>
      <c r="G1297" s="265"/>
      <c r="H1297" s="122"/>
      <c r="I1297" s="74">
        <v>45000</v>
      </c>
      <c r="J1297" s="75" t="s">
        <v>241</v>
      </c>
      <c r="K1297" s="75" t="s">
        <v>54</v>
      </c>
      <c r="L1297" s="134" t="str">
        <f>IF(AND('331-CT'!$E$7=TH!H1297,OR(J1297="331",K1297="331")),"x","")</f>
        <v/>
      </c>
    </row>
    <row r="1298" spans="1:12" ht="13.5" hidden="1" customHeight="1">
      <c r="A1298" s="72">
        <f t="shared" si="53"/>
        <v>2016</v>
      </c>
      <c r="B1298" s="72">
        <f t="shared" si="54"/>
        <v>3</v>
      </c>
      <c r="C1298" s="73">
        <v>42430</v>
      </c>
      <c r="D1298" s="73" t="s">
        <v>17</v>
      </c>
      <c r="E1298" s="73">
        <v>42430</v>
      </c>
      <c r="F1298" s="76" t="s">
        <v>35</v>
      </c>
      <c r="G1298" s="265"/>
      <c r="H1298" s="122"/>
      <c r="I1298" s="74">
        <v>4500</v>
      </c>
      <c r="J1298" s="75" t="s">
        <v>19</v>
      </c>
      <c r="K1298" s="75" t="s">
        <v>54</v>
      </c>
      <c r="L1298" s="134" t="str">
        <f>IF(AND('331-CT'!$E$7=TH!H1298,OR(J1298="331",K1298="331")),"x","")</f>
        <v/>
      </c>
    </row>
    <row r="1299" spans="1:12" ht="13.5" hidden="1" customHeight="1">
      <c r="A1299" s="72" t="str">
        <f t="shared" si="53"/>
        <v/>
      </c>
      <c r="B1299" s="72" t="str">
        <f t="shared" si="54"/>
        <v/>
      </c>
      <c r="C1299" s="73"/>
      <c r="D1299" s="73"/>
      <c r="E1299" s="73"/>
      <c r="F1299" s="76"/>
      <c r="G1299" s="265"/>
      <c r="H1299" s="122"/>
      <c r="I1299" s="74"/>
      <c r="J1299" s="75"/>
      <c r="K1299" s="75"/>
      <c r="L1299" s="134" t="str">
        <f>IF(AND('331-CT'!$E$7=TH!H1299,OR(J1299="331",K1299="331")),"x","")</f>
        <v/>
      </c>
    </row>
    <row r="1300" spans="1:12" ht="13.5" hidden="1" customHeight="1">
      <c r="A1300" s="72" t="str">
        <f t="shared" si="53"/>
        <v/>
      </c>
      <c r="B1300" s="72" t="str">
        <f t="shared" si="54"/>
        <v/>
      </c>
      <c r="C1300" s="73"/>
      <c r="D1300" s="73"/>
      <c r="E1300" s="73"/>
      <c r="F1300" s="76"/>
      <c r="G1300" s="265"/>
      <c r="H1300" s="122"/>
      <c r="I1300" s="74"/>
      <c r="J1300" s="75"/>
      <c r="K1300" s="75"/>
      <c r="L1300" s="134" t="str">
        <f>IF(AND('331-CT'!$E$7=TH!H1300,OR(J1300="331",K1300="331")),"x","")</f>
        <v/>
      </c>
    </row>
    <row r="1301" spans="1:12" ht="13.5" hidden="1" customHeight="1">
      <c r="A1301" s="72" t="str">
        <f t="shared" si="53"/>
        <v/>
      </c>
      <c r="B1301" s="72" t="str">
        <f t="shared" si="54"/>
        <v/>
      </c>
      <c r="C1301" s="73"/>
      <c r="D1301" s="73"/>
      <c r="E1301" s="73"/>
      <c r="F1301" s="76"/>
      <c r="G1301" s="265"/>
      <c r="H1301" s="122"/>
      <c r="I1301" s="74"/>
      <c r="J1301" s="75"/>
      <c r="K1301" s="75"/>
      <c r="L1301" s="134" t="str">
        <f>IF(AND('331-CT'!$E$7=TH!H1301,OR(J1301="331",K1301="331")),"x","")</f>
        <v/>
      </c>
    </row>
    <row r="1302" spans="1:12" ht="13.5" hidden="1" customHeight="1">
      <c r="A1302" s="72" t="str">
        <f t="shared" si="53"/>
        <v/>
      </c>
      <c r="B1302" s="72" t="str">
        <f t="shared" si="54"/>
        <v/>
      </c>
      <c r="C1302" s="73"/>
      <c r="D1302" s="73"/>
      <c r="E1302" s="73"/>
      <c r="F1302" s="76"/>
      <c r="G1302" s="265"/>
      <c r="H1302" s="122"/>
      <c r="I1302" s="74"/>
      <c r="J1302" s="75"/>
      <c r="K1302" s="75"/>
      <c r="L1302" s="134" t="str">
        <f>IF(AND('331-CT'!$E$7=TH!H1302,OR(J1302="331",K1302="331")),"x","")</f>
        <v/>
      </c>
    </row>
    <row r="1303" spans="1:12" ht="13.5" hidden="1" customHeight="1">
      <c r="A1303" s="72" t="str">
        <f t="shared" si="53"/>
        <v/>
      </c>
      <c r="B1303" s="72" t="str">
        <f t="shared" si="54"/>
        <v/>
      </c>
      <c r="C1303" s="73"/>
      <c r="D1303" s="73"/>
      <c r="E1303" s="73"/>
      <c r="F1303" s="76"/>
      <c r="G1303" s="265"/>
      <c r="H1303" s="122"/>
      <c r="I1303" s="74"/>
      <c r="J1303" s="75"/>
      <c r="K1303" s="75"/>
      <c r="L1303" s="134" t="str">
        <f>IF(AND('331-CT'!$E$7=TH!H1303,OR(J1303="331",K1303="331")),"x","")</f>
        <v/>
      </c>
    </row>
    <row r="1304" spans="1:12" ht="13.5" hidden="1" customHeight="1">
      <c r="A1304" s="72" t="str">
        <f t="shared" si="53"/>
        <v/>
      </c>
      <c r="B1304" s="72" t="str">
        <f t="shared" si="54"/>
        <v/>
      </c>
      <c r="C1304" s="73"/>
      <c r="D1304" s="73"/>
      <c r="E1304" s="73"/>
      <c r="F1304" s="76"/>
      <c r="G1304" s="265"/>
      <c r="H1304" s="122"/>
      <c r="I1304" s="74"/>
      <c r="J1304" s="75"/>
      <c r="K1304" s="75"/>
      <c r="L1304" s="134" t="str">
        <f>IF(AND('331-CT'!$E$7=TH!H1304,OR(J1304="331",K1304="331")),"x","")</f>
        <v/>
      </c>
    </row>
    <row r="1305" spans="1:12" ht="13.5" hidden="1" customHeight="1">
      <c r="A1305" s="72" t="str">
        <f t="shared" si="53"/>
        <v/>
      </c>
      <c r="B1305" s="72" t="str">
        <f t="shared" si="54"/>
        <v/>
      </c>
      <c r="C1305" s="73"/>
      <c r="D1305" s="73"/>
      <c r="E1305" s="73"/>
      <c r="F1305" s="76"/>
      <c r="G1305" s="265"/>
      <c r="H1305" s="122"/>
      <c r="I1305" s="74"/>
      <c r="J1305" s="75"/>
      <c r="K1305" s="75"/>
      <c r="L1305" s="134" t="str">
        <f>IF(AND('331-CT'!$E$7=TH!H1305,OR(J1305="331",K1305="331")),"x","")</f>
        <v/>
      </c>
    </row>
    <row r="1306" spans="1:12" ht="13.5" hidden="1" customHeight="1">
      <c r="A1306" s="72" t="str">
        <f t="shared" si="53"/>
        <v/>
      </c>
      <c r="B1306" s="72" t="str">
        <f t="shared" si="54"/>
        <v/>
      </c>
      <c r="C1306" s="73"/>
      <c r="D1306" s="73"/>
      <c r="E1306" s="73"/>
      <c r="F1306" s="76"/>
      <c r="G1306" s="265"/>
      <c r="H1306" s="122"/>
      <c r="I1306" s="74"/>
      <c r="J1306" s="75"/>
      <c r="K1306" s="75"/>
      <c r="L1306" s="134" t="str">
        <f>IF(AND('331-CT'!$E$7=TH!H1306,OR(J1306="331",K1306="331")),"x","")</f>
        <v/>
      </c>
    </row>
    <row r="1307" spans="1:12" ht="13.5" hidden="1" customHeight="1">
      <c r="A1307" s="72" t="str">
        <f t="shared" si="53"/>
        <v/>
      </c>
      <c r="B1307" s="72" t="str">
        <f t="shared" si="54"/>
        <v/>
      </c>
      <c r="C1307" s="73"/>
      <c r="D1307" s="73"/>
      <c r="E1307" s="73"/>
      <c r="F1307" s="76"/>
      <c r="G1307" s="265"/>
      <c r="H1307" s="122"/>
      <c r="I1307" s="74"/>
      <c r="J1307" s="75"/>
      <c r="K1307" s="75"/>
      <c r="L1307" s="134" t="str">
        <f>IF(AND('331-CT'!$E$7=TH!H1307,OR(J1307="331",K1307="331")),"x","")</f>
        <v/>
      </c>
    </row>
    <row r="1308" spans="1:12" ht="13.5" hidden="1" customHeight="1">
      <c r="A1308" s="72" t="str">
        <f t="shared" si="53"/>
        <v/>
      </c>
      <c r="B1308" s="72" t="str">
        <f t="shared" si="54"/>
        <v/>
      </c>
      <c r="C1308" s="73"/>
      <c r="D1308" s="73"/>
      <c r="E1308" s="73"/>
      <c r="F1308" s="76"/>
      <c r="G1308" s="265"/>
      <c r="H1308" s="122"/>
      <c r="I1308" s="74"/>
      <c r="J1308" s="75"/>
      <c r="K1308" s="75"/>
      <c r="L1308" s="134" t="str">
        <f>IF(AND('331-CT'!$E$7=TH!H1308,OR(J1308="331",K1308="331")),"x","")</f>
        <v/>
      </c>
    </row>
    <row r="1309" spans="1:12" ht="13.5" hidden="1" customHeight="1">
      <c r="A1309" s="72" t="str">
        <f t="shared" si="53"/>
        <v/>
      </c>
      <c r="B1309" s="72" t="str">
        <f t="shared" si="54"/>
        <v/>
      </c>
      <c r="C1309" s="73"/>
      <c r="D1309" s="73"/>
      <c r="E1309" s="73"/>
      <c r="F1309" s="76"/>
      <c r="G1309" s="265"/>
      <c r="H1309" s="122"/>
      <c r="I1309" s="74"/>
      <c r="J1309" s="75"/>
      <c r="K1309" s="75"/>
      <c r="L1309" s="134" t="str">
        <f>IF(AND('331-CT'!$E$7=TH!H1309,OR(J1309="331",K1309="331")),"x","")</f>
        <v/>
      </c>
    </row>
    <row r="1310" spans="1:12" ht="13.5" hidden="1" customHeight="1">
      <c r="A1310" s="72" t="str">
        <f t="shared" si="53"/>
        <v/>
      </c>
      <c r="B1310" s="72" t="str">
        <f t="shared" si="54"/>
        <v/>
      </c>
      <c r="C1310" s="73"/>
      <c r="D1310" s="73"/>
      <c r="E1310" s="73"/>
      <c r="F1310" s="76"/>
      <c r="G1310" s="265"/>
      <c r="H1310" s="122"/>
      <c r="I1310" s="74"/>
      <c r="J1310" s="75"/>
      <c r="K1310" s="75"/>
      <c r="L1310" s="134" t="str">
        <f>IF(AND('331-CT'!$E$7=TH!H1310,OR(J1310="331",K1310="331")),"x","")</f>
        <v/>
      </c>
    </row>
    <row r="1311" spans="1:12" ht="13.5" hidden="1" customHeight="1">
      <c r="A1311" s="72" t="str">
        <f t="shared" si="53"/>
        <v/>
      </c>
      <c r="B1311" s="72" t="str">
        <f t="shared" si="54"/>
        <v/>
      </c>
      <c r="C1311" s="73"/>
      <c r="D1311" s="73"/>
      <c r="E1311" s="73"/>
      <c r="F1311" s="76"/>
      <c r="G1311" s="265"/>
      <c r="H1311" s="122"/>
      <c r="I1311" s="74"/>
      <c r="J1311" s="75"/>
      <c r="K1311" s="75"/>
      <c r="L1311" s="134" t="str">
        <f>IF(AND('331-CT'!$E$7=TH!H1311,OR(J1311="331",K1311="331")),"x","")</f>
        <v/>
      </c>
    </row>
    <row r="1312" spans="1:12" ht="13.5" hidden="1" customHeight="1">
      <c r="A1312" s="72" t="str">
        <f t="shared" si="53"/>
        <v/>
      </c>
      <c r="B1312" s="72" t="str">
        <f t="shared" si="54"/>
        <v/>
      </c>
      <c r="C1312" s="73"/>
      <c r="D1312" s="73"/>
      <c r="E1312" s="73"/>
      <c r="F1312" s="76"/>
      <c r="G1312" s="265"/>
      <c r="H1312" s="122"/>
      <c r="I1312" s="74"/>
      <c r="J1312" s="75"/>
      <c r="K1312" s="75"/>
      <c r="L1312" s="134" t="str">
        <f>IF(AND('331-CT'!$E$7=TH!H1312,OR(J1312="331",K1312="331")),"x","")</f>
        <v/>
      </c>
    </row>
    <row r="1313" spans="1:12" ht="13.5" hidden="1" customHeight="1">
      <c r="A1313" s="72" t="str">
        <f t="shared" si="53"/>
        <v/>
      </c>
      <c r="B1313" s="72" t="str">
        <f t="shared" si="54"/>
        <v/>
      </c>
      <c r="C1313" s="73"/>
      <c r="D1313" s="73"/>
      <c r="E1313" s="73"/>
      <c r="F1313" s="76"/>
      <c r="G1313" s="265"/>
      <c r="H1313" s="122"/>
      <c r="I1313" s="74"/>
      <c r="J1313" s="75"/>
      <c r="K1313" s="75"/>
      <c r="L1313" s="134" t="str">
        <f>IF(AND('331-CT'!$E$7=TH!H1313,OR(J1313="331",K1313="331")),"x","")</f>
        <v/>
      </c>
    </row>
    <row r="1314" spans="1:12" ht="13.5" hidden="1" customHeight="1">
      <c r="A1314" s="72" t="str">
        <f t="shared" si="53"/>
        <v/>
      </c>
      <c r="B1314" s="72" t="str">
        <f t="shared" si="54"/>
        <v/>
      </c>
      <c r="C1314" s="73"/>
      <c r="D1314" s="73"/>
      <c r="E1314" s="73"/>
      <c r="F1314" s="76"/>
      <c r="G1314" s="265"/>
      <c r="H1314" s="122"/>
      <c r="I1314" s="74"/>
      <c r="J1314" s="75"/>
      <c r="K1314" s="75"/>
      <c r="L1314" s="134" t="str">
        <f>IF(AND('331-CT'!$E$7=TH!H1314,OR(J1314="331",K1314="331")),"x","")</f>
        <v/>
      </c>
    </row>
    <row r="1315" spans="1:12" ht="13.5" hidden="1" customHeight="1">
      <c r="A1315" s="72" t="str">
        <f t="shared" si="53"/>
        <v/>
      </c>
      <c r="B1315" s="72" t="str">
        <f t="shared" si="54"/>
        <v/>
      </c>
      <c r="C1315" s="73"/>
      <c r="D1315" s="73"/>
      <c r="E1315" s="73"/>
      <c r="F1315" s="76"/>
      <c r="G1315" s="265"/>
      <c r="H1315" s="122"/>
      <c r="I1315" s="74"/>
      <c r="J1315" s="75"/>
      <c r="K1315" s="75"/>
      <c r="L1315" s="134" t="str">
        <f>IF(AND('331-CT'!$E$7=TH!H1315,OR(J1315="331",K1315="331")),"x","")</f>
        <v/>
      </c>
    </row>
    <row r="1316" spans="1:12" ht="13.5" hidden="1" customHeight="1">
      <c r="A1316" s="72" t="str">
        <f t="shared" si="53"/>
        <v/>
      </c>
      <c r="B1316" s="72" t="str">
        <f t="shared" si="54"/>
        <v/>
      </c>
      <c r="C1316" s="73"/>
      <c r="D1316" s="73"/>
      <c r="E1316" s="73"/>
      <c r="F1316" s="76"/>
      <c r="G1316" s="265"/>
      <c r="H1316" s="122"/>
      <c r="I1316" s="74"/>
      <c r="J1316" s="75"/>
      <c r="K1316" s="75"/>
      <c r="L1316" s="134" t="str">
        <f>IF(AND('331-CT'!$E$7=TH!H1316,OR(J1316="331",K1316="331")),"x","")</f>
        <v/>
      </c>
    </row>
    <row r="1317" spans="1:12" ht="13.5" hidden="1" customHeight="1">
      <c r="A1317" s="72" t="str">
        <f t="shared" si="53"/>
        <v/>
      </c>
      <c r="B1317" s="72" t="str">
        <f t="shared" si="54"/>
        <v/>
      </c>
      <c r="C1317" s="73"/>
      <c r="D1317" s="73"/>
      <c r="E1317" s="73"/>
      <c r="F1317" s="76"/>
      <c r="G1317" s="265"/>
      <c r="H1317" s="122"/>
      <c r="I1317" s="74"/>
      <c r="J1317" s="75"/>
      <c r="K1317" s="75"/>
      <c r="L1317" s="134" t="str">
        <f>IF(AND('331-CT'!$E$7=TH!H1317,OR(J1317="331",K1317="331")),"x","")</f>
        <v/>
      </c>
    </row>
    <row r="1318" spans="1:12" ht="13.5" hidden="1" customHeight="1">
      <c r="A1318" s="72" t="str">
        <f t="shared" si="53"/>
        <v/>
      </c>
      <c r="B1318" s="72" t="str">
        <f t="shared" si="54"/>
        <v/>
      </c>
      <c r="C1318" s="73"/>
      <c r="D1318" s="73"/>
      <c r="E1318" s="73"/>
      <c r="F1318" s="76"/>
      <c r="G1318" s="265"/>
      <c r="H1318" s="122"/>
      <c r="I1318" s="74"/>
      <c r="J1318" s="75"/>
      <c r="K1318" s="75"/>
      <c r="L1318" s="134" t="str">
        <f>IF(AND('331-CT'!$E$7=TH!H1318,OR(J1318="331",K1318="331")),"x","")</f>
        <v/>
      </c>
    </row>
    <row r="1319" spans="1:12" ht="13.5" hidden="1" customHeight="1">
      <c r="A1319" s="72" t="str">
        <f t="shared" si="53"/>
        <v/>
      </c>
      <c r="B1319" s="72" t="str">
        <f t="shared" si="54"/>
        <v/>
      </c>
      <c r="C1319" s="73"/>
      <c r="D1319" s="73"/>
      <c r="E1319" s="73"/>
      <c r="F1319" s="76"/>
      <c r="G1319" s="265"/>
      <c r="H1319" s="122"/>
      <c r="I1319" s="74"/>
      <c r="J1319" s="75"/>
      <c r="K1319" s="75"/>
      <c r="L1319" s="134" t="str">
        <f>IF(AND('331-CT'!$E$7=TH!H1319,OR(J1319="331",K1319="331")),"x","")</f>
        <v/>
      </c>
    </row>
    <row r="1320" spans="1:12" ht="13.5" hidden="1" customHeight="1">
      <c r="A1320" s="72" t="str">
        <f t="shared" si="53"/>
        <v/>
      </c>
      <c r="B1320" s="72" t="str">
        <f t="shared" si="54"/>
        <v/>
      </c>
      <c r="C1320" s="73"/>
      <c r="D1320" s="73"/>
      <c r="E1320" s="73"/>
      <c r="F1320" s="76"/>
      <c r="G1320" s="265"/>
      <c r="H1320" s="122"/>
      <c r="I1320" s="74"/>
      <c r="J1320" s="75"/>
      <c r="K1320" s="75"/>
      <c r="L1320" s="134" t="str">
        <f>IF(AND('331-CT'!$E$7=TH!H1320,OR(J1320="331",K1320="331")),"x","")</f>
        <v/>
      </c>
    </row>
    <row r="1321" spans="1:12" ht="13.5" hidden="1" customHeight="1">
      <c r="A1321" s="72" t="str">
        <f t="shared" si="53"/>
        <v/>
      </c>
      <c r="B1321" s="72" t="str">
        <f t="shared" si="54"/>
        <v/>
      </c>
      <c r="C1321" s="73"/>
      <c r="D1321" s="73"/>
      <c r="E1321" s="73"/>
      <c r="F1321" s="76"/>
      <c r="G1321" s="265"/>
      <c r="H1321" s="122"/>
      <c r="I1321" s="74"/>
      <c r="J1321" s="75"/>
      <c r="K1321" s="75"/>
      <c r="L1321" s="134" t="str">
        <f>IF(AND('331-CT'!$E$7=TH!H1321,OR(J1321="331",K1321="331")),"x","")</f>
        <v/>
      </c>
    </row>
    <row r="1322" spans="1:12" ht="13.5" hidden="1" customHeight="1">
      <c r="A1322" s="72" t="str">
        <f t="shared" si="53"/>
        <v/>
      </c>
      <c r="B1322" s="72" t="str">
        <f t="shared" si="54"/>
        <v/>
      </c>
      <c r="C1322" s="73"/>
      <c r="D1322" s="73"/>
      <c r="E1322" s="73"/>
      <c r="F1322" s="76"/>
      <c r="G1322" s="265"/>
      <c r="H1322" s="122"/>
      <c r="I1322" s="74"/>
      <c r="J1322" s="75"/>
      <c r="K1322" s="75"/>
      <c r="L1322" s="134" t="str">
        <f>IF(AND('331-CT'!$E$7=TH!H1322,OR(J1322="331",K1322="331")),"x","")</f>
        <v/>
      </c>
    </row>
    <row r="1323" spans="1:12" ht="13.5" hidden="1" customHeight="1">
      <c r="A1323" s="72" t="str">
        <f t="shared" si="53"/>
        <v/>
      </c>
      <c r="B1323" s="72" t="str">
        <f t="shared" si="54"/>
        <v/>
      </c>
      <c r="C1323" s="73"/>
      <c r="D1323" s="73"/>
      <c r="E1323" s="73"/>
      <c r="F1323" s="76"/>
      <c r="G1323" s="265"/>
      <c r="H1323" s="122"/>
      <c r="I1323" s="74"/>
      <c r="J1323" s="75"/>
      <c r="K1323" s="75"/>
      <c r="L1323" s="134" t="str">
        <f>IF(AND('331-CT'!$E$7=TH!H1323,OR(J1323="331",K1323="331")),"x","")</f>
        <v/>
      </c>
    </row>
    <row r="1324" spans="1:12" ht="13.5" hidden="1" customHeight="1">
      <c r="A1324" s="72" t="str">
        <f t="shared" si="53"/>
        <v/>
      </c>
      <c r="B1324" s="72" t="str">
        <f t="shared" si="54"/>
        <v/>
      </c>
      <c r="C1324" s="73"/>
      <c r="D1324" s="73"/>
      <c r="E1324" s="73"/>
      <c r="F1324" s="76"/>
      <c r="G1324" s="265"/>
      <c r="H1324" s="122"/>
      <c r="I1324" s="74"/>
      <c r="J1324" s="75"/>
      <c r="K1324" s="75"/>
      <c r="L1324" s="134" t="str">
        <f>IF(AND('331-CT'!$E$7=TH!H1324,OR(J1324="331",K1324="331")),"x","")</f>
        <v/>
      </c>
    </row>
    <row r="1325" spans="1:12" ht="13.5" hidden="1" customHeight="1">
      <c r="A1325" s="72" t="str">
        <f t="shared" si="53"/>
        <v/>
      </c>
      <c r="B1325" s="72" t="str">
        <f t="shared" si="54"/>
        <v/>
      </c>
      <c r="C1325" s="73"/>
      <c r="D1325" s="73"/>
      <c r="E1325" s="73"/>
      <c r="F1325" s="76"/>
      <c r="G1325" s="265"/>
      <c r="H1325" s="122"/>
      <c r="I1325" s="74"/>
      <c r="J1325" s="75"/>
      <c r="K1325" s="75"/>
      <c r="L1325" s="134" t="str">
        <f>IF(AND('331-CT'!$E$7=TH!H1325,OR(J1325="331",K1325="331")),"x","")</f>
        <v/>
      </c>
    </row>
    <row r="1326" spans="1:12" ht="13.5" hidden="1" customHeight="1">
      <c r="A1326" s="72" t="str">
        <f t="shared" si="53"/>
        <v/>
      </c>
      <c r="B1326" s="72" t="str">
        <f t="shared" si="54"/>
        <v/>
      </c>
      <c r="C1326" s="73"/>
      <c r="D1326" s="73"/>
      <c r="E1326" s="73"/>
      <c r="F1326" s="76"/>
      <c r="G1326" s="265"/>
      <c r="H1326" s="122"/>
      <c r="I1326" s="74"/>
      <c r="J1326" s="75"/>
      <c r="K1326" s="75"/>
      <c r="L1326" s="134" t="str">
        <f>IF(AND('331-CT'!$E$7=TH!H1326,OR(J1326="331",K1326="331")),"x","")</f>
        <v/>
      </c>
    </row>
    <row r="1327" spans="1:12" ht="13.5" hidden="1" customHeight="1">
      <c r="A1327" s="72" t="str">
        <f t="shared" si="53"/>
        <v/>
      </c>
      <c r="B1327" s="72" t="str">
        <f t="shared" si="54"/>
        <v/>
      </c>
      <c r="C1327" s="73"/>
      <c r="D1327" s="73"/>
      <c r="E1327" s="73"/>
      <c r="F1327" s="76"/>
      <c r="G1327" s="265"/>
      <c r="H1327" s="122"/>
      <c r="I1327" s="74"/>
      <c r="J1327" s="75"/>
      <c r="K1327" s="75"/>
      <c r="L1327" s="134" t="str">
        <f>IF(AND('331-CT'!$E$7=TH!H1327,OR(J1327="331",K1327="331")),"x","")</f>
        <v/>
      </c>
    </row>
    <row r="1328" spans="1:12" ht="13.5" hidden="1" customHeight="1">
      <c r="A1328" s="72" t="str">
        <f t="shared" si="53"/>
        <v/>
      </c>
      <c r="B1328" s="72" t="str">
        <f t="shared" si="54"/>
        <v/>
      </c>
      <c r="C1328" s="73"/>
      <c r="D1328" s="73"/>
      <c r="E1328" s="73"/>
      <c r="F1328" s="76"/>
      <c r="G1328" s="265"/>
      <c r="H1328" s="122"/>
      <c r="I1328" s="74"/>
      <c r="J1328" s="75"/>
      <c r="K1328" s="75"/>
      <c r="L1328" s="134" t="str">
        <f>IF(AND('331-CT'!$E$7=TH!H1328,OR(J1328="331",K1328="331")),"x","")</f>
        <v/>
      </c>
    </row>
    <row r="1329" spans="1:12" ht="13.5" hidden="1" customHeight="1">
      <c r="A1329" s="72" t="str">
        <f t="shared" si="53"/>
        <v/>
      </c>
      <c r="B1329" s="72" t="str">
        <f t="shared" si="54"/>
        <v/>
      </c>
      <c r="C1329" s="73"/>
      <c r="D1329" s="73"/>
      <c r="E1329" s="73"/>
      <c r="F1329" s="76"/>
      <c r="G1329" s="265"/>
      <c r="H1329" s="122"/>
      <c r="I1329" s="74"/>
      <c r="J1329" s="75"/>
      <c r="K1329" s="75"/>
      <c r="L1329" s="134" t="str">
        <f>IF(AND('331-CT'!$E$7=TH!H1329,OR(J1329="331",K1329="331")),"x","")</f>
        <v/>
      </c>
    </row>
    <row r="1330" spans="1:12" ht="13.5" hidden="1" customHeight="1">
      <c r="A1330" s="72" t="str">
        <f t="shared" si="53"/>
        <v/>
      </c>
      <c r="B1330" s="72" t="str">
        <f t="shared" si="54"/>
        <v/>
      </c>
      <c r="C1330" s="73"/>
      <c r="D1330" s="73"/>
      <c r="E1330" s="73"/>
      <c r="F1330" s="76"/>
      <c r="G1330" s="265"/>
      <c r="H1330" s="122"/>
      <c r="I1330" s="74"/>
      <c r="J1330" s="75"/>
      <c r="K1330" s="75"/>
      <c r="L1330" s="134" t="str">
        <f>IF(AND('331-CT'!$E$7=TH!H1330,OR(J1330="331",K1330="331")),"x","")</f>
        <v/>
      </c>
    </row>
    <row r="1331" spans="1:12" ht="13.5" hidden="1" customHeight="1">
      <c r="A1331" s="72" t="str">
        <f t="shared" ref="A1331:A1394" si="55">IF(C1331&lt;&gt;"",YEAR(C1331),"")</f>
        <v/>
      </c>
      <c r="B1331" s="72" t="str">
        <f t="shared" ref="B1331:B1394" si="56">IF(C1331&lt;&gt;"",MONTH(C1331),"")</f>
        <v/>
      </c>
      <c r="C1331" s="73"/>
      <c r="D1331" s="73"/>
      <c r="E1331" s="73"/>
      <c r="F1331" s="76"/>
      <c r="G1331" s="265"/>
      <c r="H1331" s="122"/>
      <c r="I1331" s="74"/>
      <c r="J1331" s="75"/>
      <c r="K1331" s="75"/>
      <c r="L1331" s="134" t="str">
        <f>IF(AND('331-CT'!$E$7=TH!H1331,OR(J1331="331",K1331="331")),"x","")</f>
        <v/>
      </c>
    </row>
    <row r="1332" spans="1:12" ht="13.5" hidden="1" customHeight="1">
      <c r="A1332" s="72" t="str">
        <f t="shared" si="55"/>
        <v/>
      </c>
      <c r="B1332" s="72" t="str">
        <f t="shared" si="56"/>
        <v/>
      </c>
      <c r="C1332" s="73"/>
      <c r="D1332" s="73"/>
      <c r="E1332" s="73"/>
      <c r="F1332" s="76"/>
      <c r="G1332" s="265"/>
      <c r="H1332" s="122"/>
      <c r="I1332" s="74"/>
      <c r="J1332" s="75"/>
      <c r="K1332" s="75"/>
      <c r="L1332" s="134" t="str">
        <f>IF(AND('331-CT'!$E$7=TH!H1332,OR(J1332="331",K1332="331")),"x","")</f>
        <v/>
      </c>
    </row>
    <row r="1333" spans="1:12" ht="13.5" hidden="1" customHeight="1">
      <c r="A1333" s="72" t="str">
        <f t="shared" si="55"/>
        <v/>
      </c>
      <c r="B1333" s="72" t="str">
        <f t="shared" si="56"/>
        <v/>
      </c>
      <c r="C1333" s="73"/>
      <c r="D1333" s="73"/>
      <c r="E1333" s="73"/>
      <c r="F1333" s="76"/>
      <c r="G1333" s="265"/>
      <c r="H1333" s="122"/>
      <c r="I1333" s="74"/>
      <c r="J1333" s="75"/>
      <c r="K1333" s="75"/>
      <c r="L1333" s="134" t="str">
        <f>IF(AND('331-CT'!$E$7=TH!H1333,OR(J1333="331",K1333="331")),"x","")</f>
        <v/>
      </c>
    </row>
    <row r="1334" spans="1:12" ht="13.5" hidden="1" customHeight="1">
      <c r="A1334" s="72" t="str">
        <f t="shared" si="55"/>
        <v/>
      </c>
      <c r="B1334" s="72" t="str">
        <f t="shared" si="56"/>
        <v/>
      </c>
      <c r="C1334" s="73"/>
      <c r="D1334" s="73"/>
      <c r="E1334" s="73"/>
      <c r="F1334" s="76"/>
      <c r="G1334" s="265"/>
      <c r="H1334" s="122"/>
      <c r="I1334" s="74"/>
      <c r="J1334" s="75"/>
      <c r="K1334" s="75"/>
      <c r="L1334" s="134" t="str">
        <f>IF(AND('331-CT'!$E$7=TH!H1334,OR(J1334="331",K1334="331")),"x","")</f>
        <v/>
      </c>
    </row>
    <row r="1335" spans="1:12" ht="13.5" hidden="1" customHeight="1">
      <c r="A1335" s="72" t="str">
        <f t="shared" si="55"/>
        <v/>
      </c>
      <c r="B1335" s="72" t="str">
        <f t="shared" si="56"/>
        <v/>
      </c>
      <c r="C1335" s="73"/>
      <c r="D1335" s="73"/>
      <c r="E1335" s="73"/>
      <c r="F1335" s="76"/>
      <c r="G1335" s="265"/>
      <c r="H1335" s="122"/>
      <c r="I1335" s="74"/>
      <c r="J1335" s="75"/>
      <c r="K1335" s="75"/>
      <c r="L1335" s="134" t="str">
        <f>IF(AND('331-CT'!$E$7=TH!H1335,OR(J1335="331",K1335="331")),"x","")</f>
        <v/>
      </c>
    </row>
    <row r="1336" spans="1:12" ht="13.5" hidden="1" customHeight="1">
      <c r="A1336" s="72" t="str">
        <f t="shared" si="55"/>
        <v/>
      </c>
      <c r="B1336" s="72" t="str">
        <f t="shared" si="56"/>
        <v/>
      </c>
      <c r="C1336" s="73"/>
      <c r="D1336" s="73"/>
      <c r="E1336" s="73"/>
      <c r="F1336" s="76"/>
      <c r="G1336" s="265"/>
      <c r="H1336" s="122"/>
      <c r="I1336" s="74"/>
      <c r="J1336" s="75"/>
      <c r="K1336" s="75"/>
      <c r="L1336" s="134" t="str">
        <f>IF(AND('331-CT'!$E$7=TH!H1336,OR(J1336="331",K1336="331")),"x","")</f>
        <v/>
      </c>
    </row>
    <row r="1337" spans="1:12" ht="13.5" hidden="1" customHeight="1">
      <c r="A1337" s="72" t="str">
        <f t="shared" si="55"/>
        <v/>
      </c>
      <c r="B1337" s="72" t="str">
        <f t="shared" si="56"/>
        <v/>
      </c>
      <c r="C1337" s="73"/>
      <c r="D1337" s="73"/>
      <c r="E1337" s="73"/>
      <c r="F1337" s="76"/>
      <c r="G1337" s="265"/>
      <c r="H1337" s="122"/>
      <c r="I1337" s="74"/>
      <c r="J1337" s="75"/>
      <c r="K1337" s="75"/>
      <c r="L1337" s="134" t="str">
        <f>IF(AND('331-CT'!$E$7=TH!H1337,OR(J1337="331",K1337="331")),"x","")</f>
        <v/>
      </c>
    </row>
    <row r="1338" spans="1:12" ht="13.5" hidden="1" customHeight="1">
      <c r="A1338" s="72" t="str">
        <f t="shared" si="55"/>
        <v/>
      </c>
      <c r="B1338" s="72" t="str">
        <f t="shared" si="56"/>
        <v/>
      </c>
      <c r="C1338" s="73"/>
      <c r="D1338" s="73"/>
      <c r="E1338" s="73"/>
      <c r="F1338" s="76"/>
      <c r="G1338" s="265"/>
      <c r="H1338" s="122"/>
      <c r="I1338" s="74"/>
      <c r="J1338" s="75"/>
      <c r="K1338" s="75"/>
      <c r="L1338" s="134" t="str">
        <f>IF(AND('331-CT'!$E$7=TH!H1338,OR(J1338="331",K1338="331")),"x","")</f>
        <v/>
      </c>
    </row>
    <row r="1339" spans="1:12" ht="13.5" hidden="1" customHeight="1">
      <c r="A1339" s="72" t="str">
        <f t="shared" si="55"/>
        <v/>
      </c>
      <c r="B1339" s="72" t="str">
        <f t="shared" si="56"/>
        <v/>
      </c>
      <c r="C1339" s="73"/>
      <c r="D1339" s="73"/>
      <c r="E1339" s="73"/>
      <c r="F1339" s="76"/>
      <c r="G1339" s="265"/>
      <c r="H1339" s="122"/>
      <c r="I1339" s="74"/>
      <c r="J1339" s="75"/>
      <c r="K1339" s="75"/>
      <c r="L1339" s="134" t="str">
        <f>IF(AND('331-CT'!$E$7=TH!H1339,OR(J1339="331",K1339="331")),"x","")</f>
        <v/>
      </c>
    </row>
    <row r="1340" spans="1:12" ht="13.5" hidden="1" customHeight="1">
      <c r="A1340" s="72" t="str">
        <f t="shared" si="55"/>
        <v/>
      </c>
      <c r="B1340" s="72" t="str">
        <f t="shared" si="56"/>
        <v/>
      </c>
      <c r="C1340" s="73"/>
      <c r="D1340" s="73"/>
      <c r="E1340" s="73"/>
      <c r="F1340" s="76"/>
      <c r="G1340" s="265"/>
      <c r="H1340" s="122"/>
      <c r="I1340" s="74"/>
      <c r="J1340" s="75"/>
      <c r="K1340" s="75"/>
      <c r="L1340" s="134" t="str">
        <f>IF(AND('331-CT'!$E$7=TH!H1340,OR(J1340="331",K1340="331")),"x","")</f>
        <v/>
      </c>
    </row>
    <row r="1341" spans="1:12" ht="13.5" hidden="1" customHeight="1">
      <c r="A1341" s="72" t="str">
        <f t="shared" si="55"/>
        <v/>
      </c>
      <c r="B1341" s="72" t="str">
        <f t="shared" si="56"/>
        <v/>
      </c>
      <c r="C1341" s="73"/>
      <c r="D1341" s="73"/>
      <c r="E1341" s="73"/>
      <c r="F1341" s="76"/>
      <c r="G1341" s="265"/>
      <c r="H1341" s="122"/>
      <c r="I1341" s="74"/>
      <c r="J1341" s="75"/>
      <c r="K1341" s="75"/>
      <c r="L1341" s="134" t="str">
        <f>IF(AND('331-CT'!$E$7=TH!H1341,OR(J1341="331",K1341="331")),"x","")</f>
        <v/>
      </c>
    </row>
    <row r="1342" spans="1:12" ht="13.5" hidden="1" customHeight="1">
      <c r="A1342" s="72" t="str">
        <f t="shared" si="55"/>
        <v/>
      </c>
      <c r="B1342" s="72" t="str">
        <f t="shared" si="56"/>
        <v/>
      </c>
      <c r="C1342" s="73"/>
      <c r="D1342" s="73"/>
      <c r="E1342" s="73"/>
      <c r="F1342" s="76"/>
      <c r="G1342" s="265"/>
      <c r="H1342" s="122"/>
      <c r="I1342" s="74"/>
      <c r="J1342" s="75"/>
      <c r="K1342" s="75"/>
      <c r="L1342" s="134" t="str">
        <f>IF(AND('331-CT'!$E$7=TH!H1342,OR(J1342="331",K1342="331")),"x","")</f>
        <v/>
      </c>
    </row>
    <row r="1343" spans="1:12" ht="13.5" hidden="1" customHeight="1">
      <c r="A1343" s="72" t="str">
        <f t="shared" si="55"/>
        <v/>
      </c>
      <c r="B1343" s="72" t="str">
        <f t="shared" si="56"/>
        <v/>
      </c>
      <c r="C1343" s="73"/>
      <c r="D1343" s="73"/>
      <c r="E1343" s="73"/>
      <c r="F1343" s="76"/>
      <c r="G1343" s="265"/>
      <c r="H1343" s="122"/>
      <c r="I1343" s="74"/>
      <c r="J1343" s="75"/>
      <c r="K1343" s="75"/>
      <c r="L1343" s="134" t="str">
        <f>IF(AND('331-CT'!$E$7=TH!H1343,OR(J1343="331",K1343="331")),"x","")</f>
        <v/>
      </c>
    </row>
    <row r="1344" spans="1:12" ht="13.5" hidden="1" customHeight="1">
      <c r="A1344" s="72" t="str">
        <f t="shared" si="55"/>
        <v/>
      </c>
      <c r="B1344" s="72" t="str">
        <f t="shared" si="56"/>
        <v/>
      </c>
      <c r="C1344" s="73"/>
      <c r="D1344" s="73"/>
      <c r="E1344" s="73"/>
      <c r="F1344" s="76"/>
      <c r="G1344" s="265"/>
      <c r="H1344" s="122"/>
      <c r="I1344" s="74"/>
      <c r="J1344" s="75"/>
      <c r="K1344" s="75"/>
      <c r="L1344" s="134" t="str">
        <f>IF(AND('331-CT'!$E$7=TH!H1344,OR(J1344="331",K1344="331")),"x","")</f>
        <v/>
      </c>
    </row>
    <row r="1345" spans="1:12" ht="13.5" hidden="1" customHeight="1">
      <c r="A1345" s="72" t="str">
        <f t="shared" si="55"/>
        <v/>
      </c>
      <c r="B1345" s="72" t="str">
        <f t="shared" si="56"/>
        <v/>
      </c>
      <c r="C1345" s="73"/>
      <c r="D1345" s="73"/>
      <c r="E1345" s="73"/>
      <c r="F1345" s="76"/>
      <c r="G1345" s="265"/>
      <c r="H1345" s="122"/>
      <c r="I1345" s="74"/>
      <c r="J1345" s="75"/>
      <c r="K1345" s="75"/>
      <c r="L1345" s="134" t="str">
        <f>IF(AND('331-CT'!$E$7=TH!H1345,OR(J1345="331",K1345="331")),"x","")</f>
        <v/>
      </c>
    </row>
    <row r="1346" spans="1:12" ht="13.5" hidden="1" customHeight="1">
      <c r="A1346" s="72" t="str">
        <f t="shared" si="55"/>
        <v/>
      </c>
      <c r="B1346" s="72" t="str">
        <f t="shared" si="56"/>
        <v/>
      </c>
      <c r="C1346" s="73"/>
      <c r="D1346" s="73"/>
      <c r="E1346" s="73"/>
      <c r="F1346" s="76"/>
      <c r="G1346" s="265"/>
      <c r="H1346" s="122"/>
      <c r="I1346" s="74"/>
      <c r="J1346" s="75"/>
      <c r="K1346" s="75"/>
      <c r="L1346" s="134" t="str">
        <f>IF(AND('331-CT'!$E$7=TH!H1346,OR(J1346="331",K1346="331")),"x","")</f>
        <v/>
      </c>
    </row>
    <row r="1347" spans="1:12" ht="13.5" hidden="1" customHeight="1">
      <c r="A1347" s="72" t="str">
        <f t="shared" si="55"/>
        <v/>
      </c>
      <c r="B1347" s="72" t="str">
        <f t="shared" si="56"/>
        <v/>
      </c>
      <c r="C1347" s="73"/>
      <c r="D1347" s="73"/>
      <c r="E1347" s="73"/>
      <c r="F1347" s="76"/>
      <c r="G1347" s="265"/>
      <c r="H1347" s="122"/>
      <c r="I1347" s="74"/>
      <c r="J1347" s="75"/>
      <c r="K1347" s="75"/>
      <c r="L1347" s="134" t="str">
        <f>IF(AND('331-CT'!$E$7=TH!H1347,OR(J1347="331",K1347="331")),"x","")</f>
        <v/>
      </c>
    </row>
    <row r="1348" spans="1:12" ht="13.5" hidden="1" customHeight="1">
      <c r="A1348" s="72" t="str">
        <f t="shared" si="55"/>
        <v/>
      </c>
      <c r="B1348" s="72" t="str">
        <f t="shared" si="56"/>
        <v/>
      </c>
      <c r="C1348" s="73"/>
      <c r="D1348" s="73"/>
      <c r="E1348" s="73"/>
      <c r="F1348" s="76"/>
      <c r="G1348" s="265"/>
      <c r="H1348" s="122"/>
      <c r="I1348" s="74"/>
      <c r="J1348" s="75"/>
      <c r="K1348" s="75"/>
      <c r="L1348" s="134" t="str">
        <f>IF(AND('331-CT'!$E$7=TH!H1348,OR(J1348="331",K1348="331")),"x","")</f>
        <v/>
      </c>
    </row>
    <row r="1349" spans="1:12" ht="13.5" hidden="1" customHeight="1">
      <c r="A1349" s="72" t="str">
        <f t="shared" si="55"/>
        <v/>
      </c>
      <c r="B1349" s="72" t="str">
        <f t="shared" si="56"/>
        <v/>
      </c>
      <c r="C1349" s="73"/>
      <c r="D1349" s="73"/>
      <c r="E1349" s="73"/>
      <c r="F1349" s="76"/>
      <c r="G1349" s="265"/>
      <c r="H1349" s="122"/>
      <c r="I1349" s="74"/>
      <c r="J1349" s="75"/>
      <c r="K1349" s="75"/>
      <c r="L1349" s="134" t="str">
        <f>IF(AND('331-CT'!$E$7=TH!H1349,OR(J1349="331",K1349="331")),"x","")</f>
        <v/>
      </c>
    </row>
    <row r="1350" spans="1:12" ht="13.5" hidden="1" customHeight="1">
      <c r="A1350" s="72" t="str">
        <f t="shared" si="55"/>
        <v/>
      </c>
      <c r="B1350" s="72" t="str">
        <f t="shared" si="56"/>
        <v/>
      </c>
      <c r="C1350" s="73"/>
      <c r="D1350" s="73"/>
      <c r="E1350" s="73"/>
      <c r="F1350" s="76"/>
      <c r="G1350" s="265"/>
      <c r="H1350" s="122"/>
      <c r="I1350" s="74"/>
      <c r="J1350" s="75"/>
      <c r="K1350" s="75"/>
      <c r="L1350" s="134" t="str">
        <f>IF(AND('331-CT'!$E$7=TH!H1350,OR(J1350="331",K1350="331")),"x","")</f>
        <v/>
      </c>
    </row>
    <row r="1351" spans="1:12" ht="13.5" hidden="1" customHeight="1">
      <c r="A1351" s="72" t="str">
        <f t="shared" si="55"/>
        <v/>
      </c>
      <c r="B1351" s="72" t="str">
        <f t="shared" si="56"/>
        <v/>
      </c>
      <c r="C1351" s="73"/>
      <c r="D1351" s="73"/>
      <c r="E1351" s="73"/>
      <c r="F1351" s="76"/>
      <c r="G1351" s="265"/>
      <c r="H1351" s="122"/>
      <c r="I1351" s="74"/>
      <c r="J1351" s="75"/>
      <c r="K1351" s="75"/>
      <c r="L1351" s="134" t="str">
        <f>IF(AND('331-CT'!$E$7=TH!H1351,OR(J1351="331",K1351="331")),"x","")</f>
        <v/>
      </c>
    </row>
    <row r="1352" spans="1:12" ht="13.5" hidden="1" customHeight="1">
      <c r="A1352" s="72" t="str">
        <f t="shared" si="55"/>
        <v/>
      </c>
      <c r="B1352" s="72" t="str">
        <f t="shared" si="56"/>
        <v/>
      </c>
      <c r="C1352" s="73"/>
      <c r="D1352" s="73"/>
      <c r="E1352" s="73"/>
      <c r="F1352" s="76"/>
      <c r="G1352" s="265"/>
      <c r="H1352" s="122"/>
      <c r="I1352" s="74"/>
      <c r="J1352" s="75"/>
      <c r="K1352" s="75"/>
      <c r="L1352" s="134" t="str">
        <f>IF(AND('331-CT'!$E$7=TH!H1352,OR(J1352="331",K1352="331")),"x","")</f>
        <v/>
      </c>
    </row>
    <row r="1353" spans="1:12" ht="13.5" hidden="1" customHeight="1">
      <c r="A1353" s="72" t="str">
        <f t="shared" si="55"/>
        <v/>
      </c>
      <c r="B1353" s="72" t="str">
        <f t="shared" si="56"/>
        <v/>
      </c>
      <c r="C1353" s="73"/>
      <c r="D1353" s="73"/>
      <c r="E1353" s="73"/>
      <c r="F1353" s="76"/>
      <c r="G1353" s="265"/>
      <c r="H1353" s="122"/>
      <c r="I1353" s="74"/>
      <c r="J1353" s="75"/>
      <c r="K1353" s="75"/>
      <c r="L1353" s="134" t="str">
        <f>IF(AND('331-CT'!$E$7=TH!H1353,OR(J1353="331",K1353="331")),"x","")</f>
        <v/>
      </c>
    </row>
    <row r="1354" spans="1:12" ht="13.5" hidden="1" customHeight="1">
      <c r="A1354" s="72" t="str">
        <f t="shared" si="55"/>
        <v/>
      </c>
      <c r="B1354" s="72" t="str">
        <f t="shared" si="56"/>
        <v/>
      </c>
      <c r="C1354" s="73"/>
      <c r="D1354" s="73"/>
      <c r="E1354" s="73"/>
      <c r="F1354" s="76"/>
      <c r="G1354" s="265"/>
      <c r="H1354" s="122"/>
      <c r="I1354" s="74"/>
      <c r="J1354" s="75"/>
      <c r="K1354" s="75"/>
      <c r="L1354" s="134" t="str">
        <f>IF(AND('331-CT'!$E$7=TH!H1354,OR(J1354="331",K1354="331")),"x","")</f>
        <v/>
      </c>
    </row>
    <row r="1355" spans="1:12" ht="13.5" hidden="1" customHeight="1">
      <c r="A1355" s="72" t="str">
        <f t="shared" si="55"/>
        <v/>
      </c>
      <c r="B1355" s="72" t="str">
        <f t="shared" si="56"/>
        <v/>
      </c>
      <c r="C1355" s="73"/>
      <c r="D1355" s="73"/>
      <c r="E1355" s="73"/>
      <c r="F1355" s="76"/>
      <c r="G1355" s="265"/>
      <c r="H1355" s="122"/>
      <c r="I1355" s="74"/>
      <c r="J1355" s="75"/>
      <c r="K1355" s="75"/>
      <c r="L1355" s="134" t="str">
        <f>IF(AND('331-CT'!$E$7=TH!H1355,OR(J1355="331",K1355="331")),"x","")</f>
        <v/>
      </c>
    </row>
    <row r="1356" spans="1:12" ht="13.5" hidden="1" customHeight="1">
      <c r="A1356" s="72" t="str">
        <f t="shared" si="55"/>
        <v/>
      </c>
      <c r="B1356" s="72" t="str">
        <f t="shared" si="56"/>
        <v/>
      </c>
      <c r="C1356" s="73"/>
      <c r="D1356" s="73"/>
      <c r="E1356" s="73"/>
      <c r="F1356" s="76"/>
      <c r="G1356" s="265"/>
      <c r="H1356" s="122"/>
      <c r="I1356" s="74"/>
      <c r="J1356" s="75"/>
      <c r="K1356" s="75"/>
      <c r="L1356" s="134" t="str">
        <f>IF(AND('331-CT'!$E$7=TH!H1356,OR(J1356="331",K1356="331")),"x","")</f>
        <v/>
      </c>
    </row>
    <row r="1357" spans="1:12" ht="13.5" hidden="1" customHeight="1">
      <c r="A1357" s="72" t="str">
        <f t="shared" si="55"/>
        <v/>
      </c>
      <c r="B1357" s="72" t="str">
        <f t="shared" si="56"/>
        <v/>
      </c>
      <c r="C1357" s="73"/>
      <c r="D1357" s="73"/>
      <c r="E1357" s="73"/>
      <c r="F1357" s="76"/>
      <c r="G1357" s="265"/>
      <c r="H1357" s="122"/>
      <c r="I1357" s="74"/>
      <c r="J1357" s="75"/>
      <c r="K1357" s="75"/>
      <c r="L1357" s="134" t="str">
        <f>IF(AND('331-CT'!$E$7=TH!H1357,OR(J1357="331",K1357="331")),"x","")</f>
        <v/>
      </c>
    </row>
    <row r="1358" spans="1:12" ht="13.5" hidden="1" customHeight="1">
      <c r="A1358" s="72" t="str">
        <f t="shared" si="55"/>
        <v/>
      </c>
      <c r="B1358" s="72" t="str">
        <f t="shared" si="56"/>
        <v/>
      </c>
      <c r="C1358" s="73"/>
      <c r="D1358" s="73"/>
      <c r="E1358" s="73"/>
      <c r="F1358" s="76"/>
      <c r="G1358" s="265"/>
      <c r="H1358" s="122"/>
      <c r="I1358" s="74"/>
      <c r="J1358" s="75"/>
      <c r="K1358" s="75"/>
      <c r="L1358" s="134" t="str">
        <f>IF(AND('331-CT'!$E$7=TH!H1358,OR(J1358="331",K1358="331")),"x","")</f>
        <v/>
      </c>
    </row>
    <row r="1359" spans="1:12" ht="13.5" hidden="1" customHeight="1">
      <c r="A1359" s="72" t="str">
        <f t="shared" si="55"/>
        <v/>
      </c>
      <c r="B1359" s="72" t="str">
        <f t="shared" si="56"/>
        <v/>
      </c>
      <c r="C1359" s="73"/>
      <c r="D1359" s="73"/>
      <c r="E1359" s="73"/>
      <c r="F1359" s="76"/>
      <c r="G1359" s="265"/>
      <c r="H1359" s="122"/>
      <c r="I1359" s="74"/>
      <c r="J1359" s="75"/>
      <c r="K1359" s="75"/>
      <c r="L1359" s="134" t="str">
        <f>IF(AND('331-CT'!$E$7=TH!H1359,OR(J1359="331",K1359="331")),"x","")</f>
        <v/>
      </c>
    </row>
    <row r="1360" spans="1:12" ht="13.5" hidden="1" customHeight="1">
      <c r="A1360" s="72" t="str">
        <f t="shared" si="55"/>
        <v/>
      </c>
      <c r="B1360" s="72" t="str">
        <f t="shared" si="56"/>
        <v/>
      </c>
      <c r="C1360" s="73"/>
      <c r="D1360" s="73"/>
      <c r="E1360" s="73"/>
      <c r="F1360" s="76"/>
      <c r="G1360" s="265"/>
      <c r="H1360" s="122"/>
      <c r="I1360" s="74"/>
      <c r="J1360" s="75"/>
      <c r="K1360" s="75"/>
      <c r="L1360" s="134" t="str">
        <f>IF(AND('331-CT'!$E$7=TH!H1360,OR(J1360="331",K1360="331")),"x","")</f>
        <v/>
      </c>
    </row>
    <row r="1361" spans="1:12" ht="13.5" hidden="1" customHeight="1">
      <c r="A1361" s="72" t="str">
        <f t="shared" si="55"/>
        <v/>
      </c>
      <c r="B1361" s="72" t="str">
        <f t="shared" si="56"/>
        <v/>
      </c>
      <c r="C1361" s="73"/>
      <c r="D1361" s="73"/>
      <c r="E1361" s="73"/>
      <c r="F1361" s="76"/>
      <c r="G1361" s="265"/>
      <c r="H1361" s="122"/>
      <c r="I1361" s="74"/>
      <c r="J1361" s="75"/>
      <c r="K1361" s="75"/>
      <c r="L1361" s="134" t="str">
        <f>IF(AND('331-CT'!$E$7=TH!H1361,OR(J1361="331",K1361="331")),"x","")</f>
        <v/>
      </c>
    </row>
    <row r="1362" spans="1:12" ht="13.5" hidden="1" customHeight="1">
      <c r="A1362" s="72" t="str">
        <f t="shared" si="55"/>
        <v/>
      </c>
      <c r="B1362" s="72" t="str">
        <f t="shared" si="56"/>
        <v/>
      </c>
      <c r="C1362" s="73"/>
      <c r="D1362" s="73"/>
      <c r="E1362" s="73"/>
      <c r="F1362" s="76"/>
      <c r="G1362" s="265"/>
      <c r="H1362" s="122"/>
      <c r="I1362" s="74"/>
      <c r="J1362" s="75"/>
      <c r="K1362" s="75"/>
      <c r="L1362" s="134" t="str">
        <f>IF(AND('331-CT'!$E$7=TH!H1362,OR(J1362="331",K1362="331")),"x","")</f>
        <v/>
      </c>
    </row>
    <row r="1363" spans="1:12" ht="13.5" hidden="1" customHeight="1">
      <c r="A1363" s="72" t="str">
        <f t="shared" si="55"/>
        <v/>
      </c>
      <c r="B1363" s="72" t="str">
        <f t="shared" si="56"/>
        <v/>
      </c>
      <c r="C1363" s="73"/>
      <c r="D1363" s="73"/>
      <c r="E1363" s="73"/>
      <c r="F1363" s="76"/>
      <c r="G1363" s="265"/>
      <c r="H1363" s="122"/>
      <c r="I1363" s="74"/>
      <c r="J1363" s="75"/>
      <c r="K1363" s="75"/>
      <c r="L1363" s="134" t="str">
        <f>IF(AND('331-CT'!$E$7=TH!H1363,OR(J1363="331",K1363="331")),"x","")</f>
        <v/>
      </c>
    </row>
    <row r="1364" spans="1:12" ht="13.5" hidden="1" customHeight="1">
      <c r="A1364" s="72" t="str">
        <f t="shared" si="55"/>
        <v/>
      </c>
      <c r="B1364" s="72" t="str">
        <f t="shared" si="56"/>
        <v/>
      </c>
      <c r="C1364" s="73"/>
      <c r="D1364" s="73"/>
      <c r="E1364" s="73"/>
      <c r="F1364" s="76"/>
      <c r="G1364" s="265"/>
      <c r="H1364" s="122"/>
      <c r="I1364" s="74"/>
      <c r="J1364" s="75"/>
      <c r="K1364" s="75"/>
      <c r="L1364" s="134" t="str">
        <f>IF(AND('331-CT'!$E$7=TH!H1364,OR(J1364="331",K1364="331")),"x","")</f>
        <v/>
      </c>
    </row>
    <row r="1365" spans="1:12" ht="13.5" hidden="1" customHeight="1">
      <c r="A1365" s="72" t="str">
        <f t="shared" si="55"/>
        <v/>
      </c>
      <c r="B1365" s="72" t="str">
        <f t="shared" si="56"/>
        <v/>
      </c>
      <c r="C1365" s="73"/>
      <c r="D1365" s="73"/>
      <c r="E1365" s="73"/>
      <c r="F1365" s="76"/>
      <c r="G1365" s="265"/>
      <c r="H1365" s="122"/>
      <c r="I1365" s="74"/>
      <c r="J1365" s="75"/>
      <c r="K1365" s="75"/>
      <c r="L1365" s="134" t="str">
        <f>IF(AND('331-CT'!$E$7=TH!H1365,OR(J1365="331",K1365="331")),"x","")</f>
        <v/>
      </c>
    </row>
    <row r="1366" spans="1:12" ht="13.5" hidden="1" customHeight="1">
      <c r="A1366" s="72" t="str">
        <f t="shared" si="55"/>
        <v/>
      </c>
      <c r="B1366" s="72" t="str">
        <f t="shared" si="56"/>
        <v/>
      </c>
      <c r="C1366" s="73"/>
      <c r="D1366" s="73"/>
      <c r="E1366" s="73"/>
      <c r="F1366" s="76"/>
      <c r="G1366" s="265"/>
      <c r="H1366" s="122"/>
      <c r="I1366" s="74"/>
      <c r="J1366" s="75"/>
      <c r="K1366" s="75"/>
      <c r="L1366" s="134" t="str">
        <f>IF(AND('331-CT'!$E$7=TH!H1366,OR(J1366="331",K1366="331")),"x","")</f>
        <v/>
      </c>
    </row>
    <row r="1367" spans="1:12" ht="13.5" hidden="1" customHeight="1">
      <c r="A1367" s="72" t="str">
        <f t="shared" si="55"/>
        <v/>
      </c>
      <c r="B1367" s="72" t="str">
        <f t="shared" si="56"/>
        <v/>
      </c>
      <c r="C1367" s="73"/>
      <c r="D1367" s="73"/>
      <c r="E1367" s="73"/>
      <c r="F1367" s="76"/>
      <c r="G1367" s="265"/>
      <c r="H1367" s="122"/>
      <c r="I1367" s="74"/>
      <c r="J1367" s="75"/>
      <c r="K1367" s="75"/>
      <c r="L1367" s="134" t="str">
        <f>IF(AND('331-CT'!$E$7=TH!H1367,OR(J1367="331",K1367="331")),"x","")</f>
        <v/>
      </c>
    </row>
    <row r="1368" spans="1:12" ht="13.5" hidden="1" customHeight="1">
      <c r="A1368" s="72" t="str">
        <f t="shared" si="55"/>
        <v/>
      </c>
      <c r="B1368" s="72" t="str">
        <f t="shared" si="56"/>
        <v/>
      </c>
      <c r="C1368" s="73"/>
      <c r="D1368" s="73"/>
      <c r="E1368" s="73"/>
      <c r="F1368" s="76"/>
      <c r="G1368" s="265"/>
      <c r="H1368" s="122"/>
      <c r="I1368" s="74"/>
      <c r="J1368" s="75"/>
      <c r="K1368" s="75"/>
      <c r="L1368" s="134" t="str">
        <f>IF(AND('331-CT'!$E$7=TH!H1368,OR(J1368="331",K1368="331")),"x","")</f>
        <v/>
      </c>
    </row>
    <row r="1369" spans="1:12" ht="13.5" hidden="1" customHeight="1">
      <c r="A1369" s="72" t="str">
        <f t="shared" si="55"/>
        <v/>
      </c>
      <c r="B1369" s="72" t="str">
        <f t="shared" si="56"/>
        <v/>
      </c>
      <c r="C1369" s="73"/>
      <c r="D1369" s="73"/>
      <c r="E1369" s="73"/>
      <c r="F1369" s="76"/>
      <c r="G1369" s="265"/>
      <c r="H1369" s="122"/>
      <c r="I1369" s="74"/>
      <c r="J1369" s="75"/>
      <c r="K1369" s="75"/>
      <c r="L1369" s="134" t="str">
        <f>IF(AND('331-CT'!$E$7=TH!H1369,OR(J1369="331",K1369="331")),"x","")</f>
        <v/>
      </c>
    </row>
    <row r="1370" spans="1:12" ht="13.5" hidden="1" customHeight="1">
      <c r="A1370" s="72" t="str">
        <f t="shared" si="55"/>
        <v/>
      </c>
      <c r="B1370" s="72" t="str">
        <f t="shared" si="56"/>
        <v/>
      </c>
      <c r="C1370" s="73"/>
      <c r="D1370" s="73"/>
      <c r="E1370" s="73"/>
      <c r="F1370" s="76"/>
      <c r="G1370" s="265"/>
      <c r="H1370" s="122"/>
      <c r="I1370" s="74"/>
      <c r="J1370" s="75"/>
      <c r="K1370" s="75"/>
      <c r="L1370" s="134" t="str">
        <f>IF(AND('331-CT'!$E$7=TH!H1370,OR(J1370="331",K1370="331")),"x","")</f>
        <v/>
      </c>
    </row>
    <row r="1371" spans="1:12" ht="13.5" hidden="1" customHeight="1">
      <c r="A1371" s="72" t="str">
        <f t="shared" si="55"/>
        <v/>
      </c>
      <c r="B1371" s="72" t="str">
        <f t="shared" si="56"/>
        <v/>
      </c>
      <c r="C1371" s="73"/>
      <c r="D1371" s="73"/>
      <c r="E1371" s="73"/>
      <c r="F1371" s="76"/>
      <c r="G1371" s="265"/>
      <c r="H1371" s="122"/>
      <c r="I1371" s="74"/>
      <c r="J1371" s="75"/>
      <c r="K1371" s="75"/>
      <c r="L1371" s="134" t="str">
        <f>IF(AND('331-CT'!$E$7=TH!H1371,OR(J1371="331",K1371="331")),"x","")</f>
        <v/>
      </c>
    </row>
    <row r="1372" spans="1:12" ht="13.5" hidden="1" customHeight="1">
      <c r="A1372" s="72" t="str">
        <f t="shared" si="55"/>
        <v/>
      </c>
      <c r="B1372" s="72" t="str">
        <f t="shared" si="56"/>
        <v/>
      </c>
      <c r="C1372" s="73"/>
      <c r="D1372" s="73"/>
      <c r="E1372" s="73"/>
      <c r="F1372" s="76"/>
      <c r="G1372" s="265"/>
      <c r="H1372" s="122"/>
      <c r="I1372" s="74"/>
      <c r="J1372" s="75"/>
      <c r="K1372" s="75"/>
      <c r="L1372" s="134" t="str">
        <f>IF(AND('331-CT'!$E$7=TH!H1372,OR(J1372="331",K1372="331")),"x","")</f>
        <v/>
      </c>
    </row>
    <row r="1373" spans="1:12" ht="13.5" hidden="1" customHeight="1">
      <c r="A1373" s="72" t="str">
        <f t="shared" si="55"/>
        <v/>
      </c>
      <c r="B1373" s="72" t="str">
        <f t="shared" si="56"/>
        <v/>
      </c>
      <c r="C1373" s="73"/>
      <c r="D1373" s="73"/>
      <c r="E1373" s="73"/>
      <c r="F1373" s="76"/>
      <c r="G1373" s="265"/>
      <c r="H1373" s="122"/>
      <c r="I1373" s="74"/>
      <c r="J1373" s="75"/>
      <c r="K1373" s="75"/>
      <c r="L1373" s="134" t="str">
        <f>IF(AND('331-CT'!$E$7=TH!H1373,OR(J1373="331",K1373="331")),"x","")</f>
        <v/>
      </c>
    </row>
    <row r="1374" spans="1:12" ht="13.5" hidden="1" customHeight="1">
      <c r="A1374" s="72" t="str">
        <f t="shared" si="55"/>
        <v/>
      </c>
      <c r="B1374" s="72" t="str">
        <f t="shared" si="56"/>
        <v/>
      </c>
      <c r="C1374" s="73"/>
      <c r="D1374" s="73"/>
      <c r="E1374" s="73"/>
      <c r="F1374" s="76"/>
      <c r="G1374" s="265"/>
      <c r="H1374" s="122"/>
      <c r="I1374" s="74"/>
      <c r="J1374" s="75"/>
      <c r="K1374" s="75"/>
      <c r="L1374" s="134" t="str">
        <f>IF(AND('331-CT'!$E$7=TH!H1374,OR(J1374="331",K1374="331")),"x","")</f>
        <v/>
      </c>
    </row>
    <row r="1375" spans="1:12" ht="13.5" hidden="1" customHeight="1">
      <c r="A1375" s="72" t="str">
        <f t="shared" si="55"/>
        <v/>
      </c>
      <c r="B1375" s="72" t="str">
        <f t="shared" si="56"/>
        <v/>
      </c>
      <c r="C1375" s="73"/>
      <c r="D1375" s="73"/>
      <c r="E1375" s="73"/>
      <c r="F1375" s="76"/>
      <c r="G1375" s="265"/>
      <c r="H1375" s="122"/>
      <c r="I1375" s="74"/>
      <c r="J1375" s="75"/>
      <c r="K1375" s="75"/>
      <c r="L1375" s="134" t="str">
        <f>IF(AND('331-CT'!$E$7=TH!H1375,OR(J1375="331",K1375="331")),"x","")</f>
        <v/>
      </c>
    </row>
    <row r="1376" spans="1:12" ht="13.5" hidden="1" customHeight="1">
      <c r="A1376" s="72" t="str">
        <f t="shared" si="55"/>
        <v/>
      </c>
      <c r="B1376" s="72" t="str">
        <f t="shared" si="56"/>
        <v/>
      </c>
      <c r="C1376" s="73"/>
      <c r="D1376" s="73"/>
      <c r="E1376" s="73"/>
      <c r="F1376" s="76"/>
      <c r="G1376" s="265"/>
      <c r="H1376" s="122"/>
      <c r="I1376" s="74"/>
      <c r="J1376" s="75"/>
      <c r="K1376" s="75"/>
      <c r="L1376" s="134" t="str">
        <f>IF(AND('331-CT'!$E$7=TH!H1376,OR(J1376="331",K1376="331")),"x","")</f>
        <v/>
      </c>
    </row>
    <row r="1377" spans="1:12" ht="13.5" hidden="1" customHeight="1">
      <c r="A1377" s="72" t="str">
        <f t="shared" si="55"/>
        <v/>
      </c>
      <c r="B1377" s="72" t="str">
        <f t="shared" si="56"/>
        <v/>
      </c>
      <c r="C1377" s="73"/>
      <c r="D1377" s="73"/>
      <c r="E1377" s="73"/>
      <c r="F1377" s="76"/>
      <c r="G1377" s="265"/>
      <c r="H1377" s="122"/>
      <c r="I1377" s="74"/>
      <c r="J1377" s="75"/>
      <c r="K1377" s="75"/>
      <c r="L1377" s="134" t="str">
        <f>IF(AND('331-CT'!$E$7=TH!H1377,OR(J1377="331",K1377="331")),"x","")</f>
        <v/>
      </c>
    </row>
    <row r="1378" spans="1:12" ht="13.5" hidden="1" customHeight="1">
      <c r="A1378" s="72" t="str">
        <f t="shared" si="55"/>
        <v/>
      </c>
      <c r="B1378" s="72" t="str">
        <f t="shared" si="56"/>
        <v/>
      </c>
      <c r="C1378" s="73"/>
      <c r="D1378" s="73"/>
      <c r="E1378" s="73"/>
      <c r="F1378" s="76"/>
      <c r="G1378" s="265"/>
      <c r="H1378" s="122"/>
      <c r="I1378" s="74"/>
      <c r="J1378" s="75"/>
      <c r="K1378" s="75"/>
      <c r="L1378" s="134" t="str">
        <f>IF(AND('331-CT'!$E$7=TH!H1378,OR(J1378="331",K1378="331")),"x","")</f>
        <v/>
      </c>
    </row>
    <row r="1379" spans="1:12" ht="13.5" hidden="1" customHeight="1">
      <c r="A1379" s="72" t="str">
        <f t="shared" si="55"/>
        <v/>
      </c>
      <c r="B1379" s="72" t="str">
        <f t="shared" si="56"/>
        <v/>
      </c>
      <c r="C1379" s="73"/>
      <c r="D1379" s="73"/>
      <c r="E1379" s="73"/>
      <c r="F1379" s="76"/>
      <c r="G1379" s="265"/>
      <c r="H1379" s="122"/>
      <c r="I1379" s="74"/>
      <c r="J1379" s="75"/>
      <c r="K1379" s="75"/>
      <c r="L1379" s="134" t="str">
        <f>IF(AND('331-CT'!$E$7=TH!H1379,OR(J1379="331",K1379="331")),"x","")</f>
        <v/>
      </c>
    </row>
    <row r="1380" spans="1:12" ht="13.5" hidden="1" customHeight="1">
      <c r="A1380" s="72" t="str">
        <f t="shared" si="55"/>
        <v/>
      </c>
      <c r="B1380" s="72" t="str">
        <f t="shared" si="56"/>
        <v/>
      </c>
      <c r="C1380" s="73"/>
      <c r="D1380" s="73"/>
      <c r="E1380" s="73"/>
      <c r="F1380" s="76"/>
      <c r="G1380" s="265"/>
      <c r="H1380" s="122"/>
      <c r="I1380" s="74"/>
      <c r="J1380" s="75"/>
      <c r="K1380" s="75"/>
      <c r="L1380" s="134" t="str">
        <f>IF(AND('331-CT'!$E$7=TH!H1380,OR(J1380="331",K1380="331")),"x","")</f>
        <v/>
      </c>
    </row>
    <row r="1381" spans="1:12" ht="13.5" hidden="1" customHeight="1">
      <c r="A1381" s="72" t="str">
        <f t="shared" si="55"/>
        <v/>
      </c>
      <c r="B1381" s="72" t="str">
        <f t="shared" si="56"/>
        <v/>
      </c>
      <c r="C1381" s="73"/>
      <c r="D1381" s="73"/>
      <c r="E1381" s="73"/>
      <c r="F1381" s="76"/>
      <c r="G1381" s="265"/>
      <c r="H1381" s="122"/>
      <c r="I1381" s="74"/>
      <c r="J1381" s="75"/>
      <c r="K1381" s="75"/>
      <c r="L1381" s="134" t="str">
        <f>IF(AND('331-CT'!$E$7=TH!H1381,OR(J1381="331",K1381="331")),"x","")</f>
        <v/>
      </c>
    </row>
    <row r="1382" spans="1:12" ht="13.5" hidden="1" customHeight="1">
      <c r="A1382" s="72" t="str">
        <f t="shared" si="55"/>
        <v/>
      </c>
      <c r="B1382" s="72" t="str">
        <f t="shared" si="56"/>
        <v/>
      </c>
      <c r="C1382" s="73"/>
      <c r="D1382" s="73"/>
      <c r="E1382" s="73"/>
      <c r="F1382" s="76"/>
      <c r="G1382" s="265"/>
      <c r="H1382" s="122"/>
      <c r="I1382" s="74"/>
      <c r="J1382" s="75"/>
      <c r="K1382" s="75"/>
      <c r="L1382" s="134" t="str">
        <f>IF(AND('331-CT'!$E$7=TH!H1382,OR(J1382="331",K1382="331")),"x","")</f>
        <v/>
      </c>
    </row>
    <row r="1383" spans="1:12" ht="13.5" hidden="1" customHeight="1">
      <c r="A1383" s="72" t="str">
        <f t="shared" si="55"/>
        <v/>
      </c>
      <c r="B1383" s="72" t="str">
        <f t="shared" si="56"/>
        <v/>
      </c>
      <c r="C1383" s="73"/>
      <c r="D1383" s="73"/>
      <c r="E1383" s="73"/>
      <c r="F1383" s="76"/>
      <c r="G1383" s="265"/>
      <c r="H1383" s="122"/>
      <c r="I1383" s="74"/>
      <c r="J1383" s="75"/>
      <c r="K1383" s="75"/>
      <c r="L1383" s="134" t="str">
        <f>IF(AND('331-CT'!$E$7=TH!H1383,OR(J1383="331",K1383="331")),"x","")</f>
        <v/>
      </c>
    </row>
    <row r="1384" spans="1:12" ht="13.5" hidden="1" customHeight="1">
      <c r="A1384" s="72" t="str">
        <f t="shared" si="55"/>
        <v/>
      </c>
      <c r="B1384" s="72" t="str">
        <f t="shared" si="56"/>
        <v/>
      </c>
      <c r="C1384" s="73"/>
      <c r="D1384" s="73"/>
      <c r="E1384" s="73"/>
      <c r="F1384" s="76"/>
      <c r="G1384" s="265"/>
      <c r="H1384" s="122"/>
      <c r="I1384" s="74"/>
      <c r="J1384" s="75"/>
      <c r="K1384" s="75"/>
      <c r="L1384" s="134" t="str">
        <f>IF(AND('331-CT'!$E$7=TH!H1384,OR(J1384="331",K1384="331")),"x","")</f>
        <v/>
      </c>
    </row>
    <row r="1385" spans="1:12" ht="13.5" hidden="1" customHeight="1">
      <c r="A1385" s="72" t="str">
        <f t="shared" si="55"/>
        <v/>
      </c>
      <c r="B1385" s="72" t="str">
        <f t="shared" si="56"/>
        <v/>
      </c>
      <c r="C1385" s="73"/>
      <c r="D1385" s="73"/>
      <c r="E1385" s="73"/>
      <c r="F1385" s="76"/>
      <c r="G1385" s="265"/>
      <c r="H1385" s="122"/>
      <c r="I1385" s="74"/>
      <c r="J1385" s="75"/>
      <c r="K1385" s="75"/>
      <c r="L1385" s="134" t="str">
        <f>IF(AND('331-CT'!$E$7=TH!H1385,OR(J1385="331",K1385="331")),"x","")</f>
        <v/>
      </c>
    </row>
    <row r="1386" spans="1:12" ht="13.5" hidden="1" customHeight="1">
      <c r="A1386" s="72" t="str">
        <f t="shared" si="55"/>
        <v/>
      </c>
      <c r="B1386" s="72" t="str">
        <f t="shared" si="56"/>
        <v/>
      </c>
      <c r="C1386" s="73"/>
      <c r="D1386" s="73"/>
      <c r="E1386" s="73"/>
      <c r="F1386" s="76"/>
      <c r="G1386" s="265"/>
      <c r="H1386" s="122"/>
      <c r="I1386" s="74"/>
      <c r="J1386" s="75"/>
      <c r="K1386" s="75"/>
      <c r="L1386" s="134" t="str">
        <f>IF(AND('331-CT'!$E$7=TH!H1386,OR(J1386="331",K1386="331")),"x","")</f>
        <v/>
      </c>
    </row>
    <row r="1387" spans="1:12" ht="13.5" hidden="1" customHeight="1">
      <c r="A1387" s="72" t="str">
        <f t="shared" si="55"/>
        <v/>
      </c>
      <c r="B1387" s="72" t="str">
        <f t="shared" si="56"/>
        <v/>
      </c>
      <c r="C1387" s="73"/>
      <c r="D1387" s="73"/>
      <c r="E1387" s="73"/>
      <c r="F1387" s="76"/>
      <c r="G1387" s="265"/>
      <c r="H1387" s="122"/>
      <c r="I1387" s="74"/>
      <c r="J1387" s="75"/>
      <c r="K1387" s="75"/>
      <c r="L1387" s="134" t="str">
        <f>IF(AND('331-CT'!$E$7=TH!H1387,OR(J1387="331",K1387="331")),"x","")</f>
        <v/>
      </c>
    </row>
    <row r="1388" spans="1:12" ht="13.5" hidden="1" customHeight="1">
      <c r="A1388" s="72" t="str">
        <f t="shared" si="55"/>
        <v/>
      </c>
      <c r="B1388" s="72" t="str">
        <f t="shared" si="56"/>
        <v/>
      </c>
      <c r="C1388" s="73"/>
      <c r="D1388" s="73"/>
      <c r="E1388" s="73"/>
      <c r="F1388" s="76"/>
      <c r="G1388" s="265"/>
      <c r="H1388" s="122"/>
      <c r="I1388" s="74"/>
      <c r="J1388" s="75"/>
      <c r="K1388" s="75"/>
      <c r="L1388" s="134" t="str">
        <f>IF(AND('331-CT'!$E$7=TH!H1388,OR(J1388="331",K1388="331")),"x","")</f>
        <v/>
      </c>
    </row>
    <row r="1389" spans="1:12" ht="13.5" hidden="1" customHeight="1">
      <c r="A1389" s="72" t="str">
        <f t="shared" si="55"/>
        <v/>
      </c>
      <c r="B1389" s="72" t="str">
        <f t="shared" si="56"/>
        <v/>
      </c>
      <c r="C1389" s="73"/>
      <c r="D1389" s="73"/>
      <c r="E1389" s="73"/>
      <c r="F1389" s="76"/>
      <c r="G1389" s="265"/>
      <c r="H1389" s="122"/>
      <c r="I1389" s="74"/>
      <c r="J1389" s="75"/>
      <c r="K1389" s="75"/>
      <c r="L1389" s="134" t="str">
        <f>IF(AND('331-CT'!$E$7=TH!H1389,OR(J1389="331",K1389="331")),"x","")</f>
        <v/>
      </c>
    </row>
    <row r="1390" spans="1:12" ht="13.5" hidden="1" customHeight="1">
      <c r="A1390" s="72" t="str">
        <f t="shared" si="55"/>
        <v/>
      </c>
      <c r="B1390" s="72" t="str">
        <f t="shared" si="56"/>
        <v/>
      </c>
      <c r="C1390" s="73"/>
      <c r="D1390" s="73"/>
      <c r="E1390" s="73"/>
      <c r="F1390" s="76"/>
      <c r="G1390" s="265"/>
      <c r="H1390" s="122"/>
      <c r="I1390" s="74"/>
      <c r="J1390" s="75"/>
      <c r="K1390" s="75"/>
      <c r="L1390" s="134" t="str">
        <f>IF(AND('331-CT'!$E$7=TH!H1390,OR(J1390="331",K1390="331")),"x","")</f>
        <v/>
      </c>
    </row>
    <row r="1391" spans="1:12" ht="13.5" hidden="1" customHeight="1">
      <c r="A1391" s="72" t="str">
        <f t="shared" si="55"/>
        <v/>
      </c>
      <c r="B1391" s="72" t="str">
        <f t="shared" si="56"/>
        <v/>
      </c>
      <c r="C1391" s="73"/>
      <c r="D1391" s="73"/>
      <c r="E1391" s="73"/>
      <c r="F1391" s="76"/>
      <c r="G1391" s="265"/>
      <c r="H1391" s="122"/>
      <c r="I1391" s="74"/>
      <c r="J1391" s="75"/>
      <c r="K1391" s="75"/>
      <c r="L1391" s="134" t="str">
        <f>IF(AND('331-CT'!$E$7=TH!H1391,OR(J1391="331",K1391="331")),"x","")</f>
        <v/>
      </c>
    </row>
    <row r="1392" spans="1:12" ht="13.5" hidden="1" customHeight="1">
      <c r="A1392" s="72" t="str">
        <f t="shared" si="55"/>
        <v/>
      </c>
      <c r="B1392" s="72" t="str">
        <f t="shared" si="56"/>
        <v/>
      </c>
      <c r="C1392" s="73"/>
      <c r="D1392" s="73"/>
      <c r="E1392" s="73"/>
      <c r="F1392" s="76"/>
      <c r="G1392" s="265"/>
      <c r="H1392" s="122"/>
      <c r="I1392" s="74"/>
      <c r="J1392" s="75"/>
      <c r="K1392" s="75"/>
      <c r="L1392" s="134" t="str">
        <f>IF(AND('331-CT'!$E$7=TH!H1392,OR(J1392="331",K1392="331")),"x","")</f>
        <v/>
      </c>
    </row>
    <row r="1393" spans="1:12" ht="13.5" hidden="1" customHeight="1">
      <c r="A1393" s="72" t="str">
        <f t="shared" si="55"/>
        <v/>
      </c>
      <c r="B1393" s="72" t="str">
        <f t="shared" si="56"/>
        <v/>
      </c>
      <c r="C1393" s="73"/>
      <c r="D1393" s="73"/>
      <c r="E1393" s="73"/>
      <c r="F1393" s="76"/>
      <c r="G1393" s="265"/>
      <c r="H1393" s="122"/>
      <c r="I1393" s="74"/>
      <c r="J1393" s="75"/>
      <c r="K1393" s="75"/>
      <c r="L1393" s="134" t="str">
        <f>IF(AND('331-CT'!$E$7=TH!H1393,OR(J1393="331",K1393="331")),"x","")</f>
        <v/>
      </c>
    </row>
    <row r="1394" spans="1:12" ht="13.5" hidden="1" customHeight="1">
      <c r="A1394" s="72" t="str">
        <f t="shared" si="55"/>
        <v/>
      </c>
      <c r="B1394" s="72" t="str">
        <f t="shared" si="56"/>
        <v/>
      </c>
      <c r="C1394" s="73"/>
      <c r="D1394" s="73"/>
      <c r="E1394" s="73"/>
      <c r="F1394" s="76"/>
      <c r="G1394" s="265"/>
      <c r="H1394" s="122"/>
      <c r="I1394" s="74"/>
      <c r="J1394" s="75"/>
      <c r="K1394" s="75"/>
      <c r="L1394" s="134" t="str">
        <f>IF(AND('331-CT'!$E$7=TH!H1394,OR(J1394="331",K1394="331")),"x","")</f>
        <v/>
      </c>
    </row>
    <row r="1395" spans="1:12" ht="13.5" hidden="1" customHeight="1">
      <c r="A1395" s="72" t="str">
        <f t="shared" ref="A1395:A1458" si="57">IF(C1395&lt;&gt;"",YEAR(C1395),"")</f>
        <v/>
      </c>
      <c r="B1395" s="72" t="str">
        <f t="shared" ref="B1395:B1458" si="58">IF(C1395&lt;&gt;"",MONTH(C1395),"")</f>
        <v/>
      </c>
      <c r="C1395" s="73"/>
      <c r="D1395" s="73"/>
      <c r="E1395" s="73"/>
      <c r="F1395" s="76"/>
      <c r="G1395" s="265"/>
      <c r="H1395" s="122"/>
      <c r="I1395" s="74"/>
      <c r="J1395" s="75"/>
      <c r="K1395" s="75"/>
      <c r="L1395" s="134" t="str">
        <f>IF(AND('331-CT'!$E$7=TH!H1395,OR(J1395="331",K1395="331")),"x","")</f>
        <v/>
      </c>
    </row>
    <row r="1396" spans="1:12" ht="13.5" hidden="1" customHeight="1">
      <c r="A1396" s="72" t="str">
        <f t="shared" si="57"/>
        <v/>
      </c>
      <c r="B1396" s="72" t="str">
        <f t="shared" si="58"/>
        <v/>
      </c>
      <c r="C1396" s="73"/>
      <c r="D1396" s="73"/>
      <c r="E1396" s="73"/>
      <c r="F1396" s="76"/>
      <c r="G1396" s="265"/>
      <c r="H1396" s="122"/>
      <c r="I1396" s="74"/>
      <c r="J1396" s="75"/>
      <c r="K1396" s="75"/>
      <c r="L1396" s="134" t="str">
        <f>IF(AND('331-CT'!$E$7=TH!H1396,OR(J1396="331",K1396="331")),"x","")</f>
        <v/>
      </c>
    </row>
    <row r="1397" spans="1:12" ht="13.5" hidden="1" customHeight="1">
      <c r="A1397" s="72" t="str">
        <f t="shared" si="57"/>
        <v/>
      </c>
      <c r="B1397" s="72" t="str">
        <f t="shared" si="58"/>
        <v/>
      </c>
      <c r="C1397" s="73"/>
      <c r="D1397" s="73"/>
      <c r="E1397" s="73"/>
      <c r="F1397" s="76"/>
      <c r="G1397" s="265"/>
      <c r="H1397" s="122"/>
      <c r="I1397" s="74"/>
      <c r="J1397" s="75"/>
      <c r="K1397" s="75"/>
      <c r="L1397" s="134" t="str">
        <f>IF(AND('331-CT'!$E$7=TH!H1397,OR(J1397="331",K1397="331")),"x","")</f>
        <v/>
      </c>
    </row>
    <row r="1398" spans="1:12" ht="13.5" hidden="1" customHeight="1">
      <c r="A1398" s="72" t="str">
        <f t="shared" si="57"/>
        <v/>
      </c>
      <c r="B1398" s="72" t="str">
        <f t="shared" si="58"/>
        <v/>
      </c>
      <c r="C1398" s="73"/>
      <c r="D1398" s="73"/>
      <c r="E1398" s="73"/>
      <c r="F1398" s="76"/>
      <c r="G1398" s="265"/>
      <c r="H1398" s="122"/>
      <c r="I1398" s="74"/>
      <c r="J1398" s="75"/>
      <c r="K1398" s="75"/>
      <c r="L1398" s="134" t="str">
        <f>IF(AND('331-CT'!$E$7=TH!H1398,OR(J1398="331",K1398="331")),"x","")</f>
        <v/>
      </c>
    </row>
    <row r="1399" spans="1:12" ht="13.5" hidden="1" customHeight="1">
      <c r="A1399" s="72" t="str">
        <f t="shared" si="57"/>
        <v/>
      </c>
      <c r="B1399" s="72" t="str">
        <f t="shared" si="58"/>
        <v/>
      </c>
      <c r="C1399" s="73"/>
      <c r="D1399" s="73"/>
      <c r="E1399" s="73"/>
      <c r="F1399" s="76"/>
      <c r="G1399" s="265"/>
      <c r="H1399" s="122"/>
      <c r="I1399" s="74"/>
      <c r="J1399" s="75"/>
      <c r="K1399" s="75"/>
      <c r="L1399" s="134" t="str">
        <f>IF(AND('331-CT'!$E$7=TH!H1399,OR(J1399="331",K1399="331")),"x","")</f>
        <v/>
      </c>
    </row>
    <row r="1400" spans="1:12" ht="13.5" hidden="1" customHeight="1">
      <c r="A1400" s="72" t="str">
        <f t="shared" si="57"/>
        <v/>
      </c>
      <c r="B1400" s="72" t="str">
        <f t="shared" si="58"/>
        <v/>
      </c>
      <c r="C1400" s="73"/>
      <c r="D1400" s="73"/>
      <c r="E1400" s="73"/>
      <c r="F1400" s="76"/>
      <c r="G1400" s="265"/>
      <c r="H1400" s="122"/>
      <c r="I1400" s="74"/>
      <c r="J1400" s="75"/>
      <c r="K1400" s="75"/>
      <c r="L1400" s="134" t="str">
        <f>IF(AND('331-CT'!$E$7=TH!H1400,OR(J1400="331",K1400="331")),"x","")</f>
        <v/>
      </c>
    </row>
    <row r="1401" spans="1:12" ht="13.5" hidden="1" customHeight="1">
      <c r="A1401" s="72" t="str">
        <f t="shared" si="57"/>
        <v/>
      </c>
      <c r="B1401" s="72" t="str">
        <f t="shared" si="58"/>
        <v/>
      </c>
      <c r="C1401" s="73"/>
      <c r="D1401" s="73"/>
      <c r="E1401" s="73"/>
      <c r="F1401" s="76"/>
      <c r="G1401" s="265"/>
      <c r="H1401" s="122"/>
      <c r="I1401" s="74"/>
      <c r="J1401" s="75"/>
      <c r="K1401" s="75"/>
      <c r="L1401" s="134" t="str">
        <f>IF(AND('331-CT'!$E$7=TH!H1401,OR(J1401="331",K1401="331")),"x","")</f>
        <v/>
      </c>
    </row>
    <row r="1402" spans="1:12" ht="13.5" hidden="1" customHeight="1">
      <c r="A1402" s="72" t="str">
        <f t="shared" si="57"/>
        <v/>
      </c>
      <c r="B1402" s="72" t="str">
        <f t="shared" si="58"/>
        <v/>
      </c>
      <c r="C1402" s="73"/>
      <c r="D1402" s="73"/>
      <c r="E1402" s="73"/>
      <c r="F1402" s="76"/>
      <c r="G1402" s="265"/>
      <c r="H1402" s="122"/>
      <c r="I1402" s="74"/>
      <c r="J1402" s="75"/>
      <c r="K1402" s="75"/>
      <c r="L1402" s="134" t="str">
        <f>IF(AND('331-CT'!$E$7=TH!H1402,OR(J1402="331",K1402="331")),"x","")</f>
        <v/>
      </c>
    </row>
    <row r="1403" spans="1:12" ht="13.5" hidden="1" customHeight="1">
      <c r="A1403" s="72" t="str">
        <f t="shared" si="57"/>
        <v/>
      </c>
      <c r="B1403" s="72" t="str">
        <f t="shared" si="58"/>
        <v/>
      </c>
      <c r="C1403" s="73"/>
      <c r="D1403" s="73"/>
      <c r="E1403" s="73"/>
      <c r="F1403" s="76"/>
      <c r="G1403" s="265"/>
      <c r="H1403" s="122"/>
      <c r="I1403" s="74"/>
      <c r="J1403" s="75"/>
      <c r="K1403" s="75"/>
      <c r="L1403" s="134" t="str">
        <f>IF(AND('331-CT'!$E$7=TH!H1403,OR(J1403="331",K1403="331")),"x","")</f>
        <v/>
      </c>
    </row>
    <row r="1404" spans="1:12" ht="13.5" hidden="1" customHeight="1">
      <c r="A1404" s="72" t="str">
        <f t="shared" si="57"/>
        <v/>
      </c>
      <c r="B1404" s="72" t="str">
        <f t="shared" si="58"/>
        <v/>
      </c>
      <c r="C1404" s="73"/>
      <c r="D1404" s="73"/>
      <c r="E1404" s="73"/>
      <c r="F1404" s="76"/>
      <c r="G1404" s="265"/>
      <c r="H1404" s="122"/>
      <c r="I1404" s="74"/>
      <c r="J1404" s="75"/>
      <c r="K1404" s="75"/>
      <c r="L1404" s="134" t="str">
        <f>IF(AND('331-CT'!$E$7=TH!H1404,OR(J1404="331",K1404="331")),"x","")</f>
        <v/>
      </c>
    </row>
    <row r="1405" spans="1:12" ht="13.5" hidden="1" customHeight="1">
      <c r="A1405" s="72" t="str">
        <f t="shared" si="57"/>
        <v/>
      </c>
      <c r="B1405" s="72" t="str">
        <f t="shared" si="58"/>
        <v/>
      </c>
      <c r="C1405" s="73"/>
      <c r="D1405" s="73"/>
      <c r="E1405" s="73"/>
      <c r="F1405" s="76"/>
      <c r="G1405" s="265"/>
      <c r="H1405" s="122"/>
      <c r="I1405" s="74"/>
      <c r="J1405" s="75"/>
      <c r="K1405" s="75"/>
      <c r="L1405" s="134" t="str">
        <f>IF(AND('331-CT'!$E$7=TH!H1405,OR(J1405="331",K1405="331")),"x","")</f>
        <v/>
      </c>
    </row>
    <row r="1406" spans="1:12" ht="13.5" hidden="1" customHeight="1">
      <c r="A1406" s="72" t="str">
        <f t="shared" si="57"/>
        <v/>
      </c>
      <c r="B1406" s="72" t="str">
        <f t="shared" si="58"/>
        <v/>
      </c>
      <c r="C1406" s="73"/>
      <c r="D1406" s="73"/>
      <c r="E1406" s="73"/>
      <c r="F1406" s="76"/>
      <c r="G1406" s="265"/>
      <c r="H1406" s="122"/>
      <c r="I1406" s="74"/>
      <c r="J1406" s="75"/>
      <c r="K1406" s="75"/>
      <c r="L1406" s="134" t="str">
        <f>IF(AND('331-CT'!$E$7=TH!H1406,OR(J1406="331",K1406="331")),"x","")</f>
        <v/>
      </c>
    </row>
    <row r="1407" spans="1:12" ht="13.5" hidden="1" customHeight="1">
      <c r="A1407" s="72" t="str">
        <f t="shared" si="57"/>
        <v/>
      </c>
      <c r="B1407" s="72" t="str">
        <f t="shared" si="58"/>
        <v/>
      </c>
      <c r="C1407" s="73"/>
      <c r="D1407" s="73"/>
      <c r="E1407" s="73"/>
      <c r="F1407" s="76"/>
      <c r="G1407" s="265"/>
      <c r="H1407" s="122"/>
      <c r="I1407" s="74"/>
      <c r="J1407" s="75"/>
      <c r="K1407" s="75"/>
      <c r="L1407" s="134" t="str">
        <f>IF(AND('331-CT'!$E$7=TH!H1407,OR(J1407="331",K1407="331")),"x","")</f>
        <v/>
      </c>
    </row>
    <row r="1408" spans="1:12" ht="13.5" hidden="1" customHeight="1">
      <c r="A1408" s="72" t="str">
        <f t="shared" si="57"/>
        <v/>
      </c>
      <c r="B1408" s="72" t="str">
        <f t="shared" si="58"/>
        <v/>
      </c>
      <c r="C1408" s="73"/>
      <c r="D1408" s="73"/>
      <c r="E1408" s="73"/>
      <c r="F1408" s="76"/>
      <c r="G1408" s="265"/>
      <c r="H1408" s="122"/>
      <c r="I1408" s="74"/>
      <c r="J1408" s="75"/>
      <c r="K1408" s="75"/>
      <c r="L1408" s="134" t="str">
        <f>IF(AND('331-CT'!$E$7=TH!H1408,OR(J1408="331",K1408="331")),"x","")</f>
        <v/>
      </c>
    </row>
    <row r="1409" spans="1:12" ht="13.5" hidden="1" customHeight="1">
      <c r="A1409" s="72" t="str">
        <f t="shared" si="57"/>
        <v/>
      </c>
      <c r="B1409" s="72" t="str">
        <f t="shared" si="58"/>
        <v/>
      </c>
      <c r="C1409" s="73"/>
      <c r="D1409" s="73"/>
      <c r="E1409" s="73"/>
      <c r="F1409" s="76"/>
      <c r="G1409" s="265"/>
      <c r="H1409" s="122"/>
      <c r="I1409" s="74"/>
      <c r="J1409" s="75"/>
      <c r="K1409" s="75"/>
      <c r="L1409" s="134" t="str">
        <f>IF(AND('331-CT'!$E$7=TH!H1409,OR(J1409="331",K1409="331")),"x","")</f>
        <v/>
      </c>
    </row>
    <row r="1410" spans="1:12" ht="13.5" hidden="1" customHeight="1">
      <c r="A1410" s="72" t="str">
        <f t="shared" si="57"/>
        <v/>
      </c>
      <c r="B1410" s="72" t="str">
        <f t="shared" si="58"/>
        <v/>
      </c>
      <c r="C1410" s="73"/>
      <c r="D1410" s="73"/>
      <c r="E1410" s="73"/>
      <c r="F1410" s="76"/>
      <c r="G1410" s="265"/>
      <c r="H1410" s="122"/>
      <c r="I1410" s="74"/>
      <c r="J1410" s="75"/>
      <c r="K1410" s="75"/>
      <c r="L1410" s="134" t="str">
        <f>IF(AND('331-CT'!$E$7=TH!H1410,OR(J1410="331",K1410="331")),"x","")</f>
        <v/>
      </c>
    </row>
    <row r="1411" spans="1:12" ht="13.5" hidden="1" customHeight="1">
      <c r="A1411" s="72" t="str">
        <f t="shared" si="57"/>
        <v/>
      </c>
      <c r="B1411" s="72" t="str">
        <f t="shared" si="58"/>
        <v/>
      </c>
      <c r="C1411" s="73"/>
      <c r="D1411" s="73"/>
      <c r="E1411" s="73"/>
      <c r="F1411" s="76"/>
      <c r="G1411" s="265"/>
      <c r="H1411" s="122"/>
      <c r="I1411" s="74"/>
      <c r="J1411" s="75"/>
      <c r="K1411" s="75"/>
      <c r="L1411" s="134" t="str">
        <f>IF(AND('331-CT'!$E$7=TH!H1411,OR(J1411="331",K1411="331")),"x","")</f>
        <v/>
      </c>
    </row>
    <row r="1412" spans="1:12" ht="13.5" hidden="1" customHeight="1">
      <c r="A1412" s="72" t="str">
        <f t="shared" si="57"/>
        <v/>
      </c>
      <c r="B1412" s="72" t="str">
        <f t="shared" si="58"/>
        <v/>
      </c>
      <c r="C1412" s="73"/>
      <c r="D1412" s="73"/>
      <c r="E1412" s="73"/>
      <c r="F1412" s="76"/>
      <c r="G1412" s="265"/>
      <c r="H1412" s="122"/>
      <c r="I1412" s="74"/>
      <c r="J1412" s="75"/>
      <c r="K1412" s="75"/>
      <c r="L1412" s="134" t="str">
        <f>IF(AND('331-CT'!$E$7=TH!H1412,OR(J1412="331",K1412="331")),"x","")</f>
        <v/>
      </c>
    </row>
    <row r="1413" spans="1:12" ht="13.5" hidden="1" customHeight="1">
      <c r="A1413" s="72" t="str">
        <f t="shared" si="57"/>
        <v/>
      </c>
      <c r="B1413" s="72" t="str">
        <f t="shared" si="58"/>
        <v/>
      </c>
      <c r="C1413" s="73"/>
      <c r="D1413" s="73"/>
      <c r="E1413" s="73"/>
      <c r="F1413" s="76"/>
      <c r="G1413" s="265"/>
      <c r="H1413" s="122"/>
      <c r="I1413" s="74"/>
      <c r="J1413" s="75"/>
      <c r="K1413" s="75"/>
      <c r="L1413" s="134" t="str">
        <f>IF(AND('331-CT'!$E$7=TH!H1413,OR(J1413="331",K1413="331")),"x","")</f>
        <v/>
      </c>
    </row>
    <row r="1414" spans="1:12" ht="13.5" hidden="1" customHeight="1">
      <c r="A1414" s="72" t="str">
        <f t="shared" si="57"/>
        <v/>
      </c>
      <c r="B1414" s="72" t="str">
        <f t="shared" si="58"/>
        <v/>
      </c>
      <c r="C1414" s="73"/>
      <c r="D1414" s="73"/>
      <c r="E1414" s="73"/>
      <c r="F1414" s="76"/>
      <c r="G1414" s="265"/>
      <c r="H1414" s="122"/>
      <c r="I1414" s="74"/>
      <c r="J1414" s="75"/>
      <c r="K1414" s="75"/>
      <c r="L1414" s="134" t="str">
        <f>IF(AND('331-CT'!$E$7=TH!H1414,OR(J1414="331",K1414="331")),"x","")</f>
        <v/>
      </c>
    </row>
    <row r="1415" spans="1:12" ht="13.5" hidden="1" customHeight="1">
      <c r="A1415" s="72" t="str">
        <f t="shared" si="57"/>
        <v/>
      </c>
      <c r="B1415" s="72" t="str">
        <f t="shared" si="58"/>
        <v/>
      </c>
      <c r="C1415" s="73"/>
      <c r="D1415" s="73"/>
      <c r="E1415" s="73"/>
      <c r="F1415" s="76"/>
      <c r="G1415" s="265"/>
      <c r="H1415" s="122"/>
      <c r="I1415" s="74"/>
      <c r="J1415" s="75"/>
      <c r="K1415" s="75"/>
      <c r="L1415" s="134" t="str">
        <f>IF(AND('331-CT'!$E$7=TH!H1415,OR(J1415="331",K1415="331")),"x","")</f>
        <v/>
      </c>
    </row>
    <row r="1416" spans="1:12" ht="13.5" hidden="1" customHeight="1">
      <c r="A1416" s="72" t="str">
        <f t="shared" si="57"/>
        <v/>
      </c>
      <c r="B1416" s="72" t="str">
        <f t="shared" si="58"/>
        <v/>
      </c>
      <c r="C1416" s="73"/>
      <c r="D1416" s="73"/>
      <c r="E1416" s="73"/>
      <c r="F1416" s="76"/>
      <c r="G1416" s="265"/>
      <c r="H1416" s="122"/>
      <c r="I1416" s="74"/>
      <c r="J1416" s="75"/>
      <c r="K1416" s="75"/>
      <c r="L1416" s="134" t="str">
        <f>IF(AND('331-CT'!$E$7=TH!H1416,OR(J1416="331",K1416="331")),"x","")</f>
        <v/>
      </c>
    </row>
    <row r="1417" spans="1:12" ht="13.5" hidden="1" customHeight="1">
      <c r="A1417" s="72" t="str">
        <f t="shared" si="57"/>
        <v/>
      </c>
      <c r="B1417" s="72" t="str">
        <f t="shared" si="58"/>
        <v/>
      </c>
      <c r="C1417" s="73"/>
      <c r="D1417" s="73"/>
      <c r="E1417" s="73"/>
      <c r="F1417" s="76"/>
      <c r="G1417" s="265"/>
      <c r="H1417" s="122"/>
      <c r="I1417" s="74"/>
      <c r="J1417" s="75"/>
      <c r="K1417" s="75"/>
      <c r="L1417" s="134" t="str">
        <f>IF(AND('331-CT'!$E$7=TH!H1417,OR(J1417="331",K1417="331")),"x","")</f>
        <v/>
      </c>
    </row>
    <row r="1418" spans="1:12" ht="13.5" hidden="1" customHeight="1">
      <c r="A1418" s="72" t="str">
        <f t="shared" si="57"/>
        <v/>
      </c>
      <c r="B1418" s="72" t="str">
        <f t="shared" si="58"/>
        <v/>
      </c>
      <c r="C1418" s="73"/>
      <c r="D1418" s="73"/>
      <c r="E1418" s="73"/>
      <c r="F1418" s="76"/>
      <c r="G1418" s="265"/>
      <c r="H1418" s="122"/>
      <c r="I1418" s="74"/>
      <c r="J1418" s="75"/>
      <c r="K1418" s="75"/>
      <c r="L1418" s="134" t="str">
        <f>IF(AND('331-CT'!$E$7=TH!H1418,OR(J1418="331",K1418="331")),"x","")</f>
        <v/>
      </c>
    </row>
    <row r="1419" spans="1:12" ht="13.5" hidden="1" customHeight="1">
      <c r="A1419" s="72" t="str">
        <f t="shared" si="57"/>
        <v/>
      </c>
      <c r="B1419" s="72" t="str">
        <f t="shared" si="58"/>
        <v/>
      </c>
      <c r="C1419" s="73"/>
      <c r="D1419" s="73"/>
      <c r="E1419" s="73"/>
      <c r="F1419" s="76"/>
      <c r="G1419" s="265"/>
      <c r="H1419" s="122"/>
      <c r="I1419" s="74"/>
      <c r="J1419" s="75"/>
      <c r="K1419" s="75"/>
      <c r="L1419" s="134" t="str">
        <f>IF(AND('331-CT'!$E$7=TH!H1419,OR(J1419="331",K1419="331")),"x","")</f>
        <v/>
      </c>
    </row>
    <row r="1420" spans="1:12" ht="13.5" hidden="1" customHeight="1">
      <c r="A1420" s="72" t="str">
        <f t="shared" si="57"/>
        <v/>
      </c>
      <c r="B1420" s="72" t="str">
        <f t="shared" si="58"/>
        <v/>
      </c>
      <c r="C1420" s="73"/>
      <c r="D1420" s="73"/>
      <c r="E1420" s="73"/>
      <c r="F1420" s="76"/>
      <c r="G1420" s="265"/>
      <c r="H1420" s="122"/>
      <c r="I1420" s="74"/>
      <c r="J1420" s="75"/>
      <c r="K1420" s="75"/>
      <c r="L1420" s="134" t="str">
        <f>IF(AND('331-CT'!$E$7=TH!H1420,OR(J1420="331",K1420="331")),"x","")</f>
        <v/>
      </c>
    </row>
    <row r="1421" spans="1:12" ht="13.5" hidden="1" customHeight="1">
      <c r="A1421" s="72" t="str">
        <f t="shared" si="57"/>
        <v/>
      </c>
      <c r="B1421" s="72" t="str">
        <f t="shared" si="58"/>
        <v/>
      </c>
      <c r="C1421" s="73"/>
      <c r="D1421" s="73"/>
      <c r="E1421" s="73"/>
      <c r="F1421" s="76"/>
      <c r="G1421" s="265"/>
      <c r="H1421" s="122"/>
      <c r="I1421" s="74"/>
      <c r="J1421" s="75"/>
      <c r="K1421" s="75"/>
      <c r="L1421" s="134" t="str">
        <f>IF(AND('331-CT'!$E$7=TH!H1421,OR(J1421="331",K1421="331")),"x","")</f>
        <v/>
      </c>
    </row>
    <row r="1422" spans="1:12" ht="13.5" hidden="1" customHeight="1">
      <c r="A1422" s="72" t="str">
        <f t="shared" si="57"/>
        <v/>
      </c>
      <c r="B1422" s="72" t="str">
        <f t="shared" si="58"/>
        <v/>
      </c>
      <c r="C1422" s="73"/>
      <c r="D1422" s="73"/>
      <c r="E1422" s="73"/>
      <c r="F1422" s="76"/>
      <c r="G1422" s="265"/>
      <c r="H1422" s="122"/>
      <c r="I1422" s="74"/>
      <c r="J1422" s="75"/>
      <c r="K1422" s="75"/>
      <c r="L1422" s="134" t="str">
        <f>IF(AND('331-CT'!$E$7=TH!H1422,OR(J1422="331",K1422="331")),"x","")</f>
        <v/>
      </c>
    </row>
    <row r="1423" spans="1:12" ht="13.5" hidden="1" customHeight="1">
      <c r="A1423" s="72" t="str">
        <f t="shared" si="57"/>
        <v/>
      </c>
      <c r="B1423" s="72" t="str">
        <f t="shared" si="58"/>
        <v/>
      </c>
      <c r="C1423" s="73"/>
      <c r="D1423" s="73"/>
      <c r="E1423" s="73"/>
      <c r="F1423" s="76"/>
      <c r="G1423" s="265"/>
      <c r="H1423" s="122"/>
      <c r="I1423" s="74"/>
      <c r="J1423" s="75"/>
      <c r="K1423" s="75"/>
      <c r="L1423" s="134" t="str">
        <f>IF(AND('331-CT'!$E$7=TH!H1423,OR(J1423="331",K1423="331")),"x","")</f>
        <v/>
      </c>
    </row>
    <row r="1424" spans="1:12" ht="13.5" hidden="1" customHeight="1">
      <c r="A1424" s="72" t="str">
        <f t="shared" si="57"/>
        <v/>
      </c>
      <c r="B1424" s="72" t="str">
        <f t="shared" si="58"/>
        <v/>
      </c>
      <c r="C1424" s="73"/>
      <c r="D1424" s="73"/>
      <c r="E1424" s="73"/>
      <c r="F1424" s="76"/>
      <c r="G1424" s="265"/>
      <c r="H1424" s="122"/>
      <c r="I1424" s="74"/>
      <c r="J1424" s="75"/>
      <c r="K1424" s="75"/>
      <c r="L1424" s="134" t="str">
        <f>IF(AND('331-CT'!$E$7=TH!H1424,OR(J1424="331",K1424="331")),"x","")</f>
        <v/>
      </c>
    </row>
    <row r="1425" spans="1:12" ht="13.5" hidden="1" customHeight="1">
      <c r="A1425" s="72" t="str">
        <f t="shared" si="57"/>
        <v/>
      </c>
      <c r="B1425" s="72" t="str">
        <f t="shared" si="58"/>
        <v/>
      </c>
      <c r="C1425" s="73"/>
      <c r="D1425" s="73"/>
      <c r="E1425" s="73"/>
      <c r="F1425" s="76"/>
      <c r="G1425" s="265"/>
      <c r="H1425" s="122"/>
      <c r="I1425" s="74"/>
      <c r="J1425" s="75"/>
      <c r="K1425" s="75"/>
      <c r="L1425" s="134" t="str">
        <f>IF(AND('331-CT'!$E$7=TH!H1425,OR(J1425="331",K1425="331")),"x","")</f>
        <v/>
      </c>
    </row>
    <row r="1426" spans="1:12" ht="13.5" hidden="1" customHeight="1">
      <c r="A1426" s="72" t="str">
        <f t="shared" si="57"/>
        <v/>
      </c>
      <c r="B1426" s="72" t="str">
        <f t="shared" si="58"/>
        <v/>
      </c>
      <c r="C1426" s="73"/>
      <c r="D1426" s="73"/>
      <c r="E1426" s="73"/>
      <c r="F1426" s="76"/>
      <c r="G1426" s="265"/>
      <c r="H1426" s="122"/>
      <c r="I1426" s="74"/>
      <c r="J1426" s="75"/>
      <c r="K1426" s="75"/>
      <c r="L1426" s="134" t="str">
        <f>IF(AND('331-CT'!$E$7=TH!H1426,OR(J1426="331",K1426="331")),"x","")</f>
        <v/>
      </c>
    </row>
    <row r="1427" spans="1:12" ht="13.5" hidden="1" customHeight="1">
      <c r="A1427" s="72" t="str">
        <f t="shared" si="57"/>
        <v/>
      </c>
      <c r="B1427" s="72" t="str">
        <f t="shared" si="58"/>
        <v/>
      </c>
      <c r="C1427" s="73"/>
      <c r="D1427" s="73"/>
      <c r="E1427" s="73"/>
      <c r="F1427" s="76"/>
      <c r="G1427" s="265"/>
      <c r="H1427" s="122"/>
      <c r="I1427" s="74"/>
      <c r="J1427" s="75"/>
      <c r="K1427" s="75"/>
      <c r="L1427" s="134" t="str">
        <f>IF(AND('331-CT'!$E$7=TH!H1427,OR(J1427="331",K1427="331")),"x","")</f>
        <v/>
      </c>
    </row>
    <row r="1428" spans="1:12" ht="13.5" hidden="1" customHeight="1">
      <c r="A1428" s="72" t="str">
        <f t="shared" si="57"/>
        <v/>
      </c>
      <c r="B1428" s="72" t="str">
        <f t="shared" si="58"/>
        <v/>
      </c>
      <c r="C1428" s="73"/>
      <c r="D1428" s="73"/>
      <c r="E1428" s="73"/>
      <c r="F1428" s="76"/>
      <c r="G1428" s="265"/>
      <c r="H1428" s="122"/>
      <c r="I1428" s="74"/>
      <c r="J1428" s="75"/>
      <c r="K1428" s="75"/>
      <c r="L1428" s="134" t="str">
        <f>IF(AND('331-CT'!$E$7=TH!H1428,OR(J1428="331",K1428="331")),"x","")</f>
        <v/>
      </c>
    </row>
    <row r="1429" spans="1:12" ht="13.5" hidden="1" customHeight="1">
      <c r="A1429" s="72" t="str">
        <f t="shared" si="57"/>
        <v/>
      </c>
      <c r="B1429" s="72" t="str">
        <f t="shared" si="58"/>
        <v/>
      </c>
      <c r="C1429" s="73"/>
      <c r="D1429" s="73"/>
      <c r="E1429" s="73"/>
      <c r="F1429" s="76"/>
      <c r="G1429" s="265"/>
      <c r="H1429" s="122"/>
      <c r="I1429" s="74"/>
      <c r="J1429" s="75"/>
      <c r="K1429" s="75"/>
      <c r="L1429" s="134" t="str">
        <f>IF(AND('331-CT'!$E$7=TH!H1429,OR(J1429="331",K1429="331")),"x","")</f>
        <v/>
      </c>
    </row>
    <row r="1430" spans="1:12" ht="13.5" hidden="1" customHeight="1">
      <c r="A1430" s="72" t="str">
        <f t="shared" si="57"/>
        <v/>
      </c>
      <c r="B1430" s="72" t="str">
        <f t="shared" si="58"/>
        <v/>
      </c>
      <c r="C1430" s="73"/>
      <c r="D1430" s="73"/>
      <c r="E1430" s="73"/>
      <c r="F1430" s="76"/>
      <c r="G1430" s="265"/>
      <c r="H1430" s="122"/>
      <c r="I1430" s="74"/>
      <c r="J1430" s="75"/>
      <c r="K1430" s="75"/>
      <c r="L1430" s="134" t="str">
        <f>IF(AND('331-CT'!$E$7=TH!H1430,OR(J1430="331",K1430="331")),"x","")</f>
        <v/>
      </c>
    </row>
    <row r="1431" spans="1:12" ht="13.5" hidden="1" customHeight="1">
      <c r="A1431" s="72" t="str">
        <f t="shared" si="57"/>
        <v/>
      </c>
      <c r="B1431" s="72" t="str">
        <f t="shared" si="58"/>
        <v/>
      </c>
      <c r="C1431" s="73"/>
      <c r="D1431" s="73"/>
      <c r="E1431" s="73"/>
      <c r="F1431" s="76"/>
      <c r="G1431" s="265"/>
      <c r="H1431" s="122"/>
      <c r="I1431" s="74"/>
      <c r="J1431" s="75"/>
      <c r="K1431" s="75"/>
      <c r="L1431" s="134" t="str">
        <f>IF(AND('331-CT'!$E$7=TH!H1431,OR(J1431="331",K1431="331")),"x","")</f>
        <v/>
      </c>
    </row>
    <row r="1432" spans="1:12" ht="13.5" hidden="1" customHeight="1">
      <c r="A1432" s="72" t="str">
        <f t="shared" si="57"/>
        <v/>
      </c>
      <c r="B1432" s="72" t="str">
        <f t="shared" si="58"/>
        <v/>
      </c>
      <c r="C1432" s="73"/>
      <c r="D1432" s="73"/>
      <c r="E1432" s="73"/>
      <c r="F1432" s="76"/>
      <c r="G1432" s="265"/>
      <c r="H1432" s="122"/>
      <c r="I1432" s="74"/>
      <c r="J1432" s="75"/>
      <c r="K1432" s="75"/>
      <c r="L1432" s="134" t="str">
        <f>IF(AND('331-CT'!$E$7=TH!H1432,OR(J1432="331",K1432="331")),"x","")</f>
        <v/>
      </c>
    </row>
    <row r="1433" spans="1:12" ht="13.5" hidden="1" customHeight="1">
      <c r="A1433" s="72" t="str">
        <f t="shared" si="57"/>
        <v/>
      </c>
      <c r="B1433" s="72" t="str">
        <f t="shared" si="58"/>
        <v/>
      </c>
      <c r="C1433" s="73"/>
      <c r="D1433" s="73"/>
      <c r="E1433" s="73"/>
      <c r="F1433" s="76"/>
      <c r="G1433" s="265"/>
      <c r="H1433" s="122"/>
      <c r="I1433" s="74"/>
      <c r="J1433" s="75"/>
      <c r="K1433" s="75"/>
      <c r="L1433" s="134" t="str">
        <f>IF(AND('331-CT'!$E$7=TH!H1433,OR(J1433="331",K1433="331")),"x","")</f>
        <v/>
      </c>
    </row>
    <row r="1434" spans="1:12" ht="13.5" hidden="1" customHeight="1">
      <c r="A1434" s="72" t="str">
        <f t="shared" si="57"/>
        <v/>
      </c>
      <c r="B1434" s="72" t="str">
        <f t="shared" si="58"/>
        <v/>
      </c>
      <c r="C1434" s="73"/>
      <c r="D1434" s="73"/>
      <c r="E1434" s="73"/>
      <c r="F1434" s="76"/>
      <c r="G1434" s="265"/>
      <c r="H1434" s="122"/>
      <c r="I1434" s="74"/>
      <c r="J1434" s="75"/>
      <c r="K1434" s="75"/>
      <c r="L1434" s="134" t="str">
        <f>IF(AND('331-CT'!$E$7=TH!H1434,OR(J1434="331",K1434="331")),"x","")</f>
        <v/>
      </c>
    </row>
    <row r="1435" spans="1:12" ht="13.5" hidden="1" customHeight="1">
      <c r="A1435" s="72" t="str">
        <f t="shared" si="57"/>
        <v/>
      </c>
      <c r="B1435" s="72" t="str">
        <f t="shared" si="58"/>
        <v/>
      </c>
      <c r="C1435" s="73"/>
      <c r="D1435" s="73"/>
      <c r="E1435" s="73"/>
      <c r="F1435" s="76"/>
      <c r="G1435" s="265"/>
      <c r="H1435" s="122"/>
      <c r="I1435" s="74"/>
      <c r="J1435" s="75"/>
      <c r="K1435" s="75"/>
      <c r="L1435" s="134" t="str">
        <f>IF(AND('331-CT'!$E$7=TH!H1435,OR(J1435="331",K1435="331")),"x","")</f>
        <v/>
      </c>
    </row>
    <row r="1436" spans="1:12" ht="13.5" hidden="1" customHeight="1">
      <c r="A1436" s="72" t="str">
        <f t="shared" si="57"/>
        <v/>
      </c>
      <c r="B1436" s="72" t="str">
        <f t="shared" si="58"/>
        <v/>
      </c>
      <c r="C1436" s="73"/>
      <c r="D1436" s="73"/>
      <c r="E1436" s="73"/>
      <c r="F1436" s="76"/>
      <c r="G1436" s="265"/>
      <c r="H1436" s="122"/>
      <c r="I1436" s="74"/>
      <c r="J1436" s="75"/>
      <c r="K1436" s="75"/>
      <c r="L1436" s="134" t="str">
        <f>IF(AND('331-CT'!$E$7=TH!H1436,OR(J1436="331",K1436="331")),"x","")</f>
        <v/>
      </c>
    </row>
    <row r="1437" spans="1:12" ht="13.5" hidden="1" customHeight="1">
      <c r="A1437" s="72" t="str">
        <f t="shared" si="57"/>
        <v/>
      </c>
      <c r="B1437" s="72" t="str">
        <f t="shared" si="58"/>
        <v/>
      </c>
      <c r="C1437" s="73"/>
      <c r="D1437" s="73"/>
      <c r="E1437" s="73"/>
      <c r="F1437" s="76"/>
      <c r="G1437" s="265"/>
      <c r="H1437" s="122"/>
      <c r="I1437" s="74"/>
      <c r="J1437" s="75"/>
      <c r="K1437" s="75"/>
      <c r="L1437" s="134" t="str">
        <f>IF(AND('331-CT'!$E$7=TH!H1437,OR(J1437="331",K1437="331")),"x","")</f>
        <v/>
      </c>
    </row>
    <row r="1438" spans="1:12" ht="13.5" hidden="1" customHeight="1">
      <c r="A1438" s="72" t="str">
        <f t="shared" si="57"/>
        <v/>
      </c>
      <c r="B1438" s="72" t="str">
        <f t="shared" si="58"/>
        <v/>
      </c>
      <c r="C1438" s="73"/>
      <c r="D1438" s="73"/>
      <c r="E1438" s="73"/>
      <c r="F1438" s="76"/>
      <c r="G1438" s="265"/>
      <c r="H1438" s="122"/>
      <c r="I1438" s="74"/>
      <c r="J1438" s="75"/>
      <c r="K1438" s="75"/>
      <c r="L1438" s="134" t="str">
        <f>IF(AND('331-CT'!$E$7=TH!H1438,OR(J1438="331",K1438="331")),"x","")</f>
        <v/>
      </c>
    </row>
    <row r="1439" spans="1:12" ht="13.5" hidden="1" customHeight="1">
      <c r="A1439" s="72" t="str">
        <f t="shared" si="57"/>
        <v/>
      </c>
      <c r="B1439" s="72" t="str">
        <f t="shared" si="58"/>
        <v/>
      </c>
      <c r="C1439" s="73"/>
      <c r="D1439" s="73"/>
      <c r="E1439" s="73"/>
      <c r="F1439" s="76"/>
      <c r="G1439" s="265"/>
      <c r="H1439" s="122"/>
      <c r="I1439" s="74"/>
      <c r="J1439" s="75"/>
      <c r="K1439" s="75"/>
      <c r="L1439" s="134" t="str">
        <f>IF(AND('331-CT'!$E$7=TH!H1439,OR(J1439="331",K1439="331")),"x","")</f>
        <v/>
      </c>
    </row>
    <row r="1440" spans="1:12" ht="13.5" hidden="1" customHeight="1">
      <c r="A1440" s="72" t="str">
        <f t="shared" si="57"/>
        <v/>
      </c>
      <c r="B1440" s="72" t="str">
        <f t="shared" si="58"/>
        <v/>
      </c>
      <c r="C1440" s="73"/>
      <c r="D1440" s="73"/>
      <c r="E1440" s="73"/>
      <c r="F1440" s="76"/>
      <c r="G1440" s="265"/>
      <c r="H1440" s="122"/>
      <c r="I1440" s="74"/>
      <c r="J1440" s="75"/>
      <c r="K1440" s="75"/>
      <c r="L1440" s="134" t="str">
        <f>IF(AND('331-CT'!$E$7=TH!H1440,OR(J1440="331",K1440="331")),"x","")</f>
        <v/>
      </c>
    </row>
    <row r="1441" spans="1:12" ht="13.5" hidden="1" customHeight="1">
      <c r="A1441" s="72" t="str">
        <f t="shared" si="57"/>
        <v/>
      </c>
      <c r="B1441" s="72" t="str">
        <f t="shared" si="58"/>
        <v/>
      </c>
      <c r="C1441" s="73"/>
      <c r="D1441" s="73"/>
      <c r="E1441" s="73"/>
      <c r="F1441" s="76"/>
      <c r="G1441" s="265"/>
      <c r="H1441" s="122"/>
      <c r="I1441" s="74"/>
      <c r="J1441" s="75"/>
      <c r="K1441" s="75"/>
      <c r="L1441" s="134" t="str">
        <f>IF(AND('331-CT'!$E$7=TH!H1441,OR(J1441="331",K1441="331")),"x","")</f>
        <v/>
      </c>
    </row>
    <row r="1442" spans="1:12" ht="13.5" hidden="1" customHeight="1">
      <c r="A1442" s="72" t="str">
        <f t="shared" si="57"/>
        <v/>
      </c>
      <c r="B1442" s="72" t="str">
        <f t="shared" si="58"/>
        <v/>
      </c>
      <c r="C1442" s="73"/>
      <c r="D1442" s="73"/>
      <c r="E1442" s="73"/>
      <c r="F1442" s="76"/>
      <c r="G1442" s="265"/>
      <c r="H1442" s="122"/>
      <c r="I1442" s="74"/>
      <c r="J1442" s="75"/>
      <c r="K1442" s="75"/>
      <c r="L1442" s="134" t="str">
        <f>IF(AND('331-CT'!$E$7=TH!H1442,OR(J1442="331",K1442="331")),"x","")</f>
        <v/>
      </c>
    </row>
    <row r="1443" spans="1:12" ht="13.5" hidden="1" customHeight="1">
      <c r="A1443" s="72" t="str">
        <f t="shared" si="57"/>
        <v/>
      </c>
      <c r="B1443" s="72" t="str">
        <f t="shared" si="58"/>
        <v/>
      </c>
      <c r="C1443" s="73"/>
      <c r="D1443" s="73"/>
      <c r="E1443" s="73"/>
      <c r="F1443" s="76"/>
      <c r="G1443" s="265"/>
      <c r="H1443" s="122"/>
      <c r="I1443" s="74"/>
      <c r="J1443" s="75"/>
      <c r="K1443" s="75"/>
      <c r="L1443" s="134" t="str">
        <f>IF(AND('331-CT'!$E$7=TH!H1443,OR(J1443="331",K1443="331")),"x","")</f>
        <v/>
      </c>
    </row>
    <row r="1444" spans="1:12" ht="13.5" hidden="1" customHeight="1">
      <c r="A1444" s="72" t="str">
        <f t="shared" si="57"/>
        <v/>
      </c>
      <c r="B1444" s="72" t="str">
        <f t="shared" si="58"/>
        <v/>
      </c>
      <c r="C1444" s="73"/>
      <c r="D1444" s="73"/>
      <c r="E1444" s="73"/>
      <c r="F1444" s="76"/>
      <c r="G1444" s="265"/>
      <c r="H1444" s="122"/>
      <c r="I1444" s="74"/>
      <c r="J1444" s="75"/>
      <c r="K1444" s="75"/>
      <c r="L1444" s="134" t="str">
        <f>IF(AND('331-CT'!$E$7=TH!H1444,OR(J1444="331",K1444="331")),"x","")</f>
        <v/>
      </c>
    </row>
    <row r="1445" spans="1:12" ht="13.5" hidden="1" customHeight="1">
      <c r="A1445" s="72" t="str">
        <f t="shared" si="57"/>
        <v/>
      </c>
      <c r="B1445" s="72" t="str">
        <f t="shared" si="58"/>
        <v/>
      </c>
      <c r="C1445" s="73"/>
      <c r="D1445" s="73"/>
      <c r="E1445" s="73"/>
      <c r="F1445" s="76"/>
      <c r="G1445" s="265"/>
      <c r="H1445" s="122"/>
      <c r="I1445" s="74"/>
      <c r="J1445" s="75"/>
      <c r="K1445" s="75"/>
      <c r="L1445" s="134" t="str">
        <f>IF(AND('331-CT'!$E$7=TH!H1445,OR(J1445="331",K1445="331")),"x","")</f>
        <v/>
      </c>
    </row>
    <row r="1446" spans="1:12" ht="13.5" hidden="1" customHeight="1">
      <c r="A1446" s="72" t="str">
        <f t="shared" si="57"/>
        <v/>
      </c>
      <c r="B1446" s="72" t="str">
        <f t="shared" si="58"/>
        <v/>
      </c>
      <c r="C1446" s="73"/>
      <c r="D1446" s="73"/>
      <c r="E1446" s="73"/>
      <c r="F1446" s="76"/>
      <c r="G1446" s="265"/>
      <c r="H1446" s="122"/>
      <c r="I1446" s="74"/>
      <c r="J1446" s="75"/>
      <c r="K1446" s="75"/>
      <c r="L1446" s="134" t="str">
        <f>IF(AND('331-CT'!$E$7=TH!H1446,OR(J1446="331",K1446="331")),"x","")</f>
        <v/>
      </c>
    </row>
    <row r="1447" spans="1:12" ht="13.5" hidden="1" customHeight="1">
      <c r="A1447" s="72" t="str">
        <f t="shared" si="57"/>
        <v/>
      </c>
      <c r="B1447" s="72" t="str">
        <f t="shared" si="58"/>
        <v/>
      </c>
      <c r="C1447" s="73"/>
      <c r="D1447" s="73"/>
      <c r="E1447" s="73"/>
      <c r="F1447" s="76"/>
      <c r="G1447" s="265"/>
      <c r="H1447" s="122"/>
      <c r="I1447" s="74"/>
      <c r="J1447" s="75"/>
      <c r="K1447" s="75"/>
      <c r="L1447" s="134" t="str">
        <f>IF(AND('331-CT'!$E$7=TH!H1447,OR(J1447="331",K1447="331")),"x","")</f>
        <v/>
      </c>
    </row>
    <row r="1448" spans="1:12" ht="13.5" hidden="1" customHeight="1">
      <c r="A1448" s="72" t="str">
        <f t="shared" si="57"/>
        <v/>
      </c>
      <c r="B1448" s="72" t="str">
        <f t="shared" si="58"/>
        <v/>
      </c>
      <c r="C1448" s="73"/>
      <c r="D1448" s="73"/>
      <c r="E1448" s="73"/>
      <c r="F1448" s="76"/>
      <c r="G1448" s="265"/>
      <c r="H1448" s="122"/>
      <c r="I1448" s="74"/>
      <c r="J1448" s="75"/>
      <c r="K1448" s="75"/>
      <c r="L1448" s="134" t="str">
        <f>IF(AND('331-CT'!$E$7=TH!H1448,OR(J1448="331",K1448="331")),"x","")</f>
        <v/>
      </c>
    </row>
    <row r="1449" spans="1:12" ht="13.5" hidden="1" customHeight="1">
      <c r="A1449" s="72" t="str">
        <f t="shared" si="57"/>
        <v/>
      </c>
      <c r="B1449" s="72" t="str">
        <f t="shared" si="58"/>
        <v/>
      </c>
      <c r="C1449" s="73"/>
      <c r="D1449" s="73"/>
      <c r="E1449" s="73"/>
      <c r="F1449" s="76"/>
      <c r="G1449" s="265"/>
      <c r="H1449" s="122"/>
      <c r="I1449" s="74"/>
      <c r="J1449" s="75"/>
      <c r="K1449" s="75"/>
      <c r="L1449" s="134" t="str">
        <f>IF(AND('331-CT'!$E$7=TH!H1449,OR(J1449="331",K1449="331")),"x","")</f>
        <v/>
      </c>
    </row>
    <row r="1450" spans="1:12" ht="13.5" hidden="1" customHeight="1">
      <c r="A1450" s="72" t="str">
        <f t="shared" si="57"/>
        <v/>
      </c>
      <c r="B1450" s="72" t="str">
        <f t="shared" si="58"/>
        <v/>
      </c>
      <c r="C1450" s="73"/>
      <c r="D1450" s="73"/>
      <c r="E1450" s="73"/>
      <c r="F1450" s="76"/>
      <c r="G1450" s="265"/>
      <c r="H1450" s="122"/>
      <c r="I1450" s="74"/>
      <c r="J1450" s="75"/>
      <c r="K1450" s="75"/>
      <c r="L1450" s="134" t="str">
        <f>IF(AND('331-CT'!$E$7=TH!H1450,OR(J1450="331",K1450="331")),"x","")</f>
        <v/>
      </c>
    </row>
    <row r="1451" spans="1:12" ht="13.5" hidden="1" customHeight="1">
      <c r="A1451" s="72" t="str">
        <f t="shared" si="57"/>
        <v/>
      </c>
      <c r="B1451" s="72" t="str">
        <f t="shared" si="58"/>
        <v/>
      </c>
      <c r="C1451" s="73"/>
      <c r="D1451" s="73"/>
      <c r="E1451" s="73"/>
      <c r="F1451" s="76"/>
      <c r="G1451" s="265"/>
      <c r="H1451" s="122"/>
      <c r="I1451" s="74"/>
      <c r="J1451" s="75"/>
      <c r="K1451" s="75"/>
      <c r="L1451" s="134" t="str">
        <f>IF(AND('331-CT'!$E$7=TH!H1451,OR(J1451="331",K1451="331")),"x","")</f>
        <v/>
      </c>
    </row>
    <row r="1452" spans="1:12" ht="13.5" hidden="1" customHeight="1">
      <c r="A1452" s="72" t="str">
        <f t="shared" si="57"/>
        <v/>
      </c>
      <c r="B1452" s="72" t="str">
        <f t="shared" si="58"/>
        <v/>
      </c>
      <c r="C1452" s="73"/>
      <c r="D1452" s="73"/>
      <c r="E1452" s="73"/>
      <c r="F1452" s="76"/>
      <c r="G1452" s="265"/>
      <c r="H1452" s="122"/>
      <c r="I1452" s="74"/>
      <c r="J1452" s="75"/>
      <c r="K1452" s="75"/>
      <c r="L1452" s="134" t="str">
        <f>IF(AND('331-CT'!$E$7=TH!H1452,OR(J1452="331",K1452="331")),"x","")</f>
        <v/>
      </c>
    </row>
    <row r="1453" spans="1:12" ht="13.5" hidden="1" customHeight="1">
      <c r="A1453" s="72" t="str">
        <f t="shared" si="57"/>
        <v/>
      </c>
      <c r="B1453" s="72" t="str">
        <f t="shared" si="58"/>
        <v/>
      </c>
      <c r="C1453" s="73"/>
      <c r="D1453" s="73"/>
      <c r="E1453" s="73"/>
      <c r="F1453" s="76"/>
      <c r="G1453" s="265"/>
      <c r="H1453" s="122"/>
      <c r="I1453" s="74"/>
      <c r="J1453" s="75"/>
      <c r="K1453" s="75"/>
      <c r="L1453" s="134" t="str">
        <f>IF(AND('331-CT'!$E$7=TH!H1453,OR(J1453="331",K1453="331")),"x","")</f>
        <v/>
      </c>
    </row>
    <row r="1454" spans="1:12" ht="13.5" hidden="1" customHeight="1">
      <c r="A1454" s="72" t="str">
        <f t="shared" si="57"/>
        <v/>
      </c>
      <c r="B1454" s="72" t="str">
        <f t="shared" si="58"/>
        <v/>
      </c>
      <c r="C1454" s="73"/>
      <c r="D1454" s="73"/>
      <c r="E1454" s="73"/>
      <c r="F1454" s="76"/>
      <c r="G1454" s="265"/>
      <c r="H1454" s="122"/>
      <c r="I1454" s="74"/>
      <c r="J1454" s="75"/>
      <c r="K1454" s="75"/>
      <c r="L1454" s="134" t="str">
        <f>IF(AND('331-CT'!$E$7=TH!H1454,OR(J1454="331",K1454="331")),"x","")</f>
        <v/>
      </c>
    </row>
    <row r="1455" spans="1:12" ht="13.5" hidden="1" customHeight="1">
      <c r="A1455" s="72" t="str">
        <f t="shared" si="57"/>
        <v/>
      </c>
      <c r="B1455" s="72" t="str">
        <f t="shared" si="58"/>
        <v/>
      </c>
      <c r="C1455" s="73"/>
      <c r="D1455" s="73"/>
      <c r="E1455" s="73"/>
      <c r="F1455" s="76"/>
      <c r="G1455" s="265"/>
      <c r="H1455" s="122"/>
      <c r="I1455" s="74"/>
      <c r="J1455" s="75"/>
      <c r="K1455" s="75"/>
      <c r="L1455" s="134" t="str">
        <f>IF(AND('331-CT'!$E$7=TH!H1455,OR(J1455="331",K1455="331")),"x","")</f>
        <v/>
      </c>
    </row>
    <row r="1456" spans="1:12" ht="13.5" hidden="1" customHeight="1">
      <c r="A1456" s="72" t="str">
        <f t="shared" si="57"/>
        <v/>
      </c>
      <c r="B1456" s="72" t="str">
        <f t="shared" si="58"/>
        <v/>
      </c>
      <c r="C1456" s="73"/>
      <c r="D1456" s="73"/>
      <c r="E1456" s="73"/>
      <c r="F1456" s="76"/>
      <c r="G1456" s="265"/>
      <c r="H1456" s="122"/>
      <c r="I1456" s="74"/>
      <c r="J1456" s="75"/>
      <c r="K1456" s="75"/>
      <c r="L1456" s="134" t="str">
        <f>IF(AND('331-CT'!$E$7=TH!H1456,OR(J1456="331",K1456="331")),"x","")</f>
        <v/>
      </c>
    </row>
    <row r="1457" spans="1:12" ht="13.5" hidden="1" customHeight="1">
      <c r="A1457" s="72" t="str">
        <f t="shared" si="57"/>
        <v/>
      </c>
      <c r="B1457" s="72" t="str">
        <f t="shared" si="58"/>
        <v/>
      </c>
      <c r="C1457" s="73"/>
      <c r="D1457" s="73"/>
      <c r="E1457" s="73"/>
      <c r="F1457" s="76"/>
      <c r="G1457" s="265"/>
      <c r="H1457" s="122"/>
      <c r="I1457" s="74"/>
      <c r="J1457" s="75"/>
      <c r="K1457" s="75"/>
      <c r="L1457" s="134" t="str">
        <f>IF(AND('331-CT'!$E$7=TH!H1457,OR(J1457="331",K1457="331")),"x","")</f>
        <v/>
      </c>
    </row>
    <row r="1458" spans="1:12" ht="13.5" hidden="1" customHeight="1">
      <c r="A1458" s="72" t="str">
        <f t="shared" si="57"/>
        <v/>
      </c>
      <c r="B1458" s="72" t="str">
        <f t="shared" si="58"/>
        <v/>
      </c>
      <c r="C1458" s="73"/>
      <c r="D1458" s="73"/>
      <c r="E1458" s="73"/>
      <c r="F1458" s="76"/>
      <c r="G1458" s="265"/>
      <c r="H1458" s="122"/>
      <c r="I1458" s="74"/>
      <c r="J1458" s="75"/>
      <c r="K1458" s="75"/>
      <c r="L1458" s="134" t="str">
        <f>IF(AND('331-CT'!$E$7=TH!H1458,OR(J1458="331",K1458="331")),"x","")</f>
        <v/>
      </c>
    </row>
    <row r="1459" spans="1:12" ht="13.5" hidden="1" customHeight="1">
      <c r="A1459" s="72" t="str">
        <f t="shared" ref="A1459:A1522" si="59">IF(C1459&lt;&gt;"",YEAR(C1459),"")</f>
        <v/>
      </c>
      <c r="B1459" s="72" t="str">
        <f t="shared" ref="B1459:B1522" si="60">IF(C1459&lt;&gt;"",MONTH(C1459),"")</f>
        <v/>
      </c>
      <c r="C1459" s="73"/>
      <c r="D1459" s="73"/>
      <c r="E1459" s="73"/>
      <c r="F1459" s="76"/>
      <c r="G1459" s="265"/>
      <c r="H1459" s="122"/>
      <c r="I1459" s="74"/>
      <c r="J1459" s="75"/>
      <c r="K1459" s="75"/>
      <c r="L1459" s="134" t="str">
        <f>IF(AND('331-CT'!$E$7=TH!H1459,OR(J1459="331",K1459="331")),"x","")</f>
        <v/>
      </c>
    </row>
    <row r="1460" spans="1:12" ht="13.5" hidden="1" customHeight="1">
      <c r="A1460" s="72" t="str">
        <f t="shared" si="59"/>
        <v/>
      </c>
      <c r="B1460" s="72" t="str">
        <f t="shared" si="60"/>
        <v/>
      </c>
      <c r="C1460" s="73"/>
      <c r="D1460" s="73"/>
      <c r="E1460" s="73"/>
      <c r="F1460" s="76"/>
      <c r="G1460" s="265"/>
      <c r="H1460" s="122"/>
      <c r="I1460" s="74"/>
      <c r="J1460" s="75"/>
      <c r="K1460" s="75"/>
      <c r="L1460" s="134" t="str">
        <f>IF(AND('331-CT'!$E$7=TH!H1460,OR(J1460="331",K1460="331")),"x","")</f>
        <v/>
      </c>
    </row>
    <row r="1461" spans="1:12" ht="13.5" hidden="1" customHeight="1">
      <c r="A1461" s="72" t="str">
        <f t="shared" si="59"/>
        <v/>
      </c>
      <c r="B1461" s="72" t="str">
        <f t="shared" si="60"/>
        <v/>
      </c>
      <c r="C1461" s="73"/>
      <c r="D1461" s="73"/>
      <c r="E1461" s="73"/>
      <c r="F1461" s="76"/>
      <c r="G1461" s="265"/>
      <c r="H1461" s="122"/>
      <c r="I1461" s="74"/>
      <c r="J1461" s="75"/>
      <c r="K1461" s="75"/>
      <c r="L1461" s="134" t="str">
        <f>IF(AND('331-CT'!$E$7=TH!H1461,OR(J1461="331",K1461="331")),"x","")</f>
        <v/>
      </c>
    </row>
    <row r="1462" spans="1:12" ht="13.5" hidden="1" customHeight="1">
      <c r="A1462" s="72" t="str">
        <f t="shared" si="59"/>
        <v/>
      </c>
      <c r="B1462" s="72" t="str">
        <f t="shared" si="60"/>
        <v/>
      </c>
      <c r="C1462" s="73"/>
      <c r="D1462" s="73"/>
      <c r="E1462" s="73"/>
      <c r="F1462" s="76"/>
      <c r="G1462" s="265"/>
      <c r="H1462" s="122"/>
      <c r="I1462" s="74"/>
      <c r="J1462" s="75"/>
      <c r="K1462" s="75"/>
      <c r="L1462" s="134" t="str">
        <f>IF(AND('331-CT'!$E$7=TH!H1462,OR(J1462="331",K1462="331")),"x","")</f>
        <v/>
      </c>
    </row>
    <row r="1463" spans="1:12" ht="13.5" hidden="1" customHeight="1">
      <c r="A1463" s="72" t="str">
        <f t="shared" si="59"/>
        <v/>
      </c>
      <c r="B1463" s="72" t="str">
        <f t="shared" si="60"/>
        <v/>
      </c>
      <c r="C1463" s="73"/>
      <c r="D1463" s="73"/>
      <c r="E1463" s="73"/>
      <c r="F1463" s="76"/>
      <c r="G1463" s="265"/>
      <c r="H1463" s="122"/>
      <c r="I1463" s="74"/>
      <c r="J1463" s="75"/>
      <c r="K1463" s="75"/>
      <c r="L1463" s="134" t="str">
        <f>IF(AND('331-CT'!$E$7=TH!H1463,OR(J1463="331",K1463="331")),"x","")</f>
        <v/>
      </c>
    </row>
    <row r="1464" spans="1:12" ht="13.5" hidden="1" customHeight="1">
      <c r="A1464" s="72" t="str">
        <f t="shared" si="59"/>
        <v/>
      </c>
      <c r="B1464" s="72" t="str">
        <f t="shared" si="60"/>
        <v/>
      </c>
      <c r="C1464" s="73"/>
      <c r="D1464" s="73"/>
      <c r="E1464" s="73"/>
      <c r="F1464" s="76"/>
      <c r="G1464" s="265"/>
      <c r="H1464" s="122"/>
      <c r="I1464" s="74"/>
      <c r="J1464" s="75"/>
      <c r="K1464" s="75"/>
      <c r="L1464" s="134" t="str">
        <f>IF(AND('331-CT'!$E$7=TH!H1464,OR(J1464="331",K1464="331")),"x","")</f>
        <v/>
      </c>
    </row>
    <row r="1465" spans="1:12" ht="13.5" hidden="1" customHeight="1">
      <c r="A1465" s="72" t="str">
        <f t="shared" si="59"/>
        <v/>
      </c>
      <c r="B1465" s="72" t="str">
        <f t="shared" si="60"/>
        <v/>
      </c>
      <c r="C1465" s="73"/>
      <c r="D1465" s="73"/>
      <c r="E1465" s="73"/>
      <c r="F1465" s="76"/>
      <c r="G1465" s="265"/>
      <c r="H1465" s="122"/>
      <c r="I1465" s="74"/>
      <c r="J1465" s="75"/>
      <c r="K1465" s="75"/>
      <c r="L1465" s="134" t="str">
        <f>IF(AND('331-CT'!$E$7=TH!H1465,OR(J1465="331",K1465="331")),"x","")</f>
        <v/>
      </c>
    </row>
    <row r="1466" spans="1:12" ht="13.5" hidden="1" customHeight="1">
      <c r="A1466" s="72" t="str">
        <f t="shared" si="59"/>
        <v/>
      </c>
      <c r="B1466" s="72" t="str">
        <f t="shared" si="60"/>
        <v/>
      </c>
      <c r="C1466" s="73"/>
      <c r="D1466" s="73"/>
      <c r="E1466" s="73"/>
      <c r="F1466" s="76"/>
      <c r="G1466" s="265"/>
      <c r="H1466" s="122"/>
      <c r="I1466" s="74"/>
      <c r="J1466" s="75"/>
      <c r="K1466" s="75"/>
      <c r="L1466" s="134" t="str">
        <f>IF(AND('331-CT'!$E$7=TH!H1466,OR(J1466="331",K1466="331")),"x","")</f>
        <v/>
      </c>
    </row>
    <row r="1467" spans="1:12" ht="13.5" hidden="1" customHeight="1">
      <c r="A1467" s="72" t="str">
        <f t="shared" si="59"/>
        <v/>
      </c>
      <c r="B1467" s="72" t="str">
        <f t="shared" si="60"/>
        <v/>
      </c>
      <c r="C1467" s="73"/>
      <c r="D1467" s="73"/>
      <c r="E1467" s="73"/>
      <c r="F1467" s="76"/>
      <c r="G1467" s="265"/>
      <c r="H1467" s="122"/>
      <c r="I1467" s="74"/>
      <c r="J1467" s="75"/>
      <c r="K1467" s="75"/>
      <c r="L1467" s="134" t="str">
        <f>IF(AND('331-CT'!$E$7=TH!H1467,OR(J1467="331",K1467="331")),"x","")</f>
        <v/>
      </c>
    </row>
    <row r="1468" spans="1:12" ht="13.5" hidden="1" customHeight="1">
      <c r="A1468" s="72" t="str">
        <f t="shared" si="59"/>
        <v/>
      </c>
      <c r="B1468" s="72" t="str">
        <f t="shared" si="60"/>
        <v/>
      </c>
      <c r="C1468" s="73"/>
      <c r="D1468" s="73"/>
      <c r="E1468" s="73"/>
      <c r="F1468" s="76"/>
      <c r="G1468" s="265"/>
      <c r="H1468" s="122"/>
      <c r="I1468" s="74"/>
      <c r="J1468" s="75"/>
      <c r="K1468" s="75"/>
      <c r="L1468" s="134" t="str">
        <f>IF(AND('331-CT'!$E$7=TH!H1468,OR(J1468="331",K1468="331")),"x","")</f>
        <v/>
      </c>
    </row>
    <row r="1469" spans="1:12" ht="13.5" hidden="1" customHeight="1">
      <c r="A1469" s="72" t="str">
        <f t="shared" si="59"/>
        <v/>
      </c>
      <c r="B1469" s="72" t="str">
        <f t="shared" si="60"/>
        <v/>
      </c>
      <c r="C1469" s="73"/>
      <c r="D1469" s="73"/>
      <c r="E1469" s="73"/>
      <c r="F1469" s="76"/>
      <c r="G1469" s="265"/>
      <c r="H1469" s="122"/>
      <c r="I1469" s="74"/>
      <c r="J1469" s="75"/>
      <c r="K1469" s="75"/>
      <c r="L1469" s="134" t="str">
        <f>IF(AND('331-CT'!$E$7=TH!H1469,OR(J1469="331",K1469="331")),"x","")</f>
        <v/>
      </c>
    </row>
    <row r="1470" spans="1:12" ht="13.5" hidden="1" customHeight="1">
      <c r="A1470" s="72" t="str">
        <f t="shared" si="59"/>
        <v/>
      </c>
      <c r="B1470" s="72" t="str">
        <f t="shared" si="60"/>
        <v/>
      </c>
      <c r="C1470" s="73"/>
      <c r="D1470" s="73"/>
      <c r="E1470" s="73"/>
      <c r="F1470" s="76"/>
      <c r="G1470" s="265"/>
      <c r="H1470" s="122"/>
      <c r="I1470" s="74"/>
      <c r="J1470" s="75"/>
      <c r="K1470" s="75"/>
      <c r="L1470" s="134" t="str">
        <f>IF(AND('331-CT'!$E$7=TH!H1470,OR(J1470="331",K1470="331")),"x","")</f>
        <v/>
      </c>
    </row>
    <row r="1471" spans="1:12" ht="13.5" hidden="1" customHeight="1">
      <c r="A1471" s="72" t="str">
        <f t="shared" si="59"/>
        <v/>
      </c>
      <c r="B1471" s="72" t="str">
        <f t="shared" si="60"/>
        <v/>
      </c>
      <c r="C1471" s="73"/>
      <c r="D1471" s="73"/>
      <c r="E1471" s="73"/>
      <c r="F1471" s="76"/>
      <c r="G1471" s="265"/>
      <c r="H1471" s="122"/>
      <c r="I1471" s="74"/>
      <c r="J1471" s="75"/>
      <c r="K1471" s="75"/>
      <c r="L1471" s="134" t="str">
        <f>IF(AND('331-CT'!$E$7=TH!H1471,OR(J1471="331",K1471="331")),"x","")</f>
        <v/>
      </c>
    </row>
    <row r="1472" spans="1:12" ht="13.5" hidden="1" customHeight="1">
      <c r="A1472" s="72" t="str">
        <f t="shared" si="59"/>
        <v/>
      </c>
      <c r="B1472" s="72" t="str">
        <f t="shared" si="60"/>
        <v/>
      </c>
      <c r="C1472" s="73"/>
      <c r="D1472" s="73"/>
      <c r="E1472" s="73"/>
      <c r="F1472" s="76"/>
      <c r="G1472" s="265"/>
      <c r="H1472" s="122"/>
      <c r="I1472" s="74"/>
      <c r="J1472" s="75"/>
      <c r="K1472" s="75"/>
      <c r="L1472" s="134" t="str">
        <f>IF(AND('331-CT'!$E$7=TH!H1472,OR(J1472="331",K1472="331")),"x","")</f>
        <v/>
      </c>
    </row>
    <row r="1473" spans="1:12" ht="13.5" hidden="1" customHeight="1">
      <c r="A1473" s="72" t="str">
        <f t="shared" si="59"/>
        <v/>
      </c>
      <c r="B1473" s="72" t="str">
        <f t="shared" si="60"/>
        <v/>
      </c>
      <c r="C1473" s="73"/>
      <c r="D1473" s="73"/>
      <c r="E1473" s="73"/>
      <c r="F1473" s="76"/>
      <c r="G1473" s="265"/>
      <c r="H1473" s="122"/>
      <c r="I1473" s="74"/>
      <c r="J1473" s="75"/>
      <c r="K1473" s="75"/>
      <c r="L1473" s="134" t="str">
        <f>IF(AND('331-CT'!$E$7=TH!H1473,OR(J1473="331",K1473="331")),"x","")</f>
        <v/>
      </c>
    </row>
    <row r="1474" spans="1:12" ht="13.5" hidden="1" customHeight="1">
      <c r="A1474" s="72" t="str">
        <f t="shared" si="59"/>
        <v/>
      </c>
      <c r="B1474" s="72" t="str">
        <f t="shared" si="60"/>
        <v/>
      </c>
      <c r="C1474" s="73"/>
      <c r="D1474" s="73"/>
      <c r="E1474" s="73"/>
      <c r="F1474" s="76"/>
      <c r="G1474" s="265"/>
      <c r="H1474" s="122"/>
      <c r="I1474" s="74"/>
      <c r="J1474" s="75"/>
      <c r="K1474" s="75"/>
      <c r="L1474" s="134" t="str">
        <f>IF(AND('331-CT'!$E$7=TH!H1474,OR(J1474="331",K1474="331")),"x","")</f>
        <v/>
      </c>
    </row>
    <row r="1475" spans="1:12" ht="13.5" hidden="1" customHeight="1">
      <c r="A1475" s="72" t="str">
        <f t="shared" si="59"/>
        <v/>
      </c>
      <c r="B1475" s="72" t="str">
        <f t="shared" si="60"/>
        <v/>
      </c>
      <c r="C1475" s="73"/>
      <c r="D1475" s="73"/>
      <c r="E1475" s="73"/>
      <c r="F1475" s="76"/>
      <c r="G1475" s="265"/>
      <c r="H1475" s="122"/>
      <c r="I1475" s="74"/>
      <c r="J1475" s="75"/>
      <c r="K1475" s="75"/>
      <c r="L1475" s="134" t="str">
        <f>IF(AND('331-CT'!$E$7=TH!H1475,OR(J1475="331",K1475="331")),"x","")</f>
        <v/>
      </c>
    </row>
    <row r="1476" spans="1:12" ht="13.5" hidden="1" customHeight="1">
      <c r="A1476" s="72" t="str">
        <f t="shared" si="59"/>
        <v/>
      </c>
      <c r="B1476" s="72" t="str">
        <f t="shared" si="60"/>
        <v/>
      </c>
      <c r="C1476" s="73"/>
      <c r="D1476" s="73"/>
      <c r="E1476" s="73"/>
      <c r="F1476" s="76"/>
      <c r="G1476" s="265"/>
      <c r="H1476" s="122"/>
      <c r="I1476" s="74"/>
      <c r="J1476" s="75"/>
      <c r="K1476" s="75"/>
      <c r="L1476" s="134" t="str">
        <f>IF(AND('331-CT'!$E$7=TH!H1476,OR(J1476="331",K1476="331")),"x","")</f>
        <v/>
      </c>
    </row>
    <row r="1477" spans="1:12" ht="13.5" hidden="1" customHeight="1">
      <c r="A1477" s="72" t="str">
        <f t="shared" si="59"/>
        <v/>
      </c>
      <c r="B1477" s="72" t="str">
        <f t="shared" si="60"/>
        <v/>
      </c>
      <c r="C1477" s="73"/>
      <c r="D1477" s="73"/>
      <c r="E1477" s="73"/>
      <c r="F1477" s="76"/>
      <c r="G1477" s="265"/>
      <c r="H1477" s="122"/>
      <c r="I1477" s="74"/>
      <c r="J1477" s="75"/>
      <c r="K1477" s="75"/>
      <c r="L1477" s="134" t="str">
        <f>IF(AND('331-CT'!$E$7=TH!H1477,OR(J1477="331",K1477="331")),"x","")</f>
        <v/>
      </c>
    </row>
    <row r="1478" spans="1:12" ht="13.5" hidden="1" customHeight="1">
      <c r="A1478" s="72" t="str">
        <f t="shared" si="59"/>
        <v/>
      </c>
      <c r="B1478" s="72" t="str">
        <f t="shared" si="60"/>
        <v/>
      </c>
      <c r="C1478" s="73"/>
      <c r="D1478" s="73"/>
      <c r="E1478" s="73"/>
      <c r="F1478" s="76"/>
      <c r="G1478" s="265"/>
      <c r="H1478" s="122"/>
      <c r="I1478" s="74"/>
      <c r="J1478" s="75"/>
      <c r="K1478" s="75"/>
      <c r="L1478" s="134" t="str">
        <f>IF(AND('331-CT'!$E$7=TH!H1478,OR(J1478="331",K1478="331")),"x","")</f>
        <v/>
      </c>
    </row>
    <row r="1479" spans="1:12" ht="13.5" hidden="1" customHeight="1">
      <c r="A1479" s="72" t="str">
        <f t="shared" si="59"/>
        <v/>
      </c>
      <c r="B1479" s="72" t="str">
        <f t="shared" si="60"/>
        <v/>
      </c>
      <c r="C1479" s="73"/>
      <c r="D1479" s="73"/>
      <c r="E1479" s="73"/>
      <c r="F1479" s="76"/>
      <c r="G1479" s="265"/>
      <c r="H1479" s="122"/>
      <c r="I1479" s="74"/>
      <c r="J1479" s="75"/>
      <c r="K1479" s="75"/>
      <c r="L1479" s="134" t="str">
        <f>IF(AND('331-CT'!$E$7=TH!H1479,OR(J1479="331",K1479="331")),"x","")</f>
        <v/>
      </c>
    </row>
    <row r="1480" spans="1:12" ht="13.5" hidden="1" customHeight="1">
      <c r="A1480" s="72" t="str">
        <f t="shared" si="59"/>
        <v/>
      </c>
      <c r="B1480" s="72" t="str">
        <f t="shared" si="60"/>
        <v/>
      </c>
      <c r="C1480" s="73"/>
      <c r="D1480" s="73"/>
      <c r="E1480" s="73"/>
      <c r="F1480" s="76"/>
      <c r="G1480" s="265"/>
      <c r="H1480" s="122"/>
      <c r="I1480" s="74"/>
      <c r="J1480" s="75"/>
      <c r="K1480" s="75"/>
      <c r="L1480" s="134" t="str">
        <f>IF(AND('331-CT'!$E$7=TH!H1480,OR(J1480="331",K1480="331")),"x","")</f>
        <v/>
      </c>
    </row>
    <row r="1481" spans="1:12" ht="13.5" hidden="1" customHeight="1">
      <c r="A1481" s="72" t="str">
        <f t="shared" si="59"/>
        <v/>
      </c>
      <c r="B1481" s="72" t="str">
        <f t="shared" si="60"/>
        <v/>
      </c>
      <c r="C1481" s="73"/>
      <c r="D1481" s="73"/>
      <c r="E1481" s="73"/>
      <c r="F1481" s="76"/>
      <c r="G1481" s="265"/>
      <c r="H1481" s="122"/>
      <c r="I1481" s="74"/>
      <c r="J1481" s="75"/>
      <c r="K1481" s="75"/>
      <c r="L1481" s="134" t="str">
        <f>IF(AND('331-CT'!$E$7=TH!H1481,OR(J1481="331",K1481="331")),"x","")</f>
        <v/>
      </c>
    </row>
    <row r="1482" spans="1:12" ht="13.5" hidden="1" customHeight="1">
      <c r="A1482" s="72" t="str">
        <f t="shared" si="59"/>
        <v/>
      </c>
      <c r="B1482" s="72" t="str">
        <f t="shared" si="60"/>
        <v/>
      </c>
      <c r="C1482" s="73"/>
      <c r="D1482" s="73"/>
      <c r="E1482" s="73"/>
      <c r="F1482" s="76"/>
      <c r="G1482" s="265"/>
      <c r="H1482" s="122"/>
      <c r="I1482" s="74"/>
      <c r="J1482" s="75"/>
      <c r="K1482" s="75"/>
      <c r="L1482" s="134" t="str">
        <f>IF(AND('331-CT'!$E$7=TH!H1482,OR(J1482="331",K1482="331")),"x","")</f>
        <v/>
      </c>
    </row>
    <row r="1483" spans="1:12" ht="13.5" hidden="1" customHeight="1">
      <c r="A1483" s="72" t="str">
        <f t="shared" si="59"/>
        <v/>
      </c>
      <c r="B1483" s="72" t="str">
        <f t="shared" si="60"/>
        <v/>
      </c>
      <c r="C1483" s="73"/>
      <c r="D1483" s="73"/>
      <c r="E1483" s="73"/>
      <c r="F1483" s="76"/>
      <c r="G1483" s="265"/>
      <c r="H1483" s="122"/>
      <c r="I1483" s="74"/>
      <c r="J1483" s="75"/>
      <c r="K1483" s="75"/>
      <c r="L1483" s="134" t="str">
        <f>IF(AND('331-CT'!$E$7=TH!H1483,OR(J1483="331",K1483="331")),"x","")</f>
        <v/>
      </c>
    </row>
    <row r="1484" spans="1:12" ht="13.5" hidden="1" customHeight="1">
      <c r="A1484" s="72" t="str">
        <f t="shared" si="59"/>
        <v/>
      </c>
      <c r="B1484" s="72" t="str">
        <f t="shared" si="60"/>
        <v/>
      </c>
      <c r="C1484" s="73"/>
      <c r="D1484" s="73"/>
      <c r="E1484" s="73"/>
      <c r="F1484" s="76"/>
      <c r="G1484" s="265"/>
      <c r="H1484" s="122"/>
      <c r="I1484" s="74"/>
      <c r="J1484" s="75"/>
      <c r="K1484" s="75"/>
      <c r="L1484" s="134" t="str">
        <f>IF(AND('331-CT'!$E$7=TH!H1484,OR(J1484="331",K1484="331")),"x","")</f>
        <v/>
      </c>
    </row>
    <row r="1485" spans="1:12" ht="13.5" hidden="1" customHeight="1">
      <c r="A1485" s="72" t="str">
        <f t="shared" si="59"/>
        <v/>
      </c>
      <c r="B1485" s="72" t="str">
        <f t="shared" si="60"/>
        <v/>
      </c>
      <c r="C1485" s="73"/>
      <c r="D1485" s="73"/>
      <c r="E1485" s="73"/>
      <c r="F1485" s="76"/>
      <c r="G1485" s="265"/>
      <c r="H1485" s="122"/>
      <c r="I1485" s="74"/>
      <c r="J1485" s="75"/>
      <c r="K1485" s="75"/>
      <c r="L1485" s="134" t="str">
        <f>IF(AND('331-CT'!$E$7=TH!H1485,OR(J1485="331",K1485="331")),"x","")</f>
        <v/>
      </c>
    </row>
    <row r="1486" spans="1:12" ht="13.5" hidden="1" customHeight="1">
      <c r="A1486" s="72" t="str">
        <f t="shared" si="59"/>
        <v/>
      </c>
      <c r="B1486" s="72" t="str">
        <f t="shared" si="60"/>
        <v/>
      </c>
      <c r="C1486" s="73"/>
      <c r="D1486" s="73"/>
      <c r="E1486" s="73"/>
      <c r="F1486" s="76"/>
      <c r="G1486" s="265"/>
      <c r="H1486" s="122"/>
      <c r="I1486" s="74"/>
      <c r="J1486" s="75"/>
      <c r="K1486" s="75"/>
      <c r="L1486" s="134" t="str">
        <f>IF(AND('331-CT'!$E$7=TH!H1486,OR(J1486="331",K1486="331")),"x","")</f>
        <v/>
      </c>
    </row>
    <row r="1487" spans="1:12" ht="13.5" hidden="1" customHeight="1">
      <c r="A1487" s="72" t="str">
        <f t="shared" si="59"/>
        <v/>
      </c>
      <c r="B1487" s="72" t="str">
        <f t="shared" si="60"/>
        <v/>
      </c>
      <c r="C1487" s="73"/>
      <c r="D1487" s="73"/>
      <c r="E1487" s="73"/>
      <c r="F1487" s="76"/>
      <c r="G1487" s="265"/>
      <c r="H1487" s="122"/>
      <c r="I1487" s="74"/>
      <c r="J1487" s="75"/>
      <c r="K1487" s="75"/>
      <c r="L1487" s="134" t="str">
        <f>IF(AND('331-CT'!$E$7=TH!H1487,OR(J1487="331",K1487="331")),"x","")</f>
        <v/>
      </c>
    </row>
    <row r="1488" spans="1:12" ht="13.5" hidden="1" customHeight="1">
      <c r="A1488" s="72" t="str">
        <f t="shared" si="59"/>
        <v/>
      </c>
      <c r="B1488" s="72" t="str">
        <f t="shared" si="60"/>
        <v/>
      </c>
      <c r="C1488" s="73"/>
      <c r="D1488" s="73"/>
      <c r="E1488" s="73"/>
      <c r="F1488" s="76"/>
      <c r="G1488" s="265"/>
      <c r="H1488" s="122"/>
      <c r="I1488" s="74"/>
      <c r="J1488" s="75"/>
      <c r="K1488" s="75"/>
      <c r="L1488" s="134" t="str">
        <f>IF(AND('331-CT'!$E$7=TH!H1488,OR(J1488="331",K1488="331")),"x","")</f>
        <v/>
      </c>
    </row>
    <row r="1489" spans="1:12" ht="13.5" hidden="1" customHeight="1">
      <c r="A1489" s="72" t="str">
        <f t="shared" si="59"/>
        <v/>
      </c>
      <c r="B1489" s="72" t="str">
        <f t="shared" si="60"/>
        <v/>
      </c>
      <c r="C1489" s="73"/>
      <c r="D1489" s="73"/>
      <c r="E1489" s="73"/>
      <c r="F1489" s="76"/>
      <c r="G1489" s="265"/>
      <c r="H1489" s="122"/>
      <c r="I1489" s="74"/>
      <c r="J1489" s="75"/>
      <c r="K1489" s="75"/>
      <c r="L1489" s="134" t="str">
        <f>IF(AND('331-CT'!$E$7=TH!H1489,OR(J1489="331",K1489="331")),"x","")</f>
        <v/>
      </c>
    </row>
    <row r="1490" spans="1:12" ht="13.5" hidden="1" customHeight="1">
      <c r="A1490" s="72" t="str">
        <f t="shared" si="59"/>
        <v/>
      </c>
      <c r="B1490" s="72" t="str">
        <f t="shared" si="60"/>
        <v/>
      </c>
      <c r="C1490" s="73"/>
      <c r="D1490" s="73"/>
      <c r="E1490" s="73"/>
      <c r="F1490" s="76"/>
      <c r="G1490" s="265"/>
      <c r="H1490" s="122"/>
      <c r="I1490" s="74"/>
      <c r="J1490" s="75"/>
      <c r="K1490" s="75"/>
      <c r="L1490" s="134" t="str">
        <f>IF(AND('331-CT'!$E$7=TH!H1490,OR(J1490="331",K1490="331")),"x","")</f>
        <v/>
      </c>
    </row>
    <row r="1491" spans="1:12" ht="13.5" hidden="1" customHeight="1">
      <c r="A1491" s="72" t="str">
        <f t="shared" si="59"/>
        <v/>
      </c>
      <c r="B1491" s="72" t="str">
        <f t="shared" si="60"/>
        <v/>
      </c>
      <c r="C1491" s="73"/>
      <c r="D1491" s="73"/>
      <c r="E1491" s="73"/>
      <c r="F1491" s="76"/>
      <c r="G1491" s="265"/>
      <c r="H1491" s="122"/>
      <c r="I1491" s="74"/>
      <c r="J1491" s="75"/>
      <c r="K1491" s="75"/>
      <c r="L1491" s="134" t="str">
        <f>IF(AND('331-CT'!$E$7=TH!H1491,OR(J1491="331",K1491="331")),"x","")</f>
        <v/>
      </c>
    </row>
    <row r="1492" spans="1:12" ht="13.5" hidden="1" customHeight="1">
      <c r="A1492" s="72" t="str">
        <f t="shared" si="59"/>
        <v/>
      </c>
      <c r="B1492" s="72" t="str">
        <f t="shared" si="60"/>
        <v/>
      </c>
      <c r="C1492" s="73"/>
      <c r="D1492" s="73"/>
      <c r="E1492" s="73"/>
      <c r="F1492" s="76"/>
      <c r="G1492" s="265"/>
      <c r="H1492" s="122"/>
      <c r="I1492" s="74"/>
      <c r="J1492" s="75"/>
      <c r="K1492" s="75"/>
      <c r="L1492" s="134" t="str">
        <f>IF(AND('331-CT'!$E$7=TH!H1492,OR(J1492="331",K1492="331")),"x","")</f>
        <v/>
      </c>
    </row>
    <row r="1493" spans="1:12" ht="13.5" hidden="1" customHeight="1">
      <c r="A1493" s="72" t="str">
        <f t="shared" si="59"/>
        <v/>
      </c>
      <c r="B1493" s="72" t="str">
        <f t="shared" si="60"/>
        <v/>
      </c>
      <c r="C1493" s="73"/>
      <c r="D1493" s="73"/>
      <c r="E1493" s="73"/>
      <c r="F1493" s="76"/>
      <c r="G1493" s="265"/>
      <c r="H1493" s="122"/>
      <c r="I1493" s="74"/>
      <c r="J1493" s="75"/>
      <c r="K1493" s="75"/>
      <c r="L1493" s="134" t="str">
        <f>IF(AND('331-CT'!$E$7=TH!H1493,OR(J1493="331",K1493="331")),"x","")</f>
        <v/>
      </c>
    </row>
    <row r="1494" spans="1:12" ht="13.5" hidden="1" customHeight="1">
      <c r="A1494" s="72" t="str">
        <f t="shared" si="59"/>
        <v/>
      </c>
      <c r="B1494" s="72" t="str">
        <f t="shared" si="60"/>
        <v/>
      </c>
      <c r="C1494" s="73"/>
      <c r="D1494" s="73"/>
      <c r="E1494" s="73"/>
      <c r="F1494" s="76"/>
      <c r="G1494" s="265"/>
      <c r="H1494" s="122"/>
      <c r="I1494" s="74"/>
      <c r="J1494" s="75"/>
      <c r="K1494" s="75"/>
      <c r="L1494" s="134" t="str">
        <f>IF(AND('331-CT'!$E$7=TH!H1494,OR(J1494="331",K1494="331")),"x","")</f>
        <v/>
      </c>
    </row>
    <row r="1495" spans="1:12" ht="13.5" hidden="1" customHeight="1">
      <c r="A1495" s="72" t="str">
        <f t="shared" si="59"/>
        <v/>
      </c>
      <c r="B1495" s="72" t="str">
        <f t="shared" si="60"/>
        <v/>
      </c>
      <c r="C1495" s="73"/>
      <c r="D1495" s="73"/>
      <c r="E1495" s="73"/>
      <c r="F1495" s="76"/>
      <c r="G1495" s="265"/>
      <c r="H1495" s="122"/>
      <c r="I1495" s="74"/>
      <c r="J1495" s="75"/>
      <c r="K1495" s="75"/>
      <c r="L1495" s="134" t="str">
        <f>IF(AND('331-CT'!$E$7=TH!H1495,OR(J1495="331",K1495="331")),"x","")</f>
        <v/>
      </c>
    </row>
    <row r="1496" spans="1:12" ht="13.5" hidden="1" customHeight="1">
      <c r="A1496" s="72" t="str">
        <f t="shared" si="59"/>
        <v/>
      </c>
      <c r="B1496" s="72" t="str">
        <f t="shared" si="60"/>
        <v/>
      </c>
      <c r="C1496" s="73"/>
      <c r="D1496" s="73"/>
      <c r="E1496" s="73"/>
      <c r="F1496" s="76"/>
      <c r="G1496" s="265"/>
      <c r="H1496" s="122"/>
      <c r="I1496" s="74"/>
      <c r="J1496" s="75"/>
      <c r="K1496" s="75"/>
      <c r="L1496" s="134" t="str">
        <f>IF(AND('331-CT'!$E$7=TH!H1496,OR(J1496="331",K1496="331")),"x","")</f>
        <v/>
      </c>
    </row>
    <row r="1497" spans="1:12" ht="13.5" hidden="1" customHeight="1">
      <c r="A1497" s="72" t="str">
        <f t="shared" si="59"/>
        <v/>
      </c>
      <c r="B1497" s="72" t="str">
        <f t="shared" si="60"/>
        <v/>
      </c>
      <c r="C1497" s="73"/>
      <c r="D1497" s="73"/>
      <c r="E1497" s="73"/>
      <c r="F1497" s="76"/>
      <c r="G1497" s="265"/>
      <c r="H1497" s="122"/>
      <c r="I1497" s="74"/>
      <c r="J1497" s="75"/>
      <c r="K1497" s="75"/>
      <c r="L1497" s="134" t="str">
        <f>IF(AND('331-CT'!$E$7=TH!H1497,OR(J1497="331",K1497="331")),"x","")</f>
        <v/>
      </c>
    </row>
    <row r="1498" spans="1:12" ht="13.5" hidden="1" customHeight="1">
      <c r="A1498" s="72" t="str">
        <f t="shared" si="59"/>
        <v/>
      </c>
      <c r="B1498" s="72" t="str">
        <f t="shared" si="60"/>
        <v/>
      </c>
      <c r="C1498" s="73"/>
      <c r="D1498" s="73"/>
      <c r="E1498" s="73"/>
      <c r="F1498" s="76"/>
      <c r="G1498" s="265"/>
      <c r="H1498" s="122"/>
      <c r="I1498" s="74"/>
      <c r="J1498" s="75"/>
      <c r="K1498" s="75"/>
      <c r="L1498" s="134" t="str">
        <f>IF(AND('331-CT'!$E$7=TH!H1498,OR(J1498="331",K1498="331")),"x","")</f>
        <v/>
      </c>
    </row>
    <row r="1499" spans="1:12" ht="13.5" hidden="1" customHeight="1">
      <c r="A1499" s="72" t="str">
        <f t="shared" si="59"/>
        <v/>
      </c>
      <c r="B1499" s="72" t="str">
        <f t="shared" si="60"/>
        <v/>
      </c>
      <c r="C1499" s="73"/>
      <c r="D1499" s="73"/>
      <c r="E1499" s="73"/>
      <c r="F1499" s="76"/>
      <c r="G1499" s="265"/>
      <c r="H1499" s="122"/>
      <c r="I1499" s="74"/>
      <c r="J1499" s="75"/>
      <c r="K1499" s="75"/>
      <c r="L1499" s="134" t="str">
        <f>IF(AND('331-CT'!$E$7=TH!H1499,OR(J1499="331",K1499="331")),"x","")</f>
        <v/>
      </c>
    </row>
    <row r="1500" spans="1:12" ht="13.5" hidden="1" customHeight="1">
      <c r="A1500" s="72" t="str">
        <f t="shared" si="59"/>
        <v/>
      </c>
      <c r="B1500" s="72" t="str">
        <f t="shared" si="60"/>
        <v/>
      </c>
      <c r="C1500" s="73"/>
      <c r="D1500" s="73"/>
      <c r="E1500" s="73"/>
      <c r="F1500" s="76"/>
      <c r="G1500" s="265"/>
      <c r="H1500" s="122"/>
      <c r="I1500" s="74"/>
      <c r="J1500" s="75"/>
      <c r="K1500" s="75"/>
      <c r="L1500" s="134" t="str">
        <f>IF(AND('331-CT'!$E$7=TH!H1500,OR(J1500="331",K1500="331")),"x","")</f>
        <v/>
      </c>
    </row>
    <row r="1501" spans="1:12" ht="13.5" hidden="1" customHeight="1">
      <c r="A1501" s="72" t="str">
        <f t="shared" si="59"/>
        <v/>
      </c>
      <c r="B1501" s="72" t="str">
        <f t="shared" si="60"/>
        <v/>
      </c>
      <c r="C1501" s="73"/>
      <c r="D1501" s="73"/>
      <c r="E1501" s="73"/>
      <c r="F1501" s="76"/>
      <c r="G1501" s="265"/>
      <c r="H1501" s="122"/>
      <c r="I1501" s="74"/>
      <c r="J1501" s="75"/>
      <c r="K1501" s="75"/>
      <c r="L1501" s="134" t="str">
        <f>IF(AND('331-CT'!$E$7=TH!H1501,OR(J1501="331",K1501="331")),"x","")</f>
        <v/>
      </c>
    </row>
    <row r="1502" spans="1:12" ht="13.5" hidden="1" customHeight="1">
      <c r="A1502" s="72" t="str">
        <f t="shared" si="59"/>
        <v/>
      </c>
      <c r="B1502" s="72" t="str">
        <f t="shared" si="60"/>
        <v/>
      </c>
      <c r="C1502" s="73"/>
      <c r="D1502" s="73"/>
      <c r="E1502" s="73"/>
      <c r="F1502" s="76"/>
      <c r="G1502" s="265"/>
      <c r="H1502" s="122"/>
      <c r="I1502" s="74"/>
      <c r="J1502" s="75"/>
      <c r="K1502" s="75"/>
      <c r="L1502" s="134" t="str">
        <f>IF(AND('331-CT'!$E$7=TH!H1502,OR(J1502="331",K1502="331")),"x","")</f>
        <v/>
      </c>
    </row>
    <row r="1503" spans="1:12" ht="13.5" hidden="1" customHeight="1">
      <c r="A1503" s="72" t="str">
        <f t="shared" si="59"/>
        <v/>
      </c>
      <c r="B1503" s="72" t="str">
        <f t="shared" si="60"/>
        <v/>
      </c>
      <c r="C1503" s="73"/>
      <c r="D1503" s="73"/>
      <c r="E1503" s="73"/>
      <c r="F1503" s="76"/>
      <c r="G1503" s="265"/>
      <c r="H1503" s="122"/>
      <c r="I1503" s="74"/>
      <c r="J1503" s="75"/>
      <c r="K1503" s="75"/>
      <c r="L1503" s="134" t="str">
        <f>IF(AND('331-CT'!$E$7=TH!H1503,OR(J1503="331",K1503="331")),"x","")</f>
        <v/>
      </c>
    </row>
    <row r="1504" spans="1:12" ht="13.5" hidden="1" customHeight="1">
      <c r="A1504" s="72" t="str">
        <f t="shared" si="59"/>
        <v/>
      </c>
      <c r="B1504" s="72" t="str">
        <f t="shared" si="60"/>
        <v/>
      </c>
      <c r="C1504" s="73"/>
      <c r="D1504" s="73"/>
      <c r="E1504" s="73"/>
      <c r="F1504" s="76"/>
      <c r="G1504" s="265"/>
      <c r="H1504" s="122"/>
      <c r="I1504" s="74"/>
      <c r="J1504" s="75"/>
      <c r="K1504" s="75"/>
      <c r="L1504" s="134" t="str">
        <f>IF(AND('331-CT'!$E$7=TH!H1504,OR(J1504="331",K1504="331")),"x","")</f>
        <v/>
      </c>
    </row>
    <row r="1505" spans="1:12" ht="13.5" hidden="1" customHeight="1">
      <c r="A1505" s="72" t="str">
        <f t="shared" si="59"/>
        <v/>
      </c>
      <c r="B1505" s="72" t="str">
        <f t="shared" si="60"/>
        <v/>
      </c>
      <c r="C1505" s="73"/>
      <c r="D1505" s="73"/>
      <c r="E1505" s="73"/>
      <c r="F1505" s="76"/>
      <c r="G1505" s="265"/>
      <c r="H1505" s="122"/>
      <c r="I1505" s="74"/>
      <c r="J1505" s="75"/>
      <c r="K1505" s="75"/>
      <c r="L1505" s="134" t="str">
        <f>IF(AND('331-CT'!$E$7=TH!H1505,OR(J1505="331",K1505="331")),"x","")</f>
        <v/>
      </c>
    </row>
    <row r="1506" spans="1:12" ht="13.5" hidden="1" customHeight="1">
      <c r="A1506" s="72" t="str">
        <f t="shared" si="59"/>
        <v/>
      </c>
      <c r="B1506" s="72" t="str">
        <f t="shared" si="60"/>
        <v/>
      </c>
      <c r="C1506" s="73"/>
      <c r="D1506" s="73"/>
      <c r="E1506" s="73"/>
      <c r="F1506" s="76"/>
      <c r="G1506" s="265"/>
      <c r="H1506" s="122"/>
      <c r="I1506" s="74"/>
      <c r="J1506" s="75"/>
      <c r="K1506" s="75"/>
      <c r="L1506" s="134" t="str">
        <f>IF(AND('331-CT'!$E$7=TH!H1506,OR(J1506="331",K1506="331")),"x","")</f>
        <v/>
      </c>
    </row>
    <row r="1507" spans="1:12" ht="13.5" hidden="1" customHeight="1">
      <c r="A1507" s="72" t="str">
        <f t="shared" si="59"/>
        <v/>
      </c>
      <c r="B1507" s="72" t="str">
        <f t="shared" si="60"/>
        <v/>
      </c>
      <c r="C1507" s="73"/>
      <c r="D1507" s="73"/>
      <c r="E1507" s="73"/>
      <c r="F1507" s="76"/>
      <c r="G1507" s="265"/>
      <c r="H1507" s="122"/>
      <c r="I1507" s="74"/>
      <c r="J1507" s="75"/>
      <c r="K1507" s="75"/>
      <c r="L1507" s="134" t="str">
        <f>IF(AND('331-CT'!$E$7=TH!H1507,OR(J1507="331",K1507="331")),"x","")</f>
        <v/>
      </c>
    </row>
    <row r="1508" spans="1:12" ht="13.5" hidden="1" customHeight="1">
      <c r="A1508" s="72" t="str">
        <f t="shared" si="59"/>
        <v/>
      </c>
      <c r="B1508" s="72" t="str">
        <f t="shared" si="60"/>
        <v/>
      </c>
      <c r="C1508" s="73"/>
      <c r="D1508" s="73"/>
      <c r="E1508" s="73"/>
      <c r="F1508" s="76"/>
      <c r="G1508" s="265"/>
      <c r="H1508" s="122"/>
      <c r="I1508" s="74"/>
      <c r="J1508" s="75"/>
      <c r="K1508" s="75"/>
      <c r="L1508" s="134" t="str">
        <f>IF(AND('331-CT'!$E$7=TH!H1508,OR(J1508="331",K1508="331")),"x","")</f>
        <v/>
      </c>
    </row>
    <row r="1509" spans="1:12" ht="13.5" hidden="1" customHeight="1">
      <c r="A1509" s="72" t="str">
        <f t="shared" si="59"/>
        <v/>
      </c>
      <c r="B1509" s="72" t="str">
        <f t="shared" si="60"/>
        <v/>
      </c>
      <c r="C1509" s="73"/>
      <c r="D1509" s="73"/>
      <c r="E1509" s="73"/>
      <c r="F1509" s="76"/>
      <c r="G1509" s="265"/>
      <c r="H1509" s="122"/>
      <c r="I1509" s="74"/>
      <c r="J1509" s="75"/>
      <c r="K1509" s="75"/>
      <c r="L1509" s="134" t="str">
        <f>IF(AND('331-CT'!$E$7=TH!H1509,OR(J1509="331",K1509="331")),"x","")</f>
        <v/>
      </c>
    </row>
    <row r="1510" spans="1:12" ht="13.5" hidden="1" customHeight="1">
      <c r="A1510" s="72" t="str">
        <f t="shared" si="59"/>
        <v/>
      </c>
      <c r="B1510" s="72" t="str">
        <f t="shared" si="60"/>
        <v/>
      </c>
      <c r="C1510" s="73"/>
      <c r="D1510" s="73"/>
      <c r="E1510" s="73"/>
      <c r="F1510" s="76"/>
      <c r="G1510" s="265"/>
      <c r="H1510" s="122"/>
      <c r="I1510" s="74"/>
      <c r="J1510" s="75"/>
      <c r="K1510" s="75"/>
      <c r="L1510" s="134" t="str">
        <f>IF(AND('331-CT'!$E$7=TH!H1510,OR(J1510="331",K1510="331")),"x","")</f>
        <v/>
      </c>
    </row>
    <row r="1511" spans="1:12" ht="13.5" hidden="1" customHeight="1">
      <c r="A1511" s="72" t="str">
        <f t="shared" si="59"/>
        <v/>
      </c>
      <c r="B1511" s="72" t="str">
        <f t="shared" si="60"/>
        <v/>
      </c>
      <c r="C1511" s="73"/>
      <c r="D1511" s="73"/>
      <c r="E1511" s="73"/>
      <c r="F1511" s="76"/>
      <c r="G1511" s="265"/>
      <c r="H1511" s="122"/>
      <c r="I1511" s="74"/>
      <c r="J1511" s="75"/>
      <c r="K1511" s="75"/>
      <c r="L1511" s="134" t="str">
        <f>IF(AND('331-CT'!$E$7=TH!H1511,OR(J1511="331",K1511="331")),"x","")</f>
        <v/>
      </c>
    </row>
    <row r="1512" spans="1:12" ht="13.5" hidden="1" customHeight="1">
      <c r="A1512" s="72" t="str">
        <f t="shared" si="59"/>
        <v/>
      </c>
      <c r="B1512" s="72" t="str">
        <f t="shared" si="60"/>
        <v/>
      </c>
      <c r="C1512" s="73"/>
      <c r="D1512" s="73"/>
      <c r="E1512" s="73"/>
      <c r="F1512" s="76"/>
      <c r="G1512" s="265"/>
      <c r="H1512" s="122"/>
      <c r="I1512" s="74"/>
      <c r="J1512" s="75"/>
      <c r="K1512" s="75"/>
      <c r="L1512" s="134" t="str">
        <f>IF(AND('331-CT'!$E$7=TH!H1512,OR(J1512="331",K1512="331")),"x","")</f>
        <v/>
      </c>
    </row>
    <row r="1513" spans="1:12" ht="13.5" hidden="1" customHeight="1">
      <c r="A1513" s="72" t="str">
        <f t="shared" si="59"/>
        <v/>
      </c>
      <c r="B1513" s="72" t="str">
        <f t="shared" si="60"/>
        <v/>
      </c>
      <c r="C1513" s="73"/>
      <c r="D1513" s="73"/>
      <c r="E1513" s="73"/>
      <c r="F1513" s="76"/>
      <c r="G1513" s="265"/>
      <c r="H1513" s="122"/>
      <c r="I1513" s="74"/>
      <c r="J1513" s="75"/>
      <c r="K1513" s="75"/>
      <c r="L1513" s="134" t="str">
        <f>IF(AND('331-CT'!$E$7=TH!H1513,OR(J1513="331",K1513="331")),"x","")</f>
        <v/>
      </c>
    </row>
    <row r="1514" spans="1:12" ht="13.5" hidden="1" customHeight="1">
      <c r="A1514" s="72" t="str">
        <f t="shared" si="59"/>
        <v/>
      </c>
      <c r="B1514" s="72" t="str">
        <f t="shared" si="60"/>
        <v/>
      </c>
      <c r="C1514" s="73"/>
      <c r="D1514" s="73"/>
      <c r="E1514" s="73"/>
      <c r="F1514" s="76"/>
      <c r="G1514" s="265"/>
      <c r="H1514" s="122"/>
      <c r="I1514" s="74"/>
      <c r="J1514" s="75"/>
      <c r="K1514" s="75"/>
      <c r="L1514" s="134" t="str">
        <f>IF(AND('331-CT'!$E$7=TH!H1514,OR(J1514="331",K1514="331")),"x","")</f>
        <v/>
      </c>
    </row>
    <row r="1515" spans="1:12" ht="13.5" hidden="1" customHeight="1">
      <c r="A1515" s="72" t="str">
        <f t="shared" si="59"/>
        <v/>
      </c>
      <c r="B1515" s="72" t="str">
        <f t="shared" si="60"/>
        <v/>
      </c>
      <c r="C1515" s="73"/>
      <c r="D1515" s="73"/>
      <c r="E1515" s="73"/>
      <c r="F1515" s="76"/>
      <c r="G1515" s="265"/>
      <c r="H1515" s="122"/>
      <c r="I1515" s="74"/>
      <c r="J1515" s="75"/>
      <c r="K1515" s="75"/>
      <c r="L1515" s="134" t="str">
        <f>IF(AND('331-CT'!$E$7=TH!H1515,OR(J1515="331",K1515="331")),"x","")</f>
        <v/>
      </c>
    </row>
    <row r="1516" spans="1:12" ht="13.5" hidden="1" customHeight="1">
      <c r="A1516" s="72" t="str">
        <f t="shared" si="59"/>
        <v/>
      </c>
      <c r="B1516" s="72" t="str">
        <f t="shared" si="60"/>
        <v/>
      </c>
      <c r="C1516" s="73"/>
      <c r="D1516" s="73"/>
      <c r="E1516" s="73"/>
      <c r="F1516" s="76"/>
      <c r="G1516" s="265"/>
      <c r="H1516" s="122"/>
      <c r="I1516" s="74"/>
      <c r="J1516" s="75"/>
      <c r="K1516" s="75"/>
      <c r="L1516" s="134" t="str">
        <f>IF(AND('331-CT'!$E$7=TH!H1516,OR(J1516="331",K1516="331")),"x","")</f>
        <v/>
      </c>
    </row>
    <row r="1517" spans="1:12" ht="13.5" hidden="1" customHeight="1">
      <c r="A1517" s="72" t="str">
        <f t="shared" si="59"/>
        <v/>
      </c>
      <c r="B1517" s="72" t="str">
        <f t="shared" si="60"/>
        <v/>
      </c>
      <c r="C1517" s="73"/>
      <c r="D1517" s="73"/>
      <c r="E1517" s="73"/>
      <c r="F1517" s="76"/>
      <c r="G1517" s="265"/>
      <c r="H1517" s="122"/>
      <c r="I1517" s="74"/>
      <c r="J1517" s="75"/>
      <c r="K1517" s="75"/>
      <c r="L1517" s="134" t="str">
        <f>IF(AND('331-CT'!$E$7=TH!H1517,OR(J1517="331",K1517="331")),"x","")</f>
        <v/>
      </c>
    </row>
    <row r="1518" spans="1:12" ht="13.5" hidden="1" customHeight="1">
      <c r="A1518" s="72" t="str">
        <f t="shared" si="59"/>
        <v/>
      </c>
      <c r="B1518" s="72" t="str">
        <f t="shared" si="60"/>
        <v/>
      </c>
      <c r="C1518" s="73"/>
      <c r="D1518" s="73"/>
      <c r="E1518" s="73"/>
      <c r="F1518" s="76"/>
      <c r="G1518" s="265"/>
      <c r="H1518" s="122"/>
      <c r="I1518" s="74"/>
      <c r="J1518" s="75"/>
      <c r="K1518" s="75"/>
      <c r="L1518" s="134" t="str">
        <f>IF(AND('331-CT'!$E$7=TH!H1518,OR(J1518="331",K1518="331")),"x","")</f>
        <v/>
      </c>
    </row>
    <row r="1519" spans="1:12" ht="13.5" hidden="1" customHeight="1">
      <c r="A1519" s="72" t="str">
        <f t="shared" si="59"/>
        <v/>
      </c>
      <c r="B1519" s="72" t="str">
        <f t="shared" si="60"/>
        <v/>
      </c>
      <c r="C1519" s="73"/>
      <c r="D1519" s="73"/>
      <c r="E1519" s="73"/>
      <c r="F1519" s="76"/>
      <c r="G1519" s="265"/>
      <c r="H1519" s="122"/>
      <c r="I1519" s="74"/>
      <c r="J1519" s="75"/>
      <c r="K1519" s="75"/>
      <c r="L1519" s="134" t="str">
        <f>IF(AND('331-CT'!$E$7=TH!H1519,OR(J1519="331",K1519="331")),"x","")</f>
        <v/>
      </c>
    </row>
    <row r="1520" spans="1:12" ht="13.5" hidden="1" customHeight="1">
      <c r="A1520" s="72" t="str">
        <f t="shared" si="59"/>
        <v/>
      </c>
      <c r="B1520" s="72" t="str">
        <f t="shared" si="60"/>
        <v/>
      </c>
      <c r="C1520" s="73"/>
      <c r="D1520" s="73"/>
      <c r="E1520" s="73"/>
      <c r="F1520" s="76"/>
      <c r="G1520" s="265"/>
      <c r="H1520" s="122"/>
      <c r="I1520" s="74"/>
      <c r="J1520" s="75"/>
      <c r="K1520" s="75"/>
      <c r="L1520" s="134" t="str">
        <f>IF(AND('331-CT'!$E$7=TH!H1520,OR(J1520="331",K1520="331")),"x","")</f>
        <v/>
      </c>
    </row>
    <row r="1521" spans="1:12" ht="13.5" hidden="1" customHeight="1">
      <c r="A1521" s="72" t="str">
        <f t="shared" si="59"/>
        <v/>
      </c>
      <c r="B1521" s="72" t="str">
        <f t="shared" si="60"/>
        <v/>
      </c>
      <c r="C1521" s="73"/>
      <c r="D1521" s="73"/>
      <c r="E1521" s="73"/>
      <c r="F1521" s="76"/>
      <c r="G1521" s="265"/>
      <c r="H1521" s="122"/>
      <c r="I1521" s="74"/>
      <c r="J1521" s="75"/>
      <c r="K1521" s="75"/>
      <c r="L1521" s="134" t="str">
        <f>IF(AND('331-CT'!$E$7=TH!H1521,OR(J1521="331",K1521="331")),"x","")</f>
        <v/>
      </c>
    </row>
    <row r="1522" spans="1:12" ht="13.5" hidden="1" customHeight="1">
      <c r="A1522" s="72" t="str">
        <f t="shared" si="59"/>
        <v/>
      </c>
      <c r="B1522" s="72" t="str">
        <f t="shared" si="60"/>
        <v/>
      </c>
      <c r="C1522" s="73"/>
      <c r="D1522" s="73"/>
      <c r="E1522" s="73"/>
      <c r="F1522" s="76"/>
      <c r="G1522" s="265"/>
      <c r="H1522" s="122"/>
      <c r="I1522" s="74"/>
      <c r="J1522" s="75"/>
      <c r="K1522" s="75"/>
      <c r="L1522" s="134" t="str">
        <f>IF(AND('331-CT'!$E$7=TH!H1522,OR(J1522="331",K1522="331")),"x","")</f>
        <v/>
      </c>
    </row>
    <row r="1523" spans="1:12" ht="13.5" hidden="1" customHeight="1">
      <c r="A1523" s="72" t="str">
        <f t="shared" ref="A1523:A1586" si="61">IF(C1523&lt;&gt;"",YEAR(C1523),"")</f>
        <v/>
      </c>
      <c r="B1523" s="72" t="str">
        <f t="shared" ref="B1523:B1586" si="62">IF(C1523&lt;&gt;"",MONTH(C1523),"")</f>
        <v/>
      </c>
      <c r="C1523" s="73"/>
      <c r="D1523" s="73"/>
      <c r="E1523" s="73"/>
      <c r="F1523" s="76"/>
      <c r="G1523" s="265"/>
      <c r="H1523" s="122"/>
      <c r="I1523" s="74"/>
      <c r="J1523" s="75"/>
      <c r="K1523" s="75"/>
      <c r="L1523" s="134" t="str">
        <f>IF(AND('331-CT'!$E$7=TH!H1523,OR(J1523="331",K1523="331")),"x","")</f>
        <v/>
      </c>
    </row>
    <row r="1524" spans="1:12" ht="13.5" hidden="1" customHeight="1">
      <c r="A1524" s="72" t="str">
        <f t="shared" si="61"/>
        <v/>
      </c>
      <c r="B1524" s="72" t="str">
        <f t="shared" si="62"/>
        <v/>
      </c>
      <c r="C1524" s="73"/>
      <c r="D1524" s="73"/>
      <c r="E1524" s="73"/>
      <c r="F1524" s="76"/>
      <c r="G1524" s="265"/>
      <c r="H1524" s="122"/>
      <c r="I1524" s="74"/>
      <c r="J1524" s="75"/>
      <c r="K1524" s="75"/>
      <c r="L1524" s="134" t="str">
        <f>IF(AND('331-CT'!$E$7=TH!H1524,OR(J1524="331",K1524="331")),"x","")</f>
        <v/>
      </c>
    </row>
    <row r="1525" spans="1:12" ht="13.5" hidden="1" customHeight="1">
      <c r="A1525" s="72" t="str">
        <f t="shared" si="61"/>
        <v/>
      </c>
      <c r="B1525" s="72" t="str">
        <f t="shared" si="62"/>
        <v/>
      </c>
      <c r="C1525" s="73"/>
      <c r="D1525" s="73"/>
      <c r="E1525" s="73"/>
      <c r="F1525" s="76"/>
      <c r="G1525" s="265"/>
      <c r="H1525" s="122"/>
      <c r="I1525" s="74"/>
      <c r="J1525" s="75"/>
      <c r="K1525" s="75"/>
      <c r="L1525" s="134" t="str">
        <f>IF(AND('331-CT'!$E$7=TH!H1525,OR(J1525="331",K1525="331")),"x","")</f>
        <v/>
      </c>
    </row>
    <row r="1526" spans="1:12" ht="13.5" hidden="1" customHeight="1">
      <c r="A1526" s="72" t="str">
        <f t="shared" si="61"/>
        <v/>
      </c>
      <c r="B1526" s="72" t="str">
        <f t="shared" si="62"/>
        <v/>
      </c>
      <c r="C1526" s="73"/>
      <c r="D1526" s="73"/>
      <c r="E1526" s="73"/>
      <c r="F1526" s="76"/>
      <c r="G1526" s="265"/>
      <c r="H1526" s="122"/>
      <c r="I1526" s="74"/>
      <c r="J1526" s="75"/>
      <c r="K1526" s="75"/>
      <c r="L1526" s="134" t="str">
        <f>IF(AND('331-CT'!$E$7=TH!H1526,OR(J1526="331",K1526="331")),"x","")</f>
        <v/>
      </c>
    </row>
    <row r="1527" spans="1:12" ht="13.5" hidden="1" customHeight="1">
      <c r="A1527" s="72" t="str">
        <f t="shared" si="61"/>
        <v/>
      </c>
      <c r="B1527" s="72" t="str">
        <f t="shared" si="62"/>
        <v/>
      </c>
      <c r="C1527" s="73"/>
      <c r="D1527" s="73"/>
      <c r="E1527" s="73"/>
      <c r="F1527" s="76"/>
      <c r="G1527" s="265"/>
      <c r="H1527" s="122"/>
      <c r="I1527" s="74"/>
      <c r="J1527" s="75"/>
      <c r="K1527" s="75"/>
      <c r="L1527" s="134" t="str">
        <f>IF(AND('331-CT'!$E$7=TH!H1527,OR(J1527="331",K1527="331")),"x","")</f>
        <v/>
      </c>
    </row>
    <row r="1528" spans="1:12" ht="13.5" hidden="1" customHeight="1">
      <c r="A1528" s="72" t="str">
        <f t="shared" si="61"/>
        <v/>
      </c>
      <c r="B1528" s="72" t="str">
        <f t="shared" si="62"/>
        <v/>
      </c>
      <c r="C1528" s="73"/>
      <c r="D1528" s="73"/>
      <c r="E1528" s="73"/>
      <c r="F1528" s="76"/>
      <c r="G1528" s="265"/>
      <c r="H1528" s="122"/>
      <c r="I1528" s="74"/>
      <c r="J1528" s="75"/>
      <c r="K1528" s="75"/>
      <c r="L1528" s="134" t="str">
        <f>IF(AND('331-CT'!$E$7=TH!H1528,OR(J1528="331",K1528="331")),"x","")</f>
        <v/>
      </c>
    </row>
    <row r="1529" spans="1:12" ht="13.5" hidden="1" customHeight="1">
      <c r="A1529" s="72" t="str">
        <f t="shared" si="61"/>
        <v/>
      </c>
      <c r="B1529" s="72" t="str">
        <f t="shared" si="62"/>
        <v/>
      </c>
      <c r="C1529" s="73"/>
      <c r="D1529" s="73"/>
      <c r="E1529" s="73"/>
      <c r="F1529" s="76"/>
      <c r="G1529" s="265"/>
      <c r="H1529" s="122"/>
      <c r="I1529" s="74"/>
      <c r="J1529" s="75"/>
      <c r="K1529" s="75"/>
      <c r="L1529" s="134" t="str">
        <f>IF(AND('331-CT'!$E$7=TH!H1529,OR(J1529="331",K1529="331")),"x","")</f>
        <v/>
      </c>
    </row>
    <row r="1530" spans="1:12" ht="13.5" hidden="1" customHeight="1">
      <c r="A1530" s="72" t="str">
        <f t="shared" si="61"/>
        <v/>
      </c>
      <c r="B1530" s="72" t="str">
        <f t="shared" si="62"/>
        <v/>
      </c>
      <c r="C1530" s="73"/>
      <c r="D1530" s="73"/>
      <c r="E1530" s="73"/>
      <c r="F1530" s="76"/>
      <c r="G1530" s="265"/>
      <c r="H1530" s="122"/>
      <c r="I1530" s="74"/>
      <c r="J1530" s="75"/>
      <c r="K1530" s="75"/>
      <c r="L1530" s="134" t="str">
        <f>IF(AND('331-CT'!$E$7=TH!H1530,OR(J1530="331",K1530="331")),"x","")</f>
        <v/>
      </c>
    </row>
    <row r="1531" spans="1:12" ht="13.5" hidden="1" customHeight="1">
      <c r="A1531" s="72" t="str">
        <f t="shared" si="61"/>
        <v/>
      </c>
      <c r="B1531" s="72" t="str">
        <f t="shared" si="62"/>
        <v/>
      </c>
      <c r="C1531" s="73"/>
      <c r="D1531" s="73"/>
      <c r="E1531" s="73"/>
      <c r="F1531" s="76"/>
      <c r="G1531" s="265"/>
      <c r="H1531" s="122"/>
      <c r="I1531" s="74"/>
      <c r="J1531" s="75"/>
      <c r="K1531" s="75"/>
      <c r="L1531" s="134" t="str">
        <f>IF(AND('331-CT'!$E$7=TH!H1531,OR(J1531="331",K1531="331")),"x","")</f>
        <v/>
      </c>
    </row>
    <row r="1532" spans="1:12" ht="13.5" hidden="1" customHeight="1">
      <c r="A1532" s="72" t="str">
        <f t="shared" si="61"/>
        <v/>
      </c>
      <c r="B1532" s="72" t="str">
        <f t="shared" si="62"/>
        <v/>
      </c>
      <c r="C1532" s="73"/>
      <c r="D1532" s="73"/>
      <c r="E1532" s="73"/>
      <c r="F1532" s="76"/>
      <c r="G1532" s="265"/>
      <c r="H1532" s="122"/>
      <c r="I1532" s="74"/>
      <c r="J1532" s="75"/>
      <c r="K1532" s="75"/>
      <c r="L1532" s="134" t="str">
        <f>IF(AND('331-CT'!$E$7=TH!H1532,OR(J1532="331",K1532="331")),"x","")</f>
        <v/>
      </c>
    </row>
    <row r="1533" spans="1:12" ht="13.5" hidden="1" customHeight="1">
      <c r="A1533" s="72" t="str">
        <f t="shared" si="61"/>
        <v/>
      </c>
      <c r="B1533" s="72" t="str">
        <f t="shared" si="62"/>
        <v/>
      </c>
      <c r="C1533" s="73"/>
      <c r="D1533" s="73"/>
      <c r="E1533" s="73"/>
      <c r="F1533" s="76"/>
      <c r="G1533" s="265"/>
      <c r="H1533" s="122"/>
      <c r="I1533" s="74"/>
      <c r="J1533" s="75"/>
      <c r="K1533" s="75"/>
      <c r="L1533" s="134" t="str">
        <f>IF(AND('331-CT'!$E$7=TH!H1533,OR(J1533="331",K1533="331")),"x","")</f>
        <v/>
      </c>
    </row>
    <row r="1534" spans="1:12" ht="13.5" hidden="1" customHeight="1">
      <c r="A1534" s="72" t="str">
        <f t="shared" si="61"/>
        <v/>
      </c>
      <c r="B1534" s="72" t="str">
        <f t="shared" si="62"/>
        <v/>
      </c>
      <c r="C1534" s="73"/>
      <c r="D1534" s="73"/>
      <c r="E1534" s="73"/>
      <c r="F1534" s="76"/>
      <c r="G1534" s="265"/>
      <c r="H1534" s="122"/>
      <c r="I1534" s="74"/>
      <c r="J1534" s="75"/>
      <c r="K1534" s="75"/>
      <c r="L1534" s="134" t="str">
        <f>IF(AND('331-CT'!$E$7=TH!H1534,OR(J1534="331",K1534="331")),"x","")</f>
        <v/>
      </c>
    </row>
    <row r="1535" spans="1:12" ht="13.5" hidden="1" customHeight="1">
      <c r="A1535" s="72" t="str">
        <f t="shared" si="61"/>
        <v/>
      </c>
      <c r="B1535" s="72" t="str">
        <f t="shared" si="62"/>
        <v/>
      </c>
      <c r="C1535" s="73"/>
      <c r="D1535" s="73"/>
      <c r="E1535" s="73"/>
      <c r="F1535" s="76"/>
      <c r="G1535" s="265"/>
      <c r="H1535" s="122"/>
      <c r="I1535" s="74"/>
      <c r="J1535" s="75"/>
      <c r="K1535" s="75"/>
      <c r="L1535" s="134" t="str">
        <f>IF(AND('331-CT'!$E$7=TH!H1535,OR(J1535="331",K1535="331")),"x","")</f>
        <v/>
      </c>
    </row>
    <row r="1536" spans="1:12" ht="13.5" hidden="1" customHeight="1">
      <c r="A1536" s="72" t="str">
        <f t="shared" si="61"/>
        <v/>
      </c>
      <c r="B1536" s="72" t="str">
        <f t="shared" si="62"/>
        <v/>
      </c>
      <c r="C1536" s="73"/>
      <c r="D1536" s="73"/>
      <c r="E1536" s="73"/>
      <c r="F1536" s="76"/>
      <c r="G1536" s="265"/>
      <c r="H1536" s="122"/>
      <c r="I1536" s="74"/>
      <c r="J1536" s="75"/>
      <c r="K1536" s="75"/>
      <c r="L1536" s="134" t="str">
        <f>IF(AND('331-CT'!$E$7=TH!H1536,OR(J1536="331",K1536="331")),"x","")</f>
        <v/>
      </c>
    </row>
    <row r="1537" spans="1:12" ht="13.5" hidden="1" customHeight="1">
      <c r="A1537" s="72" t="str">
        <f t="shared" si="61"/>
        <v/>
      </c>
      <c r="B1537" s="72" t="str">
        <f t="shared" si="62"/>
        <v/>
      </c>
      <c r="C1537" s="73"/>
      <c r="D1537" s="73"/>
      <c r="E1537" s="73"/>
      <c r="F1537" s="76"/>
      <c r="G1537" s="265"/>
      <c r="H1537" s="122"/>
      <c r="I1537" s="74"/>
      <c r="J1537" s="75"/>
      <c r="K1537" s="75"/>
      <c r="L1537" s="134" t="str">
        <f>IF(AND('331-CT'!$E$7=TH!H1537,OR(J1537="331",K1537="331")),"x","")</f>
        <v/>
      </c>
    </row>
    <row r="1538" spans="1:12" ht="13.5" hidden="1" customHeight="1">
      <c r="A1538" s="72" t="str">
        <f t="shared" si="61"/>
        <v/>
      </c>
      <c r="B1538" s="72" t="str">
        <f t="shared" si="62"/>
        <v/>
      </c>
      <c r="C1538" s="73"/>
      <c r="D1538" s="73"/>
      <c r="E1538" s="73"/>
      <c r="F1538" s="76"/>
      <c r="G1538" s="265"/>
      <c r="H1538" s="122"/>
      <c r="I1538" s="74"/>
      <c r="J1538" s="75"/>
      <c r="K1538" s="75"/>
      <c r="L1538" s="134" t="str">
        <f>IF(AND('331-CT'!$E$7=TH!H1538,OR(J1538="331",K1538="331")),"x","")</f>
        <v/>
      </c>
    </row>
    <row r="1539" spans="1:12" ht="13.5" hidden="1" customHeight="1">
      <c r="A1539" s="72" t="str">
        <f t="shared" si="61"/>
        <v/>
      </c>
      <c r="B1539" s="72" t="str">
        <f t="shared" si="62"/>
        <v/>
      </c>
      <c r="C1539" s="73"/>
      <c r="D1539" s="73"/>
      <c r="E1539" s="73"/>
      <c r="F1539" s="76"/>
      <c r="G1539" s="265"/>
      <c r="H1539" s="122"/>
      <c r="I1539" s="74"/>
      <c r="J1539" s="75"/>
      <c r="K1539" s="75"/>
      <c r="L1539" s="134" t="str">
        <f>IF(AND('331-CT'!$E$7=TH!H1539,OR(J1539="331",K1539="331")),"x","")</f>
        <v/>
      </c>
    </row>
    <row r="1540" spans="1:12" ht="13.5" hidden="1" customHeight="1">
      <c r="A1540" s="72" t="str">
        <f t="shared" si="61"/>
        <v/>
      </c>
      <c r="B1540" s="72" t="str">
        <f t="shared" si="62"/>
        <v/>
      </c>
      <c r="C1540" s="73"/>
      <c r="D1540" s="73"/>
      <c r="E1540" s="73"/>
      <c r="F1540" s="76"/>
      <c r="G1540" s="265"/>
      <c r="H1540" s="122"/>
      <c r="I1540" s="74"/>
      <c r="J1540" s="75"/>
      <c r="K1540" s="75"/>
      <c r="L1540" s="134" t="str">
        <f>IF(AND('331-CT'!$E$7=TH!H1540,OR(J1540="331",K1540="331")),"x","")</f>
        <v/>
      </c>
    </row>
    <row r="1541" spans="1:12" ht="13.5" hidden="1" customHeight="1">
      <c r="A1541" s="72" t="str">
        <f t="shared" si="61"/>
        <v/>
      </c>
      <c r="B1541" s="72" t="str">
        <f t="shared" si="62"/>
        <v/>
      </c>
      <c r="C1541" s="73"/>
      <c r="D1541" s="73"/>
      <c r="E1541" s="73"/>
      <c r="F1541" s="76"/>
      <c r="G1541" s="265"/>
      <c r="H1541" s="122"/>
      <c r="I1541" s="74"/>
      <c r="J1541" s="75"/>
      <c r="K1541" s="75"/>
      <c r="L1541" s="134" t="str">
        <f>IF(AND('331-CT'!$E$7=TH!H1541,OR(J1541="331",K1541="331")),"x","")</f>
        <v/>
      </c>
    </row>
    <row r="1542" spans="1:12" ht="13.5" hidden="1" customHeight="1">
      <c r="A1542" s="72" t="str">
        <f t="shared" si="61"/>
        <v/>
      </c>
      <c r="B1542" s="72" t="str">
        <f t="shared" si="62"/>
        <v/>
      </c>
      <c r="C1542" s="73"/>
      <c r="D1542" s="73"/>
      <c r="E1542" s="73"/>
      <c r="F1542" s="76"/>
      <c r="G1542" s="265"/>
      <c r="H1542" s="122"/>
      <c r="I1542" s="74"/>
      <c r="J1542" s="75"/>
      <c r="K1542" s="75"/>
      <c r="L1542" s="134" t="str">
        <f>IF(AND('331-CT'!$E$7=TH!H1542,OR(J1542="331",K1542="331")),"x","")</f>
        <v/>
      </c>
    </row>
    <row r="1543" spans="1:12" ht="13.5" hidden="1" customHeight="1">
      <c r="A1543" s="72" t="str">
        <f t="shared" si="61"/>
        <v/>
      </c>
      <c r="B1543" s="72" t="str">
        <f t="shared" si="62"/>
        <v/>
      </c>
      <c r="C1543" s="73"/>
      <c r="D1543" s="73"/>
      <c r="E1543" s="73"/>
      <c r="F1543" s="76"/>
      <c r="G1543" s="265"/>
      <c r="H1543" s="122"/>
      <c r="I1543" s="74"/>
      <c r="J1543" s="75"/>
      <c r="K1543" s="75"/>
      <c r="L1543" s="134" t="str">
        <f>IF(AND('331-CT'!$E$7=TH!H1543,OR(J1543="331",K1543="331")),"x","")</f>
        <v/>
      </c>
    </row>
    <row r="1544" spans="1:12" ht="13.5" hidden="1" customHeight="1">
      <c r="A1544" s="72" t="str">
        <f t="shared" si="61"/>
        <v/>
      </c>
      <c r="B1544" s="72" t="str">
        <f t="shared" si="62"/>
        <v/>
      </c>
      <c r="C1544" s="73"/>
      <c r="D1544" s="73"/>
      <c r="E1544" s="73"/>
      <c r="F1544" s="76"/>
      <c r="G1544" s="265"/>
      <c r="H1544" s="122"/>
      <c r="I1544" s="74"/>
      <c r="J1544" s="75"/>
      <c r="K1544" s="75"/>
      <c r="L1544" s="134" t="str">
        <f>IF(AND('331-CT'!$E$7=TH!H1544,OR(J1544="331",K1544="331")),"x","")</f>
        <v/>
      </c>
    </row>
    <row r="1545" spans="1:12" ht="13.5" hidden="1" customHeight="1">
      <c r="A1545" s="72" t="str">
        <f t="shared" si="61"/>
        <v/>
      </c>
      <c r="B1545" s="72" t="str">
        <f t="shared" si="62"/>
        <v/>
      </c>
      <c r="C1545" s="73"/>
      <c r="D1545" s="73"/>
      <c r="E1545" s="73"/>
      <c r="F1545" s="76"/>
      <c r="G1545" s="265"/>
      <c r="H1545" s="122"/>
      <c r="I1545" s="74"/>
      <c r="J1545" s="75"/>
      <c r="K1545" s="75"/>
      <c r="L1545" s="134" t="str">
        <f>IF(AND('331-CT'!$E$7=TH!H1545,OR(J1545="331",K1545="331")),"x","")</f>
        <v/>
      </c>
    </row>
    <row r="1546" spans="1:12" ht="13.5" hidden="1" customHeight="1">
      <c r="A1546" s="72" t="str">
        <f t="shared" si="61"/>
        <v/>
      </c>
      <c r="B1546" s="72" t="str">
        <f t="shared" si="62"/>
        <v/>
      </c>
      <c r="C1546" s="73"/>
      <c r="D1546" s="73"/>
      <c r="E1546" s="73"/>
      <c r="F1546" s="76"/>
      <c r="G1546" s="265"/>
      <c r="H1546" s="122"/>
      <c r="I1546" s="74"/>
      <c r="J1546" s="75"/>
      <c r="K1546" s="75"/>
      <c r="L1546" s="134" t="str">
        <f>IF(AND('331-CT'!$E$7=TH!H1546,OR(J1546="331",K1546="331")),"x","")</f>
        <v/>
      </c>
    </row>
    <row r="1547" spans="1:12" ht="13.5" hidden="1" customHeight="1">
      <c r="A1547" s="72" t="str">
        <f t="shared" si="61"/>
        <v/>
      </c>
      <c r="B1547" s="72" t="str">
        <f t="shared" si="62"/>
        <v/>
      </c>
      <c r="C1547" s="73"/>
      <c r="D1547" s="73"/>
      <c r="E1547" s="73"/>
      <c r="F1547" s="76"/>
      <c r="G1547" s="265"/>
      <c r="H1547" s="122"/>
      <c r="I1547" s="74"/>
      <c r="J1547" s="75"/>
      <c r="K1547" s="75"/>
      <c r="L1547" s="134" t="str">
        <f>IF(AND('331-CT'!$E$7=TH!H1547,OR(J1547="331",K1547="331")),"x","")</f>
        <v/>
      </c>
    </row>
    <row r="1548" spans="1:12" ht="13.5" hidden="1" customHeight="1">
      <c r="A1548" s="72" t="str">
        <f t="shared" si="61"/>
        <v/>
      </c>
      <c r="B1548" s="72" t="str">
        <f t="shared" si="62"/>
        <v/>
      </c>
      <c r="C1548" s="73"/>
      <c r="D1548" s="73"/>
      <c r="E1548" s="73"/>
      <c r="F1548" s="76"/>
      <c r="G1548" s="265"/>
      <c r="H1548" s="122"/>
      <c r="I1548" s="74"/>
      <c r="J1548" s="75"/>
      <c r="K1548" s="75"/>
      <c r="L1548" s="134" t="str">
        <f>IF(AND('331-CT'!$E$7=TH!H1548,OR(J1548="331",K1548="331")),"x","")</f>
        <v/>
      </c>
    </row>
    <row r="1549" spans="1:12" ht="13.5" hidden="1" customHeight="1">
      <c r="A1549" s="72" t="str">
        <f t="shared" si="61"/>
        <v/>
      </c>
      <c r="B1549" s="72" t="str">
        <f t="shared" si="62"/>
        <v/>
      </c>
      <c r="C1549" s="73"/>
      <c r="D1549" s="73"/>
      <c r="E1549" s="73"/>
      <c r="F1549" s="76"/>
      <c r="G1549" s="265"/>
      <c r="H1549" s="122"/>
      <c r="I1549" s="74"/>
      <c r="J1549" s="75"/>
      <c r="K1549" s="75"/>
      <c r="L1549" s="134" t="str">
        <f>IF(AND('331-CT'!$E$7=TH!H1549,OR(J1549="331",K1549="331")),"x","")</f>
        <v/>
      </c>
    </row>
    <row r="1550" spans="1:12" ht="13.5" hidden="1" customHeight="1">
      <c r="A1550" s="72" t="str">
        <f t="shared" si="61"/>
        <v/>
      </c>
      <c r="B1550" s="72" t="str">
        <f t="shared" si="62"/>
        <v/>
      </c>
      <c r="C1550" s="73"/>
      <c r="D1550" s="73"/>
      <c r="E1550" s="73"/>
      <c r="F1550" s="76"/>
      <c r="G1550" s="265"/>
      <c r="H1550" s="122"/>
      <c r="I1550" s="74"/>
      <c r="J1550" s="75"/>
      <c r="K1550" s="75"/>
      <c r="L1550" s="134" t="str">
        <f>IF(AND('331-CT'!$E$7=TH!H1550,OR(J1550="331",K1550="331")),"x","")</f>
        <v/>
      </c>
    </row>
    <row r="1551" spans="1:12" ht="13.5" hidden="1" customHeight="1">
      <c r="A1551" s="72" t="str">
        <f t="shared" si="61"/>
        <v/>
      </c>
      <c r="B1551" s="72" t="str">
        <f t="shared" si="62"/>
        <v/>
      </c>
      <c r="C1551" s="73"/>
      <c r="D1551" s="73"/>
      <c r="E1551" s="73"/>
      <c r="F1551" s="76"/>
      <c r="G1551" s="265"/>
      <c r="H1551" s="122"/>
      <c r="I1551" s="74"/>
      <c r="J1551" s="75"/>
      <c r="K1551" s="75"/>
      <c r="L1551" s="134" t="str">
        <f>IF(AND('331-CT'!$E$7=TH!H1551,OR(J1551="331",K1551="331")),"x","")</f>
        <v/>
      </c>
    </row>
    <row r="1552" spans="1:12" ht="13.5" hidden="1" customHeight="1">
      <c r="A1552" s="72" t="str">
        <f t="shared" si="61"/>
        <v/>
      </c>
      <c r="B1552" s="72" t="str">
        <f t="shared" si="62"/>
        <v/>
      </c>
      <c r="C1552" s="73"/>
      <c r="D1552" s="73"/>
      <c r="E1552" s="73"/>
      <c r="F1552" s="76"/>
      <c r="G1552" s="265"/>
      <c r="H1552" s="122"/>
      <c r="I1552" s="74"/>
      <c r="J1552" s="75"/>
      <c r="K1552" s="75"/>
      <c r="L1552" s="134" t="str">
        <f>IF(AND('331-CT'!$E$7=TH!H1552,OR(J1552="331",K1552="331")),"x","")</f>
        <v/>
      </c>
    </row>
    <row r="1553" spans="1:12" ht="13.5" hidden="1" customHeight="1">
      <c r="A1553" s="72" t="str">
        <f t="shared" si="61"/>
        <v/>
      </c>
      <c r="B1553" s="72" t="str">
        <f t="shared" si="62"/>
        <v/>
      </c>
      <c r="C1553" s="73"/>
      <c r="D1553" s="73"/>
      <c r="E1553" s="73"/>
      <c r="F1553" s="76"/>
      <c r="G1553" s="265"/>
      <c r="H1553" s="122"/>
      <c r="I1553" s="74"/>
      <c r="J1553" s="75"/>
      <c r="K1553" s="75"/>
      <c r="L1553" s="134" t="str">
        <f>IF(AND('331-CT'!$E$7=TH!H1553,OR(J1553="331",K1553="331")),"x","")</f>
        <v/>
      </c>
    </row>
    <row r="1554" spans="1:12" ht="13.5" hidden="1" customHeight="1">
      <c r="A1554" s="72" t="str">
        <f t="shared" si="61"/>
        <v/>
      </c>
      <c r="B1554" s="72" t="str">
        <f t="shared" si="62"/>
        <v/>
      </c>
      <c r="C1554" s="73"/>
      <c r="D1554" s="73"/>
      <c r="E1554" s="73"/>
      <c r="F1554" s="76"/>
      <c r="G1554" s="265"/>
      <c r="H1554" s="122"/>
      <c r="I1554" s="74"/>
      <c r="J1554" s="75"/>
      <c r="K1554" s="75"/>
      <c r="L1554" s="134" t="str">
        <f>IF(AND('331-CT'!$E$7=TH!H1554,OR(J1554="331",K1554="331")),"x","")</f>
        <v/>
      </c>
    </row>
    <row r="1555" spans="1:12" ht="13.5" hidden="1" customHeight="1">
      <c r="A1555" s="72" t="str">
        <f t="shared" si="61"/>
        <v/>
      </c>
      <c r="B1555" s="72" t="str">
        <f t="shared" si="62"/>
        <v/>
      </c>
      <c r="C1555" s="73"/>
      <c r="D1555" s="73"/>
      <c r="E1555" s="73"/>
      <c r="F1555" s="76"/>
      <c r="G1555" s="265"/>
      <c r="H1555" s="122"/>
      <c r="I1555" s="74"/>
      <c r="J1555" s="75"/>
      <c r="K1555" s="75"/>
      <c r="L1555" s="134" t="str">
        <f>IF(AND('331-CT'!$E$7=TH!H1555,OR(J1555="331",K1555="331")),"x","")</f>
        <v/>
      </c>
    </row>
    <row r="1556" spans="1:12" ht="13.5" hidden="1" customHeight="1">
      <c r="A1556" s="72" t="str">
        <f t="shared" si="61"/>
        <v/>
      </c>
      <c r="B1556" s="72" t="str">
        <f t="shared" si="62"/>
        <v/>
      </c>
      <c r="C1556" s="73"/>
      <c r="D1556" s="73"/>
      <c r="E1556" s="73"/>
      <c r="F1556" s="76"/>
      <c r="G1556" s="265"/>
      <c r="H1556" s="122"/>
      <c r="I1556" s="74"/>
      <c r="J1556" s="75"/>
      <c r="K1556" s="75"/>
      <c r="L1556" s="134" t="str">
        <f>IF(AND('331-CT'!$E$7=TH!H1556,OR(J1556="331",K1556="331")),"x","")</f>
        <v/>
      </c>
    </row>
    <row r="1557" spans="1:12" ht="13.5" hidden="1" customHeight="1">
      <c r="A1557" s="72" t="str">
        <f t="shared" si="61"/>
        <v/>
      </c>
      <c r="B1557" s="72" t="str">
        <f t="shared" si="62"/>
        <v/>
      </c>
      <c r="C1557" s="73"/>
      <c r="D1557" s="73"/>
      <c r="E1557" s="73"/>
      <c r="F1557" s="76"/>
      <c r="G1557" s="265"/>
      <c r="H1557" s="122"/>
      <c r="I1557" s="74"/>
      <c r="J1557" s="75"/>
      <c r="K1557" s="75"/>
      <c r="L1557" s="134" t="str">
        <f>IF(AND('331-CT'!$E$7=TH!H1557,OR(J1557="331",K1557="331")),"x","")</f>
        <v/>
      </c>
    </row>
    <row r="1558" spans="1:12" ht="13.5" hidden="1" customHeight="1">
      <c r="A1558" s="72" t="str">
        <f t="shared" si="61"/>
        <v/>
      </c>
      <c r="B1558" s="72" t="str">
        <f t="shared" si="62"/>
        <v/>
      </c>
      <c r="C1558" s="73"/>
      <c r="D1558" s="73"/>
      <c r="E1558" s="73"/>
      <c r="F1558" s="76"/>
      <c r="G1558" s="265"/>
      <c r="H1558" s="122"/>
      <c r="I1558" s="74"/>
      <c r="J1558" s="75"/>
      <c r="K1558" s="75"/>
      <c r="L1558" s="134" t="str">
        <f>IF(AND('331-CT'!$E$7=TH!H1558,OR(J1558="331",K1558="331")),"x","")</f>
        <v/>
      </c>
    </row>
    <row r="1559" spans="1:12" ht="13.5" hidden="1" customHeight="1">
      <c r="A1559" s="72" t="str">
        <f t="shared" si="61"/>
        <v/>
      </c>
      <c r="B1559" s="72" t="str">
        <f t="shared" si="62"/>
        <v/>
      </c>
      <c r="C1559" s="73"/>
      <c r="D1559" s="73"/>
      <c r="E1559" s="73"/>
      <c r="F1559" s="76"/>
      <c r="G1559" s="265"/>
      <c r="H1559" s="122"/>
      <c r="I1559" s="74"/>
      <c r="J1559" s="75"/>
      <c r="K1559" s="75"/>
      <c r="L1559" s="134" t="str">
        <f>IF(AND('331-CT'!$E$7=TH!H1559,OR(J1559="331",K1559="331")),"x","")</f>
        <v/>
      </c>
    </row>
    <row r="1560" spans="1:12" ht="13.5" hidden="1" customHeight="1">
      <c r="A1560" s="72" t="str">
        <f t="shared" si="61"/>
        <v/>
      </c>
      <c r="B1560" s="72" t="str">
        <f t="shared" si="62"/>
        <v/>
      </c>
      <c r="C1560" s="73"/>
      <c r="D1560" s="73"/>
      <c r="E1560" s="73"/>
      <c r="F1560" s="76"/>
      <c r="G1560" s="265"/>
      <c r="H1560" s="122"/>
      <c r="I1560" s="74"/>
      <c r="J1560" s="75"/>
      <c r="K1560" s="75"/>
      <c r="L1560" s="134" t="str">
        <f>IF(AND('331-CT'!$E$7=TH!H1560,OR(J1560="331",K1560="331")),"x","")</f>
        <v/>
      </c>
    </row>
    <row r="1561" spans="1:12" ht="13.5" hidden="1" customHeight="1">
      <c r="A1561" s="72" t="str">
        <f t="shared" si="61"/>
        <v/>
      </c>
      <c r="B1561" s="72" t="str">
        <f t="shared" si="62"/>
        <v/>
      </c>
      <c r="C1561" s="73"/>
      <c r="D1561" s="73"/>
      <c r="E1561" s="73"/>
      <c r="F1561" s="76"/>
      <c r="G1561" s="265"/>
      <c r="H1561" s="122"/>
      <c r="I1561" s="74"/>
      <c r="J1561" s="75"/>
      <c r="K1561" s="75"/>
      <c r="L1561" s="134" t="str">
        <f>IF(AND('331-CT'!$E$7=TH!H1561,OR(J1561="331",K1561="331")),"x","")</f>
        <v/>
      </c>
    </row>
    <row r="1562" spans="1:12" ht="13.5" hidden="1" customHeight="1">
      <c r="A1562" s="72" t="str">
        <f t="shared" si="61"/>
        <v/>
      </c>
      <c r="B1562" s="72" t="str">
        <f t="shared" si="62"/>
        <v/>
      </c>
      <c r="C1562" s="73"/>
      <c r="D1562" s="73"/>
      <c r="E1562" s="73"/>
      <c r="F1562" s="76"/>
      <c r="G1562" s="265"/>
      <c r="H1562" s="122"/>
      <c r="I1562" s="74"/>
      <c r="J1562" s="75"/>
      <c r="K1562" s="75"/>
      <c r="L1562" s="134" t="str">
        <f>IF(AND('331-CT'!$E$7=TH!H1562,OR(J1562="331",K1562="331")),"x","")</f>
        <v/>
      </c>
    </row>
    <row r="1563" spans="1:12" ht="13.5" hidden="1" customHeight="1">
      <c r="A1563" s="72" t="str">
        <f t="shared" si="61"/>
        <v/>
      </c>
      <c r="B1563" s="72" t="str">
        <f t="shared" si="62"/>
        <v/>
      </c>
      <c r="C1563" s="73"/>
      <c r="D1563" s="73"/>
      <c r="E1563" s="73"/>
      <c r="F1563" s="76"/>
      <c r="G1563" s="265"/>
      <c r="H1563" s="122"/>
      <c r="I1563" s="74"/>
      <c r="J1563" s="75"/>
      <c r="K1563" s="75"/>
      <c r="L1563" s="134" t="str">
        <f>IF(AND('331-CT'!$E$7=TH!H1563,OR(J1563="331",K1563="331")),"x","")</f>
        <v/>
      </c>
    </row>
    <row r="1564" spans="1:12" ht="13.5" hidden="1" customHeight="1">
      <c r="A1564" s="72" t="str">
        <f t="shared" si="61"/>
        <v/>
      </c>
      <c r="B1564" s="72" t="str">
        <f t="shared" si="62"/>
        <v/>
      </c>
      <c r="C1564" s="73"/>
      <c r="D1564" s="73"/>
      <c r="E1564" s="73"/>
      <c r="F1564" s="76"/>
      <c r="G1564" s="265"/>
      <c r="H1564" s="122"/>
      <c r="I1564" s="74"/>
      <c r="J1564" s="75"/>
      <c r="K1564" s="75"/>
      <c r="L1564" s="134" t="str">
        <f>IF(AND('331-CT'!$E$7=TH!H1564,OR(J1564="331",K1564="331")),"x","")</f>
        <v/>
      </c>
    </row>
    <row r="1565" spans="1:12" ht="13.5" hidden="1" customHeight="1">
      <c r="A1565" s="72" t="str">
        <f t="shared" si="61"/>
        <v/>
      </c>
      <c r="B1565" s="72" t="str">
        <f t="shared" si="62"/>
        <v/>
      </c>
      <c r="C1565" s="73"/>
      <c r="D1565" s="73"/>
      <c r="E1565" s="73"/>
      <c r="F1565" s="76"/>
      <c r="G1565" s="265"/>
      <c r="H1565" s="122"/>
      <c r="I1565" s="74"/>
      <c r="J1565" s="75"/>
      <c r="K1565" s="75"/>
      <c r="L1565" s="134" t="str">
        <f>IF(AND('331-CT'!$E$7=TH!H1565,OR(J1565="331",K1565="331")),"x","")</f>
        <v/>
      </c>
    </row>
    <row r="1566" spans="1:12" ht="13.5" hidden="1" customHeight="1">
      <c r="A1566" s="72" t="str">
        <f t="shared" si="61"/>
        <v/>
      </c>
      <c r="B1566" s="72" t="str">
        <f t="shared" si="62"/>
        <v/>
      </c>
      <c r="C1566" s="73"/>
      <c r="D1566" s="73"/>
      <c r="E1566" s="73"/>
      <c r="F1566" s="76"/>
      <c r="G1566" s="265"/>
      <c r="H1566" s="122"/>
      <c r="I1566" s="74"/>
      <c r="J1566" s="75"/>
      <c r="K1566" s="75"/>
      <c r="L1566" s="134" t="str">
        <f>IF(AND('331-CT'!$E$7=TH!H1566,OR(J1566="331",K1566="331")),"x","")</f>
        <v/>
      </c>
    </row>
    <row r="1567" spans="1:12" ht="13.5" hidden="1" customHeight="1">
      <c r="A1567" s="72" t="str">
        <f t="shared" si="61"/>
        <v/>
      </c>
      <c r="B1567" s="72" t="str">
        <f t="shared" si="62"/>
        <v/>
      </c>
      <c r="C1567" s="73"/>
      <c r="D1567" s="73"/>
      <c r="E1567" s="73"/>
      <c r="F1567" s="76"/>
      <c r="G1567" s="265"/>
      <c r="H1567" s="122"/>
      <c r="I1567" s="74"/>
      <c r="J1567" s="75"/>
      <c r="K1567" s="75"/>
      <c r="L1567" s="134" t="str">
        <f>IF(AND('331-CT'!$E$7=TH!H1567,OR(J1567="331",K1567="331")),"x","")</f>
        <v/>
      </c>
    </row>
    <row r="1568" spans="1:12" ht="13.5" hidden="1" customHeight="1">
      <c r="A1568" s="72" t="str">
        <f t="shared" si="61"/>
        <v/>
      </c>
      <c r="B1568" s="72" t="str">
        <f t="shared" si="62"/>
        <v/>
      </c>
      <c r="C1568" s="73"/>
      <c r="D1568" s="73"/>
      <c r="E1568" s="73"/>
      <c r="F1568" s="76"/>
      <c r="G1568" s="265"/>
      <c r="H1568" s="122"/>
      <c r="I1568" s="74"/>
      <c r="J1568" s="75"/>
      <c r="K1568" s="75"/>
      <c r="L1568" s="134" t="str">
        <f>IF(AND('331-CT'!$E$7=TH!H1568,OR(J1568="331",K1568="331")),"x","")</f>
        <v/>
      </c>
    </row>
    <row r="1569" spans="1:12" ht="13.5" hidden="1" customHeight="1">
      <c r="A1569" s="72" t="str">
        <f t="shared" si="61"/>
        <v/>
      </c>
      <c r="B1569" s="72" t="str">
        <f t="shared" si="62"/>
        <v/>
      </c>
      <c r="C1569" s="73"/>
      <c r="D1569" s="73"/>
      <c r="E1569" s="73"/>
      <c r="F1569" s="76"/>
      <c r="G1569" s="265"/>
      <c r="H1569" s="122"/>
      <c r="I1569" s="74"/>
      <c r="J1569" s="75"/>
      <c r="K1569" s="75"/>
      <c r="L1569" s="134" t="str">
        <f>IF(AND('331-CT'!$E$7=TH!H1569,OR(J1569="331",K1569="331")),"x","")</f>
        <v/>
      </c>
    </row>
    <row r="1570" spans="1:12" ht="13.5" hidden="1" customHeight="1">
      <c r="A1570" s="72" t="str">
        <f t="shared" si="61"/>
        <v/>
      </c>
      <c r="B1570" s="72" t="str">
        <f t="shared" si="62"/>
        <v/>
      </c>
      <c r="C1570" s="73"/>
      <c r="D1570" s="73"/>
      <c r="E1570" s="73"/>
      <c r="F1570" s="76"/>
      <c r="G1570" s="265"/>
      <c r="H1570" s="122"/>
      <c r="I1570" s="74"/>
      <c r="J1570" s="75"/>
      <c r="K1570" s="75"/>
      <c r="L1570" s="134" t="str">
        <f>IF(AND('331-CT'!$E$7=TH!H1570,OR(J1570="331",K1570="331")),"x","")</f>
        <v/>
      </c>
    </row>
    <row r="1571" spans="1:12" ht="13.5" hidden="1" customHeight="1">
      <c r="A1571" s="72" t="str">
        <f t="shared" si="61"/>
        <v/>
      </c>
      <c r="B1571" s="72" t="str">
        <f t="shared" si="62"/>
        <v/>
      </c>
      <c r="C1571" s="73"/>
      <c r="D1571" s="73"/>
      <c r="E1571" s="73"/>
      <c r="F1571" s="76"/>
      <c r="G1571" s="265"/>
      <c r="H1571" s="122"/>
      <c r="I1571" s="74"/>
      <c r="J1571" s="75"/>
      <c r="K1571" s="75"/>
      <c r="L1571" s="134" t="str">
        <f>IF(AND('331-CT'!$E$7=TH!H1571,OR(J1571="331",K1571="331")),"x","")</f>
        <v/>
      </c>
    </row>
    <row r="1572" spans="1:12" ht="13.5" hidden="1" customHeight="1">
      <c r="A1572" s="72" t="str">
        <f t="shared" si="61"/>
        <v/>
      </c>
      <c r="B1572" s="72" t="str">
        <f t="shared" si="62"/>
        <v/>
      </c>
      <c r="C1572" s="73"/>
      <c r="D1572" s="73"/>
      <c r="E1572" s="73"/>
      <c r="F1572" s="76"/>
      <c r="G1572" s="265"/>
      <c r="H1572" s="122"/>
      <c r="I1572" s="74"/>
      <c r="J1572" s="75"/>
      <c r="K1572" s="75"/>
      <c r="L1572" s="134" t="str">
        <f>IF(AND('331-CT'!$E$7=TH!H1572,OR(J1572="331",K1572="331")),"x","")</f>
        <v/>
      </c>
    </row>
    <row r="1573" spans="1:12" ht="13.5" hidden="1" customHeight="1">
      <c r="A1573" s="72" t="str">
        <f t="shared" si="61"/>
        <v/>
      </c>
      <c r="B1573" s="72" t="str">
        <f t="shared" si="62"/>
        <v/>
      </c>
      <c r="C1573" s="73"/>
      <c r="D1573" s="73"/>
      <c r="E1573" s="73"/>
      <c r="F1573" s="76"/>
      <c r="G1573" s="265"/>
      <c r="H1573" s="122"/>
      <c r="I1573" s="74"/>
      <c r="J1573" s="75"/>
      <c r="K1573" s="75"/>
      <c r="L1573" s="134" t="str">
        <f>IF(AND('331-CT'!$E$7=TH!H1573,OR(J1573="331",K1573="331")),"x","")</f>
        <v/>
      </c>
    </row>
    <row r="1574" spans="1:12" ht="13.5" hidden="1" customHeight="1">
      <c r="A1574" s="72" t="str">
        <f t="shared" si="61"/>
        <v/>
      </c>
      <c r="B1574" s="72" t="str">
        <f t="shared" si="62"/>
        <v/>
      </c>
      <c r="C1574" s="73"/>
      <c r="D1574" s="73"/>
      <c r="E1574" s="73"/>
      <c r="F1574" s="76"/>
      <c r="G1574" s="265"/>
      <c r="H1574" s="122"/>
      <c r="I1574" s="74"/>
      <c r="J1574" s="75"/>
      <c r="K1574" s="75"/>
      <c r="L1574" s="134" t="str">
        <f>IF(AND('331-CT'!$E$7=TH!H1574,OR(J1574="331",K1574="331")),"x","")</f>
        <v/>
      </c>
    </row>
    <row r="1575" spans="1:12" ht="13.5" hidden="1" customHeight="1">
      <c r="A1575" s="72" t="str">
        <f t="shared" si="61"/>
        <v/>
      </c>
      <c r="B1575" s="72" t="str">
        <f t="shared" si="62"/>
        <v/>
      </c>
      <c r="C1575" s="73"/>
      <c r="D1575" s="73"/>
      <c r="E1575" s="73"/>
      <c r="F1575" s="76"/>
      <c r="G1575" s="265"/>
      <c r="H1575" s="122"/>
      <c r="I1575" s="74"/>
      <c r="J1575" s="75"/>
      <c r="K1575" s="75"/>
      <c r="L1575" s="134" t="str">
        <f>IF(AND('331-CT'!$E$7=TH!H1575,OR(J1575="331",K1575="331")),"x","")</f>
        <v/>
      </c>
    </row>
    <row r="1576" spans="1:12" ht="13.5" hidden="1" customHeight="1">
      <c r="A1576" s="72" t="str">
        <f t="shared" si="61"/>
        <v/>
      </c>
      <c r="B1576" s="72" t="str">
        <f t="shared" si="62"/>
        <v/>
      </c>
      <c r="C1576" s="73"/>
      <c r="D1576" s="73"/>
      <c r="E1576" s="73"/>
      <c r="F1576" s="76"/>
      <c r="G1576" s="265"/>
      <c r="H1576" s="122"/>
      <c r="I1576" s="74"/>
      <c r="J1576" s="75"/>
      <c r="K1576" s="75"/>
      <c r="L1576" s="134" t="str">
        <f>IF(AND('331-CT'!$E$7=TH!H1576,OR(J1576="331",K1576="331")),"x","")</f>
        <v/>
      </c>
    </row>
    <row r="1577" spans="1:12" ht="13.5" hidden="1" customHeight="1">
      <c r="A1577" s="72" t="str">
        <f t="shared" si="61"/>
        <v/>
      </c>
      <c r="B1577" s="72" t="str">
        <f t="shared" si="62"/>
        <v/>
      </c>
      <c r="C1577" s="73"/>
      <c r="D1577" s="73"/>
      <c r="E1577" s="73"/>
      <c r="F1577" s="76"/>
      <c r="G1577" s="265"/>
      <c r="H1577" s="122"/>
      <c r="I1577" s="74"/>
      <c r="J1577" s="75"/>
      <c r="K1577" s="75"/>
      <c r="L1577" s="134" t="str">
        <f>IF(AND('331-CT'!$E$7=TH!H1577,OR(J1577="331",K1577="331")),"x","")</f>
        <v/>
      </c>
    </row>
    <row r="1578" spans="1:12" ht="13.5" hidden="1" customHeight="1">
      <c r="A1578" s="72" t="str">
        <f t="shared" si="61"/>
        <v/>
      </c>
      <c r="B1578" s="72" t="str">
        <f t="shared" si="62"/>
        <v/>
      </c>
      <c r="C1578" s="73"/>
      <c r="D1578" s="73"/>
      <c r="E1578" s="73"/>
      <c r="F1578" s="76"/>
      <c r="G1578" s="265"/>
      <c r="H1578" s="122"/>
      <c r="I1578" s="74"/>
      <c r="J1578" s="75"/>
      <c r="K1578" s="75"/>
      <c r="L1578" s="134" t="str">
        <f>IF(AND('331-CT'!$E$7=TH!H1578,OR(J1578="331",K1578="331")),"x","")</f>
        <v/>
      </c>
    </row>
    <row r="1579" spans="1:12" ht="13.5" hidden="1" customHeight="1">
      <c r="A1579" s="72" t="str">
        <f t="shared" si="61"/>
        <v/>
      </c>
      <c r="B1579" s="72" t="str">
        <f t="shared" si="62"/>
        <v/>
      </c>
      <c r="C1579" s="73"/>
      <c r="D1579" s="73"/>
      <c r="E1579" s="73"/>
      <c r="F1579" s="76"/>
      <c r="G1579" s="265"/>
      <c r="H1579" s="122"/>
      <c r="I1579" s="74"/>
      <c r="J1579" s="75"/>
      <c r="K1579" s="75"/>
      <c r="L1579" s="134" t="str">
        <f>IF(AND('331-CT'!$E$7=TH!H1579,OR(J1579="331",K1579="331")),"x","")</f>
        <v/>
      </c>
    </row>
    <row r="1580" spans="1:12" ht="13.5" hidden="1" customHeight="1">
      <c r="A1580" s="72" t="str">
        <f t="shared" si="61"/>
        <v/>
      </c>
      <c r="B1580" s="72" t="str">
        <f t="shared" si="62"/>
        <v/>
      </c>
      <c r="C1580" s="73"/>
      <c r="D1580" s="73"/>
      <c r="E1580" s="73"/>
      <c r="F1580" s="76"/>
      <c r="G1580" s="265"/>
      <c r="H1580" s="122"/>
      <c r="I1580" s="74"/>
      <c r="J1580" s="75"/>
      <c r="K1580" s="75"/>
      <c r="L1580" s="134" t="str">
        <f>IF(AND('331-CT'!$E$7=TH!H1580,OR(J1580="331",K1580="331")),"x","")</f>
        <v/>
      </c>
    </row>
    <row r="1581" spans="1:12" ht="13.5" hidden="1" customHeight="1">
      <c r="A1581" s="72" t="str">
        <f t="shared" si="61"/>
        <v/>
      </c>
      <c r="B1581" s="72" t="str">
        <f t="shared" si="62"/>
        <v/>
      </c>
      <c r="C1581" s="73"/>
      <c r="D1581" s="73"/>
      <c r="E1581" s="73"/>
      <c r="F1581" s="76"/>
      <c r="G1581" s="265"/>
      <c r="H1581" s="122"/>
      <c r="I1581" s="74"/>
      <c r="J1581" s="75"/>
      <c r="K1581" s="75"/>
      <c r="L1581" s="134" t="str">
        <f>IF(AND('331-CT'!$E$7=TH!H1581,OR(J1581="331",K1581="331")),"x","")</f>
        <v/>
      </c>
    </row>
    <row r="1582" spans="1:12" ht="13.5" hidden="1" customHeight="1">
      <c r="A1582" s="72" t="str">
        <f t="shared" si="61"/>
        <v/>
      </c>
      <c r="B1582" s="72" t="str">
        <f t="shared" si="62"/>
        <v/>
      </c>
      <c r="C1582" s="73"/>
      <c r="D1582" s="73"/>
      <c r="E1582" s="73"/>
      <c r="F1582" s="76"/>
      <c r="G1582" s="265"/>
      <c r="H1582" s="122"/>
      <c r="I1582" s="74"/>
      <c r="J1582" s="75"/>
      <c r="K1582" s="75"/>
      <c r="L1582" s="134" t="str">
        <f>IF(AND('331-CT'!$E$7=TH!H1582,OR(J1582="331",K1582="331")),"x","")</f>
        <v/>
      </c>
    </row>
    <row r="1583" spans="1:12" ht="13.5" hidden="1" customHeight="1">
      <c r="A1583" s="72" t="str">
        <f t="shared" si="61"/>
        <v/>
      </c>
      <c r="B1583" s="72" t="str">
        <f t="shared" si="62"/>
        <v/>
      </c>
      <c r="C1583" s="73"/>
      <c r="D1583" s="73"/>
      <c r="E1583" s="73"/>
      <c r="F1583" s="76"/>
      <c r="G1583" s="265"/>
      <c r="H1583" s="122"/>
      <c r="I1583" s="74"/>
      <c r="J1583" s="75"/>
      <c r="K1583" s="75"/>
      <c r="L1583" s="134" t="str">
        <f>IF(AND('331-CT'!$E$7=TH!H1583,OR(J1583="331",K1583="331")),"x","")</f>
        <v/>
      </c>
    </row>
    <row r="1584" spans="1:12" ht="13.5" hidden="1" customHeight="1">
      <c r="A1584" s="72" t="str">
        <f t="shared" si="61"/>
        <v/>
      </c>
      <c r="B1584" s="72" t="str">
        <f t="shared" si="62"/>
        <v/>
      </c>
      <c r="C1584" s="73"/>
      <c r="D1584" s="73"/>
      <c r="E1584" s="73"/>
      <c r="F1584" s="76"/>
      <c r="G1584" s="265"/>
      <c r="H1584" s="122"/>
      <c r="I1584" s="74"/>
      <c r="J1584" s="75"/>
      <c r="K1584" s="75"/>
      <c r="L1584" s="134" t="str">
        <f>IF(AND('331-CT'!$E$7=TH!H1584,OR(J1584="331",K1584="331")),"x","")</f>
        <v/>
      </c>
    </row>
    <row r="1585" spans="1:12" ht="13.5" hidden="1" customHeight="1">
      <c r="A1585" s="72" t="str">
        <f t="shared" si="61"/>
        <v/>
      </c>
      <c r="B1585" s="72" t="str">
        <f t="shared" si="62"/>
        <v/>
      </c>
      <c r="C1585" s="73"/>
      <c r="D1585" s="73"/>
      <c r="E1585" s="73"/>
      <c r="F1585" s="76"/>
      <c r="G1585" s="265"/>
      <c r="H1585" s="122"/>
      <c r="I1585" s="74"/>
      <c r="J1585" s="75"/>
      <c r="K1585" s="75"/>
      <c r="L1585" s="134" t="str">
        <f>IF(AND('331-CT'!$E$7=TH!H1585,OR(J1585="331",K1585="331")),"x","")</f>
        <v/>
      </c>
    </row>
    <row r="1586" spans="1:12" ht="13.5" hidden="1" customHeight="1">
      <c r="A1586" s="72" t="str">
        <f t="shared" si="61"/>
        <v/>
      </c>
      <c r="B1586" s="72" t="str">
        <f t="shared" si="62"/>
        <v/>
      </c>
      <c r="C1586" s="73"/>
      <c r="D1586" s="73"/>
      <c r="E1586" s="73"/>
      <c r="F1586" s="76"/>
      <c r="G1586" s="265"/>
      <c r="H1586" s="122"/>
      <c r="I1586" s="74"/>
      <c r="J1586" s="75"/>
      <c r="K1586" s="75"/>
      <c r="L1586" s="134" t="str">
        <f>IF(AND('331-CT'!$E$7=TH!H1586,OR(J1586="331",K1586="331")),"x","")</f>
        <v/>
      </c>
    </row>
    <row r="1587" spans="1:12" ht="13.5" hidden="1" customHeight="1">
      <c r="A1587" s="72" t="str">
        <f t="shared" ref="A1587:A1588" si="63">IF(C1587&lt;&gt;"",YEAR(C1587),"")</f>
        <v/>
      </c>
      <c r="B1587" s="72" t="str">
        <f t="shared" ref="B1587:B1588" si="64">IF(C1587&lt;&gt;"",MONTH(C1587),"")</f>
        <v/>
      </c>
      <c r="C1587" s="73"/>
      <c r="D1587" s="73"/>
      <c r="E1587" s="73"/>
      <c r="F1587" s="76"/>
      <c r="G1587" s="265"/>
      <c r="H1587" s="122"/>
      <c r="I1587" s="74"/>
      <c r="J1587" s="75"/>
      <c r="K1587" s="75"/>
      <c r="L1587" s="134" t="str">
        <f>IF(AND('331-CT'!$E$7=TH!H1587,OR(J1587="331",K1587="331")),"x","")</f>
        <v/>
      </c>
    </row>
    <row r="1588" spans="1:12" ht="13.5" hidden="1" customHeight="1">
      <c r="A1588" s="72" t="str">
        <f t="shared" si="63"/>
        <v/>
      </c>
      <c r="B1588" s="72" t="str">
        <f t="shared" si="64"/>
        <v/>
      </c>
      <c r="C1588" s="73"/>
      <c r="D1588" s="73"/>
      <c r="E1588" s="73"/>
      <c r="F1588" s="76"/>
      <c r="G1588" s="265"/>
      <c r="H1588" s="122"/>
      <c r="I1588" s="74"/>
      <c r="J1588" s="75"/>
      <c r="K1588" s="75"/>
      <c r="L1588" s="134" t="str">
        <f>IF(AND('331-CT'!$E$7=TH!H1588,OR(J1588="331",K1588="331")),"x","")</f>
        <v/>
      </c>
    </row>
    <row r="1589" spans="1:12" ht="13.5" hidden="1" customHeight="1">
      <c r="A1589" s="72" t="str">
        <f t="shared" ref="A1589:A1652" si="65">IF(C1589&lt;&gt;"",YEAR(C1589),"")</f>
        <v/>
      </c>
      <c r="B1589" s="72" t="str">
        <f t="shared" ref="B1589:B1652" si="66">IF(C1589&lt;&gt;"",MONTH(C1589),"")</f>
        <v/>
      </c>
      <c r="C1589" s="73"/>
      <c r="D1589" s="73"/>
      <c r="E1589" s="73"/>
      <c r="F1589" s="76"/>
      <c r="G1589" s="265"/>
      <c r="H1589" s="122"/>
      <c r="I1589" s="74"/>
      <c r="J1589" s="75"/>
      <c r="K1589" s="75"/>
      <c r="L1589" s="134" t="str">
        <f>IF(AND('331-CT'!$E$7=TH!H1589,OR(J1589="331",K1589="331")),"x","")</f>
        <v/>
      </c>
    </row>
    <row r="1590" spans="1:12" ht="13.5" hidden="1" customHeight="1">
      <c r="A1590" s="72" t="str">
        <f t="shared" si="65"/>
        <v/>
      </c>
      <c r="B1590" s="72" t="str">
        <f t="shared" si="66"/>
        <v/>
      </c>
      <c r="C1590" s="73"/>
      <c r="D1590" s="73"/>
      <c r="E1590" s="73"/>
      <c r="F1590" s="76"/>
      <c r="G1590" s="265"/>
      <c r="H1590" s="122"/>
      <c r="I1590" s="74"/>
      <c r="J1590" s="75"/>
      <c r="K1590" s="75"/>
      <c r="L1590" s="134" t="str">
        <f>IF(AND('331-CT'!$E$7=TH!H1590,OR(J1590="331",K1590="331")),"x","")</f>
        <v/>
      </c>
    </row>
    <row r="1591" spans="1:12" ht="13.5" hidden="1" customHeight="1">
      <c r="A1591" s="72" t="str">
        <f t="shared" si="65"/>
        <v/>
      </c>
      <c r="B1591" s="72" t="str">
        <f t="shared" si="66"/>
        <v/>
      </c>
      <c r="C1591" s="73"/>
      <c r="D1591" s="73"/>
      <c r="E1591" s="73"/>
      <c r="F1591" s="76"/>
      <c r="G1591" s="265"/>
      <c r="H1591" s="122"/>
      <c r="I1591" s="74"/>
      <c r="J1591" s="75"/>
      <c r="K1591" s="75"/>
      <c r="L1591" s="134" t="str">
        <f>IF(AND('331-CT'!$E$7=TH!H1591,OR(J1591="331",K1591="331")),"x","")</f>
        <v/>
      </c>
    </row>
    <row r="1592" spans="1:12" ht="13.5" hidden="1" customHeight="1">
      <c r="A1592" s="72" t="str">
        <f t="shared" si="65"/>
        <v/>
      </c>
      <c r="B1592" s="72" t="str">
        <f t="shared" si="66"/>
        <v/>
      </c>
      <c r="C1592" s="73"/>
      <c r="D1592" s="73"/>
      <c r="E1592" s="73"/>
      <c r="F1592" s="76"/>
      <c r="G1592" s="265"/>
      <c r="H1592" s="122"/>
      <c r="I1592" s="74"/>
      <c r="J1592" s="75"/>
      <c r="K1592" s="75"/>
      <c r="L1592" s="134" t="str">
        <f>IF(AND('331-CT'!$E$7=TH!H1592,OR(J1592="331",K1592="331")),"x","")</f>
        <v/>
      </c>
    </row>
    <row r="1593" spans="1:12" ht="13.5" hidden="1" customHeight="1">
      <c r="A1593" s="72" t="str">
        <f t="shared" si="65"/>
        <v/>
      </c>
      <c r="B1593" s="72" t="str">
        <f t="shared" si="66"/>
        <v/>
      </c>
      <c r="C1593" s="73"/>
      <c r="D1593" s="73"/>
      <c r="E1593" s="73"/>
      <c r="F1593" s="76"/>
      <c r="G1593" s="265"/>
      <c r="H1593" s="122"/>
      <c r="I1593" s="74"/>
      <c r="J1593" s="75"/>
      <c r="K1593" s="75"/>
      <c r="L1593" s="134" t="str">
        <f>IF(AND('331-CT'!$E$7=TH!H1593,OR(J1593="331",K1593="331")),"x","")</f>
        <v/>
      </c>
    </row>
    <row r="1594" spans="1:12" ht="13.5" hidden="1" customHeight="1">
      <c r="A1594" s="72" t="str">
        <f t="shared" si="65"/>
        <v/>
      </c>
      <c r="B1594" s="72" t="str">
        <f t="shared" si="66"/>
        <v/>
      </c>
      <c r="C1594" s="73"/>
      <c r="D1594" s="73"/>
      <c r="E1594" s="73"/>
      <c r="F1594" s="76"/>
      <c r="G1594" s="265"/>
      <c r="H1594" s="122"/>
      <c r="I1594" s="74"/>
      <c r="J1594" s="75"/>
      <c r="K1594" s="75"/>
      <c r="L1594" s="134" t="str">
        <f>IF(AND('331-CT'!$E$7=TH!H1594,OR(J1594="331",K1594="331")),"x","")</f>
        <v/>
      </c>
    </row>
    <row r="1595" spans="1:12" ht="13.5" hidden="1" customHeight="1">
      <c r="A1595" s="72" t="str">
        <f t="shared" si="65"/>
        <v/>
      </c>
      <c r="B1595" s="72" t="str">
        <f t="shared" si="66"/>
        <v/>
      </c>
      <c r="C1595" s="73"/>
      <c r="D1595" s="73"/>
      <c r="E1595" s="73"/>
      <c r="F1595" s="76"/>
      <c r="G1595" s="265"/>
      <c r="H1595" s="122"/>
      <c r="I1595" s="74"/>
      <c r="J1595" s="75"/>
      <c r="K1595" s="75"/>
      <c r="L1595" s="134" t="str">
        <f>IF(AND('331-CT'!$E$7=TH!H1595,OR(J1595="331",K1595="331")),"x","")</f>
        <v/>
      </c>
    </row>
    <row r="1596" spans="1:12" ht="13.5" hidden="1" customHeight="1">
      <c r="A1596" s="72" t="str">
        <f t="shared" si="65"/>
        <v/>
      </c>
      <c r="B1596" s="72" t="str">
        <f t="shared" si="66"/>
        <v/>
      </c>
      <c r="C1596" s="73"/>
      <c r="D1596" s="73"/>
      <c r="E1596" s="73"/>
      <c r="F1596" s="76"/>
      <c r="G1596" s="265"/>
      <c r="H1596" s="122"/>
      <c r="I1596" s="74"/>
      <c r="J1596" s="75"/>
      <c r="K1596" s="75"/>
      <c r="L1596" s="134" t="str">
        <f>IF(AND('331-CT'!$E$7=TH!H1596,OR(J1596="331",K1596="331")),"x","")</f>
        <v/>
      </c>
    </row>
    <row r="1597" spans="1:12" ht="13.5" hidden="1" customHeight="1">
      <c r="A1597" s="72" t="str">
        <f t="shared" si="65"/>
        <v/>
      </c>
      <c r="B1597" s="72" t="str">
        <f t="shared" si="66"/>
        <v/>
      </c>
      <c r="C1597" s="73"/>
      <c r="D1597" s="73"/>
      <c r="E1597" s="73"/>
      <c r="F1597" s="76"/>
      <c r="G1597" s="265"/>
      <c r="H1597" s="122"/>
      <c r="I1597" s="74"/>
      <c r="J1597" s="75"/>
      <c r="K1597" s="75"/>
      <c r="L1597" s="134" t="str">
        <f>IF(AND('331-CT'!$E$7=TH!H1597,OR(J1597="331",K1597="331")),"x","")</f>
        <v/>
      </c>
    </row>
    <row r="1598" spans="1:12" ht="13.5" hidden="1" customHeight="1">
      <c r="A1598" s="72" t="str">
        <f t="shared" si="65"/>
        <v/>
      </c>
      <c r="B1598" s="72" t="str">
        <f t="shared" si="66"/>
        <v/>
      </c>
      <c r="C1598" s="73"/>
      <c r="D1598" s="73"/>
      <c r="E1598" s="73"/>
      <c r="F1598" s="76"/>
      <c r="G1598" s="265"/>
      <c r="H1598" s="122"/>
      <c r="I1598" s="74"/>
      <c r="J1598" s="75"/>
      <c r="K1598" s="75"/>
      <c r="L1598" s="134" t="str">
        <f>IF(AND('331-CT'!$E$7=TH!H1598,OR(J1598="331",K1598="331")),"x","")</f>
        <v/>
      </c>
    </row>
    <row r="1599" spans="1:12" ht="13.5" hidden="1" customHeight="1">
      <c r="A1599" s="72" t="str">
        <f t="shared" si="65"/>
        <v/>
      </c>
      <c r="B1599" s="72" t="str">
        <f t="shared" si="66"/>
        <v/>
      </c>
      <c r="C1599" s="73"/>
      <c r="D1599" s="73"/>
      <c r="E1599" s="73"/>
      <c r="F1599" s="76"/>
      <c r="G1599" s="265"/>
      <c r="H1599" s="122"/>
      <c r="I1599" s="74"/>
      <c r="J1599" s="75"/>
      <c r="K1599" s="75"/>
      <c r="L1599" s="134" t="str">
        <f>IF(AND('331-CT'!$E$7=TH!H1599,OR(J1599="331",K1599="331")),"x","")</f>
        <v/>
      </c>
    </row>
    <row r="1600" spans="1:12" ht="13.5" hidden="1" customHeight="1">
      <c r="A1600" s="72" t="str">
        <f t="shared" si="65"/>
        <v/>
      </c>
      <c r="B1600" s="72" t="str">
        <f t="shared" si="66"/>
        <v/>
      </c>
      <c r="C1600" s="73"/>
      <c r="D1600" s="73"/>
      <c r="E1600" s="73"/>
      <c r="F1600" s="76"/>
      <c r="G1600" s="265"/>
      <c r="H1600" s="122"/>
      <c r="I1600" s="74"/>
      <c r="J1600" s="75"/>
      <c r="K1600" s="75"/>
      <c r="L1600" s="134" t="str">
        <f>IF(AND('331-CT'!$E$7=TH!H1600,OR(J1600="331",K1600="331")),"x","")</f>
        <v/>
      </c>
    </row>
    <row r="1601" spans="1:12" ht="13.5" hidden="1" customHeight="1">
      <c r="A1601" s="72" t="str">
        <f t="shared" si="65"/>
        <v/>
      </c>
      <c r="B1601" s="72" t="str">
        <f t="shared" si="66"/>
        <v/>
      </c>
      <c r="C1601" s="73"/>
      <c r="D1601" s="73"/>
      <c r="E1601" s="73"/>
      <c r="F1601" s="76"/>
      <c r="G1601" s="265"/>
      <c r="H1601" s="122"/>
      <c r="I1601" s="74"/>
      <c r="J1601" s="75"/>
      <c r="K1601" s="75"/>
      <c r="L1601" s="134" t="str">
        <f>IF(AND('331-CT'!$E$7=TH!H1601,OR(J1601="331",K1601="331")),"x","")</f>
        <v/>
      </c>
    </row>
    <row r="1602" spans="1:12" ht="13.5" hidden="1" customHeight="1">
      <c r="A1602" s="72" t="str">
        <f t="shared" si="65"/>
        <v/>
      </c>
      <c r="B1602" s="72" t="str">
        <f t="shared" si="66"/>
        <v/>
      </c>
      <c r="C1602" s="73"/>
      <c r="D1602" s="73"/>
      <c r="E1602" s="73"/>
      <c r="F1602" s="76"/>
      <c r="G1602" s="265"/>
      <c r="H1602" s="122"/>
      <c r="I1602" s="74"/>
      <c r="J1602" s="75"/>
      <c r="K1602" s="75"/>
      <c r="L1602" s="134" t="str">
        <f>IF(AND('331-CT'!$E$7=TH!H1602,OR(J1602="331",K1602="331")),"x","")</f>
        <v/>
      </c>
    </row>
    <row r="1603" spans="1:12" ht="13.5" hidden="1" customHeight="1">
      <c r="A1603" s="72" t="str">
        <f t="shared" si="65"/>
        <v/>
      </c>
      <c r="B1603" s="72" t="str">
        <f t="shared" si="66"/>
        <v/>
      </c>
      <c r="C1603" s="73"/>
      <c r="D1603" s="73"/>
      <c r="E1603" s="73"/>
      <c r="F1603" s="76"/>
      <c r="G1603" s="265"/>
      <c r="H1603" s="122"/>
      <c r="I1603" s="74"/>
      <c r="J1603" s="75"/>
      <c r="K1603" s="75"/>
      <c r="L1603" s="134" t="str">
        <f>IF(AND('331-CT'!$E$7=TH!H1603,OR(J1603="331",K1603="331")),"x","")</f>
        <v/>
      </c>
    </row>
    <row r="1604" spans="1:12" ht="13.5" hidden="1" customHeight="1">
      <c r="A1604" s="72" t="str">
        <f t="shared" si="65"/>
        <v/>
      </c>
      <c r="B1604" s="72" t="str">
        <f t="shared" si="66"/>
        <v/>
      </c>
      <c r="C1604" s="73"/>
      <c r="D1604" s="73"/>
      <c r="E1604" s="73"/>
      <c r="F1604" s="76"/>
      <c r="G1604" s="265"/>
      <c r="H1604" s="122"/>
      <c r="I1604" s="74"/>
      <c r="J1604" s="75"/>
      <c r="K1604" s="75"/>
      <c r="L1604" s="134" t="str">
        <f>IF(AND('331-CT'!$E$7=TH!H1604,OR(J1604="331",K1604="331")),"x","")</f>
        <v/>
      </c>
    </row>
    <row r="1605" spans="1:12" ht="13.5" hidden="1" customHeight="1">
      <c r="A1605" s="72" t="str">
        <f t="shared" si="65"/>
        <v/>
      </c>
      <c r="B1605" s="72" t="str">
        <f t="shared" si="66"/>
        <v/>
      </c>
      <c r="C1605" s="73"/>
      <c r="D1605" s="73"/>
      <c r="E1605" s="73"/>
      <c r="F1605" s="76"/>
      <c r="G1605" s="265"/>
      <c r="H1605" s="122"/>
      <c r="I1605" s="74"/>
      <c r="J1605" s="75"/>
      <c r="K1605" s="75"/>
      <c r="L1605" s="134" t="str">
        <f>IF(AND('331-CT'!$E$7=TH!H1605,OR(J1605="331",K1605="331")),"x","")</f>
        <v/>
      </c>
    </row>
    <row r="1606" spans="1:12" ht="13.5" hidden="1" customHeight="1">
      <c r="A1606" s="72" t="str">
        <f t="shared" si="65"/>
        <v/>
      </c>
      <c r="B1606" s="72" t="str">
        <f t="shared" si="66"/>
        <v/>
      </c>
      <c r="C1606" s="73"/>
      <c r="D1606" s="73"/>
      <c r="E1606" s="73"/>
      <c r="F1606" s="76"/>
      <c r="G1606" s="265"/>
      <c r="H1606" s="122"/>
      <c r="I1606" s="74"/>
      <c r="J1606" s="75"/>
      <c r="K1606" s="75"/>
      <c r="L1606" s="134" t="str">
        <f>IF(AND('331-CT'!$E$7=TH!H1606,OR(J1606="331",K1606="331")),"x","")</f>
        <v/>
      </c>
    </row>
    <row r="1607" spans="1:12" ht="13.5" hidden="1" customHeight="1">
      <c r="A1607" s="72" t="str">
        <f t="shared" si="65"/>
        <v/>
      </c>
      <c r="B1607" s="72" t="str">
        <f t="shared" si="66"/>
        <v/>
      </c>
      <c r="C1607" s="73"/>
      <c r="D1607" s="73"/>
      <c r="E1607" s="73"/>
      <c r="F1607" s="76"/>
      <c r="G1607" s="265"/>
      <c r="H1607" s="122"/>
      <c r="I1607" s="74"/>
      <c r="J1607" s="75"/>
      <c r="K1607" s="75"/>
      <c r="L1607" s="134" t="str">
        <f>IF(AND('331-CT'!$E$7=TH!H1607,OR(J1607="331",K1607="331")),"x","")</f>
        <v/>
      </c>
    </row>
    <row r="1608" spans="1:12" ht="13.5" hidden="1" customHeight="1">
      <c r="A1608" s="72" t="str">
        <f t="shared" si="65"/>
        <v/>
      </c>
      <c r="B1608" s="72" t="str">
        <f t="shared" si="66"/>
        <v/>
      </c>
      <c r="C1608" s="73"/>
      <c r="D1608" s="73"/>
      <c r="E1608" s="73"/>
      <c r="F1608" s="76"/>
      <c r="G1608" s="265"/>
      <c r="H1608" s="122"/>
      <c r="I1608" s="74"/>
      <c r="J1608" s="75"/>
      <c r="K1608" s="75"/>
      <c r="L1608" s="134" t="str">
        <f>IF(AND('331-CT'!$E$7=TH!H1608,OR(J1608="331",K1608="331")),"x","")</f>
        <v/>
      </c>
    </row>
    <row r="1609" spans="1:12" ht="13.5" hidden="1" customHeight="1">
      <c r="A1609" s="72" t="str">
        <f t="shared" si="65"/>
        <v/>
      </c>
      <c r="B1609" s="72" t="str">
        <f t="shared" si="66"/>
        <v/>
      </c>
      <c r="C1609" s="73"/>
      <c r="D1609" s="73"/>
      <c r="E1609" s="73"/>
      <c r="F1609" s="76"/>
      <c r="G1609" s="265"/>
      <c r="H1609" s="122"/>
      <c r="I1609" s="74"/>
      <c r="J1609" s="75"/>
      <c r="K1609" s="75"/>
      <c r="L1609" s="134" t="str">
        <f>IF(AND('331-CT'!$E$7=TH!H1609,OR(J1609="331",K1609="331")),"x","")</f>
        <v/>
      </c>
    </row>
    <row r="1610" spans="1:12" ht="13.5" hidden="1" customHeight="1">
      <c r="A1610" s="72" t="str">
        <f t="shared" si="65"/>
        <v/>
      </c>
      <c r="B1610" s="72" t="str">
        <f t="shared" si="66"/>
        <v/>
      </c>
      <c r="C1610" s="73"/>
      <c r="D1610" s="73"/>
      <c r="E1610" s="73"/>
      <c r="F1610" s="76"/>
      <c r="G1610" s="265"/>
      <c r="H1610" s="122"/>
      <c r="I1610" s="74"/>
      <c r="J1610" s="75"/>
      <c r="K1610" s="75"/>
      <c r="L1610" s="134" t="str">
        <f>IF(AND('331-CT'!$E$7=TH!H1610,OR(J1610="331",K1610="331")),"x","")</f>
        <v/>
      </c>
    </row>
    <row r="1611" spans="1:12" ht="13.5" hidden="1" customHeight="1">
      <c r="A1611" s="72" t="str">
        <f t="shared" si="65"/>
        <v/>
      </c>
      <c r="B1611" s="72" t="str">
        <f t="shared" si="66"/>
        <v/>
      </c>
      <c r="C1611" s="73"/>
      <c r="D1611" s="73"/>
      <c r="E1611" s="73"/>
      <c r="F1611" s="76"/>
      <c r="G1611" s="265"/>
      <c r="H1611" s="122"/>
      <c r="I1611" s="74"/>
      <c r="J1611" s="75"/>
      <c r="K1611" s="75"/>
      <c r="L1611" s="134" t="str">
        <f>IF(AND('331-CT'!$E$7=TH!H1611,OR(J1611="331",K1611="331")),"x","")</f>
        <v/>
      </c>
    </row>
    <row r="1612" spans="1:12" ht="13.5" hidden="1" customHeight="1">
      <c r="A1612" s="72" t="str">
        <f t="shared" si="65"/>
        <v/>
      </c>
      <c r="B1612" s="72" t="str">
        <f t="shared" si="66"/>
        <v/>
      </c>
      <c r="C1612" s="73"/>
      <c r="D1612" s="73"/>
      <c r="E1612" s="73"/>
      <c r="F1612" s="76"/>
      <c r="G1612" s="265"/>
      <c r="H1612" s="122"/>
      <c r="I1612" s="74"/>
      <c r="J1612" s="75"/>
      <c r="K1612" s="75"/>
      <c r="L1612" s="134" t="str">
        <f>IF(AND('331-CT'!$E$7=TH!H1612,OR(J1612="331",K1612="331")),"x","")</f>
        <v/>
      </c>
    </row>
    <row r="1613" spans="1:12" ht="13.5" hidden="1" customHeight="1">
      <c r="A1613" s="72" t="str">
        <f t="shared" si="65"/>
        <v/>
      </c>
      <c r="B1613" s="72" t="str">
        <f t="shared" si="66"/>
        <v/>
      </c>
      <c r="C1613" s="73"/>
      <c r="D1613" s="73"/>
      <c r="E1613" s="73"/>
      <c r="F1613" s="76"/>
      <c r="G1613" s="265"/>
      <c r="H1613" s="122"/>
      <c r="I1613" s="74"/>
      <c r="J1613" s="75"/>
      <c r="K1613" s="75"/>
      <c r="L1613" s="134" t="str">
        <f>IF(AND('331-CT'!$E$7=TH!H1613,OR(J1613="331",K1613="331")),"x","")</f>
        <v/>
      </c>
    </row>
    <row r="1614" spans="1:12" ht="13.5" hidden="1" customHeight="1">
      <c r="A1614" s="72" t="str">
        <f t="shared" si="65"/>
        <v/>
      </c>
      <c r="B1614" s="72" t="str">
        <f t="shared" si="66"/>
        <v/>
      </c>
      <c r="C1614" s="73"/>
      <c r="D1614" s="73"/>
      <c r="E1614" s="73"/>
      <c r="F1614" s="76"/>
      <c r="G1614" s="265"/>
      <c r="H1614" s="122"/>
      <c r="I1614" s="74"/>
      <c r="J1614" s="75"/>
      <c r="K1614" s="75"/>
      <c r="L1614" s="134" t="str">
        <f>IF(AND('331-CT'!$E$7=TH!H1614,OR(J1614="331",K1614="331")),"x","")</f>
        <v/>
      </c>
    </row>
    <row r="1615" spans="1:12" ht="13.5" hidden="1" customHeight="1">
      <c r="A1615" s="72" t="str">
        <f t="shared" si="65"/>
        <v/>
      </c>
      <c r="B1615" s="72" t="str">
        <f t="shared" si="66"/>
        <v/>
      </c>
      <c r="C1615" s="73"/>
      <c r="D1615" s="73"/>
      <c r="E1615" s="73"/>
      <c r="F1615" s="76"/>
      <c r="G1615" s="265"/>
      <c r="H1615" s="122"/>
      <c r="I1615" s="74"/>
      <c r="J1615" s="75"/>
      <c r="K1615" s="75"/>
      <c r="L1615" s="134" t="str">
        <f>IF(AND('331-CT'!$E$7=TH!H1615,OR(J1615="331",K1615="331")),"x","")</f>
        <v/>
      </c>
    </row>
    <row r="1616" spans="1:12" ht="13.5" hidden="1" customHeight="1">
      <c r="A1616" s="72" t="str">
        <f t="shared" si="65"/>
        <v/>
      </c>
      <c r="B1616" s="72" t="str">
        <f t="shared" si="66"/>
        <v/>
      </c>
      <c r="C1616" s="73"/>
      <c r="D1616" s="73"/>
      <c r="E1616" s="73"/>
      <c r="F1616" s="76"/>
      <c r="G1616" s="265"/>
      <c r="H1616" s="122"/>
      <c r="I1616" s="74"/>
      <c r="J1616" s="75"/>
      <c r="K1616" s="75"/>
      <c r="L1616" s="134" t="str">
        <f>IF(AND('331-CT'!$E$7=TH!H1616,OR(J1616="331",K1616="331")),"x","")</f>
        <v/>
      </c>
    </row>
    <row r="1617" spans="1:12" ht="13.5" hidden="1" customHeight="1">
      <c r="A1617" s="72" t="str">
        <f t="shared" si="65"/>
        <v/>
      </c>
      <c r="B1617" s="72" t="str">
        <f t="shared" si="66"/>
        <v/>
      </c>
      <c r="C1617" s="73"/>
      <c r="D1617" s="73"/>
      <c r="E1617" s="73"/>
      <c r="F1617" s="76"/>
      <c r="G1617" s="265"/>
      <c r="H1617" s="122"/>
      <c r="I1617" s="74"/>
      <c r="J1617" s="75"/>
      <c r="K1617" s="75"/>
      <c r="L1617" s="134" t="str">
        <f>IF(AND('331-CT'!$E$7=TH!H1617,OR(J1617="331",K1617="331")),"x","")</f>
        <v/>
      </c>
    </row>
    <row r="1618" spans="1:12" ht="13.5" hidden="1" customHeight="1">
      <c r="A1618" s="72" t="str">
        <f t="shared" si="65"/>
        <v/>
      </c>
      <c r="B1618" s="72" t="str">
        <f t="shared" si="66"/>
        <v/>
      </c>
      <c r="C1618" s="73"/>
      <c r="D1618" s="73"/>
      <c r="E1618" s="73"/>
      <c r="F1618" s="76"/>
      <c r="G1618" s="265"/>
      <c r="H1618" s="122"/>
      <c r="I1618" s="74"/>
      <c r="J1618" s="75"/>
      <c r="K1618" s="75"/>
      <c r="L1618" s="134" t="str">
        <f>IF(AND('331-CT'!$E$7=TH!H1618,OR(J1618="331",K1618="331")),"x","")</f>
        <v/>
      </c>
    </row>
    <row r="1619" spans="1:12" ht="13.5" hidden="1" customHeight="1">
      <c r="A1619" s="72" t="str">
        <f t="shared" si="65"/>
        <v/>
      </c>
      <c r="B1619" s="72" t="str">
        <f t="shared" si="66"/>
        <v/>
      </c>
      <c r="C1619" s="73"/>
      <c r="D1619" s="73"/>
      <c r="E1619" s="73"/>
      <c r="F1619" s="76"/>
      <c r="G1619" s="265"/>
      <c r="H1619" s="122"/>
      <c r="I1619" s="74"/>
      <c r="J1619" s="75"/>
      <c r="K1619" s="75"/>
      <c r="L1619" s="134" t="str">
        <f>IF(AND('331-CT'!$E$7=TH!H1619,OR(J1619="331",K1619="331")),"x","")</f>
        <v/>
      </c>
    </row>
    <row r="1620" spans="1:12" ht="13.5" hidden="1" customHeight="1">
      <c r="A1620" s="72" t="str">
        <f t="shared" si="65"/>
        <v/>
      </c>
      <c r="B1620" s="72" t="str">
        <f t="shared" si="66"/>
        <v/>
      </c>
      <c r="C1620" s="73"/>
      <c r="D1620" s="73"/>
      <c r="E1620" s="73"/>
      <c r="F1620" s="76"/>
      <c r="G1620" s="265"/>
      <c r="H1620" s="122"/>
      <c r="I1620" s="74"/>
      <c r="J1620" s="75"/>
      <c r="K1620" s="75"/>
      <c r="L1620" s="134" t="str">
        <f>IF(AND('331-CT'!$E$7=TH!H1620,OR(J1620="331",K1620="331")),"x","")</f>
        <v/>
      </c>
    </row>
    <row r="1621" spans="1:12" ht="13.5" hidden="1" customHeight="1">
      <c r="A1621" s="72" t="str">
        <f t="shared" si="65"/>
        <v/>
      </c>
      <c r="B1621" s="72" t="str">
        <f t="shared" si="66"/>
        <v/>
      </c>
      <c r="C1621" s="73"/>
      <c r="D1621" s="73"/>
      <c r="E1621" s="73"/>
      <c r="F1621" s="76"/>
      <c r="G1621" s="265"/>
      <c r="H1621" s="122"/>
      <c r="I1621" s="74"/>
      <c r="J1621" s="75"/>
      <c r="K1621" s="75"/>
      <c r="L1621" s="134" t="str">
        <f>IF(AND('331-CT'!$E$7=TH!H1621,OR(J1621="331",K1621="331")),"x","")</f>
        <v/>
      </c>
    </row>
    <row r="1622" spans="1:12" ht="13.5" hidden="1" customHeight="1">
      <c r="A1622" s="72" t="str">
        <f t="shared" si="65"/>
        <v/>
      </c>
      <c r="B1622" s="72" t="str">
        <f t="shared" si="66"/>
        <v/>
      </c>
      <c r="C1622" s="73"/>
      <c r="D1622" s="73"/>
      <c r="E1622" s="73"/>
      <c r="F1622" s="76"/>
      <c r="G1622" s="265"/>
      <c r="H1622" s="122"/>
      <c r="I1622" s="74"/>
      <c r="J1622" s="75"/>
      <c r="K1622" s="75"/>
      <c r="L1622" s="134" t="str">
        <f>IF(AND('331-CT'!$E$7=TH!H1622,OR(J1622="331",K1622="331")),"x","")</f>
        <v/>
      </c>
    </row>
    <row r="1623" spans="1:12" ht="13.5" hidden="1" customHeight="1">
      <c r="A1623" s="72" t="str">
        <f t="shared" si="65"/>
        <v/>
      </c>
      <c r="B1623" s="72" t="str">
        <f t="shared" si="66"/>
        <v/>
      </c>
      <c r="C1623" s="73"/>
      <c r="D1623" s="73"/>
      <c r="E1623" s="73"/>
      <c r="F1623" s="76"/>
      <c r="G1623" s="265"/>
      <c r="H1623" s="122"/>
      <c r="I1623" s="74"/>
      <c r="J1623" s="75"/>
      <c r="K1623" s="75"/>
      <c r="L1623" s="134" t="str">
        <f>IF(AND('331-CT'!$E$7=TH!H1623,OR(J1623="331",K1623="331")),"x","")</f>
        <v/>
      </c>
    </row>
    <row r="1624" spans="1:12" ht="13.5" hidden="1" customHeight="1">
      <c r="A1624" s="72" t="str">
        <f t="shared" si="65"/>
        <v/>
      </c>
      <c r="B1624" s="72" t="str">
        <f t="shared" si="66"/>
        <v/>
      </c>
      <c r="C1624" s="73"/>
      <c r="D1624" s="73"/>
      <c r="E1624" s="73"/>
      <c r="F1624" s="76"/>
      <c r="G1624" s="265"/>
      <c r="H1624" s="122"/>
      <c r="I1624" s="74"/>
      <c r="J1624" s="75"/>
      <c r="K1624" s="75"/>
      <c r="L1624" s="134" t="str">
        <f>IF(AND('331-CT'!$E$7=TH!H1624,OR(J1624="331",K1624="331")),"x","")</f>
        <v/>
      </c>
    </row>
    <row r="1625" spans="1:12" ht="13.5" hidden="1" customHeight="1">
      <c r="A1625" s="72" t="str">
        <f t="shared" si="65"/>
        <v/>
      </c>
      <c r="B1625" s="72" t="str">
        <f t="shared" si="66"/>
        <v/>
      </c>
      <c r="C1625" s="73"/>
      <c r="D1625" s="73"/>
      <c r="E1625" s="73"/>
      <c r="F1625" s="76"/>
      <c r="G1625" s="265"/>
      <c r="H1625" s="122"/>
      <c r="I1625" s="74"/>
      <c r="J1625" s="75"/>
      <c r="K1625" s="75"/>
      <c r="L1625" s="134" t="str">
        <f>IF(AND('331-CT'!$E$7=TH!H1625,OR(J1625="331",K1625="331")),"x","")</f>
        <v/>
      </c>
    </row>
    <row r="1626" spans="1:12" ht="13.5" hidden="1" customHeight="1">
      <c r="A1626" s="72" t="str">
        <f t="shared" si="65"/>
        <v/>
      </c>
      <c r="B1626" s="72" t="str">
        <f t="shared" si="66"/>
        <v/>
      </c>
      <c r="C1626" s="73"/>
      <c r="D1626" s="73"/>
      <c r="E1626" s="73"/>
      <c r="F1626" s="76"/>
      <c r="G1626" s="265"/>
      <c r="H1626" s="122"/>
      <c r="I1626" s="74"/>
      <c r="J1626" s="75"/>
      <c r="K1626" s="75"/>
      <c r="L1626" s="134" t="str">
        <f>IF(AND('331-CT'!$E$7=TH!H1626,OR(J1626="331",K1626="331")),"x","")</f>
        <v/>
      </c>
    </row>
    <row r="1627" spans="1:12" ht="13.5" hidden="1" customHeight="1">
      <c r="A1627" s="72" t="str">
        <f t="shared" si="65"/>
        <v/>
      </c>
      <c r="B1627" s="72" t="str">
        <f t="shared" si="66"/>
        <v/>
      </c>
      <c r="C1627" s="73"/>
      <c r="D1627" s="73"/>
      <c r="E1627" s="73"/>
      <c r="F1627" s="76"/>
      <c r="G1627" s="265"/>
      <c r="H1627" s="122"/>
      <c r="I1627" s="74"/>
      <c r="J1627" s="75"/>
      <c r="K1627" s="75"/>
      <c r="L1627" s="134" t="str">
        <f>IF(AND('331-CT'!$E$7=TH!H1627,OR(J1627="331",K1627="331")),"x","")</f>
        <v/>
      </c>
    </row>
    <row r="1628" spans="1:12" ht="13.5" hidden="1" customHeight="1">
      <c r="A1628" s="72" t="str">
        <f t="shared" si="65"/>
        <v/>
      </c>
      <c r="B1628" s="72" t="str">
        <f t="shared" si="66"/>
        <v/>
      </c>
      <c r="C1628" s="73"/>
      <c r="D1628" s="73"/>
      <c r="E1628" s="73"/>
      <c r="F1628" s="76"/>
      <c r="G1628" s="265"/>
      <c r="H1628" s="122"/>
      <c r="I1628" s="74"/>
      <c r="J1628" s="75"/>
      <c r="K1628" s="75"/>
      <c r="L1628" s="134" t="str">
        <f>IF(AND('331-CT'!$E$7=TH!H1628,OR(J1628="331",K1628="331")),"x","")</f>
        <v/>
      </c>
    </row>
    <row r="1629" spans="1:12" ht="13.5" hidden="1" customHeight="1">
      <c r="A1629" s="72" t="str">
        <f t="shared" si="65"/>
        <v/>
      </c>
      <c r="B1629" s="72" t="str">
        <f t="shared" si="66"/>
        <v/>
      </c>
      <c r="C1629" s="73"/>
      <c r="D1629" s="73"/>
      <c r="E1629" s="73"/>
      <c r="F1629" s="76"/>
      <c r="G1629" s="265"/>
      <c r="H1629" s="122"/>
      <c r="I1629" s="74"/>
      <c r="J1629" s="75"/>
      <c r="K1629" s="75"/>
      <c r="L1629" s="134" t="str">
        <f>IF(AND('331-CT'!$E$7=TH!H1629,OR(J1629="331",K1629="331")),"x","")</f>
        <v/>
      </c>
    </row>
    <row r="1630" spans="1:12" ht="13.5" hidden="1" customHeight="1">
      <c r="A1630" s="72" t="str">
        <f t="shared" si="65"/>
        <v/>
      </c>
      <c r="B1630" s="72" t="str">
        <f t="shared" si="66"/>
        <v/>
      </c>
      <c r="C1630" s="73"/>
      <c r="D1630" s="73"/>
      <c r="E1630" s="73"/>
      <c r="F1630" s="76"/>
      <c r="G1630" s="265"/>
      <c r="H1630" s="122"/>
      <c r="I1630" s="74"/>
      <c r="J1630" s="75"/>
      <c r="K1630" s="75"/>
      <c r="L1630" s="134" t="str">
        <f>IF(AND('331-CT'!$E$7=TH!H1630,OR(J1630="331",K1630="331")),"x","")</f>
        <v/>
      </c>
    </row>
    <row r="1631" spans="1:12" ht="13.5" hidden="1" customHeight="1">
      <c r="A1631" s="72" t="str">
        <f t="shared" si="65"/>
        <v/>
      </c>
      <c r="B1631" s="72" t="str">
        <f t="shared" si="66"/>
        <v/>
      </c>
      <c r="C1631" s="73"/>
      <c r="D1631" s="73"/>
      <c r="E1631" s="73"/>
      <c r="F1631" s="76"/>
      <c r="G1631" s="265"/>
      <c r="H1631" s="122"/>
      <c r="I1631" s="74"/>
      <c r="J1631" s="75"/>
      <c r="K1631" s="75"/>
      <c r="L1631" s="134" t="str">
        <f>IF(AND('331-CT'!$E$7=TH!H1631,OR(J1631="331",K1631="331")),"x","")</f>
        <v/>
      </c>
    </row>
    <row r="1632" spans="1:12" ht="13.5" hidden="1" customHeight="1">
      <c r="A1632" s="72" t="str">
        <f t="shared" si="65"/>
        <v/>
      </c>
      <c r="B1632" s="72" t="str">
        <f t="shared" si="66"/>
        <v/>
      </c>
      <c r="C1632" s="73"/>
      <c r="D1632" s="73"/>
      <c r="E1632" s="73"/>
      <c r="F1632" s="76"/>
      <c r="G1632" s="265"/>
      <c r="H1632" s="122"/>
      <c r="I1632" s="74"/>
      <c r="J1632" s="75"/>
      <c r="K1632" s="75"/>
      <c r="L1632" s="134" t="str">
        <f>IF(AND('331-CT'!$E$7=TH!H1632,OR(J1632="331",K1632="331")),"x","")</f>
        <v/>
      </c>
    </row>
    <row r="1633" spans="1:12" ht="13.5" hidden="1" customHeight="1">
      <c r="A1633" s="72" t="str">
        <f t="shared" si="65"/>
        <v/>
      </c>
      <c r="B1633" s="72" t="str">
        <f t="shared" si="66"/>
        <v/>
      </c>
      <c r="C1633" s="73"/>
      <c r="D1633" s="73"/>
      <c r="E1633" s="73"/>
      <c r="F1633" s="76"/>
      <c r="G1633" s="265"/>
      <c r="H1633" s="122"/>
      <c r="I1633" s="74"/>
      <c r="J1633" s="75"/>
      <c r="K1633" s="75"/>
      <c r="L1633" s="134" t="str">
        <f>IF(AND('331-CT'!$E$7=TH!H1633,OR(J1633="331",K1633="331")),"x","")</f>
        <v/>
      </c>
    </row>
    <row r="1634" spans="1:12" ht="13.5" hidden="1" customHeight="1">
      <c r="A1634" s="72" t="str">
        <f t="shared" si="65"/>
        <v/>
      </c>
      <c r="B1634" s="72" t="str">
        <f t="shared" si="66"/>
        <v/>
      </c>
      <c r="C1634" s="73"/>
      <c r="D1634" s="73"/>
      <c r="E1634" s="73"/>
      <c r="F1634" s="76"/>
      <c r="G1634" s="265"/>
      <c r="H1634" s="122"/>
      <c r="I1634" s="74"/>
      <c r="J1634" s="75"/>
      <c r="K1634" s="75"/>
      <c r="L1634" s="134" t="str">
        <f>IF(AND('331-CT'!$E$7=TH!H1634,OR(J1634="331",K1634="331")),"x","")</f>
        <v/>
      </c>
    </row>
    <row r="1635" spans="1:12" ht="13.5" hidden="1" customHeight="1">
      <c r="A1635" s="72" t="str">
        <f t="shared" si="65"/>
        <v/>
      </c>
      <c r="B1635" s="72" t="str">
        <f t="shared" si="66"/>
        <v/>
      </c>
      <c r="C1635" s="73"/>
      <c r="D1635" s="73"/>
      <c r="E1635" s="73"/>
      <c r="F1635" s="76"/>
      <c r="G1635" s="265"/>
      <c r="H1635" s="122"/>
      <c r="I1635" s="74"/>
      <c r="J1635" s="75"/>
      <c r="K1635" s="75"/>
      <c r="L1635" s="134" t="str">
        <f>IF(AND('331-CT'!$E$7=TH!H1635,OR(J1635="331",K1635="331")),"x","")</f>
        <v/>
      </c>
    </row>
    <row r="1636" spans="1:12" ht="13.5" hidden="1" customHeight="1">
      <c r="A1636" s="72" t="str">
        <f t="shared" si="65"/>
        <v/>
      </c>
      <c r="B1636" s="72" t="str">
        <f t="shared" si="66"/>
        <v/>
      </c>
      <c r="C1636" s="73"/>
      <c r="D1636" s="73"/>
      <c r="E1636" s="73"/>
      <c r="F1636" s="76"/>
      <c r="G1636" s="265"/>
      <c r="H1636" s="122"/>
      <c r="I1636" s="74"/>
      <c r="J1636" s="75"/>
      <c r="K1636" s="75"/>
      <c r="L1636" s="134" t="str">
        <f>IF(AND('331-CT'!$E$7=TH!H1636,OR(J1636="331",K1636="331")),"x","")</f>
        <v/>
      </c>
    </row>
    <row r="1637" spans="1:12" ht="13.5" hidden="1" customHeight="1">
      <c r="A1637" s="72" t="str">
        <f t="shared" si="65"/>
        <v/>
      </c>
      <c r="B1637" s="72" t="str">
        <f t="shared" si="66"/>
        <v/>
      </c>
      <c r="C1637" s="73"/>
      <c r="D1637" s="73"/>
      <c r="E1637" s="73"/>
      <c r="F1637" s="76"/>
      <c r="G1637" s="265"/>
      <c r="H1637" s="122"/>
      <c r="I1637" s="74"/>
      <c r="J1637" s="75"/>
      <c r="K1637" s="75"/>
      <c r="L1637" s="134" t="str">
        <f>IF(AND('331-CT'!$E$7=TH!H1637,OR(J1637="331",K1637="331")),"x","")</f>
        <v/>
      </c>
    </row>
    <row r="1638" spans="1:12" ht="13.5" hidden="1" customHeight="1">
      <c r="A1638" s="72" t="str">
        <f t="shared" si="65"/>
        <v/>
      </c>
      <c r="B1638" s="72" t="str">
        <f t="shared" si="66"/>
        <v/>
      </c>
      <c r="C1638" s="73"/>
      <c r="D1638" s="73"/>
      <c r="E1638" s="73"/>
      <c r="F1638" s="76"/>
      <c r="G1638" s="265"/>
      <c r="H1638" s="122"/>
      <c r="I1638" s="74"/>
      <c r="J1638" s="75"/>
      <c r="K1638" s="75"/>
      <c r="L1638" s="134" t="str">
        <f>IF(AND('331-CT'!$E$7=TH!H1638,OR(J1638="331",K1638="331")),"x","")</f>
        <v/>
      </c>
    </row>
    <row r="1639" spans="1:12" ht="13.5" hidden="1" customHeight="1">
      <c r="A1639" s="72" t="str">
        <f t="shared" si="65"/>
        <v/>
      </c>
      <c r="B1639" s="72" t="str">
        <f t="shared" si="66"/>
        <v/>
      </c>
      <c r="C1639" s="73"/>
      <c r="D1639" s="73"/>
      <c r="E1639" s="73"/>
      <c r="F1639" s="76"/>
      <c r="G1639" s="265"/>
      <c r="H1639" s="122"/>
      <c r="I1639" s="74"/>
      <c r="J1639" s="75"/>
      <c r="K1639" s="75"/>
      <c r="L1639" s="134" t="str">
        <f>IF(AND('331-CT'!$E$7=TH!H1639,OR(J1639="331",K1639="331")),"x","")</f>
        <v/>
      </c>
    </row>
    <row r="1640" spans="1:12" ht="13.5" hidden="1" customHeight="1">
      <c r="A1640" s="72" t="str">
        <f t="shared" si="65"/>
        <v/>
      </c>
      <c r="B1640" s="72" t="str">
        <f t="shared" si="66"/>
        <v/>
      </c>
      <c r="C1640" s="73"/>
      <c r="D1640" s="73"/>
      <c r="E1640" s="73"/>
      <c r="F1640" s="76"/>
      <c r="G1640" s="265"/>
      <c r="H1640" s="122"/>
      <c r="I1640" s="74"/>
      <c r="J1640" s="75"/>
      <c r="K1640" s="75"/>
      <c r="L1640" s="134" t="str">
        <f>IF(AND('331-CT'!$E$7=TH!H1640,OR(J1640="331",K1640="331")),"x","")</f>
        <v/>
      </c>
    </row>
    <row r="1641" spans="1:12" ht="13.5" hidden="1" customHeight="1">
      <c r="A1641" s="72" t="str">
        <f t="shared" si="65"/>
        <v/>
      </c>
      <c r="B1641" s="72" t="str">
        <f t="shared" si="66"/>
        <v/>
      </c>
      <c r="C1641" s="73"/>
      <c r="D1641" s="73"/>
      <c r="E1641" s="73"/>
      <c r="F1641" s="76"/>
      <c r="G1641" s="265"/>
      <c r="H1641" s="122"/>
      <c r="I1641" s="74"/>
      <c r="J1641" s="75"/>
      <c r="K1641" s="75"/>
      <c r="L1641" s="134" t="str">
        <f>IF(AND('331-CT'!$E$7=TH!H1641,OR(J1641="331",K1641="331")),"x","")</f>
        <v/>
      </c>
    </row>
    <row r="1642" spans="1:12" ht="13.5" hidden="1" customHeight="1">
      <c r="A1642" s="72" t="str">
        <f t="shared" si="65"/>
        <v/>
      </c>
      <c r="B1642" s="72" t="str">
        <f t="shared" si="66"/>
        <v/>
      </c>
      <c r="C1642" s="73"/>
      <c r="D1642" s="73"/>
      <c r="E1642" s="73"/>
      <c r="F1642" s="76"/>
      <c r="G1642" s="265"/>
      <c r="H1642" s="122"/>
      <c r="I1642" s="74"/>
      <c r="J1642" s="75"/>
      <c r="K1642" s="75"/>
      <c r="L1642" s="134" t="str">
        <f>IF(AND('331-CT'!$E$7=TH!H1642,OR(J1642="331",K1642="331")),"x","")</f>
        <v/>
      </c>
    </row>
    <row r="1643" spans="1:12" ht="13.5" hidden="1" customHeight="1">
      <c r="A1643" s="72" t="str">
        <f t="shared" si="65"/>
        <v/>
      </c>
      <c r="B1643" s="72" t="str">
        <f t="shared" si="66"/>
        <v/>
      </c>
      <c r="C1643" s="73"/>
      <c r="D1643" s="73"/>
      <c r="E1643" s="73"/>
      <c r="F1643" s="76"/>
      <c r="G1643" s="265"/>
      <c r="H1643" s="122"/>
      <c r="I1643" s="74"/>
      <c r="J1643" s="75"/>
      <c r="K1643" s="75"/>
      <c r="L1643" s="134" t="str">
        <f>IF(AND('331-CT'!$E$7=TH!H1643,OR(J1643="331",K1643="331")),"x","")</f>
        <v/>
      </c>
    </row>
    <row r="1644" spans="1:12" ht="13.5" hidden="1" customHeight="1">
      <c r="A1644" s="72" t="str">
        <f t="shared" si="65"/>
        <v/>
      </c>
      <c r="B1644" s="72" t="str">
        <f t="shared" si="66"/>
        <v/>
      </c>
      <c r="C1644" s="73"/>
      <c r="D1644" s="73"/>
      <c r="E1644" s="73"/>
      <c r="F1644" s="76"/>
      <c r="G1644" s="265"/>
      <c r="H1644" s="122"/>
      <c r="I1644" s="74"/>
      <c r="J1644" s="75"/>
      <c r="K1644" s="75"/>
      <c r="L1644" s="134" t="str">
        <f>IF(AND('331-CT'!$E$7=TH!H1644,OR(J1644="331",K1644="331")),"x","")</f>
        <v/>
      </c>
    </row>
    <row r="1645" spans="1:12" ht="13.5" hidden="1" customHeight="1">
      <c r="A1645" s="72" t="str">
        <f t="shared" si="65"/>
        <v/>
      </c>
      <c r="B1645" s="72" t="str">
        <f t="shared" si="66"/>
        <v/>
      </c>
      <c r="C1645" s="73"/>
      <c r="D1645" s="73"/>
      <c r="E1645" s="73"/>
      <c r="F1645" s="76"/>
      <c r="G1645" s="265"/>
      <c r="H1645" s="122"/>
      <c r="I1645" s="74"/>
      <c r="J1645" s="75"/>
      <c r="K1645" s="75"/>
      <c r="L1645" s="134" t="str">
        <f>IF(AND('331-CT'!$E$7=TH!H1645,OR(J1645="331",K1645="331")),"x","")</f>
        <v/>
      </c>
    </row>
    <row r="1646" spans="1:12" ht="13.5" hidden="1" customHeight="1">
      <c r="A1646" s="72" t="str">
        <f t="shared" si="65"/>
        <v/>
      </c>
      <c r="B1646" s="72" t="str">
        <f t="shared" si="66"/>
        <v/>
      </c>
      <c r="C1646" s="73"/>
      <c r="D1646" s="73"/>
      <c r="E1646" s="73"/>
      <c r="F1646" s="76"/>
      <c r="G1646" s="265"/>
      <c r="H1646" s="122"/>
      <c r="I1646" s="74"/>
      <c r="J1646" s="75"/>
      <c r="K1646" s="75"/>
      <c r="L1646" s="134" t="str">
        <f>IF(AND('331-CT'!$E$7=TH!H1646,OR(J1646="331",K1646="331")),"x","")</f>
        <v/>
      </c>
    </row>
    <row r="1647" spans="1:12" ht="13.5" hidden="1" customHeight="1">
      <c r="A1647" s="72" t="str">
        <f t="shared" si="65"/>
        <v/>
      </c>
      <c r="B1647" s="72" t="str">
        <f t="shared" si="66"/>
        <v/>
      </c>
      <c r="C1647" s="73"/>
      <c r="D1647" s="73"/>
      <c r="E1647" s="73"/>
      <c r="F1647" s="76"/>
      <c r="G1647" s="265"/>
      <c r="H1647" s="122"/>
      <c r="I1647" s="74"/>
      <c r="J1647" s="75"/>
      <c r="K1647" s="75"/>
      <c r="L1647" s="134" t="str">
        <f>IF(AND('331-CT'!$E$7=TH!H1647,OR(J1647="331",K1647="331")),"x","")</f>
        <v/>
      </c>
    </row>
    <row r="1648" spans="1:12" ht="13.5" hidden="1" customHeight="1">
      <c r="A1648" s="72" t="str">
        <f t="shared" si="65"/>
        <v/>
      </c>
      <c r="B1648" s="72" t="str">
        <f t="shared" si="66"/>
        <v/>
      </c>
      <c r="C1648" s="73"/>
      <c r="D1648" s="73"/>
      <c r="E1648" s="73"/>
      <c r="F1648" s="76"/>
      <c r="G1648" s="265"/>
      <c r="H1648" s="122"/>
      <c r="I1648" s="74"/>
      <c r="J1648" s="75"/>
      <c r="K1648" s="75"/>
      <c r="L1648" s="134" t="str">
        <f>IF(AND('331-CT'!$E$7=TH!H1648,OR(J1648="331",K1648="331")),"x","")</f>
        <v/>
      </c>
    </row>
    <row r="1649" spans="1:12" ht="13.5" hidden="1" customHeight="1">
      <c r="A1649" s="72" t="str">
        <f t="shared" si="65"/>
        <v/>
      </c>
      <c r="B1649" s="72" t="str">
        <f t="shared" si="66"/>
        <v/>
      </c>
      <c r="C1649" s="73"/>
      <c r="D1649" s="73"/>
      <c r="E1649" s="73"/>
      <c r="F1649" s="76"/>
      <c r="G1649" s="265"/>
      <c r="H1649" s="122"/>
      <c r="I1649" s="74"/>
      <c r="J1649" s="75"/>
      <c r="K1649" s="75"/>
      <c r="L1649" s="134" t="str">
        <f>IF(AND('331-CT'!$E$7=TH!H1649,OR(J1649="331",K1649="331")),"x","")</f>
        <v/>
      </c>
    </row>
    <row r="1650" spans="1:12" ht="13.5" hidden="1" customHeight="1">
      <c r="A1650" s="72" t="str">
        <f t="shared" si="65"/>
        <v/>
      </c>
      <c r="B1650" s="72" t="str">
        <f t="shared" si="66"/>
        <v/>
      </c>
      <c r="C1650" s="73"/>
      <c r="D1650" s="73"/>
      <c r="E1650" s="73"/>
      <c r="F1650" s="76"/>
      <c r="G1650" s="265"/>
      <c r="H1650" s="122"/>
      <c r="I1650" s="74"/>
      <c r="J1650" s="75"/>
      <c r="K1650" s="75"/>
      <c r="L1650" s="134" t="str">
        <f>IF(AND('331-CT'!$E$7=TH!H1650,OR(J1650="331",K1650="331")),"x","")</f>
        <v/>
      </c>
    </row>
    <row r="1651" spans="1:12" ht="13.5" hidden="1" customHeight="1">
      <c r="A1651" s="72" t="str">
        <f t="shared" si="65"/>
        <v/>
      </c>
      <c r="B1651" s="72" t="str">
        <f t="shared" si="66"/>
        <v/>
      </c>
      <c r="C1651" s="73"/>
      <c r="D1651" s="73"/>
      <c r="E1651" s="73"/>
      <c r="F1651" s="76"/>
      <c r="G1651" s="265"/>
      <c r="H1651" s="122"/>
      <c r="I1651" s="74"/>
      <c r="J1651" s="75"/>
      <c r="K1651" s="75"/>
      <c r="L1651" s="134" t="str">
        <f>IF(AND('331-CT'!$E$7=TH!H1651,OR(J1651="331",K1651="331")),"x","")</f>
        <v/>
      </c>
    </row>
    <row r="1652" spans="1:12" ht="13.5" hidden="1" customHeight="1">
      <c r="A1652" s="72" t="str">
        <f t="shared" si="65"/>
        <v/>
      </c>
      <c r="B1652" s="72" t="str">
        <f t="shared" si="66"/>
        <v/>
      </c>
      <c r="C1652" s="73"/>
      <c r="D1652" s="73"/>
      <c r="E1652" s="73"/>
      <c r="F1652" s="76"/>
      <c r="G1652" s="265"/>
      <c r="H1652" s="122"/>
      <c r="I1652" s="74"/>
      <c r="J1652" s="75"/>
      <c r="K1652" s="75"/>
      <c r="L1652" s="134" t="str">
        <f>IF(AND('331-CT'!$E$7=TH!H1652,OR(J1652="331",K1652="331")),"x","")</f>
        <v/>
      </c>
    </row>
    <row r="1653" spans="1:12" ht="13.5" hidden="1" customHeight="1">
      <c r="A1653" s="72" t="str">
        <f t="shared" ref="A1653:A1716" si="67">IF(C1653&lt;&gt;"",YEAR(C1653),"")</f>
        <v/>
      </c>
      <c r="B1653" s="72" t="str">
        <f t="shared" ref="B1653:B1716" si="68">IF(C1653&lt;&gt;"",MONTH(C1653),"")</f>
        <v/>
      </c>
      <c r="C1653" s="73"/>
      <c r="D1653" s="73"/>
      <c r="E1653" s="73"/>
      <c r="F1653" s="76"/>
      <c r="G1653" s="265"/>
      <c r="H1653" s="122"/>
      <c r="I1653" s="74"/>
      <c r="J1653" s="75"/>
      <c r="K1653" s="75"/>
      <c r="L1653" s="134" t="str">
        <f>IF(AND('331-CT'!$E$7=TH!H1653,OR(J1653="331",K1653="331")),"x","")</f>
        <v/>
      </c>
    </row>
    <row r="1654" spans="1:12" ht="13.5" hidden="1" customHeight="1">
      <c r="A1654" s="72" t="str">
        <f t="shared" si="67"/>
        <v/>
      </c>
      <c r="B1654" s="72" t="str">
        <f t="shared" si="68"/>
        <v/>
      </c>
      <c r="C1654" s="73"/>
      <c r="D1654" s="73"/>
      <c r="E1654" s="73"/>
      <c r="F1654" s="76"/>
      <c r="G1654" s="265"/>
      <c r="H1654" s="122"/>
      <c r="I1654" s="74"/>
      <c r="J1654" s="75"/>
      <c r="K1654" s="75"/>
      <c r="L1654" s="134" t="str">
        <f>IF(AND('331-CT'!$E$7=TH!H1654,OR(J1654="331",K1654="331")),"x","")</f>
        <v/>
      </c>
    </row>
    <row r="1655" spans="1:12" ht="13.5" hidden="1" customHeight="1">
      <c r="A1655" s="72" t="str">
        <f t="shared" si="67"/>
        <v/>
      </c>
      <c r="B1655" s="72" t="str">
        <f t="shared" si="68"/>
        <v/>
      </c>
      <c r="C1655" s="73"/>
      <c r="D1655" s="73"/>
      <c r="E1655" s="73"/>
      <c r="F1655" s="76"/>
      <c r="G1655" s="265"/>
      <c r="H1655" s="122"/>
      <c r="I1655" s="74"/>
      <c r="J1655" s="75"/>
      <c r="K1655" s="75"/>
      <c r="L1655" s="134" t="str">
        <f>IF(AND('331-CT'!$E$7=TH!H1655,OR(J1655="331",K1655="331")),"x","")</f>
        <v/>
      </c>
    </row>
    <row r="1656" spans="1:12" ht="13.5" hidden="1" customHeight="1">
      <c r="A1656" s="72" t="str">
        <f t="shared" si="67"/>
        <v/>
      </c>
      <c r="B1656" s="72" t="str">
        <f t="shared" si="68"/>
        <v/>
      </c>
      <c r="C1656" s="73"/>
      <c r="D1656" s="73"/>
      <c r="E1656" s="73"/>
      <c r="F1656" s="76"/>
      <c r="G1656" s="265"/>
      <c r="H1656" s="122"/>
      <c r="I1656" s="74"/>
      <c r="J1656" s="75"/>
      <c r="K1656" s="75"/>
      <c r="L1656" s="134" t="str">
        <f>IF(AND('331-CT'!$E$7=TH!H1656,OR(J1656="331",K1656="331")),"x","")</f>
        <v/>
      </c>
    </row>
    <row r="1657" spans="1:12" ht="13.5" hidden="1" customHeight="1">
      <c r="A1657" s="72" t="str">
        <f t="shared" si="67"/>
        <v/>
      </c>
      <c r="B1657" s="72" t="str">
        <f t="shared" si="68"/>
        <v/>
      </c>
      <c r="C1657" s="73"/>
      <c r="D1657" s="73"/>
      <c r="E1657" s="73"/>
      <c r="F1657" s="76"/>
      <c r="G1657" s="265"/>
      <c r="H1657" s="122"/>
      <c r="I1657" s="74"/>
      <c r="J1657" s="75"/>
      <c r="K1657" s="75"/>
      <c r="L1657" s="134" t="str">
        <f>IF(AND('331-CT'!$E$7=TH!H1657,OR(J1657="331",K1657="331")),"x","")</f>
        <v/>
      </c>
    </row>
    <row r="1658" spans="1:12" ht="13.5" hidden="1" customHeight="1">
      <c r="A1658" s="72" t="str">
        <f t="shared" si="67"/>
        <v/>
      </c>
      <c r="B1658" s="72" t="str">
        <f t="shared" si="68"/>
        <v/>
      </c>
      <c r="C1658" s="73"/>
      <c r="D1658" s="73"/>
      <c r="E1658" s="73"/>
      <c r="F1658" s="76"/>
      <c r="G1658" s="265"/>
      <c r="H1658" s="122"/>
      <c r="I1658" s="74"/>
      <c r="J1658" s="75"/>
      <c r="K1658" s="75"/>
      <c r="L1658" s="134" t="str">
        <f>IF(AND('331-CT'!$E$7=TH!H1658,OR(J1658="331",K1658="331")),"x","")</f>
        <v/>
      </c>
    </row>
    <row r="1659" spans="1:12" ht="13.5" hidden="1" customHeight="1">
      <c r="A1659" s="72" t="str">
        <f t="shared" si="67"/>
        <v/>
      </c>
      <c r="B1659" s="72" t="str">
        <f t="shared" si="68"/>
        <v/>
      </c>
      <c r="C1659" s="73"/>
      <c r="D1659" s="73"/>
      <c r="E1659" s="73"/>
      <c r="F1659" s="76"/>
      <c r="G1659" s="265"/>
      <c r="H1659" s="122"/>
      <c r="I1659" s="74"/>
      <c r="J1659" s="75"/>
      <c r="K1659" s="75"/>
      <c r="L1659" s="134" t="str">
        <f>IF(AND('331-CT'!$E$7=TH!H1659,OR(J1659="331",K1659="331")),"x","")</f>
        <v/>
      </c>
    </row>
    <row r="1660" spans="1:12" ht="13.5" hidden="1" customHeight="1">
      <c r="A1660" s="72" t="str">
        <f t="shared" si="67"/>
        <v/>
      </c>
      <c r="B1660" s="72" t="str">
        <f t="shared" si="68"/>
        <v/>
      </c>
      <c r="C1660" s="73"/>
      <c r="D1660" s="73"/>
      <c r="E1660" s="73"/>
      <c r="F1660" s="76"/>
      <c r="G1660" s="265"/>
      <c r="H1660" s="122"/>
      <c r="I1660" s="74"/>
      <c r="J1660" s="75"/>
      <c r="K1660" s="75"/>
      <c r="L1660" s="134" t="str">
        <f>IF(AND('331-CT'!$E$7=TH!H1660,OR(J1660="331",K1660="331")),"x","")</f>
        <v/>
      </c>
    </row>
    <row r="1661" spans="1:12" ht="13.5" hidden="1" customHeight="1">
      <c r="A1661" s="72" t="str">
        <f t="shared" si="67"/>
        <v/>
      </c>
      <c r="B1661" s="72" t="str">
        <f t="shared" si="68"/>
        <v/>
      </c>
      <c r="C1661" s="73"/>
      <c r="D1661" s="73"/>
      <c r="E1661" s="73"/>
      <c r="F1661" s="76"/>
      <c r="G1661" s="265"/>
      <c r="H1661" s="122"/>
      <c r="I1661" s="74"/>
      <c r="J1661" s="75"/>
      <c r="K1661" s="75"/>
      <c r="L1661" s="134" t="str">
        <f>IF(AND('331-CT'!$E$7=TH!H1661,OR(J1661="331",K1661="331")),"x","")</f>
        <v/>
      </c>
    </row>
    <row r="1662" spans="1:12" ht="13.5" hidden="1" customHeight="1">
      <c r="A1662" s="72" t="str">
        <f t="shared" si="67"/>
        <v/>
      </c>
      <c r="B1662" s="72" t="str">
        <f t="shared" si="68"/>
        <v/>
      </c>
      <c r="C1662" s="73"/>
      <c r="D1662" s="73"/>
      <c r="E1662" s="73"/>
      <c r="F1662" s="76"/>
      <c r="G1662" s="265"/>
      <c r="H1662" s="122"/>
      <c r="I1662" s="74"/>
      <c r="J1662" s="75"/>
      <c r="K1662" s="75"/>
      <c r="L1662" s="134" t="str">
        <f>IF(AND('331-CT'!$E$7=TH!H1662,OR(J1662="331",K1662="331")),"x","")</f>
        <v/>
      </c>
    </row>
    <row r="1663" spans="1:12" ht="13.5" hidden="1" customHeight="1">
      <c r="A1663" s="72" t="str">
        <f t="shared" si="67"/>
        <v/>
      </c>
      <c r="B1663" s="72" t="str">
        <f t="shared" si="68"/>
        <v/>
      </c>
      <c r="C1663" s="73"/>
      <c r="D1663" s="73"/>
      <c r="E1663" s="73"/>
      <c r="F1663" s="76"/>
      <c r="G1663" s="265"/>
      <c r="H1663" s="122"/>
      <c r="I1663" s="74"/>
      <c r="J1663" s="75"/>
      <c r="K1663" s="75"/>
      <c r="L1663" s="134" t="str">
        <f>IF(AND('331-CT'!$E$7=TH!H1663,OR(J1663="331",K1663="331")),"x","")</f>
        <v/>
      </c>
    </row>
    <row r="1664" spans="1:12" ht="13.5" hidden="1" customHeight="1">
      <c r="A1664" s="72" t="str">
        <f t="shared" si="67"/>
        <v/>
      </c>
      <c r="B1664" s="72" t="str">
        <f t="shared" si="68"/>
        <v/>
      </c>
      <c r="C1664" s="73"/>
      <c r="D1664" s="73"/>
      <c r="E1664" s="73"/>
      <c r="F1664" s="76"/>
      <c r="G1664" s="265"/>
      <c r="H1664" s="122"/>
      <c r="I1664" s="74"/>
      <c r="J1664" s="75"/>
      <c r="K1664" s="75"/>
      <c r="L1664" s="134" t="str">
        <f>IF(AND('331-CT'!$E$7=TH!H1664,OR(J1664="331",K1664="331")),"x","")</f>
        <v/>
      </c>
    </row>
    <row r="1665" spans="1:12" ht="13.5" hidden="1" customHeight="1">
      <c r="A1665" s="72" t="str">
        <f t="shared" si="67"/>
        <v/>
      </c>
      <c r="B1665" s="72" t="str">
        <f t="shared" si="68"/>
        <v/>
      </c>
      <c r="C1665" s="73"/>
      <c r="D1665" s="73"/>
      <c r="E1665" s="73"/>
      <c r="F1665" s="76"/>
      <c r="G1665" s="265"/>
      <c r="H1665" s="122"/>
      <c r="I1665" s="74"/>
      <c r="J1665" s="75"/>
      <c r="K1665" s="75"/>
      <c r="L1665" s="134" t="str">
        <f>IF(AND('331-CT'!$E$7=TH!H1665,OR(J1665="331",K1665="331")),"x","")</f>
        <v/>
      </c>
    </row>
    <row r="1666" spans="1:12" ht="13.5" hidden="1" customHeight="1">
      <c r="A1666" s="72" t="str">
        <f t="shared" si="67"/>
        <v/>
      </c>
      <c r="B1666" s="72" t="str">
        <f t="shared" si="68"/>
        <v/>
      </c>
      <c r="C1666" s="73"/>
      <c r="D1666" s="73"/>
      <c r="E1666" s="73"/>
      <c r="F1666" s="76"/>
      <c r="G1666" s="265"/>
      <c r="H1666" s="122"/>
      <c r="I1666" s="74"/>
      <c r="J1666" s="75"/>
      <c r="K1666" s="75"/>
      <c r="L1666" s="134" t="str">
        <f>IF(AND('331-CT'!$E$7=TH!H1666,OR(J1666="331",K1666="331")),"x","")</f>
        <v/>
      </c>
    </row>
    <row r="1667" spans="1:12" ht="13.5" hidden="1" customHeight="1">
      <c r="A1667" s="72" t="str">
        <f t="shared" si="67"/>
        <v/>
      </c>
      <c r="B1667" s="72" t="str">
        <f t="shared" si="68"/>
        <v/>
      </c>
      <c r="C1667" s="73"/>
      <c r="D1667" s="73"/>
      <c r="E1667" s="73"/>
      <c r="F1667" s="76"/>
      <c r="G1667" s="265"/>
      <c r="H1667" s="122"/>
      <c r="I1667" s="74"/>
      <c r="J1667" s="75"/>
      <c r="K1667" s="75"/>
      <c r="L1667" s="134" t="str">
        <f>IF(AND('331-CT'!$E$7=TH!H1667,OR(J1667="331",K1667="331")),"x","")</f>
        <v/>
      </c>
    </row>
    <row r="1668" spans="1:12" ht="13.5" hidden="1" customHeight="1">
      <c r="A1668" s="72" t="str">
        <f t="shared" si="67"/>
        <v/>
      </c>
      <c r="B1668" s="72" t="str">
        <f t="shared" si="68"/>
        <v/>
      </c>
      <c r="C1668" s="73"/>
      <c r="D1668" s="73"/>
      <c r="E1668" s="73"/>
      <c r="F1668" s="76"/>
      <c r="G1668" s="265"/>
      <c r="H1668" s="122"/>
      <c r="I1668" s="74"/>
      <c r="J1668" s="75"/>
      <c r="K1668" s="75"/>
      <c r="L1668" s="134" t="str">
        <f>IF(AND('331-CT'!$E$7=TH!H1668,OR(J1668="331",K1668="331")),"x","")</f>
        <v/>
      </c>
    </row>
    <row r="1669" spans="1:12" ht="13.5" hidden="1" customHeight="1">
      <c r="A1669" s="72" t="str">
        <f t="shared" si="67"/>
        <v/>
      </c>
      <c r="B1669" s="72" t="str">
        <f t="shared" si="68"/>
        <v/>
      </c>
      <c r="C1669" s="73"/>
      <c r="D1669" s="73"/>
      <c r="E1669" s="73"/>
      <c r="F1669" s="76"/>
      <c r="G1669" s="265"/>
      <c r="H1669" s="122"/>
      <c r="I1669" s="74"/>
      <c r="J1669" s="75"/>
      <c r="K1669" s="75"/>
      <c r="L1669" s="134" t="str">
        <f>IF(AND('331-CT'!$E$7=TH!H1669,OR(J1669="331",K1669="331")),"x","")</f>
        <v/>
      </c>
    </row>
    <row r="1670" spans="1:12" ht="13.5" hidden="1" customHeight="1">
      <c r="A1670" s="72" t="str">
        <f t="shared" si="67"/>
        <v/>
      </c>
      <c r="B1670" s="72" t="str">
        <f t="shared" si="68"/>
        <v/>
      </c>
      <c r="C1670" s="73"/>
      <c r="D1670" s="73"/>
      <c r="E1670" s="73"/>
      <c r="F1670" s="76"/>
      <c r="G1670" s="265"/>
      <c r="H1670" s="122"/>
      <c r="I1670" s="74"/>
      <c r="J1670" s="75"/>
      <c r="K1670" s="75"/>
      <c r="L1670" s="134" t="str">
        <f>IF(AND('331-CT'!$E$7=TH!H1670,OR(J1670="331",K1670="331")),"x","")</f>
        <v/>
      </c>
    </row>
    <row r="1671" spans="1:12" ht="13.5" hidden="1" customHeight="1">
      <c r="A1671" s="72" t="str">
        <f t="shared" si="67"/>
        <v/>
      </c>
      <c r="B1671" s="72" t="str">
        <f t="shared" si="68"/>
        <v/>
      </c>
      <c r="C1671" s="73"/>
      <c r="D1671" s="73"/>
      <c r="E1671" s="73"/>
      <c r="F1671" s="76"/>
      <c r="G1671" s="265"/>
      <c r="H1671" s="122"/>
      <c r="I1671" s="74"/>
      <c r="J1671" s="75"/>
      <c r="K1671" s="75"/>
      <c r="L1671" s="134" t="str">
        <f>IF(AND('331-CT'!$E$7=TH!H1671,OR(J1671="331",K1671="331")),"x","")</f>
        <v/>
      </c>
    </row>
    <row r="1672" spans="1:12" ht="13.5" hidden="1" customHeight="1">
      <c r="A1672" s="72" t="str">
        <f t="shared" si="67"/>
        <v/>
      </c>
      <c r="B1672" s="72" t="str">
        <f t="shared" si="68"/>
        <v/>
      </c>
      <c r="C1672" s="73"/>
      <c r="D1672" s="73"/>
      <c r="E1672" s="73"/>
      <c r="F1672" s="76"/>
      <c r="G1672" s="265"/>
      <c r="H1672" s="122"/>
      <c r="I1672" s="74"/>
      <c r="J1672" s="75"/>
      <c r="K1672" s="75"/>
      <c r="L1672" s="134" t="str">
        <f>IF(AND('331-CT'!$E$7=TH!H1672,OR(J1672="331",K1672="331")),"x","")</f>
        <v/>
      </c>
    </row>
    <row r="1673" spans="1:12" ht="13.5" hidden="1" customHeight="1">
      <c r="A1673" s="72" t="str">
        <f t="shared" si="67"/>
        <v/>
      </c>
      <c r="B1673" s="72" t="str">
        <f t="shared" si="68"/>
        <v/>
      </c>
      <c r="C1673" s="73"/>
      <c r="D1673" s="73"/>
      <c r="E1673" s="73"/>
      <c r="F1673" s="76"/>
      <c r="G1673" s="265"/>
      <c r="H1673" s="122"/>
      <c r="I1673" s="74"/>
      <c r="J1673" s="75"/>
      <c r="K1673" s="75"/>
      <c r="L1673" s="134" t="str">
        <f>IF(AND('331-CT'!$E$7=TH!H1673,OR(J1673="331",K1673="331")),"x","")</f>
        <v/>
      </c>
    </row>
    <row r="1674" spans="1:12" ht="13.5" hidden="1" customHeight="1">
      <c r="A1674" s="72" t="str">
        <f t="shared" si="67"/>
        <v/>
      </c>
      <c r="B1674" s="72" t="str">
        <f t="shared" si="68"/>
        <v/>
      </c>
      <c r="C1674" s="73"/>
      <c r="D1674" s="73"/>
      <c r="E1674" s="73"/>
      <c r="F1674" s="76"/>
      <c r="G1674" s="265"/>
      <c r="H1674" s="122"/>
      <c r="I1674" s="74"/>
      <c r="J1674" s="75"/>
      <c r="K1674" s="75"/>
      <c r="L1674" s="134" t="str">
        <f>IF(AND('331-CT'!$E$7=TH!H1674,OR(J1674="331",K1674="331")),"x","")</f>
        <v/>
      </c>
    </row>
    <row r="1675" spans="1:12" ht="13.5" hidden="1" customHeight="1">
      <c r="A1675" s="72" t="str">
        <f t="shared" si="67"/>
        <v/>
      </c>
      <c r="B1675" s="72" t="str">
        <f t="shared" si="68"/>
        <v/>
      </c>
      <c r="C1675" s="73"/>
      <c r="D1675" s="73"/>
      <c r="E1675" s="73"/>
      <c r="F1675" s="76"/>
      <c r="G1675" s="265"/>
      <c r="H1675" s="122"/>
      <c r="I1675" s="74"/>
      <c r="J1675" s="75"/>
      <c r="K1675" s="75"/>
      <c r="L1675" s="134" t="str">
        <f>IF(AND('331-CT'!$E$7=TH!H1675,OR(J1675="331",K1675="331")),"x","")</f>
        <v/>
      </c>
    </row>
    <row r="1676" spans="1:12" ht="13.5" hidden="1" customHeight="1">
      <c r="A1676" s="72" t="str">
        <f t="shared" si="67"/>
        <v/>
      </c>
      <c r="B1676" s="72" t="str">
        <f t="shared" si="68"/>
        <v/>
      </c>
      <c r="C1676" s="73"/>
      <c r="D1676" s="73"/>
      <c r="E1676" s="73"/>
      <c r="F1676" s="76"/>
      <c r="G1676" s="265"/>
      <c r="H1676" s="122"/>
      <c r="I1676" s="74"/>
      <c r="J1676" s="75"/>
      <c r="K1676" s="75"/>
      <c r="L1676" s="134" t="str">
        <f>IF(AND('331-CT'!$E$7=TH!H1676,OR(J1676="331",K1676="331")),"x","")</f>
        <v/>
      </c>
    </row>
    <row r="1677" spans="1:12" ht="13.5" hidden="1" customHeight="1">
      <c r="A1677" s="72" t="str">
        <f t="shared" si="67"/>
        <v/>
      </c>
      <c r="B1677" s="72" t="str">
        <f t="shared" si="68"/>
        <v/>
      </c>
      <c r="C1677" s="73"/>
      <c r="D1677" s="73"/>
      <c r="E1677" s="73"/>
      <c r="F1677" s="76"/>
      <c r="G1677" s="265"/>
      <c r="H1677" s="122"/>
      <c r="I1677" s="74"/>
      <c r="J1677" s="75"/>
      <c r="K1677" s="75"/>
      <c r="L1677" s="134" t="str">
        <f>IF(AND('331-CT'!$E$7=TH!H1677,OR(J1677="331",K1677="331")),"x","")</f>
        <v/>
      </c>
    </row>
    <row r="1678" spans="1:12" ht="13.5" hidden="1" customHeight="1">
      <c r="A1678" s="72" t="str">
        <f t="shared" si="67"/>
        <v/>
      </c>
      <c r="B1678" s="72" t="str">
        <f t="shared" si="68"/>
        <v/>
      </c>
      <c r="C1678" s="73"/>
      <c r="D1678" s="73"/>
      <c r="E1678" s="73"/>
      <c r="F1678" s="76"/>
      <c r="G1678" s="265"/>
      <c r="H1678" s="122"/>
      <c r="I1678" s="74"/>
      <c r="J1678" s="75"/>
      <c r="K1678" s="75"/>
      <c r="L1678" s="134" t="str">
        <f>IF(AND('331-CT'!$E$7=TH!H1678,OR(J1678="331",K1678="331")),"x","")</f>
        <v/>
      </c>
    </row>
    <row r="1679" spans="1:12" ht="13.5" hidden="1" customHeight="1">
      <c r="A1679" s="72" t="str">
        <f t="shared" si="67"/>
        <v/>
      </c>
      <c r="B1679" s="72" t="str">
        <f t="shared" si="68"/>
        <v/>
      </c>
      <c r="C1679" s="73"/>
      <c r="D1679" s="73"/>
      <c r="E1679" s="73"/>
      <c r="F1679" s="76"/>
      <c r="G1679" s="265"/>
      <c r="H1679" s="122"/>
      <c r="I1679" s="74"/>
      <c r="J1679" s="75"/>
      <c r="K1679" s="75"/>
      <c r="L1679" s="134" t="str">
        <f>IF(AND('331-CT'!$E$7=TH!H1679,OR(J1679="331",K1679="331")),"x","")</f>
        <v/>
      </c>
    </row>
    <row r="1680" spans="1:12" ht="13.5" hidden="1" customHeight="1">
      <c r="A1680" s="72" t="str">
        <f t="shared" si="67"/>
        <v/>
      </c>
      <c r="B1680" s="72" t="str">
        <f t="shared" si="68"/>
        <v/>
      </c>
      <c r="C1680" s="73"/>
      <c r="D1680" s="73"/>
      <c r="E1680" s="73"/>
      <c r="F1680" s="76"/>
      <c r="G1680" s="265"/>
      <c r="H1680" s="122"/>
      <c r="I1680" s="74"/>
      <c r="J1680" s="75"/>
      <c r="K1680" s="75"/>
      <c r="L1680" s="134" t="str">
        <f>IF(AND('331-CT'!$E$7=TH!H1680,OR(J1680="331",K1680="331")),"x","")</f>
        <v/>
      </c>
    </row>
    <row r="1681" spans="1:12" ht="13.5" hidden="1" customHeight="1">
      <c r="A1681" s="72" t="str">
        <f t="shared" si="67"/>
        <v/>
      </c>
      <c r="B1681" s="72" t="str">
        <f t="shared" si="68"/>
        <v/>
      </c>
      <c r="C1681" s="73"/>
      <c r="D1681" s="73"/>
      <c r="E1681" s="73"/>
      <c r="F1681" s="76"/>
      <c r="G1681" s="265"/>
      <c r="H1681" s="122"/>
      <c r="I1681" s="74"/>
      <c r="J1681" s="75"/>
      <c r="K1681" s="75"/>
      <c r="L1681" s="134" t="str">
        <f>IF(AND('331-CT'!$E$7=TH!H1681,OR(J1681="331",K1681="331")),"x","")</f>
        <v/>
      </c>
    </row>
    <row r="1682" spans="1:12" ht="13.5" hidden="1" customHeight="1">
      <c r="A1682" s="72" t="str">
        <f t="shared" si="67"/>
        <v/>
      </c>
      <c r="B1682" s="72" t="str">
        <f t="shared" si="68"/>
        <v/>
      </c>
      <c r="C1682" s="73"/>
      <c r="D1682" s="73"/>
      <c r="E1682" s="73"/>
      <c r="F1682" s="76"/>
      <c r="G1682" s="265"/>
      <c r="H1682" s="122"/>
      <c r="I1682" s="74"/>
      <c r="J1682" s="75"/>
      <c r="K1682" s="75"/>
      <c r="L1682" s="134" t="str">
        <f>IF(AND('331-CT'!$E$7=TH!H1682,OR(J1682="331",K1682="331")),"x","")</f>
        <v/>
      </c>
    </row>
    <row r="1683" spans="1:12" ht="13.5" hidden="1" customHeight="1">
      <c r="A1683" s="72" t="str">
        <f t="shared" si="67"/>
        <v/>
      </c>
      <c r="B1683" s="72" t="str">
        <f t="shared" si="68"/>
        <v/>
      </c>
      <c r="C1683" s="73"/>
      <c r="D1683" s="73"/>
      <c r="E1683" s="73"/>
      <c r="F1683" s="76"/>
      <c r="G1683" s="265"/>
      <c r="H1683" s="122"/>
      <c r="I1683" s="74"/>
      <c r="J1683" s="75"/>
      <c r="K1683" s="75"/>
      <c r="L1683" s="134" t="str">
        <f>IF(AND('331-CT'!$E$7=TH!H1683,OR(J1683="331",K1683="331")),"x","")</f>
        <v/>
      </c>
    </row>
    <row r="1684" spans="1:12" ht="13.5" hidden="1" customHeight="1">
      <c r="A1684" s="72" t="str">
        <f t="shared" si="67"/>
        <v/>
      </c>
      <c r="B1684" s="72" t="str">
        <f t="shared" si="68"/>
        <v/>
      </c>
      <c r="C1684" s="73"/>
      <c r="D1684" s="73"/>
      <c r="E1684" s="73"/>
      <c r="F1684" s="76"/>
      <c r="G1684" s="265"/>
      <c r="H1684" s="122"/>
      <c r="I1684" s="74"/>
      <c r="J1684" s="75"/>
      <c r="K1684" s="75"/>
      <c r="L1684" s="134" t="str">
        <f>IF(AND('331-CT'!$E$7=TH!H1684,OR(J1684="331",K1684="331")),"x","")</f>
        <v/>
      </c>
    </row>
    <row r="1685" spans="1:12" ht="13.5" hidden="1" customHeight="1">
      <c r="A1685" s="72" t="str">
        <f t="shared" si="67"/>
        <v/>
      </c>
      <c r="B1685" s="72" t="str">
        <f t="shared" si="68"/>
        <v/>
      </c>
      <c r="C1685" s="73"/>
      <c r="D1685" s="73"/>
      <c r="E1685" s="73"/>
      <c r="F1685" s="76"/>
      <c r="G1685" s="265"/>
      <c r="H1685" s="122"/>
      <c r="I1685" s="74"/>
      <c r="J1685" s="75"/>
      <c r="K1685" s="75"/>
      <c r="L1685" s="134" t="str">
        <f>IF(AND('331-CT'!$E$7=TH!H1685,OR(J1685="331",K1685="331")),"x","")</f>
        <v/>
      </c>
    </row>
    <row r="1686" spans="1:12" ht="13.5" hidden="1" customHeight="1">
      <c r="A1686" s="72" t="str">
        <f t="shared" si="67"/>
        <v/>
      </c>
      <c r="B1686" s="72" t="str">
        <f t="shared" si="68"/>
        <v/>
      </c>
      <c r="C1686" s="73"/>
      <c r="D1686" s="73"/>
      <c r="E1686" s="73"/>
      <c r="F1686" s="76"/>
      <c r="G1686" s="265"/>
      <c r="H1686" s="122"/>
      <c r="I1686" s="74"/>
      <c r="J1686" s="75"/>
      <c r="K1686" s="75"/>
      <c r="L1686" s="134" t="str">
        <f>IF(AND('331-CT'!$E$7=TH!H1686,OR(J1686="331",K1686="331")),"x","")</f>
        <v/>
      </c>
    </row>
    <row r="1687" spans="1:12" ht="13.5" hidden="1" customHeight="1">
      <c r="A1687" s="72" t="str">
        <f t="shared" si="67"/>
        <v/>
      </c>
      <c r="B1687" s="72" t="str">
        <f t="shared" si="68"/>
        <v/>
      </c>
      <c r="C1687" s="73"/>
      <c r="D1687" s="73"/>
      <c r="E1687" s="73"/>
      <c r="F1687" s="76"/>
      <c r="G1687" s="265"/>
      <c r="H1687" s="122"/>
      <c r="I1687" s="74"/>
      <c r="J1687" s="75"/>
      <c r="K1687" s="75"/>
      <c r="L1687" s="134" t="str">
        <f>IF(AND('331-CT'!$E$7=TH!H1687,OR(J1687="331",K1687="331")),"x","")</f>
        <v/>
      </c>
    </row>
    <row r="1688" spans="1:12" ht="13.5" hidden="1" customHeight="1">
      <c r="A1688" s="72" t="str">
        <f t="shared" si="67"/>
        <v/>
      </c>
      <c r="B1688" s="72" t="str">
        <f t="shared" si="68"/>
        <v/>
      </c>
      <c r="C1688" s="73"/>
      <c r="D1688" s="73"/>
      <c r="E1688" s="73"/>
      <c r="F1688" s="76"/>
      <c r="G1688" s="265"/>
      <c r="H1688" s="122"/>
      <c r="I1688" s="74"/>
      <c r="J1688" s="75"/>
      <c r="K1688" s="75"/>
      <c r="L1688" s="134" t="str">
        <f>IF(AND('331-CT'!$E$7=TH!H1688,OR(J1688="331",K1688="331")),"x","")</f>
        <v/>
      </c>
    </row>
    <row r="1689" spans="1:12" ht="13.5" hidden="1" customHeight="1">
      <c r="A1689" s="72" t="str">
        <f t="shared" si="67"/>
        <v/>
      </c>
      <c r="B1689" s="72" t="str">
        <f t="shared" si="68"/>
        <v/>
      </c>
      <c r="C1689" s="73"/>
      <c r="D1689" s="73"/>
      <c r="E1689" s="73"/>
      <c r="F1689" s="76"/>
      <c r="G1689" s="265"/>
      <c r="H1689" s="122"/>
      <c r="I1689" s="74"/>
      <c r="J1689" s="75"/>
      <c r="K1689" s="75"/>
      <c r="L1689" s="134" t="str">
        <f>IF(AND('331-CT'!$E$7=TH!H1689,OR(J1689="331",K1689="331")),"x","")</f>
        <v/>
      </c>
    </row>
    <row r="1690" spans="1:12" ht="13.5" hidden="1" customHeight="1">
      <c r="A1690" s="72" t="str">
        <f t="shared" si="67"/>
        <v/>
      </c>
      <c r="B1690" s="72" t="str">
        <f t="shared" si="68"/>
        <v/>
      </c>
      <c r="C1690" s="73"/>
      <c r="D1690" s="73"/>
      <c r="E1690" s="73"/>
      <c r="F1690" s="76"/>
      <c r="G1690" s="265"/>
      <c r="H1690" s="122"/>
      <c r="I1690" s="74"/>
      <c r="J1690" s="75"/>
      <c r="K1690" s="75"/>
      <c r="L1690" s="134" t="str">
        <f>IF(AND('331-CT'!$E$7=TH!H1690,OR(J1690="331",K1690="331")),"x","")</f>
        <v/>
      </c>
    </row>
    <row r="1691" spans="1:12" ht="13.5" hidden="1" customHeight="1">
      <c r="A1691" s="72" t="str">
        <f t="shared" si="67"/>
        <v/>
      </c>
      <c r="B1691" s="72" t="str">
        <f t="shared" si="68"/>
        <v/>
      </c>
      <c r="C1691" s="73"/>
      <c r="D1691" s="73"/>
      <c r="E1691" s="73"/>
      <c r="F1691" s="76"/>
      <c r="G1691" s="265"/>
      <c r="H1691" s="122"/>
      <c r="I1691" s="74"/>
      <c r="J1691" s="75"/>
      <c r="K1691" s="75"/>
      <c r="L1691" s="134" t="str">
        <f>IF(AND('331-CT'!$E$7=TH!H1691,OR(J1691="331",K1691="331")),"x","")</f>
        <v/>
      </c>
    </row>
    <row r="1692" spans="1:12" ht="13.5" hidden="1" customHeight="1">
      <c r="A1692" s="72" t="str">
        <f t="shared" si="67"/>
        <v/>
      </c>
      <c r="B1692" s="72" t="str">
        <f t="shared" si="68"/>
        <v/>
      </c>
      <c r="C1692" s="73"/>
      <c r="D1692" s="73"/>
      <c r="E1692" s="73"/>
      <c r="F1692" s="76"/>
      <c r="G1692" s="265"/>
      <c r="H1692" s="122"/>
      <c r="I1692" s="74"/>
      <c r="J1692" s="75"/>
      <c r="K1692" s="75"/>
      <c r="L1692" s="134" t="str">
        <f>IF(AND('331-CT'!$E$7=TH!H1692,OR(J1692="331",K1692="331")),"x","")</f>
        <v/>
      </c>
    </row>
    <row r="1693" spans="1:12" ht="13.5" hidden="1" customHeight="1">
      <c r="A1693" s="72" t="str">
        <f t="shared" si="67"/>
        <v/>
      </c>
      <c r="B1693" s="72" t="str">
        <f t="shared" si="68"/>
        <v/>
      </c>
      <c r="C1693" s="73"/>
      <c r="D1693" s="73"/>
      <c r="E1693" s="73"/>
      <c r="F1693" s="76"/>
      <c r="G1693" s="265"/>
      <c r="H1693" s="122"/>
      <c r="I1693" s="74"/>
      <c r="J1693" s="75"/>
      <c r="K1693" s="75"/>
      <c r="L1693" s="134" t="str">
        <f>IF(AND('331-CT'!$E$7=TH!H1693,OR(J1693="331",K1693="331")),"x","")</f>
        <v/>
      </c>
    </row>
    <row r="1694" spans="1:12" ht="13.5" hidden="1" customHeight="1">
      <c r="A1694" s="72" t="str">
        <f t="shared" si="67"/>
        <v/>
      </c>
      <c r="B1694" s="72" t="str">
        <f t="shared" si="68"/>
        <v/>
      </c>
      <c r="C1694" s="73"/>
      <c r="D1694" s="73"/>
      <c r="E1694" s="73"/>
      <c r="F1694" s="76"/>
      <c r="G1694" s="265"/>
      <c r="H1694" s="122"/>
      <c r="I1694" s="74"/>
      <c r="J1694" s="75"/>
      <c r="K1694" s="75"/>
      <c r="L1694" s="134" t="str">
        <f>IF(AND('331-CT'!$E$7=TH!H1694,OR(J1694="331",K1694="331")),"x","")</f>
        <v/>
      </c>
    </row>
    <row r="1695" spans="1:12" ht="13.5" hidden="1" customHeight="1">
      <c r="A1695" s="72" t="str">
        <f t="shared" si="67"/>
        <v/>
      </c>
      <c r="B1695" s="72" t="str">
        <f t="shared" si="68"/>
        <v/>
      </c>
      <c r="C1695" s="73"/>
      <c r="D1695" s="73"/>
      <c r="E1695" s="73"/>
      <c r="F1695" s="76"/>
      <c r="G1695" s="265"/>
      <c r="H1695" s="122"/>
      <c r="I1695" s="74"/>
      <c r="J1695" s="75"/>
      <c r="K1695" s="75"/>
      <c r="L1695" s="134" t="str">
        <f>IF(AND('331-CT'!$E$7=TH!H1695,OR(J1695="331",K1695="331")),"x","")</f>
        <v/>
      </c>
    </row>
    <row r="1696" spans="1:12" ht="13.5" hidden="1" customHeight="1">
      <c r="A1696" s="72" t="str">
        <f t="shared" si="67"/>
        <v/>
      </c>
      <c r="B1696" s="72" t="str">
        <f t="shared" si="68"/>
        <v/>
      </c>
      <c r="C1696" s="73"/>
      <c r="D1696" s="73"/>
      <c r="E1696" s="73"/>
      <c r="F1696" s="76"/>
      <c r="G1696" s="265"/>
      <c r="H1696" s="122"/>
      <c r="I1696" s="74"/>
      <c r="J1696" s="75"/>
      <c r="K1696" s="75"/>
      <c r="L1696" s="134" t="str">
        <f>IF(AND('331-CT'!$E$7=TH!H1696,OR(J1696="331",K1696="331")),"x","")</f>
        <v/>
      </c>
    </row>
    <row r="1697" spans="1:12" ht="13.5" hidden="1" customHeight="1">
      <c r="A1697" s="72" t="str">
        <f t="shared" si="67"/>
        <v/>
      </c>
      <c r="B1697" s="72" t="str">
        <f t="shared" si="68"/>
        <v/>
      </c>
      <c r="C1697" s="73"/>
      <c r="D1697" s="73"/>
      <c r="E1697" s="73"/>
      <c r="F1697" s="76"/>
      <c r="G1697" s="265"/>
      <c r="H1697" s="122"/>
      <c r="I1697" s="74"/>
      <c r="J1697" s="75"/>
      <c r="K1697" s="75"/>
      <c r="L1697" s="134" t="str">
        <f>IF(AND('331-CT'!$E$7=TH!H1697,OR(J1697="331",K1697="331")),"x","")</f>
        <v/>
      </c>
    </row>
    <row r="1698" spans="1:12" ht="13.5" hidden="1" customHeight="1">
      <c r="A1698" s="72" t="str">
        <f t="shared" si="67"/>
        <v/>
      </c>
      <c r="B1698" s="72" t="str">
        <f t="shared" si="68"/>
        <v/>
      </c>
      <c r="C1698" s="73"/>
      <c r="D1698" s="73"/>
      <c r="E1698" s="73"/>
      <c r="F1698" s="76"/>
      <c r="G1698" s="265"/>
      <c r="H1698" s="122"/>
      <c r="I1698" s="74"/>
      <c r="J1698" s="75"/>
      <c r="K1698" s="75"/>
      <c r="L1698" s="134" t="str">
        <f>IF(AND('331-CT'!$E$7=TH!H1698,OR(J1698="331",K1698="331")),"x","")</f>
        <v/>
      </c>
    </row>
    <row r="1699" spans="1:12" ht="13.5" hidden="1" customHeight="1">
      <c r="A1699" s="72" t="str">
        <f t="shared" si="67"/>
        <v/>
      </c>
      <c r="B1699" s="72" t="str">
        <f t="shared" si="68"/>
        <v/>
      </c>
      <c r="C1699" s="73"/>
      <c r="D1699" s="73"/>
      <c r="E1699" s="73"/>
      <c r="F1699" s="76"/>
      <c r="G1699" s="265"/>
      <c r="H1699" s="122"/>
      <c r="I1699" s="74"/>
      <c r="J1699" s="75"/>
      <c r="K1699" s="75"/>
      <c r="L1699" s="134" t="str">
        <f>IF(AND('331-CT'!$E$7=TH!H1699,OR(J1699="331",K1699="331")),"x","")</f>
        <v/>
      </c>
    </row>
    <row r="1700" spans="1:12" ht="13.5" hidden="1" customHeight="1">
      <c r="A1700" s="72" t="str">
        <f t="shared" si="67"/>
        <v/>
      </c>
      <c r="B1700" s="72" t="str">
        <f t="shared" si="68"/>
        <v/>
      </c>
      <c r="C1700" s="73"/>
      <c r="D1700" s="73"/>
      <c r="E1700" s="73"/>
      <c r="F1700" s="76"/>
      <c r="G1700" s="265"/>
      <c r="H1700" s="122"/>
      <c r="I1700" s="74"/>
      <c r="J1700" s="75"/>
      <c r="K1700" s="75"/>
      <c r="L1700" s="134" t="str">
        <f>IF(AND('331-CT'!$E$7=TH!H1700,OR(J1700="331",K1700="331")),"x","")</f>
        <v/>
      </c>
    </row>
    <row r="1701" spans="1:12" ht="13.5" hidden="1" customHeight="1">
      <c r="A1701" s="72" t="str">
        <f t="shared" si="67"/>
        <v/>
      </c>
      <c r="B1701" s="72" t="str">
        <f t="shared" si="68"/>
        <v/>
      </c>
      <c r="C1701" s="73"/>
      <c r="D1701" s="73"/>
      <c r="E1701" s="73"/>
      <c r="F1701" s="76"/>
      <c r="G1701" s="265"/>
      <c r="H1701" s="122"/>
      <c r="I1701" s="74"/>
      <c r="J1701" s="75"/>
      <c r="K1701" s="75"/>
      <c r="L1701" s="134" t="str">
        <f>IF(AND('331-CT'!$E$7=TH!H1701,OR(J1701="331",K1701="331")),"x","")</f>
        <v/>
      </c>
    </row>
    <row r="1702" spans="1:12" ht="13.5" hidden="1" customHeight="1">
      <c r="A1702" s="72" t="str">
        <f t="shared" si="67"/>
        <v/>
      </c>
      <c r="B1702" s="72" t="str">
        <f t="shared" si="68"/>
        <v/>
      </c>
      <c r="C1702" s="73"/>
      <c r="D1702" s="73"/>
      <c r="E1702" s="73"/>
      <c r="F1702" s="76"/>
      <c r="G1702" s="265"/>
      <c r="H1702" s="122"/>
      <c r="I1702" s="74"/>
      <c r="J1702" s="75"/>
      <c r="K1702" s="75"/>
      <c r="L1702" s="134" t="str">
        <f>IF(AND('331-CT'!$E$7=TH!H1702,OR(J1702="331",K1702="331")),"x","")</f>
        <v/>
      </c>
    </row>
    <row r="1703" spans="1:12" ht="13.5" hidden="1" customHeight="1">
      <c r="A1703" s="72" t="str">
        <f t="shared" si="67"/>
        <v/>
      </c>
      <c r="B1703" s="72" t="str">
        <f t="shared" si="68"/>
        <v/>
      </c>
      <c r="C1703" s="73"/>
      <c r="D1703" s="73"/>
      <c r="E1703" s="73"/>
      <c r="F1703" s="76"/>
      <c r="G1703" s="265"/>
      <c r="H1703" s="122"/>
      <c r="I1703" s="74"/>
      <c r="J1703" s="75"/>
      <c r="K1703" s="75"/>
      <c r="L1703" s="134" t="str">
        <f>IF(AND('331-CT'!$E$7=TH!H1703,OR(J1703="331",K1703="331")),"x","")</f>
        <v/>
      </c>
    </row>
    <row r="1704" spans="1:12" ht="13.5" hidden="1" customHeight="1">
      <c r="A1704" s="72" t="str">
        <f t="shared" si="67"/>
        <v/>
      </c>
      <c r="B1704" s="72" t="str">
        <f t="shared" si="68"/>
        <v/>
      </c>
      <c r="C1704" s="73"/>
      <c r="D1704" s="73"/>
      <c r="E1704" s="73"/>
      <c r="F1704" s="76"/>
      <c r="G1704" s="265"/>
      <c r="H1704" s="122"/>
      <c r="I1704" s="74"/>
      <c r="J1704" s="75"/>
      <c r="K1704" s="75"/>
      <c r="L1704" s="134" t="str">
        <f>IF(AND('331-CT'!$E$7=TH!H1704,OR(J1704="331",K1704="331")),"x","")</f>
        <v/>
      </c>
    </row>
    <row r="1705" spans="1:12" ht="13.5" hidden="1" customHeight="1">
      <c r="A1705" s="72" t="str">
        <f t="shared" si="67"/>
        <v/>
      </c>
      <c r="B1705" s="72" t="str">
        <f t="shared" si="68"/>
        <v/>
      </c>
      <c r="C1705" s="73"/>
      <c r="D1705" s="73"/>
      <c r="E1705" s="73"/>
      <c r="F1705" s="76"/>
      <c r="G1705" s="265"/>
      <c r="H1705" s="122"/>
      <c r="I1705" s="74"/>
      <c r="J1705" s="75"/>
      <c r="K1705" s="75"/>
      <c r="L1705" s="134" t="str">
        <f>IF(AND('331-CT'!$E$7=TH!H1705,OR(J1705="331",K1705="331")),"x","")</f>
        <v/>
      </c>
    </row>
    <row r="1706" spans="1:12" ht="13.5" hidden="1" customHeight="1">
      <c r="A1706" s="72" t="str">
        <f t="shared" si="67"/>
        <v/>
      </c>
      <c r="B1706" s="72" t="str">
        <f t="shared" si="68"/>
        <v/>
      </c>
      <c r="C1706" s="73"/>
      <c r="D1706" s="73"/>
      <c r="E1706" s="73"/>
      <c r="F1706" s="76"/>
      <c r="G1706" s="265"/>
      <c r="H1706" s="122"/>
      <c r="I1706" s="74"/>
      <c r="J1706" s="75"/>
      <c r="K1706" s="75"/>
      <c r="L1706" s="134" t="str">
        <f>IF(AND('331-CT'!$E$7=TH!H1706,OR(J1706="331",K1706="331")),"x","")</f>
        <v/>
      </c>
    </row>
    <row r="1707" spans="1:12" ht="13.5" hidden="1" customHeight="1">
      <c r="A1707" s="72" t="str">
        <f t="shared" si="67"/>
        <v/>
      </c>
      <c r="B1707" s="72" t="str">
        <f t="shared" si="68"/>
        <v/>
      </c>
      <c r="C1707" s="73"/>
      <c r="D1707" s="73"/>
      <c r="E1707" s="73"/>
      <c r="F1707" s="76"/>
      <c r="G1707" s="265"/>
      <c r="H1707" s="122"/>
      <c r="I1707" s="74"/>
      <c r="J1707" s="75"/>
      <c r="K1707" s="75"/>
      <c r="L1707" s="134" t="str">
        <f>IF(AND('331-CT'!$E$7=TH!H1707,OR(J1707="331",K1707="331")),"x","")</f>
        <v/>
      </c>
    </row>
    <row r="1708" spans="1:12" ht="13.5" hidden="1" customHeight="1">
      <c r="A1708" s="72" t="str">
        <f t="shared" si="67"/>
        <v/>
      </c>
      <c r="B1708" s="72" t="str">
        <f t="shared" si="68"/>
        <v/>
      </c>
      <c r="C1708" s="73"/>
      <c r="D1708" s="73"/>
      <c r="E1708" s="73"/>
      <c r="F1708" s="76"/>
      <c r="G1708" s="265"/>
      <c r="H1708" s="122"/>
      <c r="I1708" s="74"/>
      <c r="J1708" s="75"/>
      <c r="K1708" s="75"/>
      <c r="L1708" s="134" t="str">
        <f>IF(AND('331-CT'!$E$7=TH!H1708,OR(J1708="331",K1708="331")),"x","")</f>
        <v/>
      </c>
    </row>
    <row r="1709" spans="1:12" ht="13.5" hidden="1" customHeight="1">
      <c r="A1709" s="72" t="str">
        <f t="shared" si="67"/>
        <v/>
      </c>
      <c r="B1709" s="72" t="str">
        <f t="shared" si="68"/>
        <v/>
      </c>
      <c r="C1709" s="73"/>
      <c r="D1709" s="73"/>
      <c r="E1709" s="73"/>
      <c r="F1709" s="76"/>
      <c r="G1709" s="265"/>
      <c r="H1709" s="122"/>
      <c r="I1709" s="74"/>
      <c r="J1709" s="75"/>
      <c r="K1709" s="75"/>
      <c r="L1709" s="134" t="str">
        <f>IF(AND('331-CT'!$E$7=TH!H1709,OR(J1709="331",K1709="331")),"x","")</f>
        <v/>
      </c>
    </row>
    <row r="1710" spans="1:12" ht="13.5" hidden="1" customHeight="1">
      <c r="A1710" s="72" t="str">
        <f t="shared" si="67"/>
        <v/>
      </c>
      <c r="B1710" s="72" t="str">
        <f t="shared" si="68"/>
        <v/>
      </c>
      <c r="C1710" s="73"/>
      <c r="D1710" s="73"/>
      <c r="E1710" s="73"/>
      <c r="F1710" s="76"/>
      <c r="G1710" s="265"/>
      <c r="H1710" s="122"/>
      <c r="I1710" s="74"/>
      <c r="J1710" s="75"/>
      <c r="K1710" s="75"/>
      <c r="L1710" s="134" t="str">
        <f>IF(AND('331-CT'!$E$7=TH!H1710,OR(J1710="331",K1710="331")),"x","")</f>
        <v/>
      </c>
    </row>
    <row r="1711" spans="1:12" ht="13.5" hidden="1" customHeight="1">
      <c r="A1711" s="72" t="str">
        <f t="shared" si="67"/>
        <v/>
      </c>
      <c r="B1711" s="72" t="str">
        <f t="shared" si="68"/>
        <v/>
      </c>
      <c r="C1711" s="73"/>
      <c r="D1711" s="73"/>
      <c r="E1711" s="73"/>
      <c r="F1711" s="76"/>
      <c r="G1711" s="265"/>
      <c r="H1711" s="122"/>
      <c r="I1711" s="74"/>
      <c r="J1711" s="75"/>
      <c r="K1711" s="75"/>
      <c r="L1711" s="134" t="str">
        <f>IF(AND('331-CT'!$E$7=TH!H1711,OR(J1711="331",K1711="331")),"x","")</f>
        <v/>
      </c>
    </row>
    <row r="1712" spans="1:12" ht="13.5" hidden="1" customHeight="1">
      <c r="A1712" s="72" t="str">
        <f t="shared" si="67"/>
        <v/>
      </c>
      <c r="B1712" s="72" t="str">
        <f t="shared" si="68"/>
        <v/>
      </c>
      <c r="C1712" s="73"/>
      <c r="D1712" s="73"/>
      <c r="E1712" s="73"/>
      <c r="F1712" s="76"/>
      <c r="G1712" s="265"/>
      <c r="H1712" s="122"/>
      <c r="I1712" s="74"/>
      <c r="J1712" s="75"/>
      <c r="K1712" s="75"/>
      <c r="L1712" s="134" t="str">
        <f>IF(AND('331-CT'!$E$7=TH!H1712,OR(J1712="331",K1712="331")),"x","")</f>
        <v/>
      </c>
    </row>
    <row r="1713" spans="1:12" ht="13.5" hidden="1" customHeight="1">
      <c r="A1713" s="72" t="str">
        <f t="shared" si="67"/>
        <v/>
      </c>
      <c r="B1713" s="72" t="str">
        <f t="shared" si="68"/>
        <v/>
      </c>
      <c r="C1713" s="73"/>
      <c r="D1713" s="73"/>
      <c r="E1713" s="73"/>
      <c r="F1713" s="76"/>
      <c r="G1713" s="265"/>
      <c r="H1713" s="122"/>
      <c r="I1713" s="74"/>
      <c r="J1713" s="75"/>
      <c r="K1713" s="75"/>
      <c r="L1713" s="134" t="str">
        <f>IF(AND('331-CT'!$E$7=TH!H1713,OR(J1713="331",K1713="331")),"x","")</f>
        <v/>
      </c>
    </row>
    <row r="1714" spans="1:12" ht="13.5" hidden="1" customHeight="1">
      <c r="A1714" s="72" t="str">
        <f t="shared" si="67"/>
        <v/>
      </c>
      <c r="B1714" s="72" t="str">
        <f t="shared" si="68"/>
        <v/>
      </c>
      <c r="C1714" s="73"/>
      <c r="D1714" s="73"/>
      <c r="E1714" s="73"/>
      <c r="F1714" s="76"/>
      <c r="G1714" s="265"/>
      <c r="H1714" s="122"/>
      <c r="I1714" s="74"/>
      <c r="J1714" s="75"/>
      <c r="K1714" s="75"/>
      <c r="L1714" s="134" t="str">
        <f>IF(AND('331-CT'!$E$7=TH!H1714,OR(J1714="331",K1714="331")),"x","")</f>
        <v/>
      </c>
    </row>
    <row r="1715" spans="1:12" ht="13.5" hidden="1" customHeight="1">
      <c r="A1715" s="72" t="str">
        <f t="shared" si="67"/>
        <v/>
      </c>
      <c r="B1715" s="72" t="str">
        <f t="shared" si="68"/>
        <v/>
      </c>
      <c r="C1715" s="73"/>
      <c r="D1715" s="73"/>
      <c r="E1715" s="73"/>
      <c r="F1715" s="76"/>
      <c r="G1715" s="265"/>
      <c r="H1715" s="122"/>
      <c r="I1715" s="74"/>
      <c r="J1715" s="75"/>
      <c r="K1715" s="75"/>
      <c r="L1715" s="134" t="str">
        <f>IF(AND('331-CT'!$E$7=TH!H1715,OR(J1715="331",K1715="331")),"x","")</f>
        <v/>
      </c>
    </row>
    <row r="1716" spans="1:12" ht="13.5" hidden="1" customHeight="1">
      <c r="A1716" s="72" t="str">
        <f t="shared" si="67"/>
        <v/>
      </c>
      <c r="B1716" s="72" t="str">
        <f t="shared" si="68"/>
        <v/>
      </c>
      <c r="C1716" s="73"/>
      <c r="D1716" s="73"/>
      <c r="E1716" s="73"/>
      <c r="F1716" s="76"/>
      <c r="G1716" s="265"/>
      <c r="H1716" s="122"/>
      <c r="I1716" s="74"/>
      <c r="J1716" s="75"/>
      <c r="K1716" s="75"/>
      <c r="L1716" s="134" t="str">
        <f>IF(AND('331-CT'!$E$7=TH!H1716,OR(J1716="331",K1716="331")),"x","")</f>
        <v/>
      </c>
    </row>
    <row r="1717" spans="1:12" ht="13.5" hidden="1" customHeight="1">
      <c r="A1717" s="72" t="str">
        <f t="shared" ref="A1717:A1780" si="69">IF(C1717&lt;&gt;"",YEAR(C1717),"")</f>
        <v/>
      </c>
      <c r="B1717" s="72" t="str">
        <f t="shared" ref="B1717:B1780" si="70">IF(C1717&lt;&gt;"",MONTH(C1717),"")</f>
        <v/>
      </c>
      <c r="C1717" s="73"/>
      <c r="D1717" s="73"/>
      <c r="E1717" s="73"/>
      <c r="F1717" s="76"/>
      <c r="G1717" s="265"/>
      <c r="H1717" s="122"/>
      <c r="I1717" s="74"/>
      <c r="J1717" s="75"/>
      <c r="K1717" s="75"/>
      <c r="L1717" s="134" t="str">
        <f>IF(AND('331-CT'!$E$7=TH!H1717,OR(J1717="331",K1717="331")),"x","")</f>
        <v/>
      </c>
    </row>
    <row r="1718" spans="1:12" ht="13.5" hidden="1" customHeight="1">
      <c r="A1718" s="72" t="str">
        <f t="shared" si="69"/>
        <v/>
      </c>
      <c r="B1718" s="72" t="str">
        <f t="shared" si="70"/>
        <v/>
      </c>
      <c r="C1718" s="73"/>
      <c r="D1718" s="73"/>
      <c r="E1718" s="73"/>
      <c r="F1718" s="76"/>
      <c r="G1718" s="265"/>
      <c r="H1718" s="122"/>
      <c r="I1718" s="74"/>
      <c r="J1718" s="75"/>
      <c r="K1718" s="75"/>
      <c r="L1718" s="134" t="str">
        <f>IF(AND('331-CT'!$E$7=TH!H1718,OR(J1718="331",K1718="331")),"x","")</f>
        <v/>
      </c>
    </row>
    <row r="1719" spans="1:12" ht="13.5" hidden="1" customHeight="1">
      <c r="A1719" s="72" t="str">
        <f t="shared" si="69"/>
        <v/>
      </c>
      <c r="B1719" s="72" t="str">
        <f t="shared" si="70"/>
        <v/>
      </c>
      <c r="C1719" s="73"/>
      <c r="D1719" s="73"/>
      <c r="E1719" s="73"/>
      <c r="F1719" s="76"/>
      <c r="G1719" s="265"/>
      <c r="H1719" s="122"/>
      <c r="I1719" s="74"/>
      <c r="J1719" s="75"/>
      <c r="K1719" s="75"/>
      <c r="L1719" s="134" t="str">
        <f>IF(AND('331-CT'!$E$7=TH!H1719,OR(J1719="331",K1719="331")),"x","")</f>
        <v/>
      </c>
    </row>
    <row r="1720" spans="1:12" ht="13.5" hidden="1" customHeight="1">
      <c r="A1720" s="72" t="str">
        <f t="shared" si="69"/>
        <v/>
      </c>
      <c r="B1720" s="72" t="str">
        <f t="shared" si="70"/>
        <v/>
      </c>
      <c r="C1720" s="73"/>
      <c r="D1720" s="73"/>
      <c r="E1720" s="73"/>
      <c r="F1720" s="76"/>
      <c r="G1720" s="265"/>
      <c r="H1720" s="122"/>
      <c r="I1720" s="74"/>
      <c r="J1720" s="75"/>
      <c r="K1720" s="75"/>
      <c r="L1720" s="134" t="str">
        <f>IF(AND('331-CT'!$E$7=TH!H1720,OR(J1720="331",K1720="331")),"x","")</f>
        <v/>
      </c>
    </row>
    <row r="1721" spans="1:12" ht="13.5" hidden="1" customHeight="1">
      <c r="A1721" s="72" t="str">
        <f t="shared" si="69"/>
        <v/>
      </c>
      <c r="B1721" s="72" t="str">
        <f t="shared" si="70"/>
        <v/>
      </c>
      <c r="C1721" s="73"/>
      <c r="D1721" s="73"/>
      <c r="E1721" s="73"/>
      <c r="F1721" s="76"/>
      <c r="G1721" s="265"/>
      <c r="H1721" s="122"/>
      <c r="I1721" s="74"/>
      <c r="J1721" s="75"/>
      <c r="K1721" s="75"/>
      <c r="L1721" s="134" t="str">
        <f>IF(AND('331-CT'!$E$7=TH!H1721,OR(J1721="331",K1721="331")),"x","")</f>
        <v/>
      </c>
    </row>
    <row r="1722" spans="1:12" ht="13.5" hidden="1" customHeight="1">
      <c r="A1722" s="72" t="str">
        <f t="shared" si="69"/>
        <v/>
      </c>
      <c r="B1722" s="72" t="str">
        <f t="shared" si="70"/>
        <v/>
      </c>
      <c r="C1722" s="73"/>
      <c r="D1722" s="73"/>
      <c r="E1722" s="73"/>
      <c r="F1722" s="76"/>
      <c r="G1722" s="265"/>
      <c r="H1722" s="122"/>
      <c r="I1722" s="74"/>
      <c r="J1722" s="75"/>
      <c r="K1722" s="75"/>
      <c r="L1722" s="134" t="str">
        <f>IF(AND('331-CT'!$E$7=TH!H1722,OR(J1722="331",K1722="331")),"x","")</f>
        <v/>
      </c>
    </row>
    <row r="1723" spans="1:12" ht="13.5" hidden="1" customHeight="1">
      <c r="A1723" s="72" t="str">
        <f t="shared" si="69"/>
        <v/>
      </c>
      <c r="B1723" s="72" t="str">
        <f t="shared" si="70"/>
        <v/>
      </c>
      <c r="C1723" s="73"/>
      <c r="D1723" s="73"/>
      <c r="E1723" s="73"/>
      <c r="F1723" s="76"/>
      <c r="G1723" s="265"/>
      <c r="H1723" s="122"/>
      <c r="I1723" s="74"/>
      <c r="J1723" s="75"/>
      <c r="K1723" s="75"/>
      <c r="L1723" s="134" t="str">
        <f>IF(AND('331-CT'!$E$7=TH!H1723,OR(J1723="331",K1723="331")),"x","")</f>
        <v/>
      </c>
    </row>
    <row r="1724" spans="1:12" ht="13.5" hidden="1" customHeight="1">
      <c r="A1724" s="72" t="str">
        <f t="shared" si="69"/>
        <v/>
      </c>
      <c r="B1724" s="72" t="str">
        <f t="shared" si="70"/>
        <v/>
      </c>
      <c r="C1724" s="73"/>
      <c r="D1724" s="73"/>
      <c r="E1724" s="73"/>
      <c r="F1724" s="76"/>
      <c r="G1724" s="265"/>
      <c r="H1724" s="122"/>
      <c r="I1724" s="74"/>
      <c r="J1724" s="75"/>
      <c r="K1724" s="75"/>
      <c r="L1724" s="134" t="str">
        <f>IF(AND('331-CT'!$E$7=TH!H1724,OR(J1724="331",K1724="331")),"x","")</f>
        <v/>
      </c>
    </row>
    <row r="1725" spans="1:12" ht="13.5" hidden="1" customHeight="1">
      <c r="A1725" s="72" t="str">
        <f t="shared" si="69"/>
        <v/>
      </c>
      <c r="B1725" s="72" t="str">
        <f t="shared" si="70"/>
        <v/>
      </c>
      <c r="C1725" s="73"/>
      <c r="D1725" s="73"/>
      <c r="E1725" s="73"/>
      <c r="F1725" s="76"/>
      <c r="G1725" s="265"/>
      <c r="H1725" s="122"/>
      <c r="I1725" s="74"/>
      <c r="J1725" s="75"/>
      <c r="K1725" s="75"/>
      <c r="L1725" s="134" t="str">
        <f>IF(AND('331-CT'!$E$7=TH!H1725,OR(J1725="331",K1725="331")),"x","")</f>
        <v/>
      </c>
    </row>
    <row r="1726" spans="1:12" ht="13.5" hidden="1" customHeight="1">
      <c r="A1726" s="72" t="str">
        <f t="shared" si="69"/>
        <v/>
      </c>
      <c r="B1726" s="72" t="str">
        <f t="shared" si="70"/>
        <v/>
      </c>
      <c r="C1726" s="73"/>
      <c r="D1726" s="73"/>
      <c r="E1726" s="73"/>
      <c r="F1726" s="76"/>
      <c r="G1726" s="265"/>
      <c r="H1726" s="122"/>
      <c r="I1726" s="74"/>
      <c r="J1726" s="75"/>
      <c r="K1726" s="75"/>
      <c r="L1726" s="134" t="str">
        <f>IF(AND('331-CT'!$E$7=TH!H1726,OR(J1726="331",K1726="331")),"x","")</f>
        <v/>
      </c>
    </row>
    <row r="1727" spans="1:12" ht="13.5" hidden="1" customHeight="1">
      <c r="A1727" s="72" t="str">
        <f t="shared" si="69"/>
        <v/>
      </c>
      <c r="B1727" s="72" t="str">
        <f t="shared" si="70"/>
        <v/>
      </c>
      <c r="C1727" s="73"/>
      <c r="D1727" s="73"/>
      <c r="E1727" s="73"/>
      <c r="F1727" s="76"/>
      <c r="G1727" s="265"/>
      <c r="H1727" s="122"/>
      <c r="I1727" s="74"/>
      <c r="J1727" s="75"/>
      <c r="K1727" s="75"/>
      <c r="L1727" s="134" t="str">
        <f>IF(AND('331-CT'!$E$7=TH!H1727,OR(J1727="331",K1727="331")),"x","")</f>
        <v/>
      </c>
    </row>
    <row r="1728" spans="1:12" ht="13.5" hidden="1" customHeight="1">
      <c r="A1728" s="72" t="str">
        <f t="shared" si="69"/>
        <v/>
      </c>
      <c r="B1728" s="72" t="str">
        <f t="shared" si="70"/>
        <v/>
      </c>
      <c r="C1728" s="73"/>
      <c r="D1728" s="73"/>
      <c r="E1728" s="73"/>
      <c r="F1728" s="76"/>
      <c r="G1728" s="265"/>
      <c r="H1728" s="122"/>
      <c r="I1728" s="74"/>
      <c r="J1728" s="75"/>
      <c r="K1728" s="75"/>
      <c r="L1728" s="134" t="str">
        <f>IF(AND('331-CT'!$E$7=TH!H1728,OR(J1728="331",K1728="331")),"x","")</f>
        <v/>
      </c>
    </row>
    <row r="1729" spans="1:12" ht="13.5" hidden="1" customHeight="1">
      <c r="A1729" s="72" t="str">
        <f t="shared" si="69"/>
        <v/>
      </c>
      <c r="B1729" s="72" t="str">
        <f t="shared" si="70"/>
        <v/>
      </c>
      <c r="C1729" s="73"/>
      <c r="D1729" s="73"/>
      <c r="E1729" s="73"/>
      <c r="F1729" s="76"/>
      <c r="G1729" s="265"/>
      <c r="H1729" s="122"/>
      <c r="I1729" s="74"/>
      <c r="J1729" s="75"/>
      <c r="K1729" s="75"/>
      <c r="L1729" s="134" t="str">
        <f>IF(AND('331-CT'!$E$7=TH!H1729,OR(J1729="331",K1729="331")),"x","")</f>
        <v/>
      </c>
    </row>
    <row r="1730" spans="1:12" ht="13.5" hidden="1" customHeight="1">
      <c r="A1730" s="72" t="str">
        <f t="shared" si="69"/>
        <v/>
      </c>
      <c r="B1730" s="72" t="str">
        <f t="shared" si="70"/>
        <v/>
      </c>
      <c r="C1730" s="73"/>
      <c r="D1730" s="73"/>
      <c r="E1730" s="73"/>
      <c r="F1730" s="76"/>
      <c r="G1730" s="265"/>
      <c r="H1730" s="122"/>
      <c r="I1730" s="74"/>
      <c r="J1730" s="75"/>
      <c r="K1730" s="75"/>
      <c r="L1730" s="134" t="str">
        <f>IF(AND('331-CT'!$E$7=TH!H1730,OR(J1730="331",K1730="331")),"x","")</f>
        <v/>
      </c>
    </row>
    <row r="1731" spans="1:12" ht="13.5" hidden="1" customHeight="1">
      <c r="A1731" s="72" t="str">
        <f t="shared" si="69"/>
        <v/>
      </c>
      <c r="B1731" s="72" t="str">
        <f t="shared" si="70"/>
        <v/>
      </c>
      <c r="C1731" s="73"/>
      <c r="D1731" s="73"/>
      <c r="E1731" s="73"/>
      <c r="F1731" s="76"/>
      <c r="G1731" s="265"/>
      <c r="H1731" s="122"/>
      <c r="I1731" s="74"/>
      <c r="J1731" s="75"/>
      <c r="K1731" s="75"/>
      <c r="L1731" s="134" t="str">
        <f>IF(AND('331-CT'!$E$7=TH!H1731,OR(J1731="331",K1731="331")),"x","")</f>
        <v/>
      </c>
    </row>
    <row r="1732" spans="1:12" ht="13.5" hidden="1" customHeight="1">
      <c r="A1732" s="72" t="str">
        <f t="shared" si="69"/>
        <v/>
      </c>
      <c r="B1732" s="72" t="str">
        <f t="shared" si="70"/>
        <v/>
      </c>
      <c r="C1732" s="73"/>
      <c r="D1732" s="73"/>
      <c r="E1732" s="73"/>
      <c r="F1732" s="76"/>
      <c r="G1732" s="265"/>
      <c r="H1732" s="122"/>
      <c r="I1732" s="74"/>
      <c r="J1732" s="75"/>
      <c r="K1732" s="75"/>
      <c r="L1732" s="134" t="str">
        <f>IF(AND('331-CT'!$E$7=TH!H1732,OR(J1732="331",K1732="331")),"x","")</f>
        <v/>
      </c>
    </row>
    <row r="1733" spans="1:12" ht="13.5" hidden="1" customHeight="1">
      <c r="A1733" s="72" t="str">
        <f t="shared" si="69"/>
        <v/>
      </c>
      <c r="B1733" s="72" t="str">
        <f t="shared" si="70"/>
        <v/>
      </c>
      <c r="C1733" s="73"/>
      <c r="D1733" s="73"/>
      <c r="E1733" s="73"/>
      <c r="F1733" s="76"/>
      <c r="G1733" s="265"/>
      <c r="H1733" s="122"/>
      <c r="I1733" s="74"/>
      <c r="J1733" s="75"/>
      <c r="K1733" s="75"/>
      <c r="L1733" s="134" t="str">
        <f>IF(AND('331-CT'!$E$7=TH!H1733,OR(J1733="331",K1733="331")),"x","")</f>
        <v/>
      </c>
    </row>
    <row r="1734" spans="1:12" ht="13.5" hidden="1" customHeight="1">
      <c r="A1734" s="72" t="str">
        <f t="shared" si="69"/>
        <v/>
      </c>
      <c r="B1734" s="72" t="str">
        <f t="shared" si="70"/>
        <v/>
      </c>
      <c r="C1734" s="73"/>
      <c r="D1734" s="73"/>
      <c r="E1734" s="73"/>
      <c r="F1734" s="76"/>
      <c r="G1734" s="265"/>
      <c r="H1734" s="122"/>
      <c r="I1734" s="74"/>
      <c r="J1734" s="75"/>
      <c r="K1734" s="75"/>
      <c r="L1734" s="134" t="str">
        <f>IF(AND('331-CT'!$E$7=TH!H1734,OR(J1734="331",K1734="331")),"x","")</f>
        <v/>
      </c>
    </row>
    <row r="1735" spans="1:12" ht="13.5" hidden="1" customHeight="1">
      <c r="A1735" s="72" t="str">
        <f t="shared" si="69"/>
        <v/>
      </c>
      <c r="B1735" s="72" t="str">
        <f t="shared" si="70"/>
        <v/>
      </c>
      <c r="C1735" s="73"/>
      <c r="D1735" s="73"/>
      <c r="E1735" s="73"/>
      <c r="F1735" s="76"/>
      <c r="G1735" s="265"/>
      <c r="H1735" s="122"/>
      <c r="I1735" s="74"/>
      <c r="J1735" s="75"/>
      <c r="K1735" s="75"/>
      <c r="L1735" s="134" t="str">
        <f>IF(AND('331-CT'!$E$7=TH!H1735,OR(J1735="331",K1735="331")),"x","")</f>
        <v/>
      </c>
    </row>
    <row r="1736" spans="1:12" ht="13.5" hidden="1" customHeight="1">
      <c r="A1736" s="72" t="str">
        <f t="shared" si="69"/>
        <v/>
      </c>
      <c r="B1736" s="72" t="str">
        <f t="shared" si="70"/>
        <v/>
      </c>
      <c r="C1736" s="73"/>
      <c r="D1736" s="73"/>
      <c r="E1736" s="73"/>
      <c r="F1736" s="76"/>
      <c r="G1736" s="265"/>
      <c r="H1736" s="122"/>
      <c r="I1736" s="74"/>
      <c r="J1736" s="75"/>
      <c r="K1736" s="75"/>
      <c r="L1736" s="134" t="str">
        <f>IF(AND('331-CT'!$E$7=TH!H1736,OR(J1736="331",K1736="331")),"x","")</f>
        <v/>
      </c>
    </row>
    <row r="1737" spans="1:12" ht="13.5" hidden="1" customHeight="1">
      <c r="A1737" s="72" t="str">
        <f t="shared" si="69"/>
        <v/>
      </c>
      <c r="B1737" s="72" t="str">
        <f t="shared" si="70"/>
        <v/>
      </c>
      <c r="C1737" s="73"/>
      <c r="D1737" s="73"/>
      <c r="E1737" s="73"/>
      <c r="F1737" s="76"/>
      <c r="G1737" s="265"/>
      <c r="H1737" s="122"/>
      <c r="I1737" s="74"/>
      <c r="J1737" s="75"/>
      <c r="K1737" s="75"/>
      <c r="L1737" s="134" t="str">
        <f>IF(AND('331-CT'!$E$7=TH!H1737,OR(J1737="331",K1737="331")),"x","")</f>
        <v/>
      </c>
    </row>
    <row r="1738" spans="1:12" ht="13.5" hidden="1" customHeight="1">
      <c r="A1738" s="72" t="str">
        <f t="shared" si="69"/>
        <v/>
      </c>
      <c r="B1738" s="72" t="str">
        <f t="shared" si="70"/>
        <v/>
      </c>
      <c r="C1738" s="73"/>
      <c r="D1738" s="73"/>
      <c r="E1738" s="73"/>
      <c r="F1738" s="76"/>
      <c r="G1738" s="265"/>
      <c r="H1738" s="122"/>
      <c r="I1738" s="74"/>
      <c r="J1738" s="75"/>
      <c r="K1738" s="75"/>
      <c r="L1738" s="134" t="str">
        <f>IF(AND('331-CT'!$E$7=TH!H1738,OR(J1738="331",K1738="331")),"x","")</f>
        <v/>
      </c>
    </row>
    <row r="1739" spans="1:12" ht="13.5" hidden="1" customHeight="1">
      <c r="A1739" s="72" t="str">
        <f t="shared" si="69"/>
        <v/>
      </c>
      <c r="B1739" s="72" t="str">
        <f t="shared" si="70"/>
        <v/>
      </c>
      <c r="C1739" s="73"/>
      <c r="D1739" s="73"/>
      <c r="E1739" s="73"/>
      <c r="F1739" s="76"/>
      <c r="G1739" s="265"/>
      <c r="H1739" s="122"/>
      <c r="I1739" s="74"/>
      <c r="J1739" s="75"/>
      <c r="K1739" s="75"/>
      <c r="L1739" s="134" t="str">
        <f>IF(AND('331-CT'!$E$7=TH!H1739,OR(J1739="331",K1739="331")),"x","")</f>
        <v/>
      </c>
    </row>
    <row r="1740" spans="1:12" ht="13.5" hidden="1" customHeight="1">
      <c r="A1740" s="72" t="str">
        <f t="shared" si="69"/>
        <v/>
      </c>
      <c r="B1740" s="72" t="str">
        <f t="shared" si="70"/>
        <v/>
      </c>
      <c r="C1740" s="73"/>
      <c r="D1740" s="73"/>
      <c r="E1740" s="73"/>
      <c r="F1740" s="76"/>
      <c r="G1740" s="265"/>
      <c r="H1740" s="122"/>
      <c r="I1740" s="74"/>
      <c r="J1740" s="75"/>
      <c r="K1740" s="75"/>
      <c r="L1740" s="134" t="str">
        <f>IF(AND('331-CT'!$E$7=TH!H1740,OR(J1740="331",K1740="331")),"x","")</f>
        <v/>
      </c>
    </row>
    <row r="1741" spans="1:12" ht="13.5" hidden="1" customHeight="1">
      <c r="A1741" s="72" t="str">
        <f t="shared" si="69"/>
        <v/>
      </c>
      <c r="B1741" s="72" t="str">
        <f t="shared" si="70"/>
        <v/>
      </c>
      <c r="C1741" s="73"/>
      <c r="D1741" s="73"/>
      <c r="E1741" s="73"/>
      <c r="F1741" s="76"/>
      <c r="G1741" s="265"/>
      <c r="H1741" s="122"/>
      <c r="I1741" s="74"/>
      <c r="J1741" s="75"/>
      <c r="K1741" s="75"/>
      <c r="L1741" s="134" t="str">
        <f>IF(AND('331-CT'!$E$7=TH!H1741,OR(J1741="331",K1741="331")),"x","")</f>
        <v/>
      </c>
    </row>
    <row r="1742" spans="1:12" ht="13.5" hidden="1" customHeight="1">
      <c r="A1742" s="72" t="str">
        <f t="shared" si="69"/>
        <v/>
      </c>
      <c r="B1742" s="72" t="str">
        <f t="shared" si="70"/>
        <v/>
      </c>
      <c r="C1742" s="73"/>
      <c r="D1742" s="73"/>
      <c r="E1742" s="73"/>
      <c r="F1742" s="76"/>
      <c r="G1742" s="265"/>
      <c r="H1742" s="122"/>
      <c r="I1742" s="74"/>
      <c r="J1742" s="75"/>
      <c r="K1742" s="75"/>
      <c r="L1742" s="134" t="str">
        <f>IF(AND('331-CT'!$E$7=TH!H1742,OR(J1742="331",K1742="331")),"x","")</f>
        <v/>
      </c>
    </row>
    <row r="1743" spans="1:12" ht="13.5" hidden="1" customHeight="1">
      <c r="A1743" s="72" t="str">
        <f t="shared" si="69"/>
        <v/>
      </c>
      <c r="B1743" s="72" t="str">
        <f t="shared" si="70"/>
        <v/>
      </c>
      <c r="C1743" s="73"/>
      <c r="D1743" s="73"/>
      <c r="E1743" s="73"/>
      <c r="F1743" s="76"/>
      <c r="G1743" s="265"/>
      <c r="H1743" s="122"/>
      <c r="I1743" s="74"/>
      <c r="J1743" s="75"/>
      <c r="K1743" s="75"/>
      <c r="L1743" s="134" t="str">
        <f>IF(AND('331-CT'!$E$7=TH!H1743,OR(J1743="331",K1743="331")),"x","")</f>
        <v/>
      </c>
    </row>
    <row r="1744" spans="1:12" ht="13.5" hidden="1" customHeight="1">
      <c r="A1744" s="72" t="str">
        <f t="shared" si="69"/>
        <v/>
      </c>
      <c r="B1744" s="72" t="str">
        <f t="shared" si="70"/>
        <v/>
      </c>
      <c r="C1744" s="73"/>
      <c r="D1744" s="73"/>
      <c r="E1744" s="73"/>
      <c r="F1744" s="76"/>
      <c r="G1744" s="265"/>
      <c r="H1744" s="122"/>
      <c r="I1744" s="74"/>
      <c r="J1744" s="75"/>
      <c r="K1744" s="75"/>
      <c r="L1744" s="134" t="str">
        <f>IF(AND('331-CT'!$E$7=TH!H1744,OR(J1744="331",K1744="331")),"x","")</f>
        <v/>
      </c>
    </row>
    <row r="1745" spans="1:12" ht="13.5" hidden="1" customHeight="1">
      <c r="A1745" s="72" t="str">
        <f t="shared" si="69"/>
        <v/>
      </c>
      <c r="B1745" s="72" t="str">
        <f t="shared" si="70"/>
        <v/>
      </c>
      <c r="C1745" s="73"/>
      <c r="D1745" s="73"/>
      <c r="E1745" s="73"/>
      <c r="F1745" s="76"/>
      <c r="G1745" s="265"/>
      <c r="H1745" s="122"/>
      <c r="I1745" s="74"/>
      <c r="J1745" s="75"/>
      <c r="K1745" s="75"/>
      <c r="L1745" s="134" t="str">
        <f>IF(AND('331-CT'!$E$7=TH!H1745,OR(J1745="331",K1745="331")),"x","")</f>
        <v/>
      </c>
    </row>
    <row r="1746" spans="1:12" ht="13.5" hidden="1" customHeight="1">
      <c r="A1746" s="72" t="str">
        <f t="shared" si="69"/>
        <v/>
      </c>
      <c r="B1746" s="72" t="str">
        <f t="shared" si="70"/>
        <v/>
      </c>
      <c r="C1746" s="73"/>
      <c r="D1746" s="73"/>
      <c r="E1746" s="73"/>
      <c r="F1746" s="76"/>
      <c r="G1746" s="265"/>
      <c r="H1746" s="122"/>
      <c r="I1746" s="74"/>
      <c r="J1746" s="75"/>
      <c r="K1746" s="75"/>
      <c r="L1746" s="134" t="str">
        <f>IF(AND('331-CT'!$E$7=TH!H1746,OR(J1746="331",K1746="331")),"x","")</f>
        <v/>
      </c>
    </row>
    <row r="1747" spans="1:12" ht="13.5" hidden="1" customHeight="1">
      <c r="A1747" s="72" t="str">
        <f t="shared" si="69"/>
        <v/>
      </c>
      <c r="B1747" s="72" t="str">
        <f t="shared" si="70"/>
        <v/>
      </c>
      <c r="C1747" s="73"/>
      <c r="D1747" s="73"/>
      <c r="E1747" s="73"/>
      <c r="F1747" s="76"/>
      <c r="G1747" s="265"/>
      <c r="H1747" s="122"/>
      <c r="I1747" s="74"/>
      <c r="J1747" s="75"/>
      <c r="K1747" s="75"/>
      <c r="L1747" s="134" t="str">
        <f>IF(AND('331-CT'!$E$7=TH!H1747,OR(J1747="331",K1747="331")),"x","")</f>
        <v/>
      </c>
    </row>
    <row r="1748" spans="1:12" ht="13.5" hidden="1" customHeight="1">
      <c r="A1748" s="72" t="str">
        <f t="shared" si="69"/>
        <v/>
      </c>
      <c r="B1748" s="72" t="str">
        <f t="shared" si="70"/>
        <v/>
      </c>
      <c r="C1748" s="73"/>
      <c r="D1748" s="73"/>
      <c r="E1748" s="73"/>
      <c r="F1748" s="76"/>
      <c r="G1748" s="265"/>
      <c r="H1748" s="122"/>
      <c r="I1748" s="74"/>
      <c r="J1748" s="75"/>
      <c r="K1748" s="75"/>
      <c r="L1748" s="134" t="str">
        <f>IF(AND('331-CT'!$E$7=TH!H1748,OR(J1748="331",K1748="331")),"x","")</f>
        <v/>
      </c>
    </row>
    <row r="1749" spans="1:12" ht="13.5" hidden="1" customHeight="1">
      <c r="A1749" s="72" t="str">
        <f t="shared" si="69"/>
        <v/>
      </c>
      <c r="B1749" s="72" t="str">
        <f t="shared" si="70"/>
        <v/>
      </c>
      <c r="C1749" s="73"/>
      <c r="D1749" s="73"/>
      <c r="E1749" s="73"/>
      <c r="F1749" s="76"/>
      <c r="G1749" s="265"/>
      <c r="H1749" s="122"/>
      <c r="I1749" s="74"/>
      <c r="J1749" s="75"/>
      <c r="K1749" s="75"/>
      <c r="L1749" s="134" t="str">
        <f>IF(AND('331-CT'!$E$7=TH!H1749,OR(J1749="331",K1749="331")),"x","")</f>
        <v/>
      </c>
    </row>
    <row r="1750" spans="1:12" ht="13.5" hidden="1" customHeight="1">
      <c r="A1750" s="72" t="str">
        <f t="shared" si="69"/>
        <v/>
      </c>
      <c r="B1750" s="72" t="str">
        <f t="shared" si="70"/>
        <v/>
      </c>
      <c r="C1750" s="73"/>
      <c r="D1750" s="73"/>
      <c r="E1750" s="73"/>
      <c r="F1750" s="76"/>
      <c r="G1750" s="265"/>
      <c r="H1750" s="122"/>
      <c r="I1750" s="74"/>
      <c r="J1750" s="75"/>
      <c r="K1750" s="75"/>
      <c r="L1750" s="134" t="str">
        <f>IF(AND('331-CT'!$E$7=TH!H1750,OR(J1750="331",K1750="331")),"x","")</f>
        <v/>
      </c>
    </row>
    <row r="1751" spans="1:12" ht="13.5" hidden="1" customHeight="1">
      <c r="A1751" s="72" t="str">
        <f t="shared" si="69"/>
        <v/>
      </c>
      <c r="B1751" s="72" t="str">
        <f t="shared" si="70"/>
        <v/>
      </c>
      <c r="C1751" s="73"/>
      <c r="D1751" s="73"/>
      <c r="E1751" s="73"/>
      <c r="F1751" s="76"/>
      <c r="G1751" s="265"/>
      <c r="H1751" s="122"/>
      <c r="I1751" s="74"/>
      <c r="J1751" s="75"/>
      <c r="K1751" s="75"/>
      <c r="L1751" s="134" t="str">
        <f>IF(AND('331-CT'!$E$7=TH!H1751,OR(J1751="331",K1751="331")),"x","")</f>
        <v/>
      </c>
    </row>
    <row r="1752" spans="1:12" ht="13.5" hidden="1" customHeight="1">
      <c r="A1752" s="72" t="str">
        <f t="shared" si="69"/>
        <v/>
      </c>
      <c r="B1752" s="72" t="str">
        <f t="shared" si="70"/>
        <v/>
      </c>
      <c r="C1752" s="73"/>
      <c r="D1752" s="73"/>
      <c r="E1752" s="73"/>
      <c r="F1752" s="76"/>
      <c r="G1752" s="265"/>
      <c r="H1752" s="122"/>
      <c r="I1752" s="74"/>
      <c r="J1752" s="75"/>
      <c r="K1752" s="75"/>
      <c r="L1752" s="134" t="str">
        <f>IF(AND('331-CT'!$E$7=TH!H1752,OR(J1752="331",K1752="331")),"x","")</f>
        <v/>
      </c>
    </row>
    <row r="1753" spans="1:12" ht="13.5" hidden="1" customHeight="1">
      <c r="A1753" s="72" t="str">
        <f t="shared" si="69"/>
        <v/>
      </c>
      <c r="B1753" s="72" t="str">
        <f t="shared" si="70"/>
        <v/>
      </c>
      <c r="C1753" s="73"/>
      <c r="D1753" s="73"/>
      <c r="E1753" s="73"/>
      <c r="F1753" s="76"/>
      <c r="G1753" s="265"/>
      <c r="H1753" s="122"/>
      <c r="I1753" s="74"/>
      <c r="J1753" s="75"/>
      <c r="K1753" s="75"/>
      <c r="L1753" s="134" t="str">
        <f>IF(AND('331-CT'!$E$7=TH!H1753,OR(J1753="331",K1753="331")),"x","")</f>
        <v/>
      </c>
    </row>
    <row r="1754" spans="1:12" ht="13.5" hidden="1" customHeight="1">
      <c r="A1754" s="72" t="str">
        <f t="shared" si="69"/>
        <v/>
      </c>
      <c r="B1754" s="72" t="str">
        <f t="shared" si="70"/>
        <v/>
      </c>
      <c r="C1754" s="73"/>
      <c r="D1754" s="73"/>
      <c r="E1754" s="73"/>
      <c r="F1754" s="76"/>
      <c r="G1754" s="265"/>
      <c r="H1754" s="122"/>
      <c r="I1754" s="74"/>
      <c r="J1754" s="75"/>
      <c r="K1754" s="75"/>
      <c r="L1754" s="134" t="str">
        <f>IF(AND('331-CT'!$E$7=TH!H1754,OR(J1754="331",K1754="331")),"x","")</f>
        <v/>
      </c>
    </row>
    <row r="1755" spans="1:12" ht="13.5" hidden="1" customHeight="1">
      <c r="A1755" s="72" t="str">
        <f t="shared" si="69"/>
        <v/>
      </c>
      <c r="B1755" s="72" t="str">
        <f t="shared" si="70"/>
        <v/>
      </c>
      <c r="C1755" s="73"/>
      <c r="D1755" s="73"/>
      <c r="E1755" s="73"/>
      <c r="F1755" s="76"/>
      <c r="G1755" s="265"/>
      <c r="H1755" s="122"/>
      <c r="I1755" s="74"/>
      <c r="J1755" s="75"/>
      <c r="K1755" s="75"/>
      <c r="L1755" s="134" t="str">
        <f>IF(AND('331-CT'!$E$7=TH!H1755,OR(J1755="331",K1755="331")),"x","")</f>
        <v/>
      </c>
    </row>
    <row r="1756" spans="1:12" ht="13.5" hidden="1" customHeight="1">
      <c r="A1756" s="72" t="str">
        <f t="shared" si="69"/>
        <v/>
      </c>
      <c r="B1756" s="72" t="str">
        <f t="shared" si="70"/>
        <v/>
      </c>
      <c r="C1756" s="73"/>
      <c r="D1756" s="73"/>
      <c r="E1756" s="73"/>
      <c r="F1756" s="76"/>
      <c r="G1756" s="265"/>
      <c r="H1756" s="122"/>
      <c r="I1756" s="74"/>
      <c r="J1756" s="75"/>
      <c r="K1756" s="75"/>
      <c r="L1756" s="134" t="str">
        <f>IF(AND('331-CT'!$E$7=TH!H1756,OR(J1756="331",K1756="331")),"x","")</f>
        <v/>
      </c>
    </row>
    <row r="1757" spans="1:12" ht="13.5" hidden="1" customHeight="1">
      <c r="A1757" s="72" t="str">
        <f t="shared" si="69"/>
        <v/>
      </c>
      <c r="B1757" s="72" t="str">
        <f t="shared" si="70"/>
        <v/>
      </c>
      <c r="C1757" s="73"/>
      <c r="D1757" s="73"/>
      <c r="E1757" s="73"/>
      <c r="F1757" s="76"/>
      <c r="G1757" s="265"/>
      <c r="H1757" s="122"/>
      <c r="I1757" s="74"/>
      <c r="J1757" s="75"/>
      <c r="K1757" s="75"/>
      <c r="L1757" s="134" t="str">
        <f>IF(AND('331-CT'!$E$7=TH!H1757,OR(J1757="331",K1757="331")),"x","")</f>
        <v/>
      </c>
    </row>
    <row r="1758" spans="1:12" ht="13.5" hidden="1" customHeight="1">
      <c r="A1758" s="72" t="str">
        <f t="shared" si="69"/>
        <v/>
      </c>
      <c r="B1758" s="72" t="str">
        <f t="shared" si="70"/>
        <v/>
      </c>
      <c r="C1758" s="73"/>
      <c r="D1758" s="73"/>
      <c r="E1758" s="73"/>
      <c r="F1758" s="76"/>
      <c r="G1758" s="265"/>
      <c r="H1758" s="122"/>
      <c r="I1758" s="74"/>
      <c r="J1758" s="75"/>
      <c r="K1758" s="75"/>
      <c r="L1758" s="134" t="str">
        <f>IF(AND('331-CT'!$E$7=TH!H1758,OR(J1758="331",K1758="331")),"x","")</f>
        <v/>
      </c>
    </row>
    <row r="1759" spans="1:12" ht="13.5" hidden="1" customHeight="1">
      <c r="A1759" s="72" t="str">
        <f t="shared" si="69"/>
        <v/>
      </c>
      <c r="B1759" s="72" t="str">
        <f t="shared" si="70"/>
        <v/>
      </c>
      <c r="C1759" s="73"/>
      <c r="D1759" s="73"/>
      <c r="E1759" s="73"/>
      <c r="F1759" s="76"/>
      <c r="G1759" s="265"/>
      <c r="H1759" s="122"/>
      <c r="I1759" s="74"/>
      <c r="J1759" s="75"/>
      <c r="K1759" s="75"/>
      <c r="L1759" s="134" t="str">
        <f>IF(AND('331-CT'!$E$7=TH!H1759,OR(J1759="331",K1759="331")),"x","")</f>
        <v/>
      </c>
    </row>
    <row r="1760" spans="1:12" ht="13.5" hidden="1" customHeight="1">
      <c r="A1760" s="72" t="str">
        <f t="shared" si="69"/>
        <v/>
      </c>
      <c r="B1760" s="72" t="str">
        <f t="shared" si="70"/>
        <v/>
      </c>
      <c r="C1760" s="73"/>
      <c r="D1760" s="73"/>
      <c r="E1760" s="73"/>
      <c r="F1760" s="76"/>
      <c r="G1760" s="265"/>
      <c r="H1760" s="122"/>
      <c r="I1760" s="74"/>
      <c r="J1760" s="75"/>
      <c r="K1760" s="75"/>
      <c r="L1760" s="134" t="str">
        <f>IF(AND('331-CT'!$E$7=TH!H1760,OR(J1760="331",K1760="331")),"x","")</f>
        <v/>
      </c>
    </row>
    <row r="1761" spans="1:12" ht="13.5" hidden="1" customHeight="1">
      <c r="A1761" s="72" t="str">
        <f t="shared" si="69"/>
        <v/>
      </c>
      <c r="B1761" s="72" t="str">
        <f t="shared" si="70"/>
        <v/>
      </c>
      <c r="C1761" s="73"/>
      <c r="D1761" s="73"/>
      <c r="E1761" s="73"/>
      <c r="F1761" s="76"/>
      <c r="G1761" s="265"/>
      <c r="H1761" s="122"/>
      <c r="I1761" s="74"/>
      <c r="J1761" s="75"/>
      <c r="K1761" s="75"/>
      <c r="L1761" s="134" t="str">
        <f>IF(AND('331-CT'!$E$7=TH!H1761,OR(J1761="331",K1761="331")),"x","")</f>
        <v/>
      </c>
    </row>
    <row r="1762" spans="1:12" ht="13.5" hidden="1" customHeight="1">
      <c r="A1762" s="72" t="str">
        <f t="shared" si="69"/>
        <v/>
      </c>
      <c r="B1762" s="72" t="str">
        <f t="shared" si="70"/>
        <v/>
      </c>
      <c r="C1762" s="73"/>
      <c r="D1762" s="73"/>
      <c r="E1762" s="73"/>
      <c r="F1762" s="76"/>
      <c r="G1762" s="265"/>
      <c r="H1762" s="122"/>
      <c r="I1762" s="74"/>
      <c r="J1762" s="75"/>
      <c r="K1762" s="75"/>
      <c r="L1762" s="134" t="str">
        <f>IF(AND('331-CT'!$E$7=TH!H1762,OR(J1762="331",K1762="331")),"x","")</f>
        <v/>
      </c>
    </row>
    <row r="1763" spans="1:12" ht="13.5" hidden="1" customHeight="1">
      <c r="A1763" s="72" t="str">
        <f t="shared" si="69"/>
        <v/>
      </c>
      <c r="B1763" s="72" t="str">
        <f t="shared" si="70"/>
        <v/>
      </c>
      <c r="C1763" s="73"/>
      <c r="D1763" s="73"/>
      <c r="E1763" s="73"/>
      <c r="F1763" s="76"/>
      <c r="G1763" s="265"/>
      <c r="H1763" s="122"/>
      <c r="I1763" s="74"/>
      <c r="J1763" s="75"/>
      <c r="K1763" s="75"/>
      <c r="L1763" s="134" t="str">
        <f>IF(AND('331-CT'!$E$7=TH!H1763,OR(J1763="331",K1763="331")),"x","")</f>
        <v/>
      </c>
    </row>
    <row r="1764" spans="1:12" ht="13.5" hidden="1" customHeight="1">
      <c r="A1764" s="72" t="str">
        <f t="shared" si="69"/>
        <v/>
      </c>
      <c r="B1764" s="72" t="str">
        <f t="shared" si="70"/>
        <v/>
      </c>
      <c r="C1764" s="73"/>
      <c r="D1764" s="73"/>
      <c r="E1764" s="73"/>
      <c r="F1764" s="76"/>
      <c r="G1764" s="265"/>
      <c r="H1764" s="122"/>
      <c r="I1764" s="74"/>
      <c r="J1764" s="75"/>
      <c r="K1764" s="75"/>
      <c r="L1764" s="134" t="str">
        <f>IF(AND('331-CT'!$E$7=TH!H1764,OR(J1764="331",K1764="331")),"x","")</f>
        <v/>
      </c>
    </row>
    <row r="1765" spans="1:12" ht="13.5" hidden="1" customHeight="1">
      <c r="A1765" s="72" t="str">
        <f t="shared" si="69"/>
        <v/>
      </c>
      <c r="B1765" s="72" t="str">
        <f t="shared" si="70"/>
        <v/>
      </c>
      <c r="C1765" s="73"/>
      <c r="D1765" s="73"/>
      <c r="E1765" s="73"/>
      <c r="F1765" s="76"/>
      <c r="G1765" s="265"/>
      <c r="H1765" s="122"/>
      <c r="I1765" s="74"/>
      <c r="J1765" s="75"/>
      <c r="K1765" s="75"/>
      <c r="L1765" s="134" t="str">
        <f>IF(AND('331-CT'!$E$7=TH!H1765,OR(J1765="331",K1765="331")),"x","")</f>
        <v/>
      </c>
    </row>
    <row r="1766" spans="1:12" ht="13.5" hidden="1" customHeight="1">
      <c r="A1766" s="72" t="str">
        <f t="shared" si="69"/>
        <v/>
      </c>
      <c r="B1766" s="72" t="str">
        <f t="shared" si="70"/>
        <v/>
      </c>
      <c r="C1766" s="73"/>
      <c r="D1766" s="73"/>
      <c r="E1766" s="73"/>
      <c r="F1766" s="76"/>
      <c r="G1766" s="265"/>
      <c r="H1766" s="122"/>
      <c r="I1766" s="74"/>
      <c r="J1766" s="75"/>
      <c r="K1766" s="75"/>
      <c r="L1766" s="134" t="str">
        <f>IF(AND('331-CT'!$E$7=TH!H1766,OR(J1766="331",K1766="331")),"x","")</f>
        <v/>
      </c>
    </row>
    <row r="1767" spans="1:12" ht="13.5" hidden="1" customHeight="1">
      <c r="A1767" s="72" t="str">
        <f t="shared" si="69"/>
        <v/>
      </c>
      <c r="B1767" s="72" t="str">
        <f t="shared" si="70"/>
        <v/>
      </c>
      <c r="C1767" s="73"/>
      <c r="D1767" s="73"/>
      <c r="E1767" s="73"/>
      <c r="F1767" s="76"/>
      <c r="G1767" s="265"/>
      <c r="H1767" s="122"/>
      <c r="I1767" s="74"/>
      <c r="J1767" s="75"/>
      <c r="K1767" s="75"/>
      <c r="L1767" s="134" t="str">
        <f>IF(AND('331-CT'!$E$7=TH!H1767,OR(J1767="331",K1767="331")),"x","")</f>
        <v/>
      </c>
    </row>
    <row r="1768" spans="1:12" ht="13.5" hidden="1" customHeight="1">
      <c r="A1768" s="72" t="str">
        <f t="shared" si="69"/>
        <v/>
      </c>
      <c r="B1768" s="72" t="str">
        <f t="shared" si="70"/>
        <v/>
      </c>
      <c r="C1768" s="73"/>
      <c r="D1768" s="73"/>
      <c r="E1768" s="73"/>
      <c r="F1768" s="76"/>
      <c r="G1768" s="265"/>
      <c r="H1768" s="122"/>
      <c r="I1768" s="74"/>
      <c r="J1768" s="75"/>
      <c r="K1768" s="75"/>
      <c r="L1768" s="134" t="str">
        <f>IF(AND('331-CT'!$E$7=TH!H1768,OR(J1768="331",K1768="331")),"x","")</f>
        <v/>
      </c>
    </row>
    <row r="1769" spans="1:12" ht="13.5" hidden="1" customHeight="1">
      <c r="A1769" s="72" t="str">
        <f t="shared" si="69"/>
        <v/>
      </c>
      <c r="B1769" s="72" t="str">
        <f t="shared" si="70"/>
        <v/>
      </c>
      <c r="C1769" s="73"/>
      <c r="D1769" s="73"/>
      <c r="E1769" s="73"/>
      <c r="F1769" s="76"/>
      <c r="G1769" s="265"/>
      <c r="H1769" s="122"/>
      <c r="I1769" s="74"/>
      <c r="J1769" s="75"/>
      <c r="K1769" s="75"/>
      <c r="L1769" s="134" t="str">
        <f>IF(AND('331-CT'!$E$7=TH!H1769,OR(J1769="331",K1769="331")),"x","")</f>
        <v/>
      </c>
    </row>
    <row r="1770" spans="1:12" ht="13.5" hidden="1" customHeight="1">
      <c r="A1770" s="72" t="str">
        <f t="shared" si="69"/>
        <v/>
      </c>
      <c r="B1770" s="72" t="str">
        <f t="shared" si="70"/>
        <v/>
      </c>
      <c r="C1770" s="73"/>
      <c r="D1770" s="73"/>
      <c r="E1770" s="73"/>
      <c r="F1770" s="76"/>
      <c r="G1770" s="265"/>
      <c r="H1770" s="122"/>
      <c r="I1770" s="74"/>
      <c r="J1770" s="75"/>
      <c r="K1770" s="75"/>
      <c r="L1770" s="134" t="str">
        <f>IF(AND('331-CT'!$E$7=TH!H1770,OR(J1770="331",K1770="331")),"x","")</f>
        <v/>
      </c>
    </row>
    <row r="1771" spans="1:12" ht="13.5" hidden="1" customHeight="1">
      <c r="A1771" s="72" t="str">
        <f t="shared" si="69"/>
        <v/>
      </c>
      <c r="B1771" s="72" t="str">
        <f t="shared" si="70"/>
        <v/>
      </c>
      <c r="C1771" s="73"/>
      <c r="D1771" s="73"/>
      <c r="E1771" s="73"/>
      <c r="F1771" s="76"/>
      <c r="G1771" s="265"/>
      <c r="H1771" s="122"/>
      <c r="I1771" s="74"/>
      <c r="J1771" s="75"/>
      <c r="K1771" s="75"/>
      <c r="L1771" s="134" t="str">
        <f>IF(AND('331-CT'!$E$7=TH!H1771,OR(J1771="331",K1771="331")),"x","")</f>
        <v/>
      </c>
    </row>
    <row r="1772" spans="1:12" ht="13.5" hidden="1" customHeight="1">
      <c r="A1772" s="72" t="str">
        <f t="shared" si="69"/>
        <v/>
      </c>
      <c r="B1772" s="72" t="str">
        <f t="shared" si="70"/>
        <v/>
      </c>
      <c r="C1772" s="73"/>
      <c r="D1772" s="73"/>
      <c r="E1772" s="73"/>
      <c r="F1772" s="76"/>
      <c r="G1772" s="265"/>
      <c r="H1772" s="122"/>
      <c r="I1772" s="74"/>
      <c r="J1772" s="75"/>
      <c r="K1772" s="75"/>
      <c r="L1772" s="134" t="str">
        <f>IF(AND('331-CT'!$E$7=TH!H1772,OR(J1772="331",K1772="331")),"x","")</f>
        <v/>
      </c>
    </row>
    <row r="1773" spans="1:12" ht="13.5" hidden="1" customHeight="1">
      <c r="A1773" s="72" t="str">
        <f t="shared" si="69"/>
        <v/>
      </c>
      <c r="B1773" s="72" t="str">
        <f t="shared" si="70"/>
        <v/>
      </c>
      <c r="C1773" s="73"/>
      <c r="D1773" s="73"/>
      <c r="E1773" s="73"/>
      <c r="F1773" s="76"/>
      <c r="G1773" s="265"/>
      <c r="H1773" s="122"/>
      <c r="I1773" s="74"/>
      <c r="J1773" s="75"/>
      <c r="K1773" s="75"/>
      <c r="L1773" s="134" t="str">
        <f>IF(AND('331-CT'!$E$7=TH!H1773,OR(J1773="331",K1773="331")),"x","")</f>
        <v/>
      </c>
    </row>
    <row r="1774" spans="1:12" ht="13.5" hidden="1" customHeight="1">
      <c r="A1774" s="72" t="str">
        <f t="shared" si="69"/>
        <v/>
      </c>
      <c r="B1774" s="72" t="str">
        <f t="shared" si="70"/>
        <v/>
      </c>
      <c r="C1774" s="73"/>
      <c r="D1774" s="73"/>
      <c r="E1774" s="73"/>
      <c r="F1774" s="76"/>
      <c r="G1774" s="265"/>
      <c r="H1774" s="122"/>
      <c r="I1774" s="74"/>
      <c r="J1774" s="75"/>
      <c r="K1774" s="75"/>
      <c r="L1774" s="134" t="str">
        <f>IF(AND('331-CT'!$E$7=TH!H1774,OR(J1774="331",K1774="331")),"x","")</f>
        <v/>
      </c>
    </row>
    <row r="1775" spans="1:12" ht="13.5" hidden="1" customHeight="1">
      <c r="A1775" s="72" t="str">
        <f t="shared" si="69"/>
        <v/>
      </c>
      <c r="B1775" s="72" t="str">
        <f t="shared" si="70"/>
        <v/>
      </c>
      <c r="C1775" s="73"/>
      <c r="D1775" s="73"/>
      <c r="E1775" s="73"/>
      <c r="F1775" s="76"/>
      <c r="G1775" s="265"/>
      <c r="H1775" s="122"/>
      <c r="I1775" s="74"/>
      <c r="J1775" s="75"/>
      <c r="K1775" s="75"/>
      <c r="L1775" s="134" t="str">
        <f>IF(AND('331-CT'!$E$7=TH!H1775,OR(J1775="331",K1775="331")),"x","")</f>
        <v/>
      </c>
    </row>
    <row r="1776" spans="1:12" ht="13.5" hidden="1" customHeight="1">
      <c r="A1776" s="72" t="str">
        <f t="shared" si="69"/>
        <v/>
      </c>
      <c r="B1776" s="72" t="str">
        <f t="shared" si="70"/>
        <v/>
      </c>
      <c r="C1776" s="73"/>
      <c r="D1776" s="73"/>
      <c r="E1776" s="73"/>
      <c r="F1776" s="76"/>
      <c r="G1776" s="265"/>
      <c r="H1776" s="122"/>
      <c r="I1776" s="74"/>
      <c r="J1776" s="75"/>
      <c r="K1776" s="75"/>
      <c r="L1776" s="134" t="str">
        <f>IF(AND('331-CT'!$E$7=TH!H1776,OR(J1776="331",K1776="331")),"x","")</f>
        <v/>
      </c>
    </row>
    <row r="1777" spans="1:12" ht="13.5" hidden="1" customHeight="1">
      <c r="A1777" s="72" t="str">
        <f t="shared" si="69"/>
        <v/>
      </c>
      <c r="B1777" s="72" t="str">
        <f t="shared" si="70"/>
        <v/>
      </c>
      <c r="C1777" s="73"/>
      <c r="D1777" s="73"/>
      <c r="E1777" s="73"/>
      <c r="F1777" s="76"/>
      <c r="G1777" s="265"/>
      <c r="H1777" s="122"/>
      <c r="I1777" s="74"/>
      <c r="J1777" s="75"/>
      <c r="K1777" s="75"/>
      <c r="L1777" s="134" t="str">
        <f>IF(AND('331-CT'!$E$7=TH!H1777,OR(J1777="331",K1777="331")),"x","")</f>
        <v/>
      </c>
    </row>
    <row r="1778" spans="1:12" ht="13.5" hidden="1" customHeight="1">
      <c r="A1778" s="72" t="str">
        <f t="shared" si="69"/>
        <v/>
      </c>
      <c r="B1778" s="72" t="str">
        <f t="shared" si="70"/>
        <v/>
      </c>
      <c r="C1778" s="73"/>
      <c r="D1778" s="73"/>
      <c r="E1778" s="73"/>
      <c r="F1778" s="76"/>
      <c r="G1778" s="265"/>
      <c r="H1778" s="122"/>
      <c r="I1778" s="74"/>
      <c r="J1778" s="75"/>
      <c r="K1778" s="75"/>
      <c r="L1778" s="134" t="str">
        <f>IF(AND('331-CT'!$E$7=TH!H1778,OR(J1778="331",K1778="331")),"x","")</f>
        <v/>
      </c>
    </row>
    <row r="1779" spans="1:12" ht="13.5" hidden="1" customHeight="1">
      <c r="A1779" s="72" t="str">
        <f t="shared" si="69"/>
        <v/>
      </c>
      <c r="B1779" s="72" t="str">
        <f t="shared" si="70"/>
        <v/>
      </c>
      <c r="C1779" s="73"/>
      <c r="D1779" s="73"/>
      <c r="E1779" s="73"/>
      <c r="F1779" s="76"/>
      <c r="G1779" s="265"/>
      <c r="H1779" s="122"/>
      <c r="I1779" s="74"/>
      <c r="J1779" s="75"/>
      <c r="K1779" s="75"/>
      <c r="L1779" s="134" t="str">
        <f>IF(AND('331-CT'!$E$7=TH!H1779,OR(J1779="331",K1779="331")),"x","")</f>
        <v/>
      </c>
    </row>
    <row r="1780" spans="1:12" ht="13.5" hidden="1" customHeight="1">
      <c r="A1780" s="72" t="str">
        <f t="shared" si="69"/>
        <v/>
      </c>
      <c r="B1780" s="72" t="str">
        <f t="shared" si="70"/>
        <v/>
      </c>
      <c r="C1780" s="73"/>
      <c r="D1780" s="73"/>
      <c r="E1780" s="73"/>
      <c r="F1780" s="76"/>
      <c r="G1780" s="265"/>
      <c r="H1780" s="122"/>
      <c r="I1780" s="74"/>
      <c r="J1780" s="75"/>
      <c r="K1780" s="75"/>
      <c r="L1780" s="134" t="str">
        <f>IF(AND('331-CT'!$E$7=TH!H1780,OR(J1780="331",K1780="331")),"x","")</f>
        <v/>
      </c>
    </row>
    <row r="1781" spans="1:12" ht="13.5" hidden="1" customHeight="1">
      <c r="A1781" s="72" t="str">
        <f t="shared" ref="A1781:A1825" si="71">IF(C1781&lt;&gt;"",YEAR(C1781),"")</f>
        <v/>
      </c>
      <c r="B1781" s="72" t="str">
        <f t="shared" ref="B1781:B1825" si="72">IF(C1781&lt;&gt;"",MONTH(C1781),"")</f>
        <v/>
      </c>
      <c r="C1781" s="73"/>
      <c r="D1781" s="73"/>
      <c r="E1781" s="73"/>
      <c r="F1781" s="76"/>
      <c r="G1781" s="265"/>
      <c r="H1781" s="122"/>
      <c r="I1781" s="74"/>
      <c r="J1781" s="75"/>
      <c r="K1781" s="75"/>
      <c r="L1781" s="134" t="str">
        <f>IF(AND('331-CT'!$E$7=TH!H1781,OR(J1781="331",K1781="331")),"x","")</f>
        <v/>
      </c>
    </row>
    <row r="1782" spans="1:12" ht="13.5" hidden="1" customHeight="1">
      <c r="A1782" s="72" t="str">
        <f t="shared" si="71"/>
        <v/>
      </c>
      <c r="B1782" s="72" t="str">
        <f t="shared" si="72"/>
        <v/>
      </c>
      <c r="C1782" s="73"/>
      <c r="D1782" s="73"/>
      <c r="E1782" s="73"/>
      <c r="F1782" s="76"/>
      <c r="G1782" s="265"/>
      <c r="H1782" s="122"/>
      <c r="I1782" s="74"/>
      <c r="J1782" s="75"/>
      <c r="K1782" s="75"/>
      <c r="L1782" s="134" t="str">
        <f>IF(AND('331-CT'!$E$7=TH!H1782,OR(J1782="331",K1782="331")),"x","")</f>
        <v/>
      </c>
    </row>
    <row r="1783" spans="1:12" ht="13.5" hidden="1" customHeight="1">
      <c r="A1783" s="72" t="str">
        <f t="shared" si="71"/>
        <v/>
      </c>
      <c r="B1783" s="72" t="str">
        <f t="shared" si="72"/>
        <v/>
      </c>
      <c r="C1783" s="73"/>
      <c r="D1783" s="73"/>
      <c r="E1783" s="73"/>
      <c r="F1783" s="76"/>
      <c r="G1783" s="265"/>
      <c r="H1783" s="122"/>
      <c r="I1783" s="74"/>
      <c r="J1783" s="75"/>
      <c r="K1783" s="75"/>
      <c r="L1783" s="134" t="str">
        <f>IF(AND('331-CT'!$E$7=TH!H1783,OR(J1783="331",K1783="331")),"x","")</f>
        <v/>
      </c>
    </row>
    <row r="1784" spans="1:12" ht="13.5" hidden="1" customHeight="1">
      <c r="A1784" s="72" t="str">
        <f t="shared" si="71"/>
        <v/>
      </c>
      <c r="B1784" s="72" t="str">
        <f t="shared" si="72"/>
        <v/>
      </c>
      <c r="C1784" s="73"/>
      <c r="D1784" s="73"/>
      <c r="E1784" s="73"/>
      <c r="F1784" s="76"/>
      <c r="G1784" s="265"/>
      <c r="H1784" s="122"/>
      <c r="I1784" s="74"/>
      <c r="J1784" s="75"/>
      <c r="K1784" s="75"/>
      <c r="L1784" s="134" t="str">
        <f>IF(AND('331-CT'!$E$7=TH!H1784,OR(J1784="331",K1784="331")),"x","")</f>
        <v/>
      </c>
    </row>
    <row r="1785" spans="1:12" ht="13.5" hidden="1" customHeight="1">
      <c r="A1785" s="72" t="str">
        <f t="shared" si="71"/>
        <v/>
      </c>
      <c r="B1785" s="72" t="str">
        <f t="shared" si="72"/>
        <v/>
      </c>
      <c r="C1785" s="73"/>
      <c r="D1785" s="73"/>
      <c r="E1785" s="73"/>
      <c r="F1785" s="76"/>
      <c r="G1785" s="265"/>
      <c r="H1785" s="122"/>
      <c r="I1785" s="74"/>
      <c r="J1785" s="75"/>
      <c r="K1785" s="75"/>
      <c r="L1785" s="134" t="str">
        <f>IF(AND('331-CT'!$E$7=TH!H1785,OR(J1785="331",K1785="331")),"x","")</f>
        <v/>
      </c>
    </row>
    <row r="1786" spans="1:12" ht="13.5" hidden="1" customHeight="1">
      <c r="A1786" s="72" t="str">
        <f t="shared" si="71"/>
        <v/>
      </c>
      <c r="B1786" s="72" t="str">
        <f t="shared" si="72"/>
        <v/>
      </c>
      <c r="C1786" s="73"/>
      <c r="D1786" s="73"/>
      <c r="E1786" s="73"/>
      <c r="F1786" s="76"/>
      <c r="G1786" s="265"/>
      <c r="H1786" s="122"/>
      <c r="I1786" s="74"/>
      <c r="J1786" s="75"/>
      <c r="K1786" s="75"/>
      <c r="L1786" s="134" t="str">
        <f>IF(AND('331-CT'!$E$7=TH!H1786,OR(J1786="331",K1786="331")),"x","")</f>
        <v/>
      </c>
    </row>
    <row r="1787" spans="1:12" ht="13.5" hidden="1" customHeight="1">
      <c r="A1787" s="72" t="str">
        <f t="shared" si="71"/>
        <v/>
      </c>
      <c r="B1787" s="72" t="str">
        <f t="shared" si="72"/>
        <v/>
      </c>
      <c r="C1787" s="73"/>
      <c r="D1787" s="73"/>
      <c r="E1787" s="73"/>
      <c r="F1787" s="76"/>
      <c r="G1787" s="265"/>
      <c r="H1787" s="122"/>
      <c r="I1787" s="74"/>
      <c r="J1787" s="75"/>
      <c r="K1787" s="75"/>
      <c r="L1787" s="134" t="str">
        <f>IF(AND('331-CT'!$E$7=TH!H1787,OR(J1787="331",K1787="331")),"x","")</f>
        <v/>
      </c>
    </row>
    <row r="1788" spans="1:12" ht="13.5" hidden="1" customHeight="1">
      <c r="A1788" s="72" t="str">
        <f t="shared" si="71"/>
        <v/>
      </c>
      <c r="B1788" s="72" t="str">
        <f t="shared" si="72"/>
        <v/>
      </c>
      <c r="C1788" s="73"/>
      <c r="D1788" s="73"/>
      <c r="E1788" s="73"/>
      <c r="F1788" s="76"/>
      <c r="G1788" s="265"/>
      <c r="H1788" s="122"/>
      <c r="I1788" s="74"/>
      <c r="J1788" s="75"/>
      <c r="K1788" s="75"/>
      <c r="L1788" s="134" t="str">
        <f>IF(AND('331-CT'!$E$7=TH!H1788,OR(J1788="331",K1788="331")),"x","")</f>
        <v/>
      </c>
    </row>
    <row r="1789" spans="1:12" ht="13.5" hidden="1" customHeight="1">
      <c r="A1789" s="72" t="str">
        <f t="shared" si="71"/>
        <v/>
      </c>
      <c r="B1789" s="72" t="str">
        <f t="shared" si="72"/>
        <v/>
      </c>
      <c r="C1789" s="73"/>
      <c r="D1789" s="73"/>
      <c r="E1789" s="73"/>
      <c r="F1789" s="76"/>
      <c r="G1789" s="265"/>
      <c r="H1789" s="122"/>
      <c r="I1789" s="74"/>
      <c r="J1789" s="75"/>
      <c r="K1789" s="75"/>
      <c r="L1789" s="134" t="str">
        <f>IF(AND('331-CT'!$E$7=TH!H1789,OR(J1789="331",K1789="331")),"x","")</f>
        <v/>
      </c>
    </row>
    <row r="1790" spans="1:12" ht="13.5" hidden="1" customHeight="1">
      <c r="A1790" s="72" t="str">
        <f t="shared" si="71"/>
        <v/>
      </c>
      <c r="B1790" s="72" t="str">
        <f t="shared" si="72"/>
        <v/>
      </c>
      <c r="C1790" s="73"/>
      <c r="D1790" s="73"/>
      <c r="E1790" s="73"/>
      <c r="F1790" s="76"/>
      <c r="G1790" s="265"/>
      <c r="H1790" s="122"/>
      <c r="I1790" s="74"/>
      <c r="J1790" s="75"/>
      <c r="K1790" s="75"/>
      <c r="L1790" s="134" t="str">
        <f>IF(AND('331-CT'!$E$7=TH!H1790,OR(J1790="331",K1790="331")),"x","")</f>
        <v/>
      </c>
    </row>
    <row r="1791" spans="1:12" ht="13.5" hidden="1" customHeight="1">
      <c r="A1791" s="72" t="str">
        <f t="shared" si="71"/>
        <v/>
      </c>
      <c r="B1791" s="72" t="str">
        <f t="shared" si="72"/>
        <v/>
      </c>
      <c r="C1791" s="73"/>
      <c r="D1791" s="73"/>
      <c r="E1791" s="73"/>
      <c r="F1791" s="76"/>
      <c r="G1791" s="265"/>
      <c r="H1791" s="122"/>
      <c r="I1791" s="74"/>
      <c r="J1791" s="75"/>
      <c r="K1791" s="75"/>
      <c r="L1791" s="134" t="str">
        <f>IF(AND('331-CT'!$E$7=TH!H1791,OR(J1791="331",K1791="331")),"x","")</f>
        <v/>
      </c>
    </row>
    <row r="1792" spans="1:12" ht="13.5" hidden="1" customHeight="1">
      <c r="A1792" s="72" t="str">
        <f t="shared" si="71"/>
        <v/>
      </c>
      <c r="B1792" s="72" t="str">
        <f t="shared" si="72"/>
        <v/>
      </c>
      <c r="C1792" s="73"/>
      <c r="D1792" s="73"/>
      <c r="E1792" s="73"/>
      <c r="F1792" s="76"/>
      <c r="G1792" s="265"/>
      <c r="H1792" s="122"/>
      <c r="I1792" s="74"/>
      <c r="J1792" s="75"/>
      <c r="K1792" s="75"/>
      <c r="L1792" s="134" t="str">
        <f>IF(AND('331-CT'!$E$7=TH!H1792,OR(J1792="331",K1792="331")),"x","")</f>
        <v/>
      </c>
    </row>
    <row r="1793" spans="1:12" ht="13.5" hidden="1" customHeight="1">
      <c r="A1793" s="72" t="str">
        <f t="shared" si="71"/>
        <v/>
      </c>
      <c r="B1793" s="72" t="str">
        <f t="shared" si="72"/>
        <v/>
      </c>
      <c r="C1793" s="73"/>
      <c r="D1793" s="73"/>
      <c r="E1793" s="73"/>
      <c r="F1793" s="76"/>
      <c r="G1793" s="265"/>
      <c r="H1793" s="122"/>
      <c r="I1793" s="74"/>
      <c r="J1793" s="75"/>
      <c r="K1793" s="75"/>
      <c r="L1793" s="134" t="str">
        <f>IF(AND('331-CT'!$E$7=TH!H1793,OR(J1793="331",K1793="331")),"x","")</f>
        <v/>
      </c>
    </row>
    <row r="1794" spans="1:12" ht="13.5" hidden="1" customHeight="1">
      <c r="A1794" s="72" t="str">
        <f t="shared" si="71"/>
        <v/>
      </c>
      <c r="B1794" s="72" t="str">
        <f t="shared" si="72"/>
        <v/>
      </c>
      <c r="C1794" s="73"/>
      <c r="D1794" s="73"/>
      <c r="E1794" s="73"/>
      <c r="F1794" s="76"/>
      <c r="G1794" s="265"/>
      <c r="H1794" s="122"/>
      <c r="I1794" s="74"/>
      <c r="J1794" s="75"/>
      <c r="K1794" s="75"/>
      <c r="L1794" s="134" t="str">
        <f>IF(AND('331-CT'!$E$7=TH!H1794,OR(J1794="331",K1794="331")),"x","")</f>
        <v/>
      </c>
    </row>
    <row r="1795" spans="1:12" ht="13.5" hidden="1" customHeight="1">
      <c r="A1795" s="72" t="str">
        <f t="shared" si="71"/>
        <v/>
      </c>
      <c r="B1795" s="72" t="str">
        <f t="shared" si="72"/>
        <v/>
      </c>
      <c r="C1795" s="73"/>
      <c r="D1795" s="73"/>
      <c r="E1795" s="73"/>
      <c r="F1795" s="76"/>
      <c r="G1795" s="265"/>
      <c r="H1795" s="122"/>
      <c r="I1795" s="74"/>
      <c r="J1795" s="75"/>
      <c r="K1795" s="75"/>
      <c r="L1795" s="134" t="str">
        <f>IF(AND('331-CT'!$E$7=TH!H1795,OR(J1795="331",K1795="331")),"x","")</f>
        <v/>
      </c>
    </row>
    <row r="1796" spans="1:12" ht="13.5" hidden="1" customHeight="1">
      <c r="A1796" s="72" t="str">
        <f t="shared" si="71"/>
        <v/>
      </c>
      <c r="B1796" s="72" t="str">
        <f t="shared" si="72"/>
        <v/>
      </c>
      <c r="C1796" s="73"/>
      <c r="D1796" s="73"/>
      <c r="E1796" s="73"/>
      <c r="F1796" s="76"/>
      <c r="G1796" s="265"/>
      <c r="H1796" s="122"/>
      <c r="I1796" s="74"/>
      <c r="J1796" s="75"/>
      <c r="K1796" s="75"/>
      <c r="L1796" s="134" t="str">
        <f>IF(AND('331-CT'!$E$7=TH!H1796,OR(J1796="331",K1796="331")),"x","")</f>
        <v/>
      </c>
    </row>
    <row r="1797" spans="1:12" ht="13.5" hidden="1" customHeight="1">
      <c r="A1797" s="72" t="str">
        <f t="shared" si="71"/>
        <v/>
      </c>
      <c r="B1797" s="72" t="str">
        <f t="shared" si="72"/>
        <v/>
      </c>
      <c r="C1797" s="73"/>
      <c r="D1797" s="73"/>
      <c r="E1797" s="73"/>
      <c r="F1797" s="76"/>
      <c r="G1797" s="265"/>
      <c r="H1797" s="122"/>
      <c r="I1797" s="74"/>
      <c r="J1797" s="75"/>
      <c r="K1797" s="75"/>
      <c r="L1797" s="134" t="str">
        <f>IF(AND('331-CT'!$E$7=TH!H1797,OR(J1797="331",K1797="331")),"x","")</f>
        <v/>
      </c>
    </row>
    <row r="1798" spans="1:12" ht="13.5" hidden="1" customHeight="1">
      <c r="A1798" s="72" t="str">
        <f t="shared" si="71"/>
        <v/>
      </c>
      <c r="B1798" s="72" t="str">
        <f t="shared" si="72"/>
        <v/>
      </c>
      <c r="C1798" s="73"/>
      <c r="D1798" s="73"/>
      <c r="E1798" s="73"/>
      <c r="F1798" s="76"/>
      <c r="G1798" s="265"/>
      <c r="H1798" s="122"/>
      <c r="I1798" s="74"/>
      <c r="J1798" s="75"/>
      <c r="K1798" s="75"/>
      <c r="L1798" s="134" t="str">
        <f>IF(AND('331-CT'!$E$7=TH!H1798,OR(J1798="331",K1798="331")),"x","")</f>
        <v/>
      </c>
    </row>
    <row r="1799" spans="1:12" ht="13.5" hidden="1" customHeight="1">
      <c r="A1799" s="72" t="str">
        <f t="shared" si="71"/>
        <v/>
      </c>
      <c r="B1799" s="72" t="str">
        <f t="shared" si="72"/>
        <v/>
      </c>
      <c r="C1799" s="73"/>
      <c r="D1799" s="73"/>
      <c r="E1799" s="73"/>
      <c r="F1799" s="76"/>
      <c r="G1799" s="265"/>
      <c r="H1799" s="122"/>
      <c r="I1799" s="74"/>
      <c r="J1799" s="75"/>
      <c r="K1799" s="75"/>
      <c r="L1799" s="134" t="str">
        <f>IF(AND('331-CT'!$E$7=TH!H1799,OR(J1799="331",K1799="331")),"x","")</f>
        <v/>
      </c>
    </row>
    <row r="1800" spans="1:12" ht="13.5" hidden="1" customHeight="1">
      <c r="A1800" s="72" t="str">
        <f t="shared" si="71"/>
        <v/>
      </c>
      <c r="B1800" s="72" t="str">
        <f t="shared" si="72"/>
        <v/>
      </c>
      <c r="C1800" s="73"/>
      <c r="D1800" s="73"/>
      <c r="E1800" s="73"/>
      <c r="F1800" s="76"/>
      <c r="G1800" s="265"/>
      <c r="H1800" s="122"/>
      <c r="I1800" s="74"/>
      <c r="J1800" s="75"/>
      <c r="K1800" s="75"/>
      <c r="L1800" s="134" t="str">
        <f>IF(AND('331-CT'!$E$7=TH!H1800,OR(J1800="331",K1800="331")),"x","")</f>
        <v/>
      </c>
    </row>
    <row r="1801" spans="1:12" ht="13.5" hidden="1" customHeight="1">
      <c r="A1801" s="72" t="str">
        <f t="shared" si="71"/>
        <v/>
      </c>
      <c r="B1801" s="72" t="str">
        <f t="shared" si="72"/>
        <v/>
      </c>
      <c r="C1801" s="73"/>
      <c r="D1801" s="73"/>
      <c r="E1801" s="73"/>
      <c r="F1801" s="76"/>
      <c r="G1801" s="265"/>
      <c r="H1801" s="122"/>
      <c r="I1801" s="74"/>
      <c r="J1801" s="75"/>
      <c r="K1801" s="75"/>
      <c r="L1801" s="134" t="str">
        <f>IF(AND('331-CT'!$E$7=TH!H1801,OR(J1801="331",K1801="331")),"x","")</f>
        <v/>
      </c>
    </row>
    <row r="1802" spans="1:12" ht="13.5" hidden="1" customHeight="1">
      <c r="A1802" s="72" t="str">
        <f t="shared" si="71"/>
        <v/>
      </c>
      <c r="B1802" s="72" t="str">
        <f t="shared" si="72"/>
        <v/>
      </c>
      <c r="C1802" s="73"/>
      <c r="D1802" s="73"/>
      <c r="E1802" s="73"/>
      <c r="F1802" s="76"/>
      <c r="G1802" s="265"/>
      <c r="H1802" s="122"/>
      <c r="I1802" s="74"/>
      <c r="J1802" s="75"/>
      <c r="K1802" s="75"/>
      <c r="L1802" s="134" t="str">
        <f>IF(AND('331-CT'!$E$7=TH!H1802,OR(J1802="331",K1802="331")),"x","")</f>
        <v/>
      </c>
    </row>
    <row r="1803" spans="1:12" ht="13.5" hidden="1" customHeight="1">
      <c r="A1803" s="72" t="str">
        <f t="shared" si="71"/>
        <v/>
      </c>
      <c r="B1803" s="72" t="str">
        <f t="shared" si="72"/>
        <v/>
      </c>
      <c r="C1803" s="73"/>
      <c r="D1803" s="73"/>
      <c r="E1803" s="73"/>
      <c r="F1803" s="76"/>
      <c r="G1803" s="265"/>
      <c r="H1803" s="122"/>
      <c r="I1803" s="74"/>
      <c r="J1803" s="75"/>
      <c r="K1803" s="75"/>
      <c r="L1803" s="134" t="str">
        <f>IF(AND('331-CT'!$E$7=TH!H1803,OR(J1803="331",K1803="331")),"x","")</f>
        <v/>
      </c>
    </row>
    <row r="1804" spans="1:12" ht="13.5" hidden="1" customHeight="1">
      <c r="A1804" s="72" t="str">
        <f t="shared" si="71"/>
        <v/>
      </c>
      <c r="B1804" s="72" t="str">
        <f t="shared" si="72"/>
        <v/>
      </c>
      <c r="C1804" s="73"/>
      <c r="D1804" s="73"/>
      <c r="E1804" s="73"/>
      <c r="F1804" s="76"/>
      <c r="G1804" s="265"/>
      <c r="H1804" s="122"/>
      <c r="I1804" s="74"/>
      <c r="J1804" s="75"/>
      <c r="K1804" s="75"/>
      <c r="L1804" s="134" t="str">
        <f>IF(AND('331-CT'!$E$7=TH!H1804,OR(J1804="331",K1804="331")),"x","")</f>
        <v/>
      </c>
    </row>
    <row r="1805" spans="1:12" ht="13.5" hidden="1" customHeight="1">
      <c r="A1805" s="72" t="str">
        <f t="shared" si="71"/>
        <v/>
      </c>
      <c r="B1805" s="72" t="str">
        <f t="shared" si="72"/>
        <v/>
      </c>
      <c r="C1805" s="73"/>
      <c r="D1805" s="73"/>
      <c r="E1805" s="73"/>
      <c r="F1805" s="76"/>
      <c r="G1805" s="265"/>
      <c r="H1805" s="122"/>
      <c r="I1805" s="74"/>
      <c r="J1805" s="75"/>
      <c r="K1805" s="75"/>
      <c r="L1805" s="134" t="str">
        <f>IF(AND('331-CT'!$E$7=TH!H1805,OR(J1805="331",K1805="331")),"x","")</f>
        <v/>
      </c>
    </row>
    <row r="1806" spans="1:12" ht="13.5" hidden="1" customHeight="1">
      <c r="A1806" s="72" t="str">
        <f t="shared" si="71"/>
        <v/>
      </c>
      <c r="B1806" s="72" t="str">
        <f t="shared" si="72"/>
        <v/>
      </c>
      <c r="C1806" s="73"/>
      <c r="D1806" s="73"/>
      <c r="E1806" s="73"/>
      <c r="F1806" s="76"/>
      <c r="G1806" s="265"/>
      <c r="H1806" s="122"/>
      <c r="I1806" s="74"/>
      <c r="J1806" s="75"/>
      <c r="K1806" s="75"/>
      <c r="L1806" s="134" t="str">
        <f>IF(AND('331-CT'!$E$7=TH!H1806,OR(J1806="331",K1806="331")),"x","")</f>
        <v/>
      </c>
    </row>
    <row r="1807" spans="1:12" ht="13.5" hidden="1" customHeight="1">
      <c r="A1807" s="72" t="str">
        <f t="shared" si="71"/>
        <v/>
      </c>
      <c r="B1807" s="72" t="str">
        <f t="shared" si="72"/>
        <v/>
      </c>
      <c r="C1807" s="73"/>
      <c r="D1807" s="73"/>
      <c r="E1807" s="73"/>
      <c r="F1807" s="76"/>
      <c r="G1807" s="265"/>
      <c r="H1807" s="122"/>
      <c r="I1807" s="74"/>
      <c r="J1807" s="75"/>
      <c r="K1807" s="75"/>
      <c r="L1807" s="134" t="str">
        <f>IF(AND('331-CT'!$E$7=TH!H1807,OR(J1807="331",K1807="331")),"x","")</f>
        <v/>
      </c>
    </row>
    <row r="1808" spans="1:12" ht="13.5" hidden="1" customHeight="1">
      <c r="A1808" s="72" t="str">
        <f t="shared" si="71"/>
        <v/>
      </c>
      <c r="B1808" s="72" t="str">
        <f t="shared" si="72"/>
        <v/>
      </c>
      <c r="C1808" s="73"/>
      <c r="D1808" s="73"/>
      <c r="E1808" s="73"/>
      <c r="F1808" s="76"/>
      <c r="G1808" s="265"/>
      <c r="H1808" s="122"/>
      <c r="I1808" s="74"/>
      <c r="J1808" s="75"/>
      <c r="K1808" s="75"/>
      <c r="L1808" s="134" t="str">
        <f>IF(AND('331-CT'!$E$7=TH!H1808,OR(J1808="331",K1808="331")),"x","")</f>
        <v/>
      </c>
    </row>
    <row r="1809" spans="1:12" ht="13.5" hidden="1" customHeight="1">
      <c r="A1809" s="72" t="str">
        <f t="shared" si="71"/>
        <v/>
      </c>
      <c r="B1809" s="72" t="str">
        <f t="shared" si="72"/>
        <v/>
      </c>
      <c r="C1809" s="73"/>
      <c r="D1809" s="73"/>
      <c r="E1809" s="73"/>
      <c r="F1809" s="76"/>
      <c r="G1809" s="265"/>
      <c r="H1809" s="122"/>
      <c r="I1809" s="74"/>
      <c r="J1809" s="75"/>
      <c r="K1809" s="75"/>
      <c r="L1809" s="134" t="str">
        <f>IF(AND('331-CT'!$E$7=TH!H1809,OR(J1809="331",K1809="331")),"x","")</f>
        <v/>
      </c>
    </row>
    <row r="1810" spans="1:12" ht="13.5" hidden="1" customHeight="1">
      <c r="A1810" s="72" t="str">
        <f t="shared" si="71"/>
        <v/>
      </c>
      <c r="B1810" s="72" t="str">
        <f t="shared" si="72"/>
        <v/>
      </c>
      <c r="C1810" s="73"/>
      <c r="D1810" s="73"/>
      <c r="E1810" s="73"/>
      <c r="F1810" s="76"/>
      <c r="G1810" s="265"/>
      <c r="H1810" s="122"/>
      <c r="I1810" s="74"/>
      <c r="J1810" s="75"/>
      <c r="K1810" s="75"/>
      <c r="L1810" s="134" t="str">
        <f>IF(AND('331-CT'!$E$7=TH!H1810,OR(J1810="331",K1810="331")),"x","")</f>
        <v/>
      </c>
    </row>
    <row r="1811" spans="1:12" ht="13.5" hidden="1" customHeight="1">
      <c r="A1811" s="72" t="str">
        <f t="shared" si="71"/>
        <v/>
      </c>
      <c r="B1811" s="72" t="str">
        <f t="shared" si="72"/>
        <v/>
      </c>
      <c r="C1811" s="73"/>
      <c r="D1811" s="73"/>
      <c r="E1811" s="73"/>
      <c r="F1811" s="76"/>
      <c r="G1811" s="265"/>
      <c r="H1811" s="122"/>
      <c r="I1811" s="74"/>
      <c r="J1811" s="75"/>
      <c r="K1811" s="75"/>
      <c r="L1811" s="134" t="str">
        <f>IF(AND('331-CT'!$E$7=TH!H1811,OR(J1811="331",K1811="331")),"x","")</f>
        <v/>
      </c>
    </row>
    <row r="1812" spans="1:12" ht="13.5" hidden="1" customHeight="1">
      <c r="A1812" s="72" t="str">
        <f t="shared" si="71"/>
        <v/>
      </c>
      <c r="B1812" s="72" t="str">
        <f t="shared" si="72"/>
        <v/>
      </c>
      <c r="C1812" s="73"/>
      <c r="D1812" s="73"/>
      <c r="E1812" s="73"/>
      <c r="F1812" s="76"/>
      <c r="G1812" s="265"/>
      <c r="H1812" s="122"/>
      <c r="I1812" s="74"/>
      <c r="J1812" s="75"/>
      <c r="K1812" s="75"/>
      <c r="L1812" s="134" t="str">
        <f>IF(AND('331-CT'!$E$7=TH!H1812,OR(J1812="331",K1812="331")),"x","")</f>
        <v/>
      </c>
    </row>
    <row r="1813" spans="1:12" ht="13.5" hidden="1" customHeight="1">
      <c r="A1813" s="72" t="str">
        <f t="shared" si="71"/>
        <v/>
      </c>
      <c r="B1813" s="72" t="str">
        <f t="shared" si="72"/>
        <v/>
      </c>
      <c r="C1813" s="73"/>
      <c r="D1813" s="73"/>
      <c r="E1813" s="73"/>
      <c r="F1813" s="76"/>
      <c r="G1813" s="265"/>
      <c r="H1813" s="122"/>
      <c r="I1813" s="74"/>
      <c r="J1813" s="75"/>
      <c r="K1813" s="75"/>
      <c r="L1813" s="134" t="str">
        <f>IF(AND('331-CT'!$E$7=TH!H1813,OR(J1813="331",K1813="331")),"x","")</f>
        <v/>
      </c>
    </row>
    <row r="1814" spans="1:12" ht="13.5" hidden="1" customHeight="1">
      <c r="A1814" s="72" t="str">
        <f t="shared" si="71"/>
        <v/>
      </c>
      <c r="B1814" s="72" t="str">
        <f t="shared" si="72"/>
        <v/>
      </c>
      <c r="C1814" s="73"/>
      <c r="D1814" s="73"/>
      <c r="E1814" s="73"/>
      <c r="F1814" s="76"/>
      <c r="G1814" s="265"/>
      <c r="H1814" s="122"/>
      <c r="I1814" s="74"/>
      <c r="J1814" s="75"/>
      <c r="K1814" s="75"/>
      <c r="L1814" s="134" t="str">
        <f>IF(AND('331-CT'!$E$7=TH!H1814,OR(J1814="331",K1814="331")),"x","")</f>
        <v/>
      </c>
    </row>
    <row r="1815" spans="1:12" ht="13.5" hidden="1" customHeight="1">
      <c r="A1815" s="72" t="str">
        <f t="shared" si="71"/>
        <v/>
      </c>
      <c r="B1815" s="72" t="str">
        <f t="shared" si="72"/>
        <v/>
      </c>
      <c r="C1815" s="73"/>
      <c r="D1815" s="73"/>
      <c r="E1815" s="73"/>
      <c r="F1815" s="76"/>
      <c r="G1815" s="265"/>
      <c r="H1815" s="122"/>
      <c r="I1815" s="74"/>
      <c r="J1815" s="75"/>
      <c r="K1815" s="75"/>
      <c r="L1815" s="134" t="str">
        <f>IF(AND('331-CT'!$E$7=TH!H1815,OR(J1815="331",K1815="331")),"x","")</f>
        <v/>
      </c>
    </row>
    <row r="1816" spans="1:12" ht="13.5" hidden="1" customHeight="1">
      <c r="A1816" s="72" t="str">
        <f t="shared" si="71"/>
        <v/>
      </c>
      <c r="B1816" s="72" t="str">
        <f t="shared" si="72"/>
        <v/>
      </c>
      <c r="C1816" s="73"/>
      <c r="D1816" s="73"/>
      <c r="E1816" s="73"/>
      <c r="F1816" s="76"/>
      <c r="G1816" s="265"/>
      <c r="H1816" s="122"/>
      <c r="I1816" s="74"/>
      <c r="J1816" s="75"/>
      <c r="K1816" s="75"/>
      <c r="L1816" s="134" t="str">
        <f>IF(AND('331-CT'!$E$7=TH!H1816,OR(J1816="331",K1816="331")),"x","")</f>
        <v/>
      </c>
    </row>
    <row r="1817" spans="1:12" ht="13.5" hidden="1" customHeight="1">
      <c r="A1817" s="72" t="str">
        <f t="shared" si="71"/>
        <v/>
      </c>
      <c r="B1817" s="72" t="str">
        <f t="shared" si="72"/>
        <v/>
      </c>
      <c r="C1817" s="73"/>
      <c r="D1817" s="73"/>
      <c r="E1817" s="73"/>
      <c r="F1817" s="76"/>
      <c r="G1817" s="265"/>
      <c r="H1817" s="122"/>
      <c r="I1817" s="74"/>
      <c r="J1817" s="75"/>
      <c r="K1817" s="75"/>
      <c r="L1817" s="134" t="str">
        <f>IF(AND('331-CT'!$E$7=TH!H1817,OR(J1817="331",K1817="331")),"x","")</f>
        <v/>
      </c>
    </row>
    <row r="1818" spans="1:12" ht="13.5" hidden="1" customHeight="1">
      <c r="A1818" s="72" t="str">
        <f t="shared" si="71"/>
        <v/>
      </c>
      <c r="B1818" s="72" t="str">
        <f t="shared" si="72"/>
        <v/>
      </c>
      <c r="C1818" s="73"/>
      <c r="D1818" s="73"/>
      <c r="E1818" s="73"/>
      <c r="F1818" s="76"/>
      <c r="G1818" s="265"/>
      <c r="H1818" s="122"/>
      <c r="I1818" s="74"/>
      <c r="J1818" s="75"/>
      <c r="K1818" s="75"/>
      <c r="L1818" s="134" t="str">
        <f>IF(AND('331-CT'!$E$7=TH!H1818,OR(J1818="331",K1818="331")),"x","")</f>
        <v/>
      </c>
    </row>
    <row r="1819" spans="1:12" ht="13.5" hidden="1" customHeight="1">
      <c r="A1819" s="72" t="str">
        <f t="shared" si="71"/>
        <v/>
      </c>
      <c r="B1819" s="72" t="str">
        <f t="shared" si="72"/>
        <v/>
      </c>
      <c r="C1819" s="73"/>
      <c r="D1819" s="73"/>
      <c r="E1819" s="73"/>
      <c r="F1819" s="76"/>
      <c r="G1819" s="265"/>
      <c r="H1819" s="122"/>
      <c r="I1819" s="74"/>
      <c r="J1819" s="75"/>
      <c r="K1819" s="75"/>
      <c r="L1819" s="134" t="str">
        <f>IF(AND('331-CT'!$E$7=TH!H1819,OR(J1819="331",K1819="331")),"x","")</f>
        <v/>
      </c>
    </row>
    <row r="1820" spans="1:12" ht="13.5" hidden="1" customHeight="1">
      <c r="A1820" s="72" t="str">
        <f t="shared" si="71"/>
        <v/>
      </c>
      <c r="B1820" s="72" t="str">
        <f t="shared" si="72"/>
        <v/>
      </c>
      <c r="C1820" s="73"/>
      <c r="D1820" s="73"/>
      <c r="E1820" s="73"/>
      <c r="F1820" s="76"/>
      <c r="G1820" s="265"/>
      <c r="H1820" s="122"/>
      <c r="I1820" s="74"/>
      <c r="J1820" s="75"/>
      <c r="K1820" s="75"/>
      <c r="L1820" s="134" t="str">
        <f>IF(AND('331-CT'!$E$7=TH!H1820,OR(J1820="331",K1820="331")),"x","")</f>
        <v/>
      </c>
    </row>
    <row r="1821" spans="1:12" ht="13.5" hidden="1" customHeight="1">
      <c r="A1821" s="72" t="str">
        <f t="shared" si="71"/>
        <v/>
      </c>
      <c r="B1821" s="72" t="str">
        <f t="shared" si="72"/>
        <v/>
      </c>
      <c r="C1821" s="73"/>
      <c r="D1821" s="73"/>
      <c r="E1821" s="73"/>
      <c r="F1821" s="76"/>
      <c r="G1821" s="265"/>
      <c r="H1821" s="122"/>
      <c r="I1821" s="74"/>
      <c r="J1821" s="75"/>
      <c r="K1821" s="75"/>
      <c r="L1821" s="134" t="str">
        <f>IF(AND('331-CT'!$E$7=TH!H1821,OR(J1821="331",K1821="331")),"x","")</f>
        <v/>
      </c>
    </row>
    <row r="1822" spans="1:12" ht="13.5" hidden="1" customHeight="1">
      <c r="A1822" s="72" t="str">
        <f t="shared" si="71"/>
        <v/>
      </c>
      <c r="B1822" s="72" t="str">
        <f t="shared" si="72"/>
        <v/>
      </c>
      <c r="C1822" s="73"/>
      <c r="D1822" s="73"/>
      <c r="E1822" s="73"/>
      <c r="F1822" s="76"/>
      <c r="G1822" s="265"/>
      <c r="H1822" s="122"/>
      <c r="I1822" s="74"/>
      <c r="J1822" s="75"/>
      <c r="K1822" s="75"/>
      <c r="L1822" s="134" t="str">
        <f>IF(AND('331-CT'!$E$7=TH!H1822,OR(J1822="331",K1822="331")),"x","")</f>
        <v/>
      </c>
    </row>
    <row r="1823" spans="1:12" ht="13.5" hidden="1" customHeight="1">
      <c r="A1823" s="72" t="str">
        <f t="shared" si="71"/>
        <v/>
      </c>
      <c r="B1823" s="72" t="str">
        <f t="shared" si="72"/>
        <v/>
      </c>
      <c r="C1823" s="73"/>
      <c r="D1823" s="73"/>
      <c r="E1823" s="73"/>
      <c r="F1823" s="76"/>
      <c r="G1823" s="265"/>
      <c r="H1823" s="122"/>
      <c r="I1823" s="74"/>
      <c r="J1823" s="75"/>
      <c r="K1823" s="75"/>
      <c r="L1823" s="134" t="str">
        <f>IF(AND('331-CT'!$E$7=TH!H1823,OR(J1823="331",K1823="331")),"x","")</f>
        <v/>
      </c>
    </row>
    <row r="1824" spans="1:12" ht="13.5" hidden="1" customHeight="1">
      <c r="A1824" s="72" t="str">
        <f t="shared" si="71"/>
        <v/>
      </c>
      <c r="B1824" s="72" t="str">
        <f t="shared" si="72"/>
        <v/>
      </c>
      <c r="C1824" s="73"/>
      <c r="D1824" s="73"/>
      <c r="E1824" s="73"/>
      <c r="F1824" s="76"/>
      <c r="G1824" s="265"/>
      <c r="H1824" s="122"/>
      <c r="I1824" s="74"/>
      <c r="J1824" s="75"/>
      <c r="K1824" s="75"/>
      <c r="L1824" s="134" t="str">
        <f>IF(AND('331-CT'!$E$7=TH!H1824,OR(J1824="331",K1824="331")),"x","")</f>
        <v/>
      </c>
    </row>
    <row r="1825" spans="1:12" ht="13.5" hidden="1" customHeight="1">
      <c r="A1825" s="72" t="str">
        <f t="shared" si="71"/>
        <v/>
      </c>
      <c r="B1825" s="72" t="str">
        <f t="shared" si="72"/>
        <v/>
      </c>
      <c r="C1825" s="73"/>
      <c r="D1825" s="73"/>
      <c r="E1825" s="73"/>
      <c r="F1825" s="76"/>
      <c r="G1825" s="265"/>
      <c r="H1825" s="122"/>
      <c r="I1825" s="74"/>
      <c r="J1825" s="75"/>
      <c r="K1825" s="75"/>
      <c r="L1825" s="134" t="str">
        <f>IF(AND('331-CT'!$E$7=TH!H1825,OR(J1825="331",K1825="331")),"x","")</f>
        <v/>
      </c>
    </row>
  </sheetData>
  <autoFilter ref="A9:M1825">
    <filterColumn colId="7">
      <filters>
        <filter val="Cty TNHH Kỹ Thuật Cơ Điện M &amp; E"/>
      </filters>
    </filterColumn>
    <filterColumn colId="9">
      <filters>
        <filter val="331"/>
      </filters>
    </filterColumn>
  </autoFilter>
  <sortState ref="A843:M949">
    <sortCondition ref="C843:C949"/>
  </sortState>
  <mergeCells count="12">
    <mergeCell ref="B7:B8"/>
    <mergeCell ref="A7:A8"/>
    <mergeCell ref="H7:H8"/>
    <mergeCell ref="L7:L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4" topLeftCell="A23" activePane="bottomLeft" state="frozen"/>
      <selection pane="bottomLeft" activeCell="J27" sqref="J27"/>
    </sheetView>
  </sheetViews>
  <sheetFormatPr defaultColWidth="9.140625" defaultRowHeight="30" customHeight="1"/>
  <cols>
    <col min="1" max="1" width="4.7109375" style="391" customWidth="1"/>
    <col min="2" max="2" width="13" style="390" customWidth="1"/>
    <col min="3" max="3" width="21.5703125" style="391" customWidth="1"/>
    <col min="4" max="4" width="21.85546875" style="391" customWidth="1"/>
    <col min="5" max="12" width="14" style="391" customWidth="1"/>
    <col min="13" max="13" width="11.5703125" style="391" customWidth="1"/>
    <col min="14" max="14" width="14" style="391" hidden="1" customWidth="1"/>
    <col min="15" max="15" width="12" style="391" customWidth="1"/>
    <col min="16" max="261" width="8.85546875" style="391"/>
    <col min="262" max="262" width="4.7109375" style="391" customWidth="1"/>
    <col min="263" max="263" width="28" style="391" customWidth="1"/>
    <col min="264" max="264" width="33.42578125" style="391" customWidth="1"/>
    <col min="265" max="265" width="19.7109375" style="391" customWidth="1"/>
    <col min="266" max="269" width="13.85546875" style="391" customWidth="1"/>
    <col min="270" max="270" width="12.28515625" style="391" customWidth="1"/>
    <col min="271" max="517" width="8.85546875" style="391"/>
    <col min="518" max="518" width="4.7109375" style="391" customWidth="1"/>
    <col min="519" max="519" width="28" style="391" customWidth="1"/>
    <col min="520" max="520" width="33.42578125" style="391" customWidth="1"/>
    <col min="521" max="521" width="19.7109375" style="391" customWidth="1"/>
    <col min="522" max="525" width="13.85546875" style="391" customWidth="1"/>
    <col min="526" max="526" width="12.28515625" style="391" customWidth="1"/>
    <col min="527" max="773" width="8.85546875" style="391"/>
    <col min="774" max="774" width="4.7109375" style="391" customWidth="1"/>
    <col min="775" max="775" width="28" style="391" customWidth="1"/>
    <col min="776" max="776" width="33.42578125" style="391" customWidth="1"/>
    <col min="777" max="777" width="19.7109375" style="391" customWidth="1"/>
    <col min="778" max="781" width="13.85546875" style="391" customWidth="1"/>
    <col min="782" max="782" width="12.28515625" style="391" customWidth="1"/>
    <col min="783" max="1029" width="8.85546875" style="391"/>
    <col min="1030" max="1030" width="4.7109375" style="391" customWidth="1"/>
    <col min="1031" max="1031" width="28" style="391" customWidth="1"/>
    <col min="1032" max="1032" width="33.42578125" style="391" customWidth="1"/>
    <col min="1033" max="1033" width="19.7109375" style="391" customWidth="1"/>
    <col min="1034" max="1037" width="13.85546875" style="391" customWidth="1"/>
    <col min="1038" max="1038" width="12.28515625" style="391" customWidth="1"/>
    <col min="1039" max="1285" width="8.85546875" style="391"/>
    <col min="1286" max="1286" width="4.7109375" style="391" customWidth="1"/>
    <col min="1287" max="1287" width="28" style="391" customWidth="1"/>
    <col min="1288" max="1288" width="33.42578125" style="391" customWidth="1"/>
    <col min="1289" max="1289" width="19.7109375" style="391" customWidth="1"/>
    <col min="1290" max="1293" width="13.85546875" style="391" customWidth="1"/>
    <col min="1294" max="1294" width="12.28515625" style="391" customWidth="1"/>
    <col min="1295" max="1541" width="8.85546875" style="391"/>
    <col min="1542" max="1542" width="4.7109375" style="391" customWidth="1"/>
    <col min="1543" max="1543" width="28" style="391" customWidth="1"/>
    <col min="1544" max="1544" width="33.42578125" style="391" customWidth="1"/>
    <col min="1545" max="1545" width="19.7109375" style="391" customWidth="1"/>
    <col min="1546" max="1549" width="13.85546875" style="391" customWidth="1"/>
    <col min="1550" max="1550" width="12.28515625" style="391" customWidth="1"/>
    <col min="1551" max="1797" width="8.85546875" style="391"/>
    <col min="1798" max="1798" width="4.7109375" style="391" customWidth="1"/>
    <col min="1799" max="1799" width="28" style="391" customWidth="1"/>
    <col min="1800" max="1800" width="33.42578125" style="391" customWidth="1"/>
    <col min="1801" max="1801" width="19.7109375" style="391" customWidth="1"/>
    <col min="1802" max="1805" width="13.85546875" style="391" customWidth="1"/>
    <col min="1806" max="1806" width="12.28515625" style="391" customWidth="1"/>
    <col min="1807" max="2053" width="8.85546875" style="391"/>
    <col min="2054" max="2054" width="4.7109375" style="391" customWidth="1"/>
    <col min="2055" max="2055" width="28" style="391" customWidth="1"/>
    <col min="2056" max="2056" width="33.42578125" style="391" customWidth="1"/>
    <col min="2057" max="2057" width="19.7109375" style="391" customWidth="1"/>
    <col min="2058" max="2061" width="13.85546875" style="391" customWidth="1"/>
    <col min="2062" max="2062" width="12.28515625" style="391" customWidth="1"/>
    <col min="2063" max="2309" width="8.85546875" style="391"/>
    <col min="2310" max="2310" width="4.7109375" style="391" customWidth="1"/>
    <col min="2311" max="2311" width="28" style="391" customWidth="1"/>
    <col min="2312" max="2312" width="33.42578125" style="391" customWidth="1"/>
    <col min="2313" max="2313" width="19.7109375" style="391" customWidth="1"/>
    <col min="2314" max="2317" width="13.85546875" style="391" customWidth="1"/>
    <col min="2318" max="2318" width="12.28515625" style="391" customWidth="1"/>
    <col min="2319" max="2565" width="8.85546875" style="391"/>
    <col min="2566" max="2566" width="4.7109375" style="391" customWidth="1"/>
    <col min="2567" max="2567" width="28" style="391" customWidth="1"/>
    <col min="2568" max="2568" width="33.42578125" style="391" customWidth="1"/>
    <col min="2569" max="2569" width="19.7109375" style="391" customWidth="1"/>
    <col min="2570" max="2573" width="13.85546875" style="391" customWidth="1"/>
    <col min="2574" max="2574" width="12.28515625" style="391" customWidth="1"/>
    <col min="2575" max="2821" width="8.85546875" style="391"/>
    <col min="2822" max="2822" width="4.7109375" style="391" customWidth="1"/>
    <col min="2823" max="2823" width="28" style="391" customWidth="1"/>
    <col min="2824" max="2824" width="33.42578125" style="391" customWidth="1"/>
    <col min="2825" max="2825" width="19.7109375" style="391" customWidth="1"/>
    <col min="2826" max="2829" width="13.85546875" style="391" customWidth="1"/>
    <col min="2830" max="2830" width="12.28515625" style="391" customWidth="1"/>
    <col min="2831" max="3077" width="8.85546875" style="391"/>
    <col min="3078" max="3078" width="4.7109375" style="391" customWidth="1"/>
    <col min="3079" max="3079" width="28" style="391" customWidth="1"/>
    <col min="3080" max="3080" width="33.42578125" style="391" customWidth="1"/>
    <col min="3081" max="3081" width="19.7109375" style="391" customWidth="1"/>
    <col min="3082" max="3085" width="13.85546875" style="391" customWidth="1"/>
    <col min="3086" max="3086" width="12.28515625" style="391" customWidth="1"/>
    <col min="3087" max="3333" width="8.85546875" style="391"/>
    <col min="3334" max="3334" width="4.7109375" style="391" customWidth="1"/>
    <col min="3335" max="3335" width="28" style="391" customWidth="1"/>
    <col min="3336" max="3336" width="33.42578125" style="391" customWidth="1"/>
    <col min="3337" max="3337" width="19.7109375" style="391" customWidth="1"/>
    <col min="3338" max="3341" width="13.85546875" style="391" customWidth="1"/>
    <col min="3342" max="3342" width="12.28515625" style="391" customWidth="1"/>
    <col min="3343" max="3589" width="8.85546875" style="391"/>
    <col min="3590" max="3590" width="4.7109375" style="391" customWidth="1"/>
    <col min="3591" max="3591" width="28" style="391" customWidth="1"/>
    <col min="3592" max="3592" width="33.42578125" style="391" customWidth="1"/>
    <col min="3593" max="3593" width="19.7109375" style="391" customWidth="1"/>
    <col min="3594" max="3597" width="13.85546875" style="391" customWidth="1"/>
    <col min="3598" max="3598" width="12.28515625" style="391" customWidth="1"/>
    <col min="3599" max="3845" width="8.85546875" style="391"/>
    <col min="3846" max="3846" width="4.7109375" style="391" customWidth="1"/>
    <col min="3847" max="3847" width="28" style="391" customWidth="1"/>
    <col min="3848" max="3848" width="33.42578125" style="391" customWidth="1"/>
    <col min="3849" max="3849" width="19.7109375" style="391" customWidth="1"/>
    <col min="3850" max="3853" width="13.85546875" style="391" customWidth="1"/>
    <col min="3854" max="3854" width="12.28515625" style="391" customWidth="1"/>
    <col min="3855" max="4101" width="8.85546875" style="391"/>
    <col min="4102" max="4102" width="4.7109375" style="391" customWidth="1"/>
    <col min="4103" max="4103" width="28" style="391" customWidth="1"/>
    <col min="4104" max="4104" width="33.42578125" style="391" customWidth="1"/>
    <col min="4105" max="4105" width="19.7109375" style="391" customWidth="1"/>
    <col min="4106" max="4109" width="13.85546875" style="391" customWidth="1"/>
    <col min="4110" max="4110" width="12.28515625" style="391" customWidth="1"/>
    <col min="4111" max="4357" width="8.85546875" style="391"/>
    <col min="4358" max="4358" width="4.7109375" style="391" customWidth="1"/>
    <col min="4359" max="4359" width="28" style="391" customWidth="1"/>
    <col min="4360" max="4360" width="33.42578125" style="391" customWidth="1"/>
    <col min="4361" max="4361" width="19.7109375" style="391" customWidth="1"/>
    <col min="4362" max="4365" width="13.85546875" style="391" customWidth="1"/>
    <col min="4366" max="4366" width="12.28515625" style="391" customWidth="1"/>
    <col min="4367" max="4613" width="8.85546875" style="391"/>
    <col min="4614" max="4614" width="4.7109375" style="391" customWidth="1"/>
    <col min="4615" max="4615" width="28" style="391" customWidth="1"/>
    <col min="4616" max="4616" width="33.42578125" style="391" customWidth="1"/>
    <col min="4617" max="4617" width="19.7109375" style="391" customWidth="1"/>
    <col min="4618" max="4621" width="13.85546875" style="391" customWidth="1"/>
    <col min="4622" max="4622" width="12.28515625" style="391" customWidth="1"/>
    <col min="4623" max="4869" width="8.85546875" style="391"/>
    <col min="4870" max="4870" width="4.7109375" style="391" customWidth="1"/>
    <col min="4871" max="4871" width="28" style="391" customWidth="1"/>
    <col min="4872" max="4872" width="33.42578125" style="391" customWidth="1"/>
    <col min="4873" max="4873" width="19.7109375" style="391" customWidth="1"/>
    <col min="4874" max="4877" width="13.85546875" style="391" customWidth="1"/>
    <col min="4878" max="4878" width="12.28515625" style="391" customWidth="1"/>
    <col min="4879" max="5125" width="8.85546875" style="391"/>
    <col min="5126" max="5126" width="4.7109375" style="391" customWidth="1"/>
    <col min="5127" max="5127" width="28" style="391" customWidth="1"/>
    <col min="5128" max="5128" width="33.42578125" style="391" customWidth="1"/>
    <col min="5129" max="5129" width="19.7109375" style="391" customWidth="1"/>
    <col min="5130" max="5133" width="13.85546875" style="391" customWidth="1"/>
    <col min="5134" max="5134" width="12.28515625" style="391" customWidth="1"/>
    <col min="5135" max="5381" width="8.85546875" style="391"/>
    <col min="5382" max="5382" width="4.7109375" style="391" customWidth="1"/>
    <col min="5383" max="5383" width="28" style="391" customWidth="1"/>
    <col min="5384" max="5384" width="33.42578125" style="391" customWidth="1"/>
    <col min="5385" max="5385" width="19.7109375" style="391" customWidth="1"/>
    <col min="5386" max="5389" width="13.85546875" style="391" customWidth="1"/>
    <col min="5390" max="5390" width="12.28515625" style="391" customWidth="1"/>
    <col min="5391" max="5637" width="8.85546875" style="391"/>
    <col min="5638" max="5638" width="4.7109375" style="391" customWidth="1"/>
    <col min="5639" max="5639" width="28" style="391" customWidth="1"/>
    <col min="5640" max="5640" width="33.42578125" style="391" customWidth="1"/>
    <col min="5641" max="5641" width="19.7109375" style="391" customWidth="1"/>
    <col min="5642" max="5645" width="13.85546875" style="391" customWidth="1"/>
    <col min="5646" max="5646" width="12.28515625" style="391" customWidth="1"/>
    <col min="5647" max="5893" width="8.85546875" style="391"/>
    <col min="5894" max="5894" width="4.7109375" style="391" customWidth="1"/>
    <col min="5895" max="5895" width="28" style="391" customWidth="1"/>
    <col min="5896" max="5896" width="33.42578125" style="391" customWidth="1"/>
    <col min="5897" max="5897" width="19.7109375" style="391" customWidth="1"/>
    <col min="5898" max="5901" width="13.85546875" style="391" customWidth="1"/>
    <col min="5902" max="5902" width="12.28515625" style="391" customWidth="1"/>
    <col min="5903" max="6149" width="8.85546875" style="391"/>
    <col min="6150" max="6150" width="4.7109375" style="391" customWidth="1"/>
    <col min="6151" max="6151" width="28" style="391" customWidth="1"/>
    <col min="6152" max="6152" width="33.42578125" style="391" customWidth="1"/>
    <col min="6153" max="6153" width="19.7109375" style="391" customWidth="1"/>
    <col min="6154" max="6157" width="13.85546875" style="391" customWidth="1"/>
    <col min="6158" max="6158" width="12.28515625" style="391" customWidth="1"/>
    <col min="6159" max="6405" width="8.85546875" style="391"/>
    <col min="6406" max="6406" width="4.7109375" style="391" customWidth="1"/>
    <col min="6407" max="6407" width="28" style="391" customWidth="1"/>
    <col min="6408" max="6408" width="33.42578125" style="391" customWidth="1"/>
    <col min="6409" max="6409" width="19.7109375" style="391" customWidth="1"/>
    <col min="6410" max="6413" width="13.85546875" style="391" customWidth="1"/>
    <col min="6414" max="6414" width="12.28515625" style="391" customWidth="1"/>
    <col min="6415" max="6661" width="8.85546875" style="391"/>
    <col min="6662" max="6662" width="4.7109375" style="391" customWidth="1"/>
    <col min="6663" max="6663" width="28" style="391" customWidth="1"/>
    <col min="6664" max="6664" width="33.42578125" style="391" customWidth="1"/>
    <col min="6665" max="6665" width="19.7109375" style="391" customWidth="1"/>
    <col min="6666" max="6669" width="13.85546875" style="391" customWidth="1"/>
    <col min="6670" max="6670" width="12.28515625" style="391" customWidth="1"/>
    <col min="6671" max="6917" width="8.85546875" style="391"/>
    <col min="6918" max="6918" width="4.7109375" style="391" customWidth="1"/>
    <col min="6919" max="6919" width="28" style="391" customWidth="1"/>
    <col min="6920" max="6920" width="33.42578125" style="391" customWidth="1"/>
    <col min="6921" max="6921" width="19.7109375" style="391" customWidth="1"/>
    <col min="6922" max="6925" width="13.85546875" style="391" customWidth="1"/>
    <col min="6926" max="6926" width="12.28515625" style="391" customWidth="1"/>
    <col min="6927" max="7173" width="8.85546875" style="391"/>
    <col min="7174" max="7174" width="4.7109375" style="391" customWidth="1"/>
    <col min="7175" max="7175" width="28" style="391" customWidth="1"/>
    <col min="7176" max="7176" width="33.42578125" style="391" customWidth="1"/>
    <col min="7177" max="7177" width="19.7109375" style="391" customWidth="1"/>
    <col min="7178" max="7181" width="13.85546875" style="391" customWidth="1"/>
    <col min="7182" max="7182" width="12.28515625" style="391" customWidth="1"/>
    <col min="7183" max="7429" width="8.85546875" style="391"/>
    <col min="7430" max="7430" width="4.7109375" style="391" customWidth="1"/>
    <col min="7431" max="7431" width="28" style="391" customWidth="1"/>
    <col min="7432" max="7432" width="33.42578125" style="391" customWidth="1"/>
    <col min="7433" max="7433" width="19.7109375" style="391" customWidth="1"/>
    <col min="7434" max="7437" width="13.85546875" style="391" customWidth="1"/>
    <col min="7438" max="7438" width="12.28515625" style="391" customWidth="1"/>
    <col min="7439" max="7685" width="8.85546875" style="391"/>
    <col min="7686" max="7686" width="4.7109375" style="391" customWidth="1"/>
    <col min="7687" max="7687" width="28" style="391" customWidth="1"/>
    <col min="7688" max="7688" width="33.42578125" style="391" customWidth="1"/>
    <col min="7689" max="7689" width="19.7109375" style="391" customWidth="1"/>
    <col min="7690" max="7693" width="13.85546875" style="391" customWidth="1"/>
    <col min="7694" max="7694" width="12.28515625" style="391" customWidth="1"/>
    <col min="7695" max="7941" width="8.85546875" style="391"/>
    <col min="7942" max="7942" width="4.7109375" style="391" customWidth="1"/>
    <col min="7943" max="7943" width="28" style="391" customWidth="1"/>
    <col min="7944" max="7944" width="33.42578125" style="391" customWidth="1"/>
    <col min="7945" max="7945" width="19.7109375" style="391" customWidth="1"/>
    <col min="7946" max="7949" width="13.85546875" style="391" customWidth="1"/>
    <col min="7950" max="7950" width="12.28515625" style="391" customWidth="1"/>
    <col min="7951" max="8197" width="8.85546875" style="391"/>
    <col min="8198" max="8198" width="4.7109375" style="391" customWidth="1"/>
    <col min="8199" max="8199" width="28" style="391" customWidth="1"/>
    <col min="8200" max="8200" width="33.42578125" style="391" customWidth="1"/>
    <col min="8201" max="8201" width="19.7109375" style="391" customWidth="1"/>
    <col min="8202" max="8205" width="13.85546875" style="391" customWidth="1"/>
    <col min="8206" max="8206" width="12.28515625" style="391" customWidth="1"/>
    <col min="8207" max="8453" width="8.85546875" style="391"/>
    <col min="8454" max="8454" width="4.7109375" style="391" customWidth="1"/>
    <col min="8455" max="8455" width="28" style="391" customWidth="1"/>
    <col min="8456" max="8456" width="33.42578125" style="391" customWidth="1"/>
    <col min="8457" max="8457" width="19.7109375" style="391" customWidth="1"/>
    <col min="8458" max="8461" width="13.85546875" style="391" customWidth="1"/>
    <col min="8462" max="8462" width="12.28515625" style="391" customWidth="1"/>
    <col min="8463" max="8709" width="8.85546875" style="391"/>
    <col min="8710" max="8710" width="4.7109375" style="391" customWidth="1"/>
    <col min="8711" max="8711" width="28" style="391" customWidth="1"/>
    <col min="8712" max="8712" width="33.42578125" style="391" customWidth="1"/>
    <col min="8713" max="8713" width="19.7109375" style="391" customWidth="1"/>
    <col min="8714" max="8717" width="13.85546875" style="391" customWidth="1"/>
    <col min="8718" max="8718" width="12.28515625" style="391" customWidth="1"/>
    <col min="8719" max="8965" width="8.85546875" style="391"/>
    <col min="8966" max="8966" width="4.7109375" style="391" customWidth="1"/>
    <col min="8967" max="8967" width="28" style="391" customWidth="1"/>
    <col min="8968" max="8968" width="33.42578125" style="391" customWidth="1"/>
    <col min="8969" max="8969" width="19.7109375" style="391" customWidth="1"/>
    <col min="8970" max="8973" width="13.85546875" style="391" customWidth="1"/>
    <col min="8974" max="8974" width="12.28515625" style="391" customWidth="1"/>
    <col min="8975" max="9221" width="8.85546875" style="391"/>
    <col min="9222" max="9222" width="4.7109375" style="391" customWidth="1"/>
    <col min="9223" max="9223" width="28" style="391" customWidth="1"/>
    <col min="9224" max="9224" width="33.42578125" style="391" customWidth="1"/>
    <col min="9225" max="9225" width="19.7109375" style="391" customWidth="1"/>
    <col min="9226" max="9229" width="13.85546875" style="391" customWidth="1"/>
    <col min="9230" max="9230" width="12.28515625" style="391" customWidth="1"/>
    <col min="9231" max="9477" width="8.85546875" style="391"/>
    <col min="9478" max="9478" width="4.7109375" style="391" customWidth="1"/>
    <col min="9479" max="9479" width="28" style="391" customWidth="1"/>
    <col min="9480" max="9480" width="33.42578125" style="391" customWidth="1"/>
    <col min="9481" max="9481" width="19.7109375" style="391" customWidth="1"/>
    <col min="9482" max="9485" width="13.85546875" style="391" customWidth="1"/>
    <col min="9486" max="9486" width="12.28515625" style="391" customWidth="1"/>
    <col min="9487" max="9733" width="8.85546875" style="391"/>
    <col min="9734" max="9734" width="4.7109375" style="391" customWidth="1"/>
    <col min="9735" max="9735" width="28" style="391" customWidth="1"/>
    <col min="9736" max="9736" width="33.42578125" style="391" customWidth="1"/>
    <col min="9737" max="9737" width="19.7109375" style="391" customWidth="1"/>
    <col min="9738" max="9741" width="13.85546875" style="391" customWidth="1"/>
    <col min="9742" max="9742" width="12.28515625" style="391" customWidth="1"/>
    <col min="9743" max="9989" width="8.85546875" style="391"/>
    <col min="9990" max="9990" width="4.7109375" style="391" customWidth="1"/>
    <col min="9991" max="9991" width="28" style="391" customWidth="1"/>
    <col min="9992" max="9992" width="33.42578125" style="391" customWidth="1"/>
    <col min="9993" max="9993" width="19.7109375" style="391" customWidth="1"/>
    <col min="9994" max="9997" width="13.85546875" style="391" customWidth="1"/>
    <col min="9998" max="9998" width="12.28515625" style="391" customWidth="1"/>
    <col min="9999" max="10245" width="8.85546875" style="391"/>
    <col min="10246" max="10246" width="4.7109375" style="391" customWidth="1"/>
    <col min="10247" max="10247" width="28" style="391" customWidth="1"/>
    <col min="10248" max="10248" width="33.42578125" style="391" customWidth="1"/>
    <col min="10249" max="10249" width="19.7109375" style="391" customWidth="1"/>
    <col min="10250" max="10253" width="13.85546875" style="391" customWidth="1"/>
    <col min="10254" max="10254" width="12.28515625" style="391" customWidth="1"/>
    <col min="10255" max="10501" width="8.85546875" style="391"/>
    <col min="10502" max="10502" width="4.7109375" style="391" customWidth="1"/>
    <col min="10503" max="10503" width="28" style="391" customWidth="1"/>
    <col min="10504" max="10504" width="33.42578125" style="391" customWidth="1"/>
    <col min="10505" max="10505" width="19.7109375" style="391" customWidth="1"/>
    <col min="10506" max="10509" width="13.85546875" style="391" customWidth="1"/>
    <col min="10510" max="10510" width="12.28515625" style="391" customWidth="1"/>
    <col min="10511" max="10757" width="8.85546875" style="391"/>
    <col min="10758" max="10758" width="4.7109375" style="391" customWidth="1"/>
    <col min="10759" max="10759" width="28" style="391" customWidth="1"/>
    <col min="10760" max="10760" width="33.42578125" style="391" customWidth="1"/>
    <col min="10761" max="10761" width="19.7109375" style="391" customWidth="1"/>
    <col min="10762" max="10765" width="13.85546875" style="391" customWidth="1"/>
    <col min="10766" max="10766" width="12.28515625" style="391" customWidth="1"/>
    <col min="10767" max="11013" width="8.85546875" style="391"/>
    <col min="11014" max="11014" width="4.7109375" style="391" customWidth="1"/>
    <col min="11015" max="11015" width="28" style="391" customWidth="1"/>
    <col min="11016" max="11016" width="33.42578125" style="391" customWidth="1"/>
    <col min="11017" max="11017" width="19.7109375" style="391" customWidth="1"/>
    <col min="11018" max="11021" width="13.85546875" style="391" customWidth="1"/>
    <col min="11022" max="11022" width="12.28515625" style="391" customWidth="1"/>
    <col min="11023" max="11269" width="8.85546875" style="391"/>
    <col min="11270" max="11270" width="4.7109375" style="391" customWidth="1"/>
    <col min="11271" max="11271" width="28" style="391" customWidth="1"/>
    <col min="11272" max="11272" width="33.42578125" style="391" customWidth="1"/>
    <col min="11273" max="11273" width="19.7109375" style="391" customWidth="1"/>
    <col min="11274" max="11277" width="13.85546875" style="391" customWidth="1"/>
    <col min="11278" max="11278" width="12.28515625" style="391" customWidth="1"/>
    <col min="11279" max="11525" width="8.85546875" style="391"/>
    <col min="11526" max="11526" width="4.7109375" style="391" customWidth="1"/>
    <col min="11527" max="11527" width="28" style="391" customWidth="1"/>
    <col min="11528" max="11528" width="33.42578125" style="391" customWidth="1"/>
    <col min="11529" max="11529" width="19.7109375" style="391" customWidth="1"/>
    <col min="11530" max="11533" width="13.85546875" style="391" customWidth="1"/>
    <col min="11534" max="11534" width="12.28515625" style="391" customWidth="1"/>
    <col min="11535" max="11781" width="8.85546875" style="391"/>
    <col min="11782" max="11782" width="4.7109375" style="391" customWidth="1"/>
    <col min="11783" max="11783" width="28" style="391" customWidth="1"/>
    <col min="11784" max="11784" width="33.42578125" style="391" customWidth="1"/>
    <col min="11785" max="11785" width="19.7109375" style="391" customWidth="1"/>
    <col min="11786" max="11789" width="13.85546875" style="391" customWidth="1"/>
    <col min="11790" max="11790" width="12.28515625" style="391" customWidth="1"/>
    <col min="11791" max="12037" width="8.85546875" style="391"/>
    <col min="12038" max="12038" width="4.7109375" style="391" customWidth="1"/>
    <col min="12039" max="12039" width="28" style="391" customWidth="1"/>
    <col min="12040" max="12040" width="33.42578125" style="391" customWidth="1"/>
    <col min="12041" max="12041" width="19.7109375" style="391" customWidth="1"/>
    <col min="12042" max="12045" width="13.85546875" style="391" customWidth="1"/>
    <col min="12046" max="12046" width="12.28515625" style="391" customWidth="1"/>
    <col min="12047" max="12293" width="8.85546875" style="391"/>
    <col min="12294" max="12294" width="4.7109375" style="391" customWidth="1"/>
    <col min="12295" max="12295" width="28" style="391" customWidth="1"/>
    <col min="12296" max="12296" width="33.42578125" style="391" customWidth="1"/>
    <col min="12297" max="12297" width="19.7109375" style="391" customWidth="1"/>
    <col min="12298" max="12301" width="13.85546875" style="391" customWidth="1"/>
    <col min="12302" max="12302" width="12.28515625" style="391" customWidth="1"/>
    <col min="12303" max="12549" width="8.85546875" style="391"/>
    <col min="12550" max="12550" width="4.7109375" style="391" customWidth="1"/>
    <col min="12551" max="12551" width="28" style="391" customWidth="1"/>
    <col min="12552" max="12552" width="33.42578125" style="391" customWidth="1"/>
    <col min="12553" max="12553" width="19.7109375" style="391" customWidth="1"/>
    <col min="12554" max="12557" width="13.85546875" style="391" customWidth="1"/>
    <col min="12558" max="12558" width="12.28515625" style="391" customWidth="1"/>
    <col min="12559" max="12805" width="8.85546875" style="391"/>
    <col min="12806" max="12806" width="4.7109375" style="391" customWidth="1"/>
    <col min="12807" max="12807" width="28" style="391" customWidth="1"/>
    <col min="12808" max="12808" width="33.42578125" style="391" customWidth="1"/>
    <col min="12809" max="12809" width="19.7109375" style="391" customWidth="1"/>
    <col min="12810" max="12813" width="13.85546875" style="391" customWidth="1"/>
    <col min="12814" max="12814" width="12.28515625" style="391" customWidth="1"/>
    <col min="12815" max="13061" width="8.85546875" style="391"/>
    <col min="13062" max="13062" width="4.7109375" style="391" customWidth="1"/>
    <col min="13063" max="13063" width="28" style="391" customWidth="1"/>
    <col min="13064" max="13064" width="33.42578125" style="391" customWidth="1"/>
    <col min="13065" max="13065" width="19.7109375" style="391" customWidth="1"/>
    <col min="13066" max="13069" width="13.85546875" style="391" customWidth="1"/>
    <col min="13070" max="13070" width="12.28515625" style="391" customWidth="1"/>
    <col min="13071" max="13317" width="8.85546875" style="391"/>
    <col min="13318" max="13318" width="4.7109375" style="391" customWidth="1"/>
    <col min="13319" max="13319" width="28" style="391" customWidth="1"/>
    <col min="13320" max="13320" width="33.42578125" style="391" customWidth="1"/>
    <col min="13321" max="13321" width="19.7109375" style="391" customWidth="1"/>
    <col min="13322" max="13325" width="13.85546875" style="391" customWidth="1"/>
    <col min="13326" max="13326" width="12.28515625" style="391" customWidth="1"/>
    <col min="13327" max="13573" width="8.85546875" style="391"/>
    <col min="13574" max="13574" width="4.7109375" style="391" customWidth="1"/>
    <col min="13575" max="13575" width="28" style="391" customWidth="1"/>
    <col min="13576" max="13576" width="33.42578125" style="391" customWidth="1"/>
    <col min="13577" max="13577" width="19.7109375" style="391" customWidth="1"/>
    <col min="13578" max="13581" width="13.85546875" style="391" customWidth="1"/>
    <col min="13582" max="13582" width="12.28515625" style="391" customWidth="1"/>
    <col min="13583" max="13829" width="8.85546875" style="391"/>
    <col min="13830" max="13830" width="4.7109375" style="391" customWidth="1"/>
    <col min="13831" max="13831" width="28" style="391" customWidth="1"/>
    <col min="13832" max="13832" width="33.42578125" style="391" customWidth="1"/>
    <col min="13833" max="13833" width="19.7109375" style="391" customWidth="1"/>
    <col min="13834" max="13837" width="13.85546875" style="391" customWidth="1"/>
    <col min="13838" max="13838" width="12.28515625" style="391" customWidth="1"/>
    <col min="13839" max="14085" width="8.85546875" style="391"/>
    <col min="14086" max="14086" width="4.7109375" style="391" customWidth="1"/>
    <col min="14087" max="14087" width="28" style="391" customWidth="1"/>
    <col min="14088" max="14088" width="33.42578125" style="391" customWidth="1"/>
    <col min="14089" max="14089" width="19.7109375" style="391" customWidth="1"/>
    <col min="14090" max="14093" width="13.85546875" style="391" customWidth="1"/>
    <col min="14094" max="14094" width="12.28515625" style="391" customWidth="1"/>
    <col min="14095" max="14341" width="8.85546875" style="391"/>
    <col min="14342" max="14342" width="4.7109375" style="391" customWidth="1"/>
    <col min="14343" max="14343" width="28" style="391" customWidth="1"/>
    <col min="14344" max="14344" width="33.42578125" style="391" customWidth="1"/>
    <col min="14345" max="14345" width="19.7109375" style="391" customWidth="1"/>
    <col min="14346" max="14349" width="13.85546875" style="391" customWidth="1"/>
    <col min="14350" max="14350" width="12.28515625" style="391" customWidth="1"/>
    <col min="14351" max="14597" width="8.85546875" style="391"/>
    <col min="14598" max="14598" width="4.7109375" style="391" customWidth="1"/>
    <col min="14599" max="14599" width="28" style="391" customWidth="1"/>
    <col min="14600" max="14600" width="33.42578125" style="391" customWidth="1"/>
    <col min="14601" max="14601" width="19.7109375" style="391" customWidth="1"/>
    <col min="14602" max="14605" width="13.85546875" style="391" customWidth="1"/>
    <col min="14606" max="14606" width="12.28515625" style="391" customWidth="1"/>
    <col min="14607" max="14853" width="8.85546875" style="391"/>
    <col min="14854" max="14854" width="4.7109375" style="391" customWidth="1"/>
    <col min="14855" max="14855" width="28" style="391" customWidth="1"/>
    <col min="14856" max="14856" width="33.42578125" style="391" customWidth="1"/>
    <col min="14857" max="14857" width="19.7109375" style="391" customWidth="1"/>
    <col min="14858" max="14861" width="13.85546875" style="391" customWidth="1"/>
    <col min="14862" max="14862" width="12.28515625" style="391" customWidth="1"/>
    <col min="14863" max="15109" width="8.85546875" style="391"/>
    <col min="15110" max="15110" width="4.7109375" style="391" customWidth="1"/>
    <col min="15111" max="15111" width="28" style="391" customWidth="1"/>
    <col min="15112" max="15112" width="33.42578125" style="391" customWidth="1"/>
    <col min="15113" max="15113" width="19.7109375" style="391" customWidth="1"/>
    <col min="15114" max="15117" width="13.85546875" style="391" customWidth="1"/>
    <col min="15118" max="15118" width="12.28515625" style="391" customWidth="1"/>
    <col min="15119" max="15365" width="8.85546875" style="391"/>
    <col min="15366" max="15366" width="4.7109375" style="391" customWidth="1"/>
    <col min="15367" max="15367" width="28" style="391" customWidth="1"/>
    <col min="15368" max="15368" width="33.42578125" style="391" customWidth="1"/>
    <col min="15369" max="15369" width="19.7109375" style="391" customWidth="1"/>
    <col min="15370" max="15373" width="13.85546875" style="391" customWidth="1"/>
    <col min="15374" max="15374" width="12.28515625" style="391" customWidth="1"/>
    <col min="15375" max="15621" width="8.85546875" style="391"/>
    <col min="15622" max="15622" width="4.7109375" style="391" customWidth="1"/>
    <col min="15623" max="15623" width="28" style="391" customWidth="1"/>
    <col min="15624" max="15624" width="33.42578125" style="391" customWidth="1"/>
    <col min="15625" max="15625" width="19.7109375" style="391" customWidth="1"/>
    <col min="15626" max="15629" width="13.85546875" style="391" customWidth="1"/>
    <col min="15630" max="15630" width="12.28515625" style="391" customWidth="1"/>
    <col min="15631" max="15877" width="8.85546875" style="391"/>
    <col min="15878" max="15878" width="4.7109375" style="391" customWidth="1"/>
    <col min="15879" max="15879" width="28" style="391" customWidth="1"/>
    <col min="15880" max="15880" width="33.42578125" style="391" customWidth="1"/>
    <col min="15881" max="15881" width="19.7109375" style="391" customWidth="1"/>
    <col min="15882" max="15885" width="13.85546875" style="391" customWidth="1"/>
    <col min="15886" max="15886" width="12.28515625" style="391" customWidth="1"/>
    <col min="15887" max="16133" width="8.85546875" style="391"/>
    <col min="16134" max="16134" width="4.7109375" style="391" customWidth="1"/>
    <col min="16135" max="16135" width="28" style="391" customWidth="1"/>
    <col min="16136" max="16136" width="33.42578125" style="391" customWidth="1"/>
    <col min="16137" max="16137" width="19.7109375" style="391" customWidth="1"/>
    <col min="16138" max="16141" width="13.85546875" style="391" customWidth="1"/>
    <col min="16142" max="16142" width="12.28515625" style="391" customWidth="1"/>
    <col min="16143" max="16143" width="8.85546875" style="391"/>
    <col min="16144" max="16384" width="9.140625" style="391"/>
  </cols>
  <sheetData>
    <row r="1" spans="1:15" ht="18.75" customHeight="1">
      <c r="A1" s="389"/>
    </row>
    <row r="2" spans="1:15" s="389" customFormat="1" ht="23.25" customHeight="1">
      <c r="A2" s="445" t="s">
        <v>79</v>
      </c>
      <c r="B2" s="446" t="s">
        <v>667</v>
      </c>
      <c r="C2" s="446" t="s">
        <v>668</v>
      </c>
      <c r="D2" s="446" t="s">
        <v>669</v>
      </c>
      <c r="E2" s="451" t="s">
        <v>875</v>
      </c>
      <c r="F2" s="452"/>
      <c r="G2" s="452"/>
      <c r="H2" s="452"/>
      <c r="I2" s="453"/>
      <c r="J2" s="457" t="s">
        <v>876</v>
      </c>
      <c r="K2" s="457"/>
      <c r="L2" s="457"/>
      <c r="M2" s="457"/>
      <c r="N2" s="446" t="s">
        <v>723</v>
      </c>
    </row>
    <row r="3" spans="1:15" ht="23.25" customHeight="1">
      <c r="A3" s="445"/>
      <c r="B3" s="448"/>
      <c r="C3" s="448"/>
      <c r="D3" s="448"/>
      <c r="E3" s="446" t="s">
        <v>670</v>
      </c>
      <c r="F3" s="449" t="s">
        <v>671</v>
      </c>
      <c r="G3" s="450"/>
      <c r="H3" s="446" t="s">
        <v>672</v>
      </c>
      <c r="I3" s="454" t="s">
        <v>1055</v>
      </c>
      <c r="J3" s="448" t="s">
        <v>670</v>
      </c>
      <c r="K3" s="448" t="s">
        <v>672</v>
      </c>
      <c r="L3" s="456" t="s">
        <v>1055</v>
      </c>
      <c r="M3" s="448" t="s">
        <v>1063</v>
      </c>
      <c r="N3" s="448"/>
    </row>
    <row r="4" spans="1:15" ht="32.25" customHeight="1">
      <c r="A4" s="445"/>
      <c r="B4" s="447"/>
      <c r="C4" s="447"/>
      <c r="D4" s="447"/>
      <c r="E4" s="447"/>
      <c r="F4" s="392" t="s">
        <v>881</v>
      </c>
      <c r="G4" s="392" t="s">
        <v>882</v>
      </c>
      <c r="H4" s="447"/>
      <c r="I4" s="455"/>
      <c r="J4" s="447"/>
      <c r="K4" s="447"/>
      <c r="L4" s="455"/>
      <c r="M4" s="447"/>
      <c r="N4" s="447"/>
    </row>
    <row r="5" spans="1:15" ht="40.5" customHeight="1">
      <c r="A5" s="405">
        <f>ROW()-4</f>
        <v>1</v>
      </c>
      <c r="B5" s="393"/>
      <c r="C5" s="394" t="s">
        <v>83</v>
      </c>
      <c r="D5" s="394"/>
      <c r="E5" s="395"/>
      <c r="F5" s="395">
        <f t="shared" ref="F5:F35" si="0">SUMIFS(TH,KHN,"2412",KHC,"331",KH,C5)</f>
        <v>0</v>
      </c>
      <c r="G5" s="395">
        <f t="array" ref="G5">SUM(IF("331"&amp;C5=KHC&amp;KH,TH))</f>
        <v>199400666</v>
      </c>
      <c r="H5" s="395">
        <f t="array" ref="H5">SUM(IF("331"&amp;C5=KHN&amp;KH,TH))</f>
        <v>199400666</v>
      </c>
      <c r="I5" s="423">
        <f>G5-H5</f>
        <v>0</v>
      </c>
      <c r="J5" s="395">
        <f>IF(E5&gt;G5,E5,G5)</f>
        <v>199400666</v>
      </c>
      <c r="K5" s="395">
        <f>H5</f>
        <v>199400666</v>
      </c>
      <c r="L5" s="423">
        <f>J5-K5</f>
        <v>0</v>
      </c>
      <c r="M5" s="395"/>
      <c r="N5" s="395">
        <f>IF(E5&gt;F5,E5,F5)</f>
        <v>0</v>
      </c>
      <c r="O5" s="396"/>
    </row>
    <row r="6" spans="1:15" ht="40.5" customHeight="1">
      <c r="A6" s="405">
        <f t="shared" ref="A6:A37" si="1">ROW()-4</f>
        <v>2</v>
      </c>
      <c r="B6" s="393" t="s">
        <v>381</v>
      </c>
      <c r="C6" s="394" t="s">
        <v>108</v>
      </c>
      <c r="D6" s="394" t="s">
        <v>673</v>
      </c>
      <c r="E6" s="395">
        <v>80000000</v>
      </c>
      <c r="F6" s="395">
        <f t="shared" si="0"/>
        <v>72727273</v>
      </c>
      <c r="G6" s="395">
        <f t="array" ref="G6">SUM(IF("331"&amp;C6=KHC&amp;KH,TH))</f>
        <v>80000000</v>
      </c>
      <c r="H6" s="395">
        <f t="array" ref="H6">SUM(IF("331"&amp;C6=KHN&amp;KH,TH))</f>
        <v>80000000</v>
      </c>
      <c r="I6" s="423">
        <f t="shared" ref="I6:I35" si="2">G6-H6</f>
        <v>0</v>
      </c>
      <c r="J6" s="395">
        <f t="shared" ref="J6:J21" si="3">IF(E6&gt;G6,E6,G6)</f>
        <v>80000000</v>
      </c>
      <c r="K6" s="395">
        <f t="shared" ref="K6:K21" si="4">H6</f>
        <v>80000000</v>
      </c>
      <c r="L6" s="423">
        <f t="shared" ref="L6:L35" si="5">J6-K6</f>
        <v>0</v>
      </c>
      <c r="M6" s="395"/>
      <c r="N6" s="395">
        <f t="shared" ref="N6:N37" si="6">IF(E6&gt;F6,E6,F6)</f>
        <v>80000000</v>
      </c>
      <c r="O6" s="396"/>
    </row>
    <row r="7" spans="1:15" ht="40.5" customHeight="1">
      <c r="A7" s="405">
        <f t="shared" si="1"/>
        <v>3</v>
      </c>
      <c r="B7" s="397" t="s">
        <v>674</v>
      </c>
      <c r="C7" s="398" t="s">
        <v>132</v>
      </c>
      <c r="D7" s="398" t="s">
        <v>675</v>
      </c>
      <c r="E7" s="399"/>
      <c r="F7" s="395">
        <f t="shared" si="0"/>
        <v>28000005</v>
      </c>
      <c r="G7" s="395">
        <f t="array" ref="G7">SUM(IF("331"&amp;C7=KHC&amp;KH,TH))</f>
        <v>30800005</v>
      </c>
      <c r="H7" s="395">
        <f t="array" ref="H7">SUM(IF("331"&amp;C7=KHN&amp;KH,TH))</f>
        <v>30800005</v>
      </c>
      <c r="I7" s="423">
        <f t="shared" si="2"/>
        <v>0</v>
      </c>
      <c r="J7" s="395">
        <f t="shared" si="3"/>
        <v>30800005</v>
      </c>
      <c r="K7" s="395">
        <f t="shared" si="4"/>
        <v>30800005</v>
      </c>
      <c r="L7" s="423">
        <f t="shared" si="5"/>
        <v>0</v>
      </c>
      <c r="M7" s="395"/>
      <c r="N7" s="395">
        <f t="shared" si="6"/>
        <v>28000005</v>
      </c>
      <c r="O7" s="396"/>
    </row>
    <row r="8" spans="1:15" ht="40.5" customHeight="1">
      <c r="A8" s="405">
        <f t="shared" si="1"/>
        <v>4</v>
      </c>
      <c r="B8" s="397" t="s">
        <v>701</v>
      </c>
      <c r="C8" s="398" t="s">
        <v>284</v>
      </c>
      <c r="D8" s="398" t="s">
        <v>702</v>
      </c>
      <c r="E8" s="399"/>
      <c r="F8" s="395">
        <f t="shared" si="0"/>
        <v>30440000</v>
      </c>
      <c r="G8" s="395">
        <f t="array" ref="G8">SUM(IF("331"&amp;C8=KHC&amp;KH,TH))</f>
        <v>30440000</v>
      </c>
      <c r="H8" s="395">
        <f t="array" ref="H8">SUM(IF("331"&amp;C8=KHN&amp;KH,TH))</f>
        <v>30440000</v>
      </c>
      <c r="I8" s="423">
        <f t="shared" si="2"/>
        <v>0</v>
      </c>
      <c r="J8" s="395">
        <f t="shared" si="3"/>
        <v>30440000</v>
      </c>
      <c r="K8" s="395">
        <f t="shared" si="4"/>
        <v>30440000</v>
      </c>
      <c r="L8" s="423">
        <f t="shared" si="5"/>
        <v>0</v>
      </c>
      <c r="M8" s="395"/>
      <c r="N8" s="395">
        <f t="shared" si="6"/>
        <v>30440000</v>
      </c>
      <c r="O8" s="396"/>
    </row>
    <row r="9" spans="1:15" ht="40.5" customHeight="1">
      <c r="A9" s="405">
        <f t="shared" si="1"/>
        <v>5</v>
      </c>
      <c r="B9" s="397"/>
      <c r="C9" s="398" t="s">
        <v>311</v>
      </c>
      <c r="D9" s="398" t="s">
        <v>883</v>
      </c>
      <c r="E9" s="399"/>
      <c r="F9" s="395">
        <f t="shared" si="0"/>
        <v>19645867</v>
      </c>
      <c r="G9" s="395">
        <f t="array" ref="G9">SUM(IF("331"&amp;C9=KHC&amp;KH,TH))</f>
        <v>21610454</v>
      </c>
      <c r="H9" s="395">
        <f t="array" ref="H9">SUM(IF("331"&amp;C9=KHN&amp;KH,TH))</f>
        <v>21610454</v>
      </c>
      <c r="I9" s="423">
        <f t="shared" si="2"/>
        <v>0</v>
      </c>
      <c r="J9" s="395">
        <f t="shared" si="3"/>
        <v>21610454</v>
      </c>
      <c r="K9" s="395">
        <f t="shared" si="4"/>
        <v>21610454</v>
      </c>
      <c r="L9" s="423">
        <f t="shared" si="5"/>
        <v>0</v>
      </c>
      <c r="M9" s="395"/>
      <c r="N9" s="395">
        <f t="shared" si="6"/>
        <v>19645867</v>
      </c>
      <c r="O9" s="396"/>
    </row>
    <row r="10" spans="1:15" ht="40.5" customHeight="1">
      <c r="A10" s="405">
        <f t="shared" si="1"/>
        <v>6</v>
      </c>
      <c r="B10" s="397"/>
      <c r="C10" s="398" t="s">
        <v>440</v>
      </c>
      <c r="D10" s="398" t="s">
        <v>438</v>
      </c>
      <c r="E10" s="399"/>
      <c r="F10" s="395">
        <f t="shared" si="0"/>
        <v>30000000</v>
      </c>
      <c r="G10" s="395">
        <f t="array" ref="G10">SUM(IF("331"&amp;C10=KHC&amp;KH,TH))</f>
        <v>33000000</v>
      </c>
      <c r="H10" s="395">
        <f t="array" ref="H10">SUM(IF("331"&amp;C10=KHN&amp;KH,TH))</f>
        <v>33000000</v>
      </c>
      <c r="I10" s="423">
        <f t="shared" si="2"/>
        <v>0</v>
      </c>
      <c r="J10" s="395">
        <f t="shared" si="3"/>
        <v>33000000</v>
      </c>
      <c r="K10" s="395">
        <f t="shared" si="4"/>
        <v>33000000</v>
      </c>
      <c r="L10" s="423">
        <f t="shared" si="5"/>
        <v>0</v>
      </c>
      <c r="M10" s="395"/>
      <c r="N10" s="395">
        <f t="shared" si="6"/>
        <v>30000000</v>
      </c>
      <c r="O10" s="396"/>
    </row>
    <row r="11" spans="1:15" ht="40.5" customHeight="1">
      <c r="A11" s="405">
        <f t="shared" si="1"/>
        <v>7</v>
      </c>
      <c r="B11" s="397" t="s">
        <v>384</v>
      </c>
      <c r="C11" s="398" t="s">
        <v>129</v>
      </c>
      <c r="D11" s="398" t="s">
        <v>676</v>
      </c>
      <c r="E11" s="399">
        <v>16327199</v>
      </c>
      <c r="F11" s="395">
        <f t="shared" si="0"/>
        <v>14842908</v>
      </c>
      <c r="G11" s="395">
        <f t="array" ref="G11">SUM(IF("331"&amp;C11=KHC&amp;KH,TH))</f>
        <v>16327199</v>
      </c>
      <c r="H11" s="395">
        <f t="array" ref="H11">SUM(IF("331"&amp;C11=KHN&amp;KH,TH))</f>
        <v>16327199</v>
      </c>
      <c r="I11" s="423">
        <f t="shared" si="2"/>
        <v>0</v>
      </c>
      <c r="J11" s="395">
        <f t="shared" si="3"/>
        <v>16327199</v>
      </c>
      <c r="K11" s="395">
        <f t="shared" si="4"/>
        <v>16327199</v>
      </c>
      <c r="L11" s="423">
        <f t="shared" si="5"/>
        <v>0</v>
      </c>
      <c r="M11" s="395"/>
      <c r="N11" s="395">
        <f t="shared" si="6"/>
        <v>16327199</v>
      </c>
      <c r="O11" s="396"/>
    </row>
    <row r="12" spans="1:15" ht="40.5" customHeight="1">
      <c r="A12" s="405">
        <f t="shared" si="1"/>
        <v>8</v>
      </c>
      <c r="B12" s="397" t="s">
        <v>677</v>
      </c>
      <c r="C12" s="398" t="s">
        <v>89</v>
      </c>
      <c r="D12" s="398" t="s">
        <v>678</v>
      </c>
      <c r="E12" s="399">
        <f>1262599800+324737600</f>
        <v>1587337400</v>
      </c>
      <c r="F12" s="395">
        <f t="shared" si="0"/>
        <v>1443034000</v>
      </c>
      <c r="G12" s="395">
        <f t="array" ref="G12">SUM(IF("331"&amp;C12=KHC&amp;KH,TH))</f>
        <v>1587337400</v>
      </c>
      <c r="H12" s="395">
        <f t="array" ref="H12">SUM(IF("331"&amp;C12=KHN&amp;KH,TH))</f>
        <v>1587337400</v>
      </c>
      <c r="I12" s="423">
        <f t="shared" si="2"/>
        <v>0</v>
      </c>
      <c r="J12" s="395">
        <f t="shared" si="3"/>
        <v>1587337400</v>
      </c>
      <c r="K12" s="395">
        <f t="shared" si="4"/>
        <v>1587337400</v>
      </c>
      <c r="L12" s="423">
        <f t="shared" si="5"/>
        <v>0</v>
      </c>
      <c r="M12" s="395"/>
      <c r="N12" s="395">
        <f t="shared" si="6"/>
        <v>1587337400</v>
      </c>
      <c r="O12" s="396"/>
    </row>
    <row r="13" spans="1:15" ht="40.5" customHeight="1">
      <c r="A13" s="405">
        <f t="shared" si="1"/>
        <v>9</v>
      </c>
      <c r="B13" s="397" t="s">
        <v>387</v>
      </c>
      <c r="C13" s="398" t="s">
        <v>91</v>
      </c>
      <c r="D13" s="398" t="s">
        <v>679</v>
      </c>
      <c r="E13" s="399">
        <v>230800000</v>
      </c>
      <c r="F13" s="395">
        <f t="shared" si="0"/>
        <v>262727273</v>
      </c>
      <c r="G13" s="395">
        <f t="array" ref="G13">SUM(IF("331"&amp;C13=KHC&amp;KH,TH))</f>
        <v>289000000</v>
      </c>
      <c r="H13" s="395">
        <f t="array" ref="H13">SUM(IF("331"&amp;C13=KHN&amp;KH,TH))</f>
        <v>289000000</v>
      </c>
      <c r="I13" s="423">
        <f t="shared" si="2"/>
        <v>0</v>
      </c>
      <c r="J13" s="395">
        <f t="shared" si="3"/>
        <v>289000000</v>
      </c>
      <c r="K13" s="395">
        <f t="shared" si="4"/>
        <v>289000000</v>
      </c>
      <c r="L13" s="423">
        <f t="shared" si="5"/>
        <v>0</v>
      </c>
      <c r="M13" s="395"/>
      <c r="N13" s="395">
        <f t="shared" si="6"/>
        <v>262727273</v>
      </c>
      <c r="O13" s="396"/>
    </row>
    <row r="14" spans="1:15" ht="40.5" customHeight="1">
      <c r="A14" s="405">
        <f>ROW()-4</f>
        <v>10</v>
      </c>
      <c r="B14" s="397" t="s">
        <v>707</v>
      </c>
      <c r="C14" s="398" t="s">
        <v>304</v>
      </c>
      <c r="D14" s="398" t="s">
        <v>708</v>
      </c>
      <c r="E14" s="399">
        <v>150126466</v>
      </c>
      <c r="F14" s="395">
        <f t="shared" si="0"/>
        <v>136478605</v>
      </c>
      <c r="G14" s="395">
        <f t="array" ref="G14">SUM(IF("331"&amp;C14=KHC&amp;KH,TH))</f>
        <v>150454066</v>
      </c>
      <c r="H14" s="395">
        <f t="array" ref="H14">SUM(IF("331"&amp;C14=KHN&amp;KH,TH))</f>
        <v>150454066</v>
      </c>
      <c r="I14" s="423">
        <f t="shared" si="2"/>
        <v>0</v>
      </c>
      <c r="J14" s="395">
        <f t="shared" si="3"/>
        <v>150454066</v>
      </c>
      <c r="K14" s="395">
        <f t="shared" si="4"/>
        <v>150454066</v>
      </c>
      <c r="L14" s="423">
        <f t="shared" si="5"/>
        <v>0</v>
      </c>
      <c r="M14" s="395"/>
      <c r="N14" s="395">
        <f t="shared" si="6"/>
        <v>150126466</v>
      </c>
      <c r="O14" s="396"/>
    </row>
    <row r="15" spans="1:15" ht="40.5" customHeight="1">
      <c r="A15" s="405">
        <f t="shared" si="1"/>
        <v>11</v>
      </c>
      <c r="B15" s="397" t="s">
        <v>703</v>
      </c>
      <c r="C15" s="398" t="s">
        <v>356</v>
      </c>
      <c r="D15" s="398" t="s">
        <v>704</v>
      </c>
      <c r="E15" s="399"/>
      <c r="F15" s="395">
        <f t="shared" si="0"/>
        <v>48236364</v>
      </c>
      <c r="G15" s="395">
        <f t="array" ref="G15">SUM(IF("331"&amp;C15=KHC&amp;KH,TH))</f>
        <v>53060000</v>
      </c>
      <c r="H15" s="395">
        <f t="array" ref="H15">SUM(IF("331"&amp;C15=KHN&amp;KH,TH))</f>
        <v>53060000</v>
      </c>
      <c r="I15" s="423">
        <f t="shared" si="2"/>
        <v>0</v>
      </c>
      <c r="J15" s="395">
        <f t="shared" si="3"/>
        <v>53060000</v>
      </c>
      <c r="K15" s="395">
        <f t="shared" si="4"/>
        <v>53060000</v>
      </c>
      <c r="L15" s="423">
        <f t="shared" si="5"/>
        <v>0</v>
      </c>
      <c r="M15" s="395"/>
      <c r="N15" s="395">
        <f t="shared" si="6"/>
        <v>48236364</v>
      </c>
      <c r="O15" s="396"/>
    </row>
    <row r="16" spans="1:15" ht="40.5" customHeight="1">
      <c r="A16" s="405">
        <f t="shared" si="1"/>
        <v>12</v>
      </c>
      <c r="B16" s="397"/>
      <c r="C16" s="398" t="s">
        <v>90</v>
      </c>
      <c r="D16" s="398"/>
      <c r="E16" s="399"/>
      <c r="F16" s="395">
        <f t="shared" si="0"/>
        <v>0</v>
      </c>
      <c r="G16" s="395">
        <f t="array" ref="G16">SUM(IF("331"&amp;C16=KHC&amp;KH,TH))</f>
        <v>0</v>
      </c>
      <c r="H16" s="395">
        <f t="array" ref="H16">SUM(IF("331"&amp;C16=KHN&amp;KH,TH))</f>
        <v>60000000</v>
      </c>
      <c r="I16" s="423">
        <f t="shared" si="2"/>
        <v>-60000000</v>
      </c>
      <c r="J16" s="395">
        <f t="shared" si="3"/>
        <v>0</v>
      </c>
      <c r="K16" s="395">
        <f t="shared" si="4"/>
        <v>60000000</v>
      </c>
      <c r="L16" s="423">
        <f t="shared" si="5"/>
        <v>-60000000</v>
      </c>
      <c r="M16" s="395"/>
      <c r="N16" s="395">
        <f t="shared" si="6"/>
        <v>0</v>
      </c>
      <c r="O16" s="396"/>
    </row>
    <row r="17" spans="1:15" ht="40.5" customHeight="1">
      <c r="A17" s="405">
        <f t="shared" si="1"/>
        <v>13</v>
      </c>
      <c r="B17" s="397" t="s">
        <v>712</v>
      </c>
      <c r="C17" s="400" t="s">
        <v>86</v>
      </c>
      <c r="D17" s="398" t="s">
        <v>874</v>
      </c>
      <c r="E17" s="399">
        <f>60500000+428000000</f>
        <v>488500000</v>
      </c>
      <c r="F17" s="395">
        <f t="shared" si="0"/>
        <v>444090909</v>
      </c>
      <c r="G17" s="395">
        <f t="array" ref="G17">SUM(IF("331"&amp;C17=KHC&amp;KH,TH))</f>
        <v>488500000</v>
      </c>
      <c r="H17" s="395">
        <f t="array" ref="H17">SUM(IF("331"&amp;C17=KHN&amp;KH,TH))</f>
        <v>188900000</v>
      </c>
      <c r="I17" s="423">
        <f t="shared" si="2"/>
        <v>299600000</v>
      </c>
      <c r="J17" s="395">
        <f t="shared" si="3"/>
        <v>488500000</v>
      </c>
      <c r="K17" s="395">
        <f t="shared" si="4"/>
        <v>188900000</v>
      </c>
      <c r="L17" s="423">
        <f t="shared" si="5"/>
        <v>299600000</v>
      </c>
      <c r="M17" s="395"/>
      <c r="N17" s="395">
        <f t="shared" si="6"/>
        <v>488500000</v>
      </c>
      <c r="O17" s="396"/>
    </row>
    <row r="18" spans="1:15" ht="40.5" customHeight="1">
      <c r="A18" s="405">
        <f t="shared" si="1"/>
        <v>14</v>
      </c>
      <c r="B18" s="397" t="s">
        <v>680</v>
      </c>
      <c r="C18" s="398" t="s">
        <v>109</v>
      </c>
      <c r="D18" s="398" t="s">
        <v>681</v>
      </c>
      <c r="E18" s="399">
        <v>200000000</v>
      </c>
      <c r="F18" s="395">
        <f t="shared" si="0"/>
        <v>181818182</v>
      </c>
      <c r="G18" s="395">
        <f t="array" ref="G18">SUM(IF("331"&amp;C18=KHC&amp;KH,TH))</f>
        <v>200000000</v>
      </c>
      <c r="H18" s="395">
        <f t="array" ref="H18">SUM(IF("331"&amp;C18=KHN&amp;KH,TH))</f>
        <v>200000000</v>
      </c>
      <c r="I18" s="423">
        <f t="shared" si="2"/>
        <v>0</v>
      </c>
      <c r="J18" s="395">
        <f>IF(E18&gt;G18,E18,G18)</f>
        <v>200000000</v>
      </c>
      <c r="K18" s="395">
        <f t="shared" si="4"/>
        <v>200000000</v>
      </c>
      <c r="L18" s="423">
        <f t="shared" si="5"/>
        <v>0</v>
      </c>
      <c r="M18" s="395"/>
      <c r="N18" s="395">
        <f t="shared" si="6"/>
        <v>200000000</v>
      </c>
      <c r="O18" s="396"/>
    </row>
    <row r="19" spans="1:15" ht="40.5" customHeight="1">
      <c r="A19" s="405">
        <f t="shared" si="1"/>
        <v>15</v>
      </c>
      <c r="B19" s="397" t="s">
        <v>400</v>
      </c>
      <c r="C19" s="398" t="s">
        <v>299</v>
      </c>
      <c r="D19" s="398" t="s">
        <v>872</v>
      </c>
      <c r="E19" s="399">
        <f>226999800+866000000</f>
        <v>1092999800</v>
      </c>
      <c r="F19" s="395">
        <f t="shared" si="0"/>
        <v>875917018</v>
      </c>
      <c r="G19" s="395">
        <f t="array" ref="G19">SUM(IF("331"&amp;C19=KHC&amp;KH,TH))</f>
        <v>963508720</v>
      </c>
      <c r="H19" s="395">
        <f t="array" ref="H19">SUM(IF("331"&amp;C19=KHN&amp;KH,TH))</f>
        <v>871216820</v>
      </c>
      <c r="I19" s="423">
        <f t="shared" si="2"/>
        <v>92291900</v>
      </c>
      <c r="J19" s="395">
        <f>G19</f>
        <v>963508720</v>
      </c>
      <c r="K19" s="395">
        <f t="shared" si="4"/>
        <v>871216820</v>
      </c>
      <c r="L19" s="423">
        <f t="shared" si="5"/>
        <v>92291900</v>
      </c>
      <c r="M19" s="395"/>
      <c r="N19" s="395">
        <f t="shared" si="6"/>
        <v>1092999800</v>
      </c>
      <c r="O19" s="396"/>
    </row>
    <row r="20" spans="1:15" ht="40.5" customHeight="1">
      <c r="A20" s="405">
        <f t="shared" si="1"/>
        <v>16</v>
      </c>
      <c r="B20" s="397" t="s">
        <v>699</v>
      </c>
      <c r="C20" s="398" t="s">
        <v>301</v>
      </c>
      <c r="D20" s="398" t="s">
        <v>700</v>
      </c>
      <c r="E20" s="399">
        <v>570000000</v>
      </c>
      <c r="F20" s="395">
        <f t="shared" si="0"/>
        <v>518181818</v>
      </c>
      <c r="G20" s="395">
        <f t="array" ref="G20">SUM(IF("331"&amp;C20=KHC&amp;KH,TH))</f>
        <v>570000000</v>
      </c>
      <c r="H20" s="395">
        <f t="array" ref="H20">SUM(IF("331"&amp;C20=KHN&amp;KH,TH))</f>
        <v>570000000</v>
      </c>
      <c r="I20" s="423">
        <f t="shared" si="2"/>
        <v>0</v>
      </c>
      <c r="J20" s="395">
        <f t="shared" si="3"/>
        <v>570000000</v>
      </c>
      <c r="K20" s="395">
        <f t="shared" si="4"/>
        <v>570000000</v>
      </c>
      <c r="L20" s="423">
        <f t="shared" si="5"/>
        <v>0</v>
      </c>
      <c r="M20" s="395"/>
      <c r="N20" s="395">
        <f t="shared" si="6"/>
        <v>570000000</v>
      </c>
      <c r="O20" s="396"/>
    </row>
    <row r="21" spans="1:15" ht="40.5" customHeight="1">
      <c r="A21" s="405">
        <f t="shared" si="1"/>
        <v>17</v>
      </c>
      <c r="B21" s="397" t="s">
        <v>710</v>
      </c>
      <c r="C21" s="398" t="s">
        <v>480</v>
      </c>
      <c r="D21" s="398" t="s">
        <v>711</v>
      </c>
      <c r="E21" s="399">
        <v>599632000</v>
      </c>
      <c r="F21" s="395">
        <f t="shared" si="0"/>
        <v>545120000</v>
      </c>
      <c r="G21" s="395">
        <f t="array" ref="G21">SUM(IF("331"&amp;C21=KHC&amp;KH,TH))</f>
        <v>599632000</v>
      </c>
      <c r="H21" s="395">
        <f t="array" ref="H21">SUM(IF("331"&amp;C21=KHN&amp;KH,TH))</f>
        <v>400000000</v>
      </c>
      <c r="I21" s="423">
        <f t="shared" si="2"/>
        <v>199632000</v>
      </c>
      <c r="J21" s="395">
        <f t="shared" si="3"/>
        <v>599632000</v>
      </c>
      <c r="K21" s="395">
        <f t="shared" si="4"/>
        <v>400000000</v>
      </c>
      <c r="L21" s="423">
        <f t="shared" si="5"/>
        <v>199632000</v>
      </c>
      <c r="M21" s="395"/>
      <c r="N21" s="395">
        <f t="shared" si="6"/>
        <v>599632000</v>
      </c>
      <c r="O21" s="396"/>
    </row>
    <row r="22" spans="1:15" ht="40.5" customHeight="1">
      <c r="A22" s="405">
        <f t="shared" si="1"/>
        <v>18</v>
      </c>
      <c r="B22" s="397" t="s">
        <v>682</v>
      </c>
      <c r="C22" s="398" t="s">
        <v>85</v>
      </c>
      <c r="D22" s="398" t="s">
        <v>683</v>
      </c>
      <c r="E22" s="399">
        <v>11322555140</v>
      </c>
      <c r="F22" s="395">
        <f t="shared" si="0"/>
        <v>7727272727</v>
      </c>
      <c r="G22" s="395">
        <f t="array" ref="G22">SUM(IF("331"&amp;C22=KHC&amp;KH,TH))</f>
        <v>8500000000</v>
      </c>
      <c r="H22" s="395">
        <f t="array" ref="H22">SUM(IF("331"&amp;C22=KHN&amp;KH,TH))</f>
        <v>9350000000</v>
      </c>
      <c r="I22" s="423">
        <f t="shared" si="2"/>
        <v>-850000000</v>
      </c>
      <c r="J22" s="395">
        <v>11322555140</v>
      </c>
      <c r="K22" s="395">
        <f>'TH - TT'!$I$132</f>
        <v>9058500000</v>
      </c>
      <c r="L22" s="423">
        <f t="shared" si="5"/>
        <v>2264055140</v>
      </c>
      <c r="M22" s="395"/>
      <c r="N22" s="395">
        <f t="shared" si="6"/>
        <v>11322555140</v>
      </c>
      <c r="O22" s="396"/>
    </row>
    <row r="23" spans="1:15" ht="40.5" customHeight="1">
      <c r="A23" s="405">
        <f t="shared" si="1"/>
        <v>19</v>
      </c>
      <c r="B23" s="397" t="s">
        <v>684</v>
      </c>
      <c r="C23" s="398" t="s">
        <v>111</v>
      </c>
      <c r="D23" s="398" t="s">
        <v>873</v>
      </c>
      <c r="E23" s="399">
        <f>2508700000+501400000</f>
        <v>3010100000</v>
      </c>
      <c r="F23" s="395">
        <f t="shared" si="0"/>
        <v>2736454546</v>
      </c>
      <c r="G23" s="395">
        <f t="array" ref="G23">SUM(IF("331"&amp;C23=KHC&amp;KH,TH))</f>
        <v>3010100000</v>
      </c>
      <c r="H23" s="395">
        <f t="array" ref="H23">SUM(IF("331"&amp;C23=KHN&amp;KH,TH))</f>
        <v>3010100000</v>
      </c>
      <c r="I23" s="423">
        <f t="shared" si="2"/>
        <v>0</v>
      </c>
      <c r="J23" s="395">
        <f>2248700000+76140000</f>
        <v>2324840000</v>
      </c>
      <c r="K23" s="395">
        <f>'TH - TT'!$I$147</f>
        <v>2212405000</v>
      </c>
      <c r="L23" s="423">
        <f t="shared" si="5"/>
        <v>112435000</v>
      </c>
      <c r="M23" s="395" t="s">
        <v>1064</v>
      </c>
      <c r="N23" s="395">
        <f t="shared" si="6"/>
        <v>3010100000</v>
      </c>
      <c r="O23" s="396"/>
    </row>
    <row r="24" spans="1:15" ht="40.5" customHeight="1">
      <c r="A24" s="413">
        <f t="shared" si="1"/>
        <v>20</v>
      </c>
      <c r="B24" s="397" t="s">
        <v>685</v>
      </c>
      <c r="C24" s="398" t="s">
        <v>138</v>
      </c>
      <c r="D24" s="398" t="s">
        <v>686</v>
      </c>
      <c r="E24" s="399">
        <v>3500000000</v>
      </c>
      <c r="F24" s="395">
        <f t="shared" si="0"/>
        <v>2000000000</v>
      </c>
      <c r="G24" s="395">
        <f t="array" ref="G24">SUM(IF("331"&amp;C24=KHC&amp;KH,TH))</f>
        <v>2200000000</v>
      </c>
      <c r="H24" s="395">
        <f t="array" ref="H24">SUM(IF("331"&amp;C24=KHN&amp;KH,TH))</f>
        <v>3200000000</v>
      </c>
      <c r="I24" s="423">
        <f t="shared" si="2"/>
        <v>-1000000000</v>
      </c>
      <c r="J24" s="395">
        <v>2910000000</v>
      </c>
      <c r="K24" s="395">
        <f>'TH - TT'!$I$158</f>
        <v>2500000000</v>
      </c>
      <c r="L24" s="423">
        <f t="shared" si="5"/>
        <v>410000000</v>
      </c>
      <c r="M24" s="395"/>
      <c r="N24" s="395">
        <f t="shared" si="6"/>
        <v>3500000000</v>
      </c>
      <c r="O24" s="396"/>
    </row>
    <row r="25" spans="1:15" ht="40.5" customHeight="1">
      <c r="A25" s="414">
        <f t="shared" si="1"/>
        <v>21</v>
      </c>
      <c r="B25" s="397" t="s">
        <v>396</v>
      </c>
      <c r="C25" s="398" t="s">
        <v>150</v>
      </c>
      <c r="D25" s="398" t="s">
        <v>687</v>
      </c>
      <c r="E25" s="399">
        <v>1858997690</v>
      </c>
      <c r="F25" s="395">
        <f t="shared" si="0"/>
        <v>1721370700</v>
      </c>
      <c r="G25" s="395">
        <f t="array" ref="G25">SUM(IF("331"&amp;C25=KHC&amp;KH,TH))</f>
        <v>1893507770</v>
      </c>
      <c r="H25" s="395">
        <f t="array" ref="H25">SUM(IF("331"&amp;C25=KHN&amp;KH,TH))</f>
        <v>860000000</v>
      </c>
      <c r="I25" s="423">
        <f t="shared" si="2"/>
        <v>1033507770</v>
      </c>
      <c r="J25" s="395">
        <v>1300000000</v>
      </c>
      <c r="K25" s="395">
        <f>'TH - TT'!I165</f>
        <v>660000000</v>
      </c>
      <c r="L25" s="423">
        <f t="shared" si="5"/>
        <v>640000000</v>
      </c>
      <c r="M25" s="395"/>
      <c r="N25" s="395">
        <f t="shared" si="6"/>
        <v>1858997690</v>
      </c>
      <c r="O25" s="396"/>
    </row>
    <row r="26" spans="1:15" ht="40.5" customHeight="1">
      <c r="A26" s="414">
        <f t="shared" si="1"/>
        <v>22</v>
      </c>
      <c r="B26" s="397" t="s">
        <v>405</v>
      </c>
      <c r="C26" s="400" t="s">
        <v>305</v>
      </c>
      <c r="D26" s="398" t="s">
        <v>688</v>
      </c>
      <c r="E26" s="399">
        <v>3652000000</v>
      </c>
      <c r="F26" s="395">
        <f t="shared" si="0"/>
        <v>0</v>
      </c>
      <c r="G26" s="395">
        <f t="array" ref="G26">SUM(IF("331"&amp;C26=KHC&amp;KH,TH))</f>
        <v>0</v>
      </c>
      <c r="H26" s="395">
        <f t="array" ref="H26">SUM(IF("331"&amp;C26=KHN&amp;KH,TH))</f>
        <v>2050000000</v>
      </c>
      <c r="I26" s="423">
        <f t="shared" si="2"/>
        <v>-2050000000</v>
      </c>
      <c r="J26" s="395">
        <v>2552000000</v>
      </c>
      <c r="K26" s="395">
        <f>'TH - TT'!I180</f>
        <v>1100000000</v>
      </c>
      <c r="L26" s="423">
        <f t="shared" si="5"/>
        <v>1452000000</v>
      </c>
      <c r="M26" s="395"/>
      <c r="N26" s="395">
        <f t="shared" si="6"/>
        <v>3652000000</v>
      </c>
      <c r="O26" s="396"/>
    </row>
    <row r="27" spans="1:15" ht="40.5" customHeight="1">
      <c r="A27" s="414">
        <f t="shared" si="1"/>
        <v>23</v>
      </c>
      <c r="B27" s="397" t="s">
        <v>689</v>
      </c>
      <c r="C27" s="398" t="s">
        <v>151</v>
      </c>
      <c r="D27" s="398" t="s">
        <v>690</v>
      </c>
      <c r="E27" s="399">
        <v>700150000</v>
      </c>
      <c r="F27" s="395">
        <f t="shared" si="0"/>
        <v>636500000</v>
      </c>
      <c r="G27" s="395">
        <f t="array" ref="G27">SUM(IF("331"&amp;C27=KHC&amp;KH,TH))</f>
        <v>700150000</v>
      </c>
      <c r="H27" s="395">
        <f t="array" ref="H27">SUM(IF("331"&amp;C27=KHN&amp;KH,TH))</f>
        <v>700150000</v>
      </c>
      <c r="I27" s="423">
        <f t="shared" si="2"/>
        <v>0</v>
      </c>
      <c r="J27" s="395">
        <f>485650000+49500000+15000000-5200000</f>
        <v>544950000</v>
      </c>
      <c r="K27" s="395">
        <f>'TH - TT'!$I$187</f>
        <v>544950000</v>
      </c>
      <c r="L27" s="423">
        <f>J27-K27</f>
        <v>0</v>
      </c>
      <c r="M27" s="395"/>
      <c r="N27" s="395">
        <f t="shared" si="6"/>
        <v>700150000</v>
      </c>
      <c r="O27" s="396"/>
    </row>
    <row r="28" spans="1:15" ht="40.5" customHeight="1">
      <c r="A28" s="414">
        <f t="shared" si="1"/>
        <v>24</v>
      </c>
      <c r="B28" s="397" t="s">
        <v>691</v>
      </c>
      <c r="C28" s="398" t="s">
        <v>152</v>
      </c>
      <c r="D28" s="398" t="s">
        <v>692</v>
      </c>
      <c r="E28" s="399">
        <v>394100000</v>
      </c>
      <c r="F28" s="395">
        <f t="shared" si="0"/>
        <v>358272727</v>
      </c>
      <c r="G28" s="395">
        <f t="array" ref="G28">SUM(IF("331"&amp;C28=KHC&amp;KH,TH))</f>
        <v>394100000</v>
      </c>
      <c r="H28" s="395">
        <f t="array" ref="H28">SUM(IF("331"&amp;C28=KHN&amp;KH,TH))</f>
        <v>300000000</v>
      </c>
      <c r="I28" s="423">
        <f t="shared" si="2"/>
        <v>94100000</v>
      </c>
      <c r="J28" s="395">
        <v>298500000</v>
      </c>
      <c r="K28" s="395">
        <f>'TH - TT'!I193</f>
        <v>200000000</v>
      </c>
      <c r="L28" s="423">
        <f t="shared" si="5"/>
        <v>98500000</v>
      </c>
      <c r="M28" s="395"/>
      <c r="N28" s="395">
        <f t="shared" si="6"/>
        <v>394100000</v>
      </c>
      <c r="O28" s="396"/>
    </row>
    <row r="29" spans="1:15" ht="40.5" customHeight="1">
      <c r="A29" s="414">
        <f t="shared" si="1"/>
        <v>25</v>
      </c>
      <c r="B29" s="397" t="s">
        <v>693</v>
      </c>
      <c r="C29" s="398" t="s">
        <v>172</v>
      </c>
      <c r="D29" s="398" t="s">
        <v>694</v>
      </c>
      <c r="E29" s="399">
        <f>898744036+627830692</f>
        <v>1526574728</v>
      </c>
      <c r="F29" s="395">
        <f t="shared" si="0"/>
        <v>809090909</v>
      </c>
      <c r="G29" s="395">
        <f t="array" ref="G29">SUM(IF("331"&amp;C29=KHC&amp;KH,TH))</f>
        <v>890000000</v>
      </c>
      <c r="H29" s="395">
        <f t="array" ref="H29">SUM(IF("331"&amp;C29=KHN&amp;KH,TH))</f>
        <v>1250000000</v>
      </c>
      <c r="I29" s="423">
        <f t="shared" si="2"/>
        <v>-360000000</v>
      </c>
      <c r="J29" s="395">
        <v>1201326457</v>
      </c>
      <c r="K29" s="395">
        <f>'TH - TT'!I206</f>
        <v>950000000</v>
      </c>
      <c r="L29" s="423">
        <f t="shared" si="5"/>
        <v>251326457</v>
      </c>
      <c r="M29" s="395"/>
      <c r="N29" s="395">
        <f t="shared" si="6"/>
        <v>1526574728</v>
      </c>
      <c r="O29" s="396"/>
    </row>
    <row r="30" spans="1:15" ht="40.5" customHeight="1">
      <c r="A30" s="414">
        <f t="shared" si="1"/>
        <v>26</v>
      </c>
      <c r="B30" s="397" t="s">
        <v>695</v>
      </c>
      <c r="C30" s="398" t="s">
        <v>190</v>
      </c>
      <c r="D30" s="398" t="s">
        <v>696</v>
      </c>
      <c r="E30" s="399">
        <v>893000000</v>
      </c>
      <c r="F30" s="395">
        <f t="shared" si="0"/>
        <v>1101009166</v>
      </c>
      <c r="G30" s="395">
        <f t="array" ref="G30">SUM(IF("331"&amp;C30=KHC&amp;KH,TH))</f>
        <v>1211110079</v>
      </c>
      <c r="H30" s="395">
        <f t="array" ref="H30">SUM(IF("331"&amp;C30=KHN&amp;KH,TH))</f>
        <v>1211110079</v>
      </c>
      <c r="I30" s="423">
        <f t="shared" si="2"/>
        <v>0</v>
      </c>
      <c r="J30" s="395">
        <f>'TH - TT'!H218</f>
        <v>1120135707</v>
      </c>
      <c r="K30" s="395">
        <f>'TH - TT'!I218</f>
        <v>1120135707</v>
      </c>
      <c r="L30" s="423">
        <f t="shared" si="5"/>
        <v>0</v>
      </c>
      <c r="M30" s="395"/>
      <c r="N30" s="395">
        <f t="shared" si="6"/>
        <v>1101009166</v>
      </c>
      <c r="O30" s="396"/>
    </row>
    <row r="31" spans="1:15" ht="40.5" customHeight="1">
      <c r="A31" s="414">
        <f t="shared" si="1"/>
        <v>27</v>
      </c>
      <c r="B31" s="397" t="s">
        <v>697</v>
      </c>
      <c r="C31" s="398" t="s">
        <v>268</v>
      </c>
      <c r="D31" s="398" t="s">
        <v>698</v>
      </c>
      <c r="E31" s="399">
        <v>1489950000</v>
      </c>
      <c r="F31" s="395">
        <f t="shared" si="0"/>
        <v>0</v>
      </c>
      <c r="G31" s="395">
        <f t="array" ref="G31">SUM(IF("331"&amp;C31=KHC&amp;KH,TH))</f>
        <v>0</v>
      </c>
      <c r="H31" s="395">
        <f t="array" ref="H31">SUM(IF("331"&amp;C31=KHN&amp;KH,TH))</f>
        <v>1600000000</v>
      </c>
      <c r="I31" s="423">
        <f t="shared" si="2"/>
        <v>-1600000000</v>
      </c>
      <c r="J31" s="395">
        <v>868450000</v>
      </c>
      <c r="K31" s="395">
        <f>'TH - TT'!I228</f>
        <v>800000000</v>
      </c>
      <c r="L31" s="423">
        <f t="shared" si="5"/>
        <v>68450000</v>
      </c>
      <c r="M31" s="395"/>
      <c r="N31" s="395">
        <f t="shared" si="6"/>
        <v>1489950000</v>
      </c>
      <c r="O31" s="396"/>
    </row>
    <row r="32" spans="1:15" ht="40.5" customHeight="1">
      <c r="A32" s="414">
        <f t="shared" si="1"/>
        <v>28</v>
      </c>
      <c r="B32" s="397" t="s">
        <v>705</v>
      </c>
      <c r="C32" s="398" t="s">
        <v>406</v>
      </c>
      <c r="D32" s="398" t="s">
        <v>706</v>
      </c>
      <c r="E32" s="399">
        <f>J32</f>
        <v>434232000</v>
      </c>
      <c r="F32" s="395">
        <f t="shared" si="0"/>
        <v>0</v>
      </c>
      <c r="G32" s="395">
        <f t="array" ref="G32">SUM(IF("331"&amp;C32=KHC&amp;KH,TH))</f>
        <v>0</v>
      </c>
      <c r="H32" s="395">
        <f t="array" ref="H32">SUM(IF("331"&amp;C32=KHN&amp;KH,TH))</f>
        <v>360000000</v>
      </c>
      <c r="I32" s="423">
        <f t="shared" si="2"/>
        <v>-360000000</v>
      </c>
      <c r="J32" s="395">
        <v>434232000</v>
      </c>
      <c r="K32" s="395">
        <f>'TH - TT'!I239</f>
        <v>370000000</v>
      </c>
      <c r="L32" s="423">
        <f t="shared" si="5"/>
        <v>64232000</v>
      </c>
      <c r="M32" s="395"/>
      <c r="N32" s="395">
        <f>IF(E32&gt;F32,E32,F32)</f>
        <v>434232000</v>
      </c>
      <c r="O32" s="396"/>
    </row>
    <row r="33" spans="1:15" ht="40.5" customHeight="1">
      <c r="A33" s="393">
        <f t="shared" si="1"/>
        <v>29</v>
      </c>
      <c r="B33" s="397"/>
      <c r="C33" s="398" t="s">
        <v>601</v>
      </c>
      <c r="D33" s="398" t="s">
        <v>598</v>
      </c>
      <c r="E33" s="399"/>
      <c r="F33" s="395">
        <f t="shared" si="0"/>
        <v>68181818</v>
      </c>
      <c r="G33" s="395">
        <f t="array" ref="G33">SUM(IF("331"&amp;C33=KHC&amp;KH,TH))</f>
        <v>75000000</v>
      </c>
      <c r="H33" s="395">
        <f t="array" ref="H33">SUM(IF("331"&amp;C33=KHN&amp;KH,TH))</f>
        <v>75000000</v>
      </c>
      <c r="I33" s="423">
        <f t="shared" si="2"/>
        <v>0</v>
      </c>
      <c r="J33" s="395">
        <f t="shared" ref="J33:J35" si="7">IF(E33&gt;G33,E33,G33)</f>
        <v>75000000</v>
      </c>
      <c r="K33" s="395">
        <f>H33</f>
        <v>75000000</v>
      </c>
      <c r="L33" s="423">
        <f t="shared" si="5"/>
        <v>0</v>
      </c>
      <c r="M33" s="395"/>
      <c r="N33" s="395">
        <f t="shared" si="6"/>
        <v>68181818</v>
      </c>
      <c r="O33" s="396"/>
    </row>
    <row r="34" spans="1:15" ht="40.5" customHeight="1">
      <c r="A34" s="393">
        <f t="shared" si="1"/>
        <v>30</v>
      </c>
      <c r="B34" s="397"/>
      <c r="C34" s="398" t="s">
        <v>631</v>
      </c>
      <c r="D34" s="398" t="s">
        <v>877</v>
      </c>
      <c r="E34" s="399"/>
      <c r="F34" s="395">
        <f t="shared" si="0"/>
        <v>20382000</v>
      </c>
      <c r="G34" s="395">
        <f t="array" ref="G34">SUM(IF("331"&amp;C34=KHC&amp;KH,TH))</f>
        <v>20382000</v>
      </c>
      <c r="H34" s="395">
        <f t="array" ref="H34">SUM(IF("331"&amp;C34=KHN&amp;KH,TH))</f>
        <v>20382000</v>
      </c>
      <c r="I34" s="423">
        <f t="shared" si="2"/>
        <v>0</v>
      </c>
      <c r="J34" s="395">
        <f t="shared" si="7"/>
        <v>20382000</v>
      </c>
      <c r="K34" s="395">
        <f t="shared" ref="K34:K35" si="8">H34</f>
        <v>20382000</v>
      </c>
      <c r="L34" s="423">
        <f t="shared" si="5"/>
        <v>0</v>
      </c>
      <c r="M34" s="395"/>
      <c r="N34" s="395">
        <f t="shared" si="6"/>
        <v>20382000</v>
      </c>
      <c r="O34" s="396"/>
    </row>
    <row r="35" spans="1:15" ht="40.5" customHeight="1">
      <c r="A35" s="393">
        <f t="shared" si="1"/>
        <v>31</v>
      </c>
      <c r="B35" s="397"/>
      <c r="C35" s="398" t="s">
        <v>790</v>
      </c>
      <c r="D35" s="398" t="s">
        <v>878</v>
      </c>
      <c r="E35" s="399"/>
      <c r="F35" s="395">
        <f t="shared" si="0"/>
        <v>15221000</v>
      </c>
      <c r="G35" s="395">
        <f t="array" ref="G35">SUM(IF("331"&amp;C35=KHC&amp;KH,TH))</f>
        <v>16743100</v>
      </c>
      <c r="H35" s="395">
        <f t="array" ref="H35">SUM(IF("331"&amp;C35=KHN&amp;KH,TH))</f>
        <v>16743100</v>
      </c>
      <c r="I35" s="423">
        <f t="shared" si="2"/>
        <v>0</v>
      </c>
      <c r="J35" s="395">
        <f t="shared" si="7"/>
        <v>16743100</v>
      </c>
      <c r="K35" s="395">
        <f t="shared" si="8"/>
        <v>16743100</v>
      </c>
      <c r="L35" s="423">
        <f t="shared" si="5"/>
        <v>0</v>
      </c>
      <c r="M35" s="395"/>
      <c r="N35" s="395">
        <f t="shared" si="6"/>
        <v>15221000</v>
      </c>
      <c r="O35" s="396"/>
    </row>
    <row r="36" spans="1:15" ht="40.5" customHeight="1">
      <c r="A36" s="393">
        <f t="shared" si="1"/>
        <v>32</v>
      </c>
      <c r="B36" s="401"/>
      <c r="C36" s="398" t="s">
        <v>880</v>
      </c>
      <c r="D36" s="398"/>
      <c r="E36" s="399"/>
      <c r="F36" s="395">
        <f>SUMIFS(TH,KHN,"2412",KHC,"1111")</f>
        <v>1076175138</v>
      </c>
      <c r="G36" s="395">
        <f>SUMIFS(TH,KHN,"2412",KHC,"1111")</f>
        <v>1076175138</v>
      </c>
      <c r="H36" s="395">
        <f>$G$36</f>
        <v>1076175138</v>
      </c>
      <c r="I36" s="423"/>
      <c r="J36" s="395">
        <f t="shared" ref="J36:K36" si="9">$G$36</f>
        <v>1076175138</v>
      </c>
      <c r="K36" s="395">
        <f t="shared" si="9"/>
        <v>1076175138</v>
      </c>
      <c r="L36" s="423"/>
      <c r="M36" s="395"/>
      <c r="N36" s="395">
        <f t="shared" si="6"/>
        <v>1076175138</v>
      </c>
      <c r="O36" s="396"/>
    </row>
    <row r="37" spans="1:15" ht="40.5" customHeight="1">
      <c r="A37" s="393">
        <f t="shared" si="1"/>
        <v>33</v>
      </c>
      <c r="B37" s="401" t="s">
        <v>239</v>
      </c>
      <c r="C37" s="398" t="s">
        <v>879</v>
      </c>
      <c r="D37" s="398"/>
      <c r="E37" s="399"/>
      <c r="F37" s="395">
        <f t="array" ref="F37">SUM(IF(B37=KHN,TH))</f>
        <v>1872178473</v>
      </c>
      <c r="G37" s="395">
        <f t="array" ref="G37">SUM(IF(B37=KHN,TH))</f>
        <v>1872178473</v>
      </c>
      <c r="H37" s="395">
        <f>$G$37</f>
        <v>1872178473</v>
      </c>
      <c r="I37" s="423"/>
      <c r="J37" s="395">
        <f t="shared" ref="J37:K37" si="10">$G$37</f>
        <v>1872178473</v>
      </c>
      <c r="K37" s="395">
        <f t="shared" si="10"/>
        <v>1872178473</v>
      </c>
      <c r="L37" s="423"/>
      <c r="M37" s="395"/>
      <c r="N37" s="395">
        <f t="shared" si="6"/>
        <v>1872178473</v>
      </c>
      <c r="O37" s="396"/>
    </row>
    <row r="38" spans="1:15" ht="30" customHeight="1">
      <c r="A38" s="402"/>
      <c r="B38" s="397"/>
      <c r="C38" s="398"/>
      <c r="D38" s="398"/>
      <c r="E38" s="399"/>
      <c r="F38" s="399"/>
      <c r="G38" s="399"/>
      <c r="H38" s="395"/>
      <c r="I38" s="423"/>
      <c r="J38" s="395"/>
      <c r="K38" s="395"/>
      <c r="L38" s="423"/>
      <c r="M38" s="395"/>
      <c r="N38" s="395"/>
    </row>
    <row r="39" spans="1:15" ht="30" customHeight="1">
      <c r="A39" s="445" t="s">
        <v>709</v>
      </c>
      <c r="B39" s="445"/>
      <c r="C39" s="445"/>
      <c r="D39" s="445"/>
      <c r="E39" s="403">
        <f t="shared" ref="E39:L39" si="11">SUM(E5:E38)</f>
        <v>33797382423</v>
      </c>
      <c r="F39" s="403">
        <f t="shared" si="11"/>
        <v>24793369426</v>
      </c>
      <c r="G39" s="403">
        <f t="shared" si="11"/>
        <v>27172517070</v>
      </c>
      <c r="H39" s="403">
        <f t="shared" si="11"/>
        <v>31733385400</v>
      </c>
      <c r="I39" s="424">
        <f t="shared" si="11"/>
        <v>-4560868330</v>
      </c>
      <c r="J39" s="403">
        <f t="shared" si="11"/>
        <v>33250538525</v>
      </c>
      <c r="K39" s="403">
        <f t="shared" si="11"/>
        <v>27358016028</v>
      </c>
      <c r="L39" s="424">
        <f t="shared" si="11"/>
        <v>5892522497</v>
      </c>
      <c r="M39" s="403"/>
      <c r="N39" s="403">
        <f>SUM(N5:N38)</f>
        <v>37245779527</v>
      </c>
    </row>
    <row r="40" spans="1:15" ht="30" customHeight="1">
      <c r="F40" s="404">
        <f>CDPS!$E$19</f>
        <v>24793369426</v>
      </c>
      <c r="G40" s="404"/>
    </row>
    <row r="41" spans="1:15" ht="30" customHeight="1">
      <c r="F41" s="396">
        <f>F39-F40</f>
        <v>0</v>
      </c>
      <c r="G41" s="396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17" right="0.13" top="0.24" bottom="0.16" header="0.3" footer="0.16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56"/>
  <sheetViews>
    <sheetView tabSelected="1" workbookViewId="0">
      <pane xSplit="8" ySplit="4" topLeftCell="I162" activePane="bottomRight" state="frozen"/>
      <selection pane="topRight" activeCell="G1" sqref="G1"/>
      <selection pane="bottomLeft" activeCell="A5" sqref="A5"/>
      <selection pane="bottomRight" activeCell="G131" sqref="A131:XFD134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87" t="str">
        <f ca="1">"CHI PHÍ XÂY DỰNG TRÀ VINH   " &amp; TEXT(NOW(),"dd/MM/yyyy")</f>
        <v>CHI PHÍ XÂY DỰNG TRÀ VINH   11/03/2016</v>
      </c>
      <c r="B1" s="487"/>
      <c r="C1" s="487"/>
      <c r="D1" s="487"/>
      <c r="E1" s="487"/>
      <c r="F1" s="487"/>
      <c r="G1" s="487"/>
      <c r="H1" s="487"/>
      <c r="I1" s="487"/>
      <c r="J1" s="487"/>
      <c r="K1" s="487"/>
      <c r="L1" s="303"/>
    </row>
    <row r="3" spans="1:12" s="145" customFormat="1" ht="19.5" customHeight="1">
      <c r="A3" s="488" t="s">
        <v>79</v>
      </c>
      <c r="B3" s="488" t="s">
        <v>359</v>
      </c>
      <c r="C3" s="488" t="s">
        <v>360</v>
      </c>
      <c r="D3" s="488" t="s">
        <v>361</v>
      </c>
      <c r="E3" s="489" t="s">
        <v>362</v>
      </c>
      <c r="F3" s="490"/>
      <c r="G3" s="491"/>
      <c r="H3" s="489" t="s">
        <v>363</v>
      </c>
      <c r="I3" s="491"/>
      <c r="J3" s="492" t="s">
        <v>364</v>
      </c>
      <c r="K3" s="488" t="s">
        <v>365</v>
      </c>
      <c r="L3" s="199"/>
    </row>
    <row r="4" spans="1:12" s="148" customFormat="1" ht="19.5" customHeight="1">
      <c r="A4" s="488"/>
      <c r="B4" s="488"/>
      <c r="C4" s="488"/>
      <c r="D4" s="488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493"/>
      <c r="K4" s="488"/>
      <c r="L4" s="304"/>
    </row>
    <row r="5" spans="1:12" s="148" customFormat="1" ht="19.5" customHeight="1">
      <c r="A5" s="474">
        <v>1</v>
      </c>
      <c r="B5" s="494" t="s">
        <v>83</v>
      </c>
      <c r="C5" s="149" t="s">
        <v>368</v>
      </c>
      <c r="D5" s="150"/>
      <c r="E5" s="151"/>
      <c r="F5" s="151"/>
      <c r="G5" s="151"/>
      <c r="H5" s="151"/>
      <c r="I5" s="151"/>
      <c r="J5" s="150"/>
      <c r="K5" s="152"/>
      <c r="L5" s="304"/>
    </row>
    <row r="6" spans="1:12" s="148" customFormat="1" ht="19.5" customHeight="1">
      <c r="A6" s="474"/>
      <c r="B6" s="495"/>
      <c r="C6" s="149" t="s">
        <v>369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370</v>
      </c>
      <c r="L6" s="304"/>
    </row>
    <row r="7" spans="1:12" s="153" customFormat="1" ht="17.25" customHeight="1">
      <c r="A7" s="474"/>
      <c r="B7" s="495"/>
      <c r="C7" s="149" t="s">
        <v>371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372</v>
      </c>
      <c r="L7" s="305"/>
    </row>
    <row r="8" spans="1:12" s="153" customFormat="1" ht="17.25" customHeight="1">
      <c r="A8" s="474"/>
      <c r="B8" s="495"/>
      <c r="C8" s="149" t="s">
        <v>373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372</v>
      </c>
      <c r="L8" s="305"/>
    </row>
    <row r="9" spans="1:12" s="153" customFormat="1" ht="17.25" customHeight="1">
      <c r="A9" s="474"/>
      <c r="B9" s="495"/>
      <c r="C9" s="149" t="s">
        <v>374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372</v>
      </c>
      <c r="L9" s="305"/>
    </row>
    <row r="10" spans="1:12" s="153" customFormat="1" ht="17.25" customHeight="1">
      <c r="A10" s="474"/>
      <c r="B10" s="495"/>
      <c r="C10" s="149" t="s">
        <v>375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372</v>
      </c>
      <c r="L10" s="305"/>
    </row>
    <row r="11" spans="1:12" s="153" customFormat="1" ht="17.25" customHeight="1">
      <c r="A11" s="474"/>
      <c r="B11" s="495"/>
      <c r="C11" s="149" t="s">
        <v>376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372</v>
      </c>
      <c r="L11" s="305"/>
    </row>
    <row r="12" spans="1:12" s="153" customFormat="1" ht="17.25" customHeight="1">
      <c r="A12" s="474"/>
      <c r="B12" s="495"/>
      <c r="C12" s="149" t="s">
        <v>377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372</v>
      </c>
      <c r="L12" s="305"/>
    </row>
    <row r="13" spans="1:12" s="153" customFormat="1" ht="17.25" customHeight="1">
      <c r="A13" s="474"/>
      <c r="B13" s="495"/>
      <c r="C13" s="149" t="s">
        <v>378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372</v>
      </c>
      <c r="L13" s="305"/>
    </row>
    <row r="14" spans="1:12" s="153" customFormat="1" ht="17.25" customHeight="1">
      <c r="A14" s="474"/>
      <c r="B14" s="495"/>
      <c r="C14" s="154"/>
      <c r="D14" s="155"/>
      <c r="E14" s="156"/>
      <c r="F14" s="156"/>
      <c r="G14" s="151"/>
      <c r="H14" s="156"/>
      <c r="I14" s="156"/>
      <c r="J14" s="155"/>
      <c r="K14" s="227"/>
      <c r="L14" s="305"/>
    </row>
    <row r="15" spans="1:12" s="153" customFormat="1" ht="17.25" customHeight="1">
      <c r="A15" s="474"/>
      <c r="B15" s="495"/>
      <c r="C15" s="154"/>
      <c r="D15" s="155"/>
      <c r="E15" s="156"/>
      <c r="F15" s="156"/>
      <c r="G15" s="151"/>
      <c r="H15" s="156"/>
      <c r="I15" s="156"/>
      <c r="J15" s="155"/>
      <c r="K15" s="157"/>
      <c r="L15" s="305"/>
    </row>
    <row r="16" spans="1:12" s="161" customFormat="1" ht="17.25" customHeight="1">
      <c r="A16" s="474"/>
      <c r="B16" s="495"/>
      <c r="C16" s="470" t="s">
        <v>94</v>
      </c>
      <c r="D16" s="471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2"/>
    </row>
    <row r="17" spans="1:12" s="161" customFormat="1" ht="17.25" customHeight="1">
      <c r="A17" s="474"/>
      <c r="B17" s="496"/>
      <c r="C17" s="470" t="s">
        <v>379</v>
      </c>
      <c r="D17" s="471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2"/>
    </row>
    <row r="18" spans="1:12" s="153" customFormat="1" ht="17.25" customHeight="1">
      <c r="A18" s="474">
        <v>2</v>
      </c>
      <c r="B18" s="474" t="s">
        <v>108</v>
      </c>
      <c r="C18" s="152" t="s">
        <v>381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372</v>
      </c>
      <c r="L18" s="305"/>
    </row>
    <row r="19" spans="1:12" s="161" customFormat="1" ht="17.25" customHeight="1">
      <c r="A19" s="474"/>
      <c r="B19" s="474"/>
      <c r="C19" s="470" t="s">
        <v>94</v>
      </c>
      <c r="D19" s="471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2"/>
    </row>
    <row r="20" spans="1:12" s="161" customFormat="1" ht="17.25" customHeight="1">
      <c r="A20" s="474"/>
      <c r="B20" s="474"/>
      <c r="C20" s="470" t="s">
        <v>379</v>
      </c>
      <c r="D20" s="471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2"/>
    </row>
    <row r="21" spans="1:12" s="153" customFormat="1" ht="17.25" customHeight="1">
      <c r="A21" s="474">
        <v>3</v>
      </c>
      <c r="B21" s="474" t="s">
        <v>382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372</v>
      </c>
      <c r="L21" s="305"/>
    </row>
    <row r="22" spans="1:12" s="161" customFormat="1" ht="17.25" customHeight="1">
      <c r="A22" s="474"/>
      <c r="B22" s="474"/>
      <c r="C22" s="470" t="s">
        <v>94</v>
      </c>
      <c r="D22" s="471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2"/>
    </row>
    <row r="23" spans="1:12" s="161" customFormat="1" ht="17.25" customHeight="1">
      <c r="A23" s="474"/>
      <c r="B23" s="474"/>
      <c r="C23" s="470" t="s">
        <v>379</v>
      </c>
      <c r="D23" s="471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2"/>
    </row>
    <row r="24" spans="1:12" s="153" customFormat="1" ht="17.25" customHeight="1">
      <c r="A24" s="474">
        <v>4</v>
      </c>
      <c r="B24" s="474" t="s">
        <v>284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372</v>
      </c>
      <c r="L24" s="305"/>
    </row>
    <row r="25" spans="1:12" s="161" customFormat="1" ht="17.25" customHeight="1">
      <c r="A25" s="474"/>
      <c r="B25" s="474"/>
      <c r="C25" s="470" t="s">
        <v>94</v>
      </c>
      <c r="D25" s="471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2"/>
    </row>
    <row r="26" spans="1:12" s="161" customFormat="1" ht="17.25" customHeight="1">
      <c r="A26" s="474"/>
      <c r="B26" s="474"/>
      <c r="C26" s="470" t="s">
        <v>379</v>
      </c>
      <c r="D26" s="471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2"/>
    </row>
    <row r="27" spans="1:12" s="153" customFormat="1" ht="18" customHeight="1">
      <c r="A27" s="474">
        <v>5</v>
      </c>
      <c r="B27" s="474" t="s">
        <v>383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372</v>
      </c>
      <c r="L27" s="305"/>
    </row>
    <row r="28" spans="1:12" s="161" customFormat="1" ht="18" customHeight="1">
      <c r="A28" s="474"/>
      <c r="B28" s="474"/>
      <c r="C28" s="470" t="s">
        <v>94</v>
      </c>
      <c r="D28" s="471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2"/>
    </row>
    <row r="29" spans="1:12" s="161" customFormat="1" ht="18" customHeight="1">
      <c r="A29" s="474"/>
      <c r="B29" s="474"/>
      <c r="C29" s="470" t="s">
        <v>379</v>
      </c>
      <c r="D29" s="471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2"/>
    </row>
    <row r="30" spans="1:12" s="153" customFormat="1" ht="18" customHeight="1">
      <c r="A30" s="474">
        <v>6</v>
      </c>
      <c r="B30" s="474" t="s">
        <v>440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372</v>
      </c>
      <c r="L30" s="305"/>
    </row>
    <row r="31" spans="1:12" s="161" customFormat="1" ht="18" customHeight="1">
      <c r="A31" s="474"/>
      <c r="B31" s="474"/>
      <c r="C31" s="470" t="s">
        <v>94</v>
      </c>
      <c r="D31" s="471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2"/>
    </row>
    <row r="32" spans="1:12" s="161" customFormat="1" ht="18" customHeight="1">
      <c r="A32" s="474"/>
      <c r="B32" s="474"/>
      <c r="C32" s="470" t="s">
        <v>379</v>
      </c>
      <c r="D32" s="471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2"/>
    </row>
    <row r="33" spans="1:12" s="153" customFormat="1" ht="18" customHeight="1">
      <c r="A33" s="474">
        <v>7</v>
      </c>
      <c r="B33" s="474" t="s">
        <v>188</v>
      </c>
      <c r="C33" s="152" t="s">
        <v>384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372</v>
      </c>
      <c r="L33" s="305"/>
    </row>
    <row r="34" spans="1:12" s="161" customFormat="1" ht="18" customHeight="1">
      <c r="A34" s="474"/>
      <c r="B34" s="474"/>
      <c r="C34" s="470" t="s">
        <v>94</v>
      </c>
      <c r="D34" s="471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2"/>
    </row>
    <row r="35" spans="1:12" s="161" customFormat="1" ht="18" customHeight="1">
      <c r="A35" s="474"/>
      <c r="B35" s="474"/>
      <c r="C35" s="470" t="s">
        <v>379</v>
      </c>
      <c r="D35" s="471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2"/>
    </row>
    <row r="36" spans="1:12" s="153" customFormat="1" ht="17.25" customHeight="1">
      <c r="A36" s="474">
        <v>8</v>
      </c>
      <c r="B36" s="474" t="s">
        <v>89</v>
      </c>
      <c r="C36" s="473" t="s">
        <v>385</v>
      </c>
      <c r="D36" s="472">
        <v>41697</v>
      </c>
      <c r="E36" s="458">
        <f>324737600+1262599800</f>
        <v>1587337400</v>
      </c>
      <c r="F36" s="458">
        <f>324737600+1262599800</f>
        <v>1587337400</v>
      </c>
      <c r="G36" s="164">
        <v>43824000</v>
      </c>
      <c r="H36" s="458">
        <f>324737600+1262599800</f>
        <v>1587337400</v>
      </c>
      <c r="I36" s="164">
        <v>43824000</v>
      </c>
      <c r="J36" s="168">
        <v>41664</v>
      </c>
      <c r="K36" s="157" t="s">
        <v>372</v>
      </c>
      <c r="L36" s="305"/>
    </row>
    <row r="37" spans="1:12" s="153" customFormat="1" ht="17.25" customHeight="1">
      <c r="A37" s="474"/>
      <c r="B37" s="474"/>
      <c r="C37" s="473"/>
      <c r="D37" s="473"/>
      <c r="E37" s="458"/>
      <c r="F37" s="458"/>
      <c r="G37" s="151">
        <v>76462320</v>
      </c>
      <c r="H37" s="458"/>
      <c r="I37" s="151">
        <v>76462320</v>
      </c>
      <c r="J37" s="150">
        <v>41699</v>
      </c>
      <c r="K37" s="152" t="s">
        <v>372</v>
      </c>
      <c r="L37" s="305"/>
    </row>
    <row r="38" spans="1:12" s="153" customFormat="1" ht="17.25" customHeight="1">
      <c r="A38" s="474"/>
      <c r="B38" s="474"/>
      <c r="C38" s="473"/>
      <c r="D38" s="473"/>
      <c r="E38" s="458"/>
      <c r="F38" s="458"/>
      <c r="G38" s="151">
        <v>133147080</v>
      </c>
      <c r="H38" s="458"/>
      <c r="I38" s="151">
        <v>133147080</v>
      </c>
      <c r="J38" s="150">
        <v>41718</v>
      </c>
      <c r="K38" s="152" t="s">
        <v>372</v>
      </c>
      <c r="L38" s="305"/>
    </row>
    <row r="39" spans="1:12" s="153" customFormat="1" ht="17.25" customHeight="1">
      <c r="A39" s="474"/>
      <c r="B39" s="474"/>
      <c r="C39" s="473"/>
      <c r="D39" s="473"/>
      <c r="E39" s="458"/>
      <c r="F39" s="458"/>
      <c r="G39" s="151">
        <v>378779940</v>
      </c>
      <c r="H39" s="458"/>
      <c r="I39" s="151">
        <v>378779940</v>
      </c>
      <c r="J39" s="150">
        <v>41834</v>
      </c>
      <c r="K39" s="152" t="s">
        <v>372</v>
      </c>
      <c r="L39" s="305"/>
    </row>
    <row r="40" spans="1:12" s="153" customFormat="1" ht="17.25" customHeight="1">
      <c r="A40" s="474"/>
      <c r="B40" s="474"/>
      <c r="C40" s="473"/>
      <c r="D40" s="473"/>
      <c r="E40" s="458"/>
      <c r="F40" s="458"/>
      <c r="G40" s="156">
        <v>252519960</v>
      </c>
      <c r="H40" s="458"/>
      <c r="I40" s="156">
        <v>252519960</v>
      </c>
      <c r="J40" s="155">
        <v>41865</v>
      </c>
      <c r="K40" s="169" t="s">
        <v>372</v>
      </c>
      <c r="L40" s="305"/>
    </row>
    <row r="41" spans="1:12" s="153" customFormat="1" ht="17.25" customHeight="1">
      <c r="A41" s="474"/>
      <c r="B41" s="474"/>
      <c r="C41" s="473"/>
      <c r="D41" s="473"/>
      <c r="E41" s="458"/>
      <c r="F41" s="458"/>
      <c r="G41" s="151">
        <v>378779940</v>
      </c>
      <c r="H41" s="458"/>
      <c r="I41" s="151">
        <v>378779940</v>
      </c>
      <c r="J41" s="150">
        <v>41871</v>
      </c>
      <c r="K41" s="169" t="s">
        <v>372</v>
      </c>
      <c r="L41" s="305"/>
    </row>
    <row r="42" spans="1:12" s="153" customFormat="1" ht="17.25" customHeight="1">
      <c r="A42" s="474"/>
      <c r="B42" s="474"/>
      <c r="C42" s="473"/>
      <c r="D42" s="473"/>
      <c r="E42" s="458"/>
      <c r="F42" s="458"/>
      <c r="G42" s="170">
        <v>323824160</v>
      </c>
      <c r="H42" s="458"/>
      <c r="I42" s="170">
        <v>323824160</v>
      </c>
      <c r="J42" s="171">
        <v>41928</v>
      </c>
      <c r="K42" s="169" t="s">
        <v>372</v>
      </c>
      <c r="L42" s="305"/>
    </row>
    <row r="43" spans="1:12" s="161" customFormat="1" ht="18" customHeight="1">
      <c r="A43" s="474"/>
      <c r="B43" s="474"/>
      <c r="C43" s="470" t="s">
        <v>94</v>
      </c>
      <c r="D43" s="471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2"/>
    </row>
    <row r="44" spans="1:12" s="161" customFormat="1" ht="18" customHeight="1">
      <c r="A44" s="474"/>
      <c r="B44" s="474"/>
      <c r="C44" s="470" t="s">
        <v>379</v>
      </c>
      <c r="D44" s="471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2"/>
    </row>
    <row r="45" spans="1:12" s="153" customFormat="1" ht="17.25" customHeight="1">
      <c r="A45" s="474">
        <v>9</v>
      </c>
      <c r="B45" s="474" t="s">
        <v>91</v>
      </c>
      <c r="C45" s="473" t="s">
        <v>387</v>
      </c>
      <c r="D45" s="472">
        <v>41627</v>
      </c>
      <c r="E45" s="458">
        <v>289000000</v>
      </c>
      <c r="F45" s="458">
        <v>289000000</v>
      </c>
      <c r="G45" s="151">
        <v>20000000</v>
      </c>
      <c r="H45" s="458">
        <v>289000000</v>
      </c>
      <c r="I45" s="151">
        <v>20000000</v>
      </c>
      <c r="J45" s="168">
        <v>41664</v>
      </c>
      <c r="K45" s="157" t="s">
        <v>372</v>
      </c>
      <c r="L45" s="305"/>
    </row>
    <row r="46" spans="1:12" s="153" customFormat="1" ht="17.25" customHeight="1">
      <c r="A46" s="474"/>
      <c r="B46" s="474"/>
      <c r="C46" s="473"/>
      <c r="D46" s="473"/>
      <c r="E46" s="458"/>
      <c r="F46" s="458"/>
      <c r="G46" s="151">
        <v>20000000</v>
      </c>
      <c r="H46" s="458"/>
      <c r="I46" s="151">
        <v>20000000</v>
      </c>
      <c r="J46" s="168">
        <v>41843</v>
      </c>
      <c r="K46" s="157" t="s">
        <v>372</v>
      </c>
      <c r="L46" s="305"/>
    </row>
    <row r="47" spans="1:12" s="153" customFormat="1" ht="17.25" customHeight="1">
      <c r="A47" s="474"/>
      <c r="B47" s="474"/>
      <c r="C47" s="473"/>
      <c r="D47" s="473"/>
      <c r="E47" s="458"/>
      <c r="F47" s="458"/>
      <c r="G47" s="151">
        <v>50000000</v>
      </c>
      <c r="H47" s="458"/>
      <c r="I47" s="151">
        <v>50000000</v>
      </c>
      <c r="J47" s="168">
        <v>41851</v>
      </c>
      <c r="K47" s="157" t="s">
        <v>372</v>
      </c>
      <c r="L47" s="305"/>
    </row>
    <row r="48" spans="1:12" s="153" customFormat="1" ht="17.25" customHeight="1">
      <c r="A48" s="474"/>
      <c r="B48" s="474"/>
      <c r="C48" s="473"/>
      <c r="D48" s="473"/>
      <c r="E48" s="458"/>
      <c r="F48" s="458"/>
      <c r="G48" s="151">
        <v>50000000</v>
      </c>
      <c r="H48" s="458"/>
      <c r="I48" s="151">
        <v>50000000</v>
      </c>
      <c r="J48" s="150">
        <v>41858</v>
      </c>
      <c r="K48" s="152" t="s">
        <v>372</v>
      </c>
      <c r="L48" s="305"/>
    </row>
    <row r="49" spans="1:12" s="153" customFormat="1" ht="17.25" customHeight="1">
      <c r="A49" s="474"/>
      <c r="B49" s="474"/>
      <c r="C49" s="473"/>
      <c r="D49" s="473"/>
      <c r="E49" s="458"/>
      <c r="F49" s="458"/>
      <c r="G49" s="151">
        <v>50000000</v>
      </c>
      <c r="H49" s="458"/>
      <c r="I49" s="151">
        <v>50000000</v>
      </c>
      <c r="J49" s="150">
        <v>41871</v>
      </c>
      <c r="K49" s="152" t="s">
        <v>372</v>
      </c>
      <c r="L49" s="305"/>
    </row>
    <row r="50" spans="1:12" s="153" customFormat="1" ht="17.25" customHeight="1">
      <c r="A50" s="474"/>
      <c r="B50" s="474"/>
      <c r="C50" s="473"/>
      <c r="D50" s="473"/>
      <c r="E50" s="458"/>
      <c r="F50" s="458"/>
      <c r="G50" s="151">
        <v>50000000</v>
      </c>
      <c r="H50" s="458"/>
      <c r="I50" s="151">
        <v>50000000</v>
      </c>
      <c r="J50" s="155">
        <v>41894</v>
      </c>
      <c r="K50" s="152" t="s">
        <v>372</v>
      </c>
      <c r="L50" s="305"/>
    </row>
    <row r="51" spans="1:12" s="153" customFormat="1" ht="17.25" customHeight="1">
      <c r="A51" s="474"/>
      <c r="B51" s="474"/>
      <c r="C51" s="473"/>
      <c r="D51" s="473"/>
      <c r="E51" s="458"/>
      <c r="F51" s="458"/>
      <c r="G51" s="170">
        <v>49000000</v>
      </c>
      <c r="H51" s="458"/>
      <c r="I51" s="170">
        <v>49000000</v>
      </c>
      <c r="J51" s="171">
        <v>41942</v>
      </c>
      <c r="K51" s="152" t="s">
        <v>372</v>
      </c>
      <c r="L51" s="305"/>
    </row>
    <row r="52" spans="1:12" s="161" customFormat="1" ht="18" customHeight="1">
      <c r="A52" s="474"/>
      <c r="B52" s="474"/>
      <c r="C52" s="470" t="s">
        <v>94</v>
      </c>
      <c r="D52" s="471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2"/>
    </row>
    <row r="53" spans="1:12" s="161" customFormat="1" ht="18" customHeight="1">
      <c r="A53" s="474"/>
      <c r="B53" s="474"/>
      <c r="C53" s="470" t="s">
        <v>379</v>
      </c>
      <c r="D53" s="471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2"/>
    </row>
    <row r="54" spans="1:12" ht="16.5" customHeight="1">
      <c r="A54" s="467">
        <v>10</v>
      </c>
      <c r="B54" s="497" t="s">
        <v>304</v>
      </c>
      <c r="C54" s="475" t="s">
        <v>404</v>
      </c>
      <c r="D54" s="477">
        <v>42182</v>
      </c>
      <c r="E54" s="459">
        <v>150126466</v>
      </c>
      <c r="F54" s="459">
        <v>150126466</v>
      </c>
      <c r="G54" s="172">
        <v>45000000</v>
      </c>
      <c r="H54" s="459">
        <v>150126466</v>
      </c>
      <c r="I54" s="172">
        <v>45000000</v>
      </c>
      <c r="J54" s="176">
        <v>42185</v>
      </c>
      <c r="K54" s="174" t="s">
        <v>372</v>
      </c>
    </row>
    <row r="55" spans="1:12" ht="16.5" customHeight="1">
      <c r="A55" s="467"/>
      <c r="B55" s="497"/>
      <c r="C55" s="476"/>
      <c r="D55" s="476"/>
      <c r="E55" s="460"/>
      <c r="F55" s="460"/>
      <c r="G55" s="138">
        <v>105126466</v>
      </c>
      <c r="H55" s="460"/>
      <c r="I55" s="138">
        <v>105126466</v>
      </c>
      <c r="J55" s="176">
        <v>42195</v>
      </c>
      <c r="K55" s="174" t="s">
        <v>372</v>
      </c>
    </row>
    <row r="56" spans="1:12" ht="16.5" customHeight="1">
      <c r="A56" s="467"/>
      <c r="B56" s="497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67"/>
      <c r="B57" s="497"/>
      <c r="C57" s="470" t="s">
        <v>94</v>
      </c>
      <c r="D57" s="471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2"/>
    </row>
    <row r="58" spans="1:12" s="161" customFormat="1" ht="18" customHeight="1">
      <c r="A58" s="467"/>
      <c r="B58" s="497"/>
      <c r="C58" s="470" t="s">
        <v>379</v>
      </c>
      <c r="D58" s="471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2"/>
    </row>
    <row r="59" spans="1:12" ht="16.5" customHeight="1">
      <c r="A59" s="467">
        <v>11</v>
      </c>
      <c r="B59" s="497" t="s">
        <v>356</v>
      </c>
      <c r="C59" s="208" t="s">
        <v>425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372</v>
      </c>
    </row>
    <row r="60" spans="1:12" s="161" customFormat="1" ht="18" customHeight="1">
      <c r="A60" s="467"/>
      <c r="B60" s="497"/>
      <c r="C60" s="470" t="s">
        <v>94</v>
      </c>
      <c r="D60" s="471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2"/>
    </row>
    <row r="61" spans="1:12" s="161" customFormat="1" ht="18" customHeight="1">
      <c r="A61" s="467"/>
      <c r="B61" s="497"/>
      <c r="C61" s="470" t="s">
        <v>379</v>
      </c>
      <c r="D61" s="471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2"/>
    </row>
    <row r="62" spans="1:12" ht="17.25" customHeight="1">
      <c r="A62" s="467">
        <v>12</v>
      </c>
      <c r="B62" s="467" t="s">
        <v>90</v>
      </c>
      <c r="C62" s="468" t="s">
        <v>388</v>
      </c>
      <c r="D62" s="469">
        <v>41353</v>
      </c>
      <c r="E62" s="461"/>
      <c r="F62" s="461">
        <v>100000000</v>
      </c>
      <c r="G62" s="177">
        <v>30000000</v>
      </c>
      <c r="H62" s="461">
        <v>100000000</v>
      </c>
      <c r="I62" s="177">
        <v>30000000</v>
      </c>
      <c r="J62" s="173">
        <v>41723</v>
      </c>
      <c r="K62" s="174" t="s">
        <v>372</v>
      </c>
    </row>
    <row r="63" spans="1:12" ht="17.25" customHeight="1">
      <c r="A63" s="467"/>
      <c r="B63" s="467"/>
      <c r="C63" s="468"/>
      <c r="D63" s="469"/>
      <c r="E63" s="461"/>
      <c r="F63" s="461"/>
      <c r="G63" s="172">
        <v>30000000</v>
      </c>
      <c r="H63" s="461"/>
      <c r="I63" s="172">
        <v>30000000</v>
      </c>
      <c r="J63" s="176">
        <v>41813</v>
      </c>
      <c r="K63" s="178" t="s">
        <v>372</v>
      </c>
    </row>
    <row r="64" spans="1:12" s="161" customFormat="1" ht="18" customHeight="1">
      <c r="A64" s="467"/>
      <c r="B64" s="467"/>
      <c r="C64" s="470" t="s">
        <v>94</v>
      </c>
      <c r="D64" s="471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2"/>
    </row>
    <row r="65" spans="1:13" s="161" customFormat="1" ht="18" customHeight="1">
      <c r="A65" s="467"/>
      <c r="B65" s="467"/>
      <c r="C65" s="470" t="s">
        <v>379</v>
      </c>
      <c r="D65" s="471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2"/>
    </row>
    <row r="66" spans="1:13" s="153" customFormat="1" ht="17.25" customHeight="1">
      <c r="A66" s="494">
        <v>13</v>
      </c>
      <c r="B66" s="494" t="s">
        <v>86</v>
      </c>
      <c r="C66" s="479" t="s">
        <v>380</v>
      </c>
      <c r="D66" s="480">
        <v>41292</v>
      </c>
      <c r="E66" s="463">
        <v>60500000</v>
      </c>
      <c r="F66" s="463">
        <v>60500000</v>
      </c>
      <c r="G66" s="164">
        <v>27500000</v>
      </c>
      <c r="H66" s="466">
        <v>60500000</v>
      </c>
      <c r="I66" s="164">
        <v>27500000</v>
      </c>
      <c r="J66" s="165">
        <v>41641</v>
      </c>
      <c r="K66" s="157" t="s">
        <v>372</v>
      </c>
      <c r="L66" s="305"/>
    </row>
    <row r="67" spans="1:13" s="153" customFormat="1" ht="17.25" customHeight="1">
      <c r="A67" s="495"/>
      <c r="B67" s="495"/>
      <c r="C67" s="473"/>
      <c r="D67" s="473"/>
      <c r="E67" s="464"/>
      <c r="F67" s="464"/>
      <c r="G67" s="151">
        <v>33000000</v>
      </c>
      <c r="H67" s="458"/>
      <c r="I67" s="151">
        <v>33000000</v>
      </c>
      <c r="J67" s="166">
        <v>41775</v>
      </c>
      <c r="K67" s="157" t="s">
        <v>372</v>
      </c>
      <c r="L67" s="305"/>
    </row>
    <row r="68" spans="1:13" s="161" customFormat="1" ht="17.25" customHeight="1">
      <c r="A68" s="495"/>
      <c r="B68" s="495"/>
      <c r="C68" s="470" t="s">
        <v>94</v>
      </c>
      <c r="D68" s="471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2"/>
    </row>
    <row r="69" spans="1:13" s="161" customFormat="1" ht="17.25" customHeight="1">
      <c r="A69" s="495"/>
      <c r="B69" s="495"/>
      <c r="C69" s="470" t="s">
        <v>379</v>
      </c>
      <c r="D69" s="471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2"/>
    </row>
    <row r="70" spans="1:13" s="153" customFormat="1" ht="17.25" customHeight="1">
      <c r="A70" s="495"/>
      <c r="B70" s="495"/>
      <c r="C70" s="479" t="s">
        <v>452</v>
      </c>
      <c r="D70" s="480">
        <v>42217</v>
      </c>
      <c r="E70" s="463">
        <v>428000000</v>
      </c>
      <c r="F70" s="463">
        <v>428000000</v>
      </c>
      <c r="G70" s="164">
        <v>128400000</v>
      </c>
      <c r="H70" s="463">
        <v>428000000</v>
      </c>
      <c r="I70" s="164">
        <v>128400000</v>
      </c>
      <c r="J70" s="165">
        <v>42236</v>
      </c>
      <c r="K70" s="227" t="s">
        <v>372</v>
      </c>
      <c r="L70" s="305"/>
    </row>
    <row r="71" spans="1:13" s="153" customFormat="1" ht="17.25" customHeight="1">
      <c r="A71" s="495"/>
      <c r="B71" s="495"/>
      <c r="C71" s="473"/>
      <c r="D71" s="473"/>
      <c r="E71" s="464"/>
      <c r="F71" s="464"/>
      <c r="G71" s="151"/>
      <c r="H71" s="464"/>
      <c r="I71" s="151"/>
      <c r="J71" s="166"/>
      <c r="K71" s="227"/>
      <c r="L71" s="305"/>
    </row>
    <row r="72" spans="1:13" s="161" customFormat="1" ht="17.25" customHeight="1">
      <c r="A72" s="495"/>
      <c r="B72" s="495"/>
      <c r="C72" s="470" t="s">
        <v>94</v>
      </c>
      <c r="D72" s="471"/>
      <c r="E72" s="158">
        <f>SUM(E70:E71)</f>
        <v>428000000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2"/>
    </row>
    <row r="73" spans="1:13" s="161" customFormat="1" ht="17.25" customHeight="1">
      <c r="A73" s="496"/>
      <c r="B73" s="496"/>
      <c r="C73" s="470" t="s">
        <v>379</v>
      </c>
      <c r="D73" s="471"/>
      <c r="E73" s="162"/>
      <c r="F73" s="162"/>
      <c r="G73" s="163">
        <f>E72-G72</f>
        <v>299600000</v>
      </c>
      <c r="H73" s="162"/>
      <c r="I73" s="163">
        <f>H72-I72</f>
        <v>299600000</v>
      </c>
      <c r="J73" s="159"/>
      <c r="K73" s="160"/>
      <c r="L73" s="302"/>
      <c r="M73" s="301"/>
    </row>
    <row r="74" spans="1:13" ht="17.25" customHeight="1">
      <c r="A74" s="467">
        <v>14</v>
      </c>
      <c r="B74" s="467" t="s">
        <v>109</v>
      </c>
      <c r="C74" s="468" t="s">
        <v>388</v>
      </c>
      <c r="D74" s="469">
        <v>41353</v>
      </c>
      <c r="E74" s="461"/>
      <c r="F74" s="461">
        <v>200000000</v>
      </c>
      <c r="G74" s="172">
        <f>IF(I74&gt;0,I74,0)</f>
        <v>50000000</v>
      </c>
      <c r="H74" s="461">
        <v>200000000</v>
      </c>
      <c r="I74" s="177">
        <v>50000000</v>
      </c>
      <c r="J74" s="173">
        <v>41871</v>
      </c>
      <c r="K74" s="174" t="s">
        <v>372</v>
      </c>
    </row>
    <row r="75" spans="1:13" ht="17.25" customHeight="1">
      <c r="A75" s="467"/>
      <c r="B75" s="467"/>
      <c r="C75" s="468"/>
      <c r="D75" s="469"/>
      <c r="E75" s="461"/>
      <c r="F75" s="461"/>
      <c r="G75" s="172">
        <f t="shared" ref="G75:G77" si="1">IF(I75&gt;0,I75,0)</f>
        <v>50000000</v>
      </c>
      <c r="H75" s="461"/>
      <c r="I75" s="177">
        <v>50000000</v>
      </c>
      <c r="J75" s="176">
        <v>42034</v>
      </c>
      <c r="K75" s="174" t="s">
        <v>372</v>
      </c>
    </row>
    <row r="76" spans="1:13" ht="17.25" customHeight="1">
      <c r="A76" s="467"/>
      <c r="B76" s="467"/>
      <c r="C76" s="468"/>
      <c r="D76" s="469"/>
      <c r="E76" s="461"/>
      <c r="F76" s="461"/>
      <c r="G76" s="172">
        <f t="shared" si="1"/>
        <v>50000000</v>
      </c>
      <c r="H76" s="461"/>
      <c r="I76" s="177">
        <v>50000000</v>
      </c>
      <c r="J76" s="176">
        <v>42144</v>
      </c>
      <c r="K76" s="174" t="s">
        <v>372</v>
      </c>
    </row>
    <row r="77" spans="1:13" ht="17.25" customHeight="1">
      <c r="A77" s="467"/>
      <c r="B77" s="467"/>
      <c r="C77" s="468"/>
      <c r="D77" s="469"/>
      <c r="E77" s="461"/>
      <c r="F77" s="461"/>
      <c r="G77" s="172">
        <f t="shared" si="1"/>
        <v>0</v>
      </c>
      <c r="H77" s="461"/>
      <c r="I77" s="151"/>
      <c r="J77" s="183"/>
      <c r="K77" s="184"/>
    </row>
    <row r="78" spans="1:13" s="161" customFormat="1" ht="18" customHeight="1">
      <c r="A78" s="467"/>
      <c r="B78" s="467"/>
      <c r="C78" s="470" t="s">
        <v>94</v>
      </c>
      <c r="D78" s="471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2"/>
    </row>
    <row r="79" spans="1:13" s="161" customFormat="1" ht="18" customHeight="1">
      <c r="A79" s="467"/>
      <c r="B79" s="467"/>
      <c r="C79" s="470" t="s">
        <v>379</v>
      </c>
      <c r="D79" s="471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2"/>
    </row>
    <row r="80" spans="1:13" ht="16.5" customHeight="1">
      <c r="A80" s="467">
        <v>15</v>
      </c>
      <c r="B80" s="467" t="s">
        <v>399</v>
      </c>
      <c r="C80" s="468" t="s">
        <v>400</v>
      </c>
      <c r="D80" s="469">
        <v>42118</v>
      </c>
      <c r="E80" s="461">
        <v>255297700</v>
      </c>
      <c r="F80" s="461">
        <v>255297700</v>
      </c>
      <c r="G80" s="172">
        <v>100000000</v>
      </c>
      <c r="H80" s="461">
        <v>255297700</v>
      </c>
      <c r="I80" s="172">
        <v>100000000</v>
      </c>
      <c r="J80" s="176">
        <v>42131</v>
      </c>
      <c r="K80" s="174" t="s">
        <v>372</v>
      </c>
    </row>
    <row r="81" spans="1:12" ht="16.5" customHeight="1">
      <c r="A81" s="467"/>
      <c r="B81" s="467"/>
      <c r="C81" s="468"/>
      <c r="D81" s="469"/>
      <c r="E81" s="461"/>
      <c r="F81" s="461"/>
      <c r="G81" s="172">
        <v>100000000</v>
      </c>
      <c r="H81" s="461"/>
      <c r="I81" s="172">
        <v>100000000</v>
      </c>
      <c r="J81" s="176">
        <v>42157</v>
      </c>
      <c r="K81" s="174" t="s">
        <v>372</v>
      </c>
    </row>
    <row r="82" spans="1:12" ht="16.5" customHeight="1">
      <c r="A82" s="467"/>
      <c r="B82" s="467"/>
      <c r="C82" s="468"/>
      <c r="D82" s="469"/>
      <c r="E82" s="461"/>
      <c r="F82" s="461"/>
      <c r="G82" s="172">
        <v>55297700</v>
      </c>
      <c r="H82" s="461"/>
      <c r="I82" s="172">
        <v>55297700</v>
      </c>
      <c r="J82" s="176">
        <v>42195</v>
      </c>
      <c r="K82" s="174" t="s">
        <v>372</v>
      </c>
    </row>
    <row r="83" spans="1:12" s="161" customFormat="1" ht="18" customHeight="1">
      <c r="A83" s="467"/>
      <c r="B83" s="467"/>
      <c r="C83" s="470" t="s">
        <v>94</v>
      </c>
      <c r="D83" s="471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2"/>
    </row>
    <row r="84" spans="1:12" s="161" customFormat="1" ht="18" customHeight="1">
      <c r="A84" s="467"/>
      <c r="B84" s="467"/>
      <c r="C84" s="470" t="s">
        <v>379</v>
      </c>
      <c r="D84" s="471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2"/>
    </row>
    <row r="85" spans="1:12" ht="16.5" customHeight="1">
      <c r="A85" s="467"/>
      <c r="B85" s="467"/>
      <c r="C85" s="498" t="s">
        <v>493</v>
      </c>
      <c r="D85" s="501">
        <v>42203</v>
      </c>
      <c r="E85" s="504">
        <f>H85</f>
        <v>708211020</v>
      </c>
      <c r="F85" s="504">
        <f>188280000+102950000+150022500</f>
        <v>441252500</v>
      </c>
      <c r="G85" s="179">
        <v>100000000</v>
      </c>
      <c r="H85" s="465">
        <f>188280000+102950000+150022500+59760000+114906620+92291900</f>
        <v>708211020</v>
      </c>
      <c r="I85" s="179">
        <v>100000000</v>
      </c>
      <c r="J85" s="189">
        <v>42174</v>
      </c>
      <c r="K85" s="432" t="s">
        <v>372</v>
      </c>
    </row>
    <row r="86" spans="1:12" ht="16.5" customHeight="1">
      <c r="A86" s="467"/>
      <c r="B86" s="467"/>
      <c r="C86" s="499"/>
      <c r="D86" s="502"/>
      <c r="E86" s="460"/>
      <c r="F86" s="460"/>
      <c r="G86" s="172">
        <v>200000000</v>
      </c>
      <c r="H86" s="461"/>
      <c r="I86" s="172">
        <v>200000000</v>
      </c>
      <c r="J86" s="429">
        <v>42212</v>
      </c>
      <c r="K86" s="428" t="s">
        <v>372</v>
      </c>
    </row>
    <row r="87" spans="1:12" ht="16.5" customHeight="1">
      <c r="A87" s="467"/>
      <c r="B87" s="467"/>
      <c r="C87" s="499"/>
      <c r="D87" s="502"/>
      <c r="E87" s="460"/>
      <c r="F87" s="460"/>
      <c r="G87" s="172">
        <f>I87</f>
        <v>201012500</v>
      </c>
      <c r="H87" s="461"/>
      <c r="I87" s="172">
        <v>201012500</v>
      </c>
      <c r="J87" s="429">
        <v>42266</v>
      </c>
      <c r="K87" s="428" t="s">
        <v>372</v>
      </c>
    </row>
    <row r="88" spans="1:12" ht="16.5" customHeight="1">
      <c r="A88" s="467"/>
      <c r="B88" s="467"/>
      <c r="C88" s="499"/>
      <c r="D88" s="502"/>
      <c r="E88" s="460"/>
      <c r="F88" s="460"/>
      <c r="G88" s="172">
        <f>I88</f>
        <v>114906620</v>
      </c>
      <c r="H88" s="461"/>
      <c r="I88" s="172">
        <v>114906620</v>
      </c>
      <c r="J88" s="429">
        <v>42349</v>
      </c>
      <c r="K88" s="428" t="s">
        <v>372</v>
      </c>
    </row>
    <row r="89" spans="1:12" ht="16.5" customHeight="1">
      <c r="A89" s="467"/>
      <c r="B89" s="467"/>
      <c r="C89" s="499"/>
      <c r="D89" s="502"/>
      <c r="E89" s="460"/>
      <c r="F89" s="460"/>
      <c r="G89" s="172"/>
      <c r="H89" s="461"/>
      <c r="I89" s="172"/>
      <c r="J89" s="429"/>
      <c r="K89" s="428"/>
    </row>
    <row r="90" spans="1:12" ht="16.5" customHeight="1">
      <c r="A90" s="467"/>
      <c r="B90" s="467"/>
      <c r="C90" s="500"/>
      <c r="D90" s="503"/>
      <c r="E90" s="505"/>
      <c r="F90" s="505"/>
      <c r="G90" s="385"/>
      <c r="H90" s="478"/>
      <c r="I90" s="385"/>
      <c r="J90" s="191"/>
      <c r="K90" s="430"/>
    </row>
    <row r="91" spans="1:12" s="161" customFormat="1" ht="18" customHeight="1">
      <c r="A91" s="467"/>
      <c r="B91" s="467"/>
      <c r="C91" s="470" t="s">
        <v>94</v>
      </c>
      <c r="D91" s="471"/>
      <c r="E91" s="158">
        <f>SUM(E85:E87)</f>
        <v>708211020</v>
      </c>
      <c r="F91" s="158">
        <f>SUM(F85:F87)</f>
        <v>441252500</v>
      </c>
      <c r="G91" s="158">
        <f>SUM(G85:G90)</f>
        <v>615919120</v>
      </c>
      <c r="H91" s="158">
        <f>SUM(H85:H87)</f>
        <v>708211020</v>
      </c>
      <c r="I91" s="158">
        <f>SUM(I85:I88)</f>
        <v>615919120</v>
      </c>
      <c r="J91" s="159"/>
      <c r="K91" s="160" t="s">
        <v>42</v>
      </c>
      <c r="L91" s="302"/>
    </row>
    <row r="92" spans="1:12" s="161" customFormat="1" ht="18" customHeight="1">
      <c r="A92" s="467"/>
      <c r="B92" s="467"/>
      <c r="C92" s="470" t="s">
        <v>379</v>
      </c>
      <c r="D92" s="471"/>
      <c r="E92" s="162"/>
      <c r="F92" s="162"/>
      <c r="G92" s="163">
        <f>E91-G91</f>
        <v>92291900</v>
      </c>
      <c r="H92" s="162"/>
      <c r="I92" s="163">
        <f>H91-I91</f>
        <v>92291900</v>
      </c>
      <c r="J92" s="159"/>
      <c r="K92" s="160"/>
      <c r="L92" s="302"/>
    </row>
    <row r="93" spans="1:12" ht="16.5" customHeight="1">
      <c r="A93" s="467">
        <v>16</v>
      </c>
      <c r="B93" s="497" t="s">
        <v>301</v>
      </c>
      <c r="C93" s="475" t="s">
        <v>403</v>
      </c>
      <c r="D93" s="477"/>
      <c r="E93" s="459">
        <f>F93</f>
        <v>570000000</v>
      </c>
      <c r="F93" s="459">
        <v>570000000</v>
      </c>
      <c r="G93" s="172">
        <v>171000000</v>
      </c>
      <c r="H93" s="459">
        <v>570000000</v>
      </c>
      <c r="I93" s="172">
        <v>171000000</v>
      </c>
      <c r="J93" s="176">
        <v>42174</v>
      </c>
      <c r="K93" s="174" t="s">
        <v>372</v>
      </c>
    </row>
    <row r="94" spans="1:12" ht="16.5" customHeight="1">
      <c r="A94" s="467"/>
      <c r="B94" s="497"/>
      <c r="C94" s="476"/>
      <c r="D94" s="486"/>
      <c r="E94" s="460"/>
      <c r="F94" s="460"/>
      <c r="G94" s="172">
        <v>228000000</v>
      </c>
      <c r="H94" s="460"/>
      <c r="I94" s="172">
        <v>228000000</v>
      </c>
      <c r="J94" s="176">
        <v>42251</v>
      </c>
      <c r="K94" s="243" t="s">
        <v>372</v>
      </c>
    </row>
    <row r="95" spans="1:12" ht="16.5" customHeight="1">
      <c r="A95" s="467"/>
      <c r="B95" s="497"/>
      <c r="C95" s="476"/>
      <c r="D95" s="486"/>
      <c r="E95" s="460"/>
      <c r="F95" s="460"/>
      <c r="G95" s="177">
        <f>I95</f>
        <v>171000000</v>
      </c>
      <c r="H95" s="460"/>
      <c r="I95" s="151">
        <v>171000000</v>
      </c>
      <c r="J95" s="429">
        <v>42399</v>
      </c>
      <c r="K95" s="431" t="s">
        <v>372</v>
      </c>
    </row>
    <row r="96" spans="1:12" ht="16.5" customHeight="1">
      <c r="A96" s="467"/>
      <c r="B96" s="497"/>
      <c r="C96" s="476"/>
      <c r="D96" s="486"/>
      <c r="E96" s="460"/>
      <c r="F96" s="460"/>
      <c r="G96" s="177"/>
      <c r="H96" s="460"/>
      <c r="I96" s="172"/>
      <c r="J96" s="429"/>
      <c r="K96" s="431"/>
    </row>
    <row r="97" spans="1:12" ht="16.5" customHeight="1">
      <c r="A97" s="467"/>
      <c r="B97" s="497"/>
      <c r="C97" s="476"/>
      <c r="D97" s="476"/>
      <c r="E97" s="460"/>
      <c r="F97" s="460"/>
      <c r="G97" s="138"/>
      <c r="H97" s="460"/>
      <c r="I97" s="151"/>
      <c r="J97" s="176"/>
      <c r="K97" s="431"/>
    </row>
    <row r="98" spans="1:12" s="161" customFormat="1" ht="18" customHeight="1">
      <c r="A98" s="467"/>
      <c r="B98" s="497"/>
      <c r="C98" s="470" t="s">
        <v>94</v>
      </c>
      <c r="D98" s="471"/>
      <c r="E98" s="158">
        <f>SUM(E93:E97)</f>
        <v>570000000</v>
      </c>
      <c r="F98" s="158">
        <f>SUM(F93:F97)</f>
        <v>570000000</v>
      </c>
      <c r="G98" s="158">
        <f>SUM(G93:G97)</f>
        <v>570000000</v>
      </c>
      <c r="H98" s="158">
        <f>SUM(H93:H97)</f>
        <v>570000000</v>
      </c>
      <c r="I98" s="158">
        <f>SUM(I93:I97)</f>
        <v>570000000</v>
      </c>
      <c r="J98" s="159"/>
      <c r="K98" s="160" t="s">
        <v>42</v>
      </c>
      <c r="L98" s="302"/>
    </row>
    <row r="99" spans="1:12" s="161" customFormat="1" ht="18" customHeight="1">
      <c r="A99" s="467"/>
      <c r="B99" s="497"/>
      <c r="C99" s="470" t="s">
        <v>379</v>
      </c>
      <c r="D99" s="471"/>
      <c r="E99" s="162"/>
      <c r="F99" s="162"/>
      <c r="G99" s="163">
        <f>E98-G98</f>
        <v>0</v>
      </c>
      <c r="H99" s="162"/>
      <c r="I99" s="163">
        <f>H98-I98</f>
        <v>0</v>
      </c>
      <c r="J99" s="159"/>
      <c r="K99" s="160"/>
      <c r="L99" s="302"/>
    </row>
    <row r="100" spans="1:12" ht="16.5" customHeight="1">
      <c r="A100" s="467">
        <v>17</v>
      </c>
      <c r="B100" s="497" t="s">
        <v>453</v>
      </c>
      <c r="C100" s="513" t="s">
        <v>441</v>
      </c>
      <c r="D100" s="477">
        <v>42230</v>
      </c>
      <c r="E100" s="459">
        <v>599632000</v>
      </c>
      <c r="F100" s="459">
        <f>E100</f>
        <v>599632000</v>
      </c>
      <c r="G100" s="151">
        <v>200000000</v>
      </c>
      <c r="H100" s="459">
        <v>599632000</v>
      </c>
      <c r="I100" s="151">
        <v>200000000</v>
      </c>
      <c r="J100" s="228">
        <v>42236</v>
      </c>
      <c r="K100" s="230" t="s">
        <v>372</v>
      </c>
    </row>
    <row r="101" spans="1:12" ht="16.5" customHeight="1">
      <c r="A101" s="467"/>
      <c r="B101" s="497"/>
      <c r="C101" s="476"/>
      <c r="D101" s="486"/>
      <c r="E101" s="460"/>
      <c r="F101" s="460"/>
      <c r="G101" s="164"/>
      <c r="H101" s="460"/>
      <c r="I101" s="151"/>
      <c r="J101" s="228"/>
      <c r="K101" s="230"/>
    </row>
    <row r="102" spans="1:12" s="161" customFormat="1" ht="18" customHeight="1">
      <c r="A102" s="467"/>
      <c r="B102" s="497"/>
      <c r="C102" s="470" t="s">
        <v>94</v>
      </c>
      <c r="D102" s="471"/>
      <c r="E102" s="158">
        <f>SUM(E100:E101)</f>
        <v>599632000</v>
      </c>
      <c r="F102" s="158">
        <f>SUM(F100:F101)</f>
        <v>599632000</v>
      </c>
      <c r="G102" s="158">
        <f>SUM(G100:G101)</f>
        <v>200000000</v>
      </c>
      <c r="H102" s="158">
        <f>SUM(H100:H101)</f>
        <v>599632000</v>
      </c>
      <c r="I102" s="158">
        <f>SUM(I100:I101)</f>
        <v>200000000</v>
      </c>
      <c r="J102" s="159"/>
      <c r="K102" s="160" t="s">
        <v>42</v>
      </c>
      <c r="L102" s="302"/>
    </row>
    <row r="103" spans="1:12" s="161" customFormat="1" ht="18" customHeight="1">
      <c r="A103" s="467"/>
      <c r="B103" s="497"/>
      <c r="C103" s="470" t="s">
        <v>379</v>
      </c>
      <c r="D103" s="471"/>
      <c r="E103" s="162"/>
      <c r="F103" s="162"/>
      <c r="G103" s="163">
        <f>E102-G102</f>
        <v>399632000</v>
      </c>
      <c r="H103" s="162"/>
      <c r="I103" s="163">
        <f>H102-I102</f>
        <v>399632000</v>
      </c>
      <c r="J103" s="159"/>
      <c r="K103" s="160"/>
      <c r="L103" s="302"/>
    </row>
    <row r="104" spans="1:12" ht="17.25" customHeight="1">
      <c r="A104" s="467">
        <v>18</v>
      </c>
      <c r="B104" s="467" t="s">
        <v>85</v>
      </c>
      <c r="C104" s="512" t="s">
        <v>389</v>
      </c>
      <c r="D104" s="481">
        <v>40549</v>
      </c>
      <c r="E104" s="465">
        <v>1000000000</v>
      </c>
      <c r="F104" s="465">
        <v>1150000000</v>
      </c>
      <c r="G104" s="172">
        <f t="shared" ref="G104:G116" si="2">IF(I104&gt;0,I104,0)</f>
        <v>100000000</v>
      </c>
      <c r="H104" s="465">
        <v>1150000000</v>
      </c>
      <c r="I104" s="177">
        <v>100000000</v>
      </c>
      <c r="J104" s="173">
        <v>40570</v>
      </c>
      <c r="K104" s="174" t="s">
        <v>372</v>
      </c>
    </row>
    <row r="105" spans="1:12" ht="17.25" customHeight="1">
      <c r="A105" s="467"/>
      <c r="B105" s="467"/>
      <c r="C105" s="468"/>
      <c r="D105" s="482"/>
      <c r="E105" s="461"/>
      <c r="F105" s="461"/>
      <c r="G105" s="172">
        <f t="shared" si="2"/>
        <v>50000000</v>
      </c>
      <c r="H105" s="461"/>
      <c r="I105" s="172">
        <v>50000000</v>
      </c>
      <c r="J105" s="173">
        <v>40588</v>
      </c>
      <c r="K105" s="174" t="s">
        <v>372</v>
      </c>
    </row>
    <row r="106" spans="1:12" ht="17.25" customHeight="1">
      <c r="A106" s="467"/>
      <c r="B106" s="467"/>
      <c r="C106" s="468"/>
      <c r="D106" s="482"/>
      <c r="E106" s="461"/>
      <c r="F106" s="461"/>
      <c r="G106" s="172">
        <f t="shared" si="2"/>
        <v>100000000</v>
      </c>
      <c r="H106" s="461"/>
      <c r="I106" s="172">
        <v>100000000</v>
      </c>
      <c r="J106" s="173">
        <v>40605</v>
      </c>
      <c r="K106" s="174" t="s">
        <v>372</v>
      </c>
    </row>
    <row r="107" spans="1:12" ht="17.25" customHeight="1">
      <c r="A107" s="467"/>
      <c r="B107" s="467"/>
      <c r="C107" s="468"/>
      <c r="D107" s="482"/>
      <c r="E107" s="461"/>
      <c r="F107" s="461"/>
      <c r="G107" s="172"/>
      <c r="H107" s="461"/>
      <c r="I107" s="172">
        <v>100000000</v>
      </c>
      <c r="J107" s="173">
        <v>40612</v>
      </c>
      <c r="K107" s="174" t="s">
        <v>386</v>
      </c>
    </row>
    <row r="108" spans="1:12" ht="17.25" customHeight="1">
      <c r="A108" s="467"/>
      <c r="B108" s="467"/>
      <c r="C108" s="468"/>
      <c r="D108" s="482"/>
      <c r="E108" s="461"/>
      <c r="F108" s="461"/>
      <c r="G108" s="172">
        <f t="shared" si="2"/>
        <v>200000000</v>
      </c>
      <c r="H108" s="461"/>
      <c r="I108" s="172">
        <v>200000000</v>
      </c>
      <c r="J108" s="173">
        <v>40623</v>
      </c>
      <c r="K108" s="174" t="s">
        <v>372</v>
      </c>
    </row>
    <row r="109" spans="1:12" ht="17.25" customHeight="1">
      <c r="A109" s="467"/>
      <c r="B109" s="467"/>
      <c r="C109" s="468"/>
      <c r="D109" s="482"/>
      <c r="E109" s="461"/>
      <c r="F109" s="461"/>
      <c r="G109" s="172">
        <f t="shared" si="2"/>
        <v>0</v>
      </c>
      <c r="H109" s="461"/>
      <c r="I109" s="172">
        <v>-91500000</v>
      </c>
      <c r="J109" s="173">
        <v>40627</v>
      </c>
      <c r="K109" s="174" t="s">
        <v>390</v>
      </c>
    </row>
    <row r="110" spans="1:12" ht="17.25" customHeight="1">
      <c r="A110" s="467"/>
      <c r="B110" s="467"/>
      <c r="C110" s="468"/>
      <c r="D110" s="482"/>
      <c r="E110" s="461"/>
      <c r="F110" s="461"/>
      <c r="G110" s="172">
        <f t="shared" si="2"/>
        <v>100000000</v>
      </c>
      <c r="H110" s="461"/>
      <c r="I110" s="172">
        <v>100000000</v>
      </c>
      <c r="J110" s="173">
        <v>40630</v>
      </c>
      <c r="K110" s="174" t="s">
        <v>372</v>
      </c>
    </row>
    <row r="111" spans="1:12" ht="17.25" customHeight="1">
      <c r="A111" s="467"/>
      <c r="B111" s="467"/>
      <c r="C111" s="468"/>
      <c r="D111" s="482"/>
      <c r="E111" s="461"/>
      <c r="F111" s="461"/>
      <c r="G111" s="172"/>
      <c r="H111" s="461"/>
      <c r="I111" s="172">
        <v>100000000</v>
      </c>
      <c r="J111" s="173">
        <v>40676</v>
      </c>
      <c r="K111" s="174" t="s">
        <v>386</v>
      </c>
    </row>
    <row r="112" spans="1:12" ht="17.25" customHeight="1">
      <c r="A112" s="467"/>
      <c r="B112" s="467"/>
      <c r="C112" s="468"/>
      <c r="D112" s="482"/>
      <c r="E112" s="461"/>
      <c r="F112" s="461"/>
      <c r="G112" s="172">
        <f t="shared" si="2"/>
        <v>100000000</v>
      </c>
      <c r="H112" s="461"/>
      <c r="I112" s="172">
        <v>100000000</v>
      </c>
      <c r="J112" s="173">
        <v>40686</v>
      </c>
      <c r="K112" s="174" t="s">
        <v>372</v>
      </c>
    </row>
    <row r="113" spans="1:12" s="180" customFormat="1" ht="17.25" customHeight="1">
      <c r="A113" s="467"/>
      <c r="B113" s="467"/>
      <c r="C113" s="468"/>
      <c r="D113" s="482"/>
      <c r="E113" s="461"/>
      <c r="F113" s="461"/>
      <c r="G113" s="172">
        <f t="shared" si="2"/>
        <v>50000000</v>
      </c>
      <c r="H113" s="461"/>
      <c r="I113" s="172">
        <v>50000000</v>
      </c>
      <c r="J113" s="173">
        <v>40690</v>
      </c>
      <c r="K113" s="174" t="s">
        <v>372</v>
      </c>
      <c r="L113" s="306"/>
    </row>
    <row r="114" spans="1:12" s="180" customFormat="1" ht="17.25" customHeight="1">
      <c r="A114" s="467"/>
      <c r="B114" s="467"/>
      <c r="C114" s="468"/>
      <c r="D114" s="482"/>
      <c r="E114" s="461"/>
      <c r="F114" s="461"/>
      <c r="G114" s="172">
        <f t="shared" si="2"/>
        <v>100000000</v>
      </c>
      <c r="H114" s="461"/>
      <c r="I114" s="172">
        <v>100000000</v>
      </c>
      <c r="J114" s="173">
        <v>40724</v>
      </c>
      <c r="K114" s="174" t="s">
        <v>372</v>
      </c>
      <c r="L114" s="306"/>
    </row>
    <row r="115" spans="1:12" s="180" customFormat="1" ht="17.25" customHeight="1">
      <c r="A115" s="467"/>
      <c r="B115" s="467"/>
      <c r="C115" s="468"/>
      <c r="D115" s="482"/>
      <c r="E115" s="461"/>
      <c r="F115" s="461"/>
      <c r="G115" s="172"/>
      <c r="H115" s="461"/>
      <c r="I115" s="172">
        <v>100000000</v>
      </c>
      <c r="J115" s="176">
        <v>40747</v>
      </c>
      <c r="K115" s="178" t="s">
        <v>386</v>
      </c>
      <c r="L115" s="306"/>
    </row>
    <row r="116" spans="1:12" ht="17.25" customHeight="1">
      <c r="A116" s="467"/>
      <c r="B116" s="467"/>
      <c r="C116" s="468"/>
      <c r="D116" s="482"/>
      <c r="E116" s="461"/>
      <c r="F116" s="461"/>
      <c r="G116" s="172">
        <f t="shared" si="2"/>
        <v>50000000</v>
      </c>
      <c r="H116" s="461"/>
      <c r="I116" s="172">
        <v>50000000</v>
      </c>
      <c r="J116" s="176">
        <v>41115</v>
      </c>
      <c r="K116" s="174" t="s">
        <v>372</v>
      </c>
    </row>
    <row r="117" spans="1:12" ht="17.25" customHeight="1">
      <c r="A117" s="467"/>
      <c r="B117" s="467"/>
      <c r="C117" s="468" t="s">
        <v>391</v>
      </c>
      <c r="D117" s="482">
        <v>41860</v>
      </c>
      <c r="E117" s="461">
        <v>7500000000</v>
      </c>
      <c r="F117" s="461">
        <v>10172555140</v>
      </c>
      <c r="G117" s="172">
        <f>IF(I117&gt;0,I117,0)</f>
        <v>800000000</v>
      </c>
      <c r="H117" s="461">
        <v>10172555140</v>
      </c>
      <c r="I117" s="172">
        <v>800000000</v>
      </c>
      <c r="J117" s="176">
        <v>41905</v>
      </c>
      <c r="K117" s="174" t="s">
        <v>372</v>
      </c>
    </row>
    <row r="118" spans="1:12" ht="17.25" customHeight="1">
      <c r="A118" s="467"/>
      <c r="B118" s="467"/>
      <c r="C118" s="468"/>
      <c r="D118" s="482"/>
      <c r="E118" s="461"/>
      <c r="F118" s="461"/>
      <c r="G118" s="172">
        <f t="shared" ref="G118:G131" si="3">IF(I118&gt;0,I118,0)</f>
        <v>1500000000</v>
      </c>
      <c r="H118" s="461"/>
      <c r="I118" s="172">
        <v>1500000000</v>
      </c>
      <c r="J118" s="176">
        <v>41935</v>
      </c>
      <c r="K118" s="174" t="s">
        <v>372</v>
      </c>
    </row>
    <row r="119" spans="1:12" ht="17.25" customHeight="1">
      <c r="A119" s="467"/>
      <c r="B119" s="467"/>
      <c r="C119" s="468"/>
      <c r="D119" s="482"/>
      <c r="E119" s="461"/>
      <c r="F119" s="461"/>
      <c r="G119" s="172">
        <f t="shared" si="3"/>
        <v>1000000000</v>
      </c>
      <c r="H119" s="461"/>
      <c r="I119" s="172">
        <v>1000000000</v>
      </c>
      <c r="J119" s="176">
        <v>41963</v>
      </c>
      <c r="K119" s="174" t="s">
        <v>372</v>
      </c>
    </row>
    <row r="120" spans="1:12" ht="17.25" customHeight="1">
      <c r="A120" s="467"/>
      <c r="B120" s="467"/>
      <c r="C120" s="468"/>
      <c r="D120" s="482"/>
      <c r="E120" s="461"/>
      <c r="F120" s="461"/>
      <c r="G120" s="172">
        <f t="shared" si="3"/>
        <v>1000000000</v>
      </c>
      <c r="H120" s="461"/>
      <c r="I120" s="172">
        <v>1000000000</v>
      </c>
      <c r="J120" s="176">
        <v>41984</v>
      </c>
      <c r="K120" s="174" t="s">
        <v>372</v>
      </c>
    </row>
    <row r="121" spans="1:12" ht="17.25" customHeight="1">
      <c r="A121" s="467"/>
      <c r="B121" s="467"/>
      <c r="C121" s="468"/>
      <c r="D121" s="482"/>
      <c r="E121" s="461"/>
      <c r="F121" s="461"/>
      <c r="G121" s="172">
        <f t="shared" si="3"/>
        <v>700000000</v>
      </c>
      <c r="H121" s="461"/>
      <c r="I121" s="172">
        <v>700000000</v>
      </c>
      <c r="J121" s="176">
        <v>42034</v>
      </c>
      <c r="K121" s="174" t="s">
        <v>372</v>
      </c>
      <c r="L121" s="197" t="s">
        <v>392</v>
      </c>
    </row>
    <row r="122" spans="1:12" ht="17.25" customHeight="1">
      <c r="A122" s="467"/>
      <c r="B122" s="467"/>
      <c r="C122" s="468"/>
      <c r="D122" s="482"/>
      <c r="E122" s="461"/>
      <c r="F122" s="461"/>
      <c r="G122" s="172">
        <f t="shared" si="3"/>
        <v>500000000</v>
      </c>
      <c r="H122" s="461"/>
      <c r="I122" s="172">
        <v>500000000</v>
      </c>
      <c r="J122" s="176">
        <v>42096</v>
      </c>
      <c r="K122" s="174" t="s">
        <v>372</v>
      </c>
    </row>
    <row r="123" spans="1:12" ht="17.25" customHeight="1">
      <c r="A123" s="467"/>
      <c r="B123" s="467"/>
      <c r="C123" s="468"/>
      <c r="D123" s="482"/>
      <c r="E123" s="461"/>
      <c r="F123" s="461"/>
      <c r="G123" s="172">
        <f t="shared" si="3"/>
        <v>500000000</v>
      </c>
      <c r="H123" s="461"/>
      <c r="I123" s="172">
        <v>500000000</v>
      </c>
      <c r="J123" s="176">
        <v>42116</v>
      </c>
      <c r="K123" s="174" t="s">
        <v>372</v>
      </c>
    </row>
    <row r="124" spans="1:12" ht="17.25" customHeight="1">
      <c r="A124" s="467"/>
      <c r="B124" s="467"/>
      <c r="C124" s="468"/>
      <c r="D124" s="482"/>
      <c r="E124" s="461"/>
      <c r="F124" s="461"/>
      <c r="G124" s="172">
        <f t="shared" si="3"/>
        <v>500000000</v>
      </c>
      <c r="H124" s="461"/>
      <c r="I124" s="172">
        <v>500000000</v>
      </c>
      <c r="J124" s="176">
        <v>42138</v>
      </c>
      <c r="K124" s="174" t="s">
        <v>372</v>
      </c>
    </row>
    <row r="125" spans="1:12" ht="17.25" customHeight="1">
      <c r="A125" s="467"/>
      <c r="B125" s="467"/>
      <c r="C125" s="468"/>
      <c r="D125" s="482"/>
      <c r="E125" s="461"/>
      <c r="F125" s="461"/>
      <c r="G125" s="172">
        <f t="shared" si="3"/>
        <v>1000000000</v>
      </c>
      <c r="H125" s="461"/>
      <c r="I125" s="138">
        <v>1000000000</v>
      </c>
      <c r="J125" s="176">
        <v>42187</v>
      </c>
      <c r="K125" s="174" t="s">
        <v>372</v>
      </c>
    </row>
    <row r="126" spans="1:12" ht="17.25" customHeight="1">
      <c r="A126" s="467"/>
      <c r="B126" s="467"/>
      <c r="C126" s="475"/>
      <c r="D126" s="484"/>
      <c r="E126" s="459"/>
      <c r="F126" s="459"/>
      <c r="G126" s="172">
        <f t="shared" si="3"/>
        <v>300000000</v>
      </c>
      <c r="H126" s="459"/>
      <c r="I126" s="223">
        <v>300000000</v>
      </c>
      <c r="J126" s="219">
        <v>42209</v>
      </c>
      <c r="K126" s="222" t="s">
        <v>372</v>
      </c>
    </row>
    <row r="127" spans="1:12" ht="17.25" customHeight="1">
      <c r="A127" s="467"/>
      <c r="B127" s="467"/>
      <c r="C127" s="475"/>
      <c r="D127" s="484"/>
      <c r="E127" s="459"/>
      <c r="F127" s="459"/>
      <c r="G127" s="172">
        <f t="shared" si="3"/>
        <v>200000000</v>
      </c>
      <c r="H127" s="459"/>
      <c r="I127" s="226">
        <v>200000000</v>
      </c>
      <c r="J127" s="228">
        <v>42342</v>
      </c>
      <c r="K127" s="378" t="s">
        <v>372</v>
      </c>
    </row>
    <row r="128" spans="1:12" ht="17.25" customHeight="1">
      <c r="A128" s="467"/>
      <c r="B128" s="467"/>
      <c r="C128" s="475"/>
      <c r="D128" s="484"/>
      <c r="E128" s="459"/>
      <c r="F128" s="459"/>
      <c r="G128" s="172">
        <f t="shared" si="3"/>
        <v>200000000</v>
      </c>
      <c r="H128" s="459"/>
      <c r="I128" s="426">
        <v>200000000</v>
      </c>
      <c r="J128" s="429">
        <v>42399</v>
      </c>
      <c r="K128" s="431" t="s">
        <v>372</v>
      </c>
    </row>
    <row r="129" spans="1:12" ht="17.25" customHeight="1">
      <c r="A129" s="467"/>
      <c r="B129" s="467"/>
      <c r="C129" s="475"/>
      <c r="D129" s="484"/>
      <c r="E129" s="459"/>
      <c r="F129" s="459"/>
      <c r="G129" s="172">
        <f t="shared" si="3"/>
        <v>300000000</v>
      </c>
      <c r="H129" s="459"/>
      <c r="I129" s="426">
        <v>300000000</v>
      </c>
      <c r="J129" s="429">
        <v>42403</v>
      </c>
      <c r="K129" s="431" t="s">
        <v>372</v>
      </c>
    </row>
    <row r="130" spans="1:12" ht="17.25" customHeight="1">
      <c r="A130" s="467"/>
      <c r="B130" s="467"/>
      <c r="C130" s="475"/>
      <c r="D130" s="484"/>
      <c r="E130" s="459"/>
      <c r="F130" s="459"/>
      <c r="G130" s="172">
        <f t="shared" si="3"/>
        <v>0</v>
      </c>
      <c r="H130" s="459"/>
      <c r="I130" s="426">
        <v>-500000000</v>
      </c>
      <c r="J130" s="429">
        <v>42191</v>
      </c>
      <c r="K130" s="433" t="s">
        <v>390</v>
      </c>
    </row>
    <row r="131" spans="1:12" ht="17.25" customHeight="1">
      <c r="A131" s="467"/>
      <c r="B131" s="467"/>
      <c r="C131" s="483"/>
      <c r="D131" s="485"/>
      <c r="E131" s="478"/>
      <c r="F131" s="478"/>
      <c r="G131" s="172">
        <f t="shared" si="3"/>
        <v>0</v>
      </c>
      <c r="H131" s="478"/>
      <c r="I131" s="138"/>
      <c r="J131" s="176"/>
      <c r="K131" s="174"/>
    </row>
    <row r="132" spans="1:12" s="161" customFormat="1" ht="18" customHeight="1">
      <c r="A132" s="467"/>
      <c r="B132" s="467"/>
      <c r="C132" s="470" t="s">
        <v>94</v>
      </c>
      <c r="D132" s="471"/>
      <c r="E132" s="158">
        <f>SUM(E104:E131)</f>
        <v>8500000000</v>
      </c>
      <c r="F132" s="158">
        <f>SUM(F104:F131)</f>
        <v>11322555140</v>
      </c>
      <c r="G132" s="158">
        <f>SUM(G104:G131)</f>
        <v>9350000000</v>
      </c>
      <c r="H132" s="158">
        <f>SUM(H104:H131)</f>
        <v>11322555140</v>
      </c>
      <c r="I132" s="158">
        <f>SUM(I104:I131)</f>
        <v>9058500000</v>
      </c>
      <c r="J132" s="159"/>
      <c r="K132" s="160" t="s">
        <v>42</v>
      </c>
      <c r="L132" s="302"/>
    </row>
    <row r="133" spans="1:12" s="161" customFormat="1" ht="18" customHeight="1">
      <c r="A133" s="467"/>
      <c r="B133" s="467"/>
      <c r="C133" s="470" t="s">
        <v>379</v>
      </c>
      <c r="D133" s="471"/>
      <c r="E133" s="162"/>
      <c r="F133" s="162"/>
      <c r="G133" s="163">
        <f>E132-G132</f>
        <v>-850000000</v>
      </c>
      <c r="H133" s="162"/>
      <c r="I133" s="163">
        <f>H132-I132</f>
        <v>2264055140</v>
      </c>
      <c r="J133" s="159"/>
      <c r="K133" s="160"/>
      <c r="L133" s="302"/>
    </row>
    <row r="134" spans="1:12" ht="17.25" customHeight="1">
      <c r="A134" s="467">
        <v>19</v>
      </c>
      <c r="B134" s="467" t="s">
        <v>111</v>
      </c>
      <c r="C134" s="475" t="s">
        <v>393</v>
      </c>
      <c r="D134" s="477">
        <v>41871</v>
      </c>
      <c r="E134" s="459">
        <v>2200000000</v>
      </c>
      <c r="F134" s="459">
        <f>2508700000</f>
        <v>2508700000</v>
      </c>
      <c r="G134" s="172">
        <f>IF(I134&gt;0,I134,0)</f>
        <v>752610000</v>
      </c>
      <c r="H134" s="459">
        <v>1858000000</v>
      </c>
      <c r="I134" s="172">
        <v>752610000</v>
      </c>
      <c r="J134" s="173">
        <v>41905</v>
      </c>
      <c r="K134" s="174" t="s">
        <v>372</v>
      </c>
    </row>
    <row r="135" spans="1:12" s="180" customFormat="1" ht="17.25" customHeight="1">
      <c r="A135" s="467"/>
      <c r="B135" s="467"/>
      <c r="C135" s="476"/>
      <c r="D135" s="476"/>
      <c r="E135" s="460"/>
      <c r="F135" s="460"/>
      <c r="G135" s="172">
        <f t="shared" ref="G135:G146" si="4">IF(I135&gt;0,I135,0)</f>
        <v>0</v>
      </c>
      <c r="H135" s="460"/>
      <c r="I135" s="185">
        <v>-200000000</v>
      </c>
      <c r="J135" s="186">
        <v>41907</v>
      </c>
      <c r="K135" s="187" t="s">
        <v>390</v>
      </c>
      <c r="L135" s="306"/>
    </row>
    <row r="136" spans="1:12" ht="17.25" customHeight="1">
      <c r="A136" s="467"/>
      <c r="B136" s="467"/>
      <c r="C136" s="476"/>
      <c r="D136" s="476"/>
      <c r="E136" s="460"/>
      <c r="F136" s="460"/>
      <c r="G136" s="172">
        <f t="shared" si="4"/>
        <v>500000000</v>
      </c>
      <c r="H136" s="460"/>
      <c r="I136" s="172">
        <v>500000000</v>
      </c>
      <c r="J136" s="173">
        <v>41942</v>
      </c>
      <c r="K136" s="174" t="s">
        <v>372</v>
      </c>
    </row>
    <row r="137" spans="1:12" ht="17.25" customHeight="1">
      <c r="A137" s="467"/>
      <c r="B137" s="467"/>
      <c r="C137" s="476"/>
      <c r="D137" s="476"/>
      <c r="E137" s="460"/>
      <c r="F137" s="460"/>
      <c r="G137" s="172">
        <f t="shared" si="4"/>
        <v>0</v>
      </c>
      <c r="H137" s="460"/>
      <c r="I137" s="185">
        <v>-100000000</v>
      </c>
      <c r="J137" s="186">
        <v>41951</v>
      </c>
      <c r="K137" s="187" t="s">
        <v>390</v>
      </c>
    </row>
    <row r="138" spans="1:12" ht="17.25" customHeight="1">
      <c r="A138" s="467"/>
      <c r="B138" s="467"/>
      <c r="C138" s="476"/>
      <c r="D138" s="476"/>
      <c r="E138" s="460"/>
      <c r="F138" s="460"/>
      <c r="G138" s="172">
        <f t="shared" si="4"/>
        <v>500000000</v>
      </c>
      <c r="H138" s="460"/>
      <c r="I138" s="172">
        <v>500000000</v>
      </c>
      <c r="J138" s="173">
        <v>42010</v>
      </c>
      <c r="K138" s="174" t="s">
        <v>372</v>
      </c>
    </row>
    <row r="139" spans="1:12" ht="17.25" customHeight="1">
      <c r="A139" s="467"/>
      <c r="B139" s="467"/>
      <c r="C139" s="476" t="s">
        <v>394</v>
      </c>
      <c r="D139" s="486">
        <v>42139</v>
      </c>
      <c r="E139" s="511">
        <f>308700000+501400000</f>
        <v>810100000</v>
      </c>
      <c r="F139" s="511">
        <f>184000000+317400000</f>
        <v>501400000</v>
      </c>
      <c r="G139" s="172">
        <f t="shared" si="4"/>
        <v>0</v>
      </c>
      <c r="H139" s="460">
        <f>139900000+250800000</f>
        <v>390700000</v>
      </c>
      <c r="I139" s="185">
        <v>-100000000</v>
      </c>
      <c r="J139" s="186">
        <v>42017</v>
      </c>
      <c r="K139" s="187" t="s">
        <v>390</v>
      </c>
    </row>
    <row r="140" spans="1:12" ht="17.25" customHeight="1">
      <c r="A140" s="467"/>
      <c r="B140" s="467"/>
      <c r="C140" s="476"/>
      <c r="D140" s="486"/>
      <c r="E140" s="511"/>
      <c r="F140" s="511"/>
      <c r="G140" s="172">
        <f t="shared" si="4"/>
        <v>251000000</v>
      </c>
      <c r="H140" s="460"/>
      <c r="I140" s="172">
        <v>251000000</v>
      </c>
      <c r="J140" s="173">
        <v>42094</v>
      </c>
      <c r="K140" s="174" t="s">
        <v>372</v>
      </c>
    </row>
    <row r="141" spans="1:12" ht="17.25" customHeight="1">
      <c r="A141" s="467"/>
      <c r="B141" s="467"/>
      <c r="C141" s="476"/>
      <c r="D141" s="486"/>
      <c r="E141" s="511"/>
      <c r="F141" s="511"/>
      <c r="G141" s="172">
        <f t="shared" si="4"/>
        <v>200000000</v>
      </c>
      <c r="H141" s="460"/>
      <c r="I141" s="172">
        <v>200000000</v>
      </c>
      <c r="J141" s="173">
        <v>42170</v>
      </c>
      <c r="K141" s="174" t="s">
        <v>372</v>
      </c>
    </row>
    <row r="142" spans="1:12" ht="17.25" customHeight="1">
      <c r="A142" s="467"/>
      <c r="B142" s="467"/>
      <c r="C142" s="476"/>
      <c r="D142" s="486"/>
      <c r="E142" s="511"/>
      <c r="F142" s="511"/>
      <c r="G142" s="172">
        <f t="shared" si="4"/>
        <v>400000000</v>
      </c>
      <c r="H142" s="460"/>
      <c r="I142" s="172">
        <v>400000000</v>
      </c>
      <c r="J142" s="173">
        <v>42199</v>
      </c>
      <c r="K142" s="174" t="s">
        <v>372</v>
      </c>
    </row>
    <row r="143" spans="1:12" ht="17.25" customHeight="1">
      <c r="A143" s="467"/>
      <c r="B143" s="467"/>
      <c r="C143" s="476"/>
      <c r="D143" s="486"/>
      <c r="E143" s="511"/>
      <c r="F143" s="511"/>
      <c r="G143" s="172">
        <f t="shared" si="4"/>
        <v>0</v>
      </c>
      <c r="H143" s="460"/>
      <c r="I143" s="185">
        <v>-200000000</v>
      </c>
      <c r="J143" s="173">
        <v>42202</v>
      </c>
      <c r="K143" s="187" t="s">
        <v>390</v>
      </c>
    </row>
    <row r="144" spans="1:12" ht="17.25" customHeight="1">
      <c r="A144" s="467"/>
      <c r="B144" s="467"/>
      <c r="C144" s="476"/>
      <c r="D144" s="486"/>
      <c r="E144" s="511"/>
      <c r="F144" s="511"/>
      <c r="G144" s="172">
        <f t="shared" si="4"/>
        <v>406490000</v>
      </c>
      <c r="H144" s="460"/>
      <c r="I144" s="151">
        <v>406490000</v>
      </c>
      <c r="J144" s="173">
        <v>42366</v>
      </c>
      <c r="K144" s="384" t="s">
        <v>372</v>
      </c>
    </row>
    <row r="145" spans="1:12" ht="17.25" customHeight="1">
      <c r="A145" s="467"/>
      <c r="B145" s="467"/>
      <c r="C145" s="476"/>
      <c r="D145" s="486"/>
      <c r="E145" s="511"/>
      <c r="F145" s="511"/>
      <c r="G145" s="172">
        <f t="shared" si="4"/>
        <v>0</v>
      </c>
      <c r="H145" s="460"/>
      <c r="I145" s="151">
        <v>-197695000</v>
      </c>
      <c r="J145" s="173">
        <v>42368</v>
      </c>
      <c r="K145" s="187" t="s">
        <v>390</v>
      </c>
    </row>
    <row r="146" spans="1:12" ht="17.25" customHeight="1">
      <c r="A146" s="467"/>
      <c r="B146" s="467"/>
      <c r="C146" s="476"/>
      <c r="D146" s="486"/>
      <c r="E146" s="511"/>
      <c r="F146" s="511"/>
      <c r="G146" s="172">
        <f t="shared" si="4"/>
        <v>0</v>
      </c>
      <c r="H146" s="460"/>
      <c r="I146" s="151"/>
      <c r="J146" s="151"/>
      <c r="K146" s="151"/>
    </row>
    <row r="147" spans="1:12" s="161" customFormat="1" ht="18" customHeight="1">
      <c r="A147" s="467"/>
      <c r="B147" s="467"/>
      <c r="C147" s="470" t="s">
        <v>94</v>
      </c>
      <c r="D147" s="471"/>
      <c r="E147" s="158">
        <f>SUM(E134:E146)</f>
        <v>3010100000</v>
      </c>
      <c r="F147" s="158">
        <f>SUM(F134:F146)</f>
        <v>3010100000</v>
      </c>
      <c r="G147" s="158">
        <f>SUM(G134:G146)</f>
        <v>3010100000</v>
      </c>
      <c r="H147" s="158">
        <f>SUM(H134:H146)</f>
        <v>2248700000</v>
      </c>
      <c r="I147" s="158">
        <f>SUM(I134:I146)</f>
        <v>2212405000</v>
      </c>
      <c r="J147" s="160" t="s">
        <v>1061</v>
      </c>
      <c r="K147" s="160" t="s">
        <v>42</v>
      </c>
      <c r="L147" s="302"/>
    </row>
    <row r="148" spans="1:12" s="161" customFormat="1" ht="18" customHeight="1">
      <c r="A148" s="467"/>
      <c r="B148" s="467"/>
      <c r="C148" s="470" t="s">
        <v>379</v>
      </c>
      <c r="D148" s="471"/>
      <c r="E148" s="162"/>
      <c r="F148" s="162"/>
      <c r="G148" s="163">
        <f>E147-G147</f>
        <v>0</v>
      </c>
      <c r="H148" s="162">
        <f>H147-K148+J148</f>
        <v>2212405000</v>
      </c>
      <c r="I148" s="163">
        <f>H148-I147</f>
        <v>0</v>
      </c>
      <c r="J148" s="322">
        <v>76140000</v>
      </c>
      <c r="K148" s="160">
        <f>H147*5%</f>
        <v>112435000</v>
      </c>
      <c r="L148" s="302" t="s">
        <v>1062</v>
      </c>
    </row>
    <row r="149" spans="1:12" ht="17.25" customHeight="1">
      <c r="A149" s="467">
        <v>20</v>
      </c>
      <c r="B149" s="467" t="s">
        <v>138</v>
      </c>
      <c r="C149" s="468" t="s">
        <v>395</v>
      </c>
      <c r="D149" s="469">
        <v>42014</v>
      </c>
      <c r="E149" s="461">
        <f>2200000000</f>
        <v>2200000000</v>
      </c>
      <c r="F149" s="461">
        <v>3500000000</v>
      </c>
      <c r="G149" s="172">
        <f>IF(I149&gt;0,I149,0)</f>
        <v>600000000</v>
      </c>
      <c r="H149" s="461">
        <v>2910000000</v>
      </c>
      <c r="I149" s="177">
        <v>600000000</v>
      </c>
      <c r="J149" s="173">
        <v>42034</v>
      </c>
      <c r="K149" s="174" t="s">
        <v>372</v>
      </c>
    </row>
    <row r="150" spans="1:12" ht="17.25" customHeight="1">
      <c r="A150" s="467"/>
      <c r="B150" s="467"/>
      <c r="C150" s="468"/>
      <c r="D150" s="468"/>
      <c r="E150" s="461"/>
      <c r="F150" s="461"/>
      <c r="G150" s="172">
        <f t="shared" ref="G150:G157" si="5">IF(I150&gt;0,I150,0)</f>
        <v>600000000</v>
      </c>
      <c r="H150" s="461"/>
      <c r="I150" s="177">
        <v>600000000</v>
      </c>
      <c r="J150" s="176">
        <v>42088</v>
      </c>
      <c r="K150" s="174" t="s">
        <v>372</v>
      </c>
    </row>
    <row r="151" spans="1:12" ht="17.25" customHeight="1">
      <c r="A151" s="467"/>
      <c r="B151" s="467"/>
      <c r="C151" s="468"/>
      <c r="D151" s="468"/>
      <c r="E151" s="461"/>
      <c r="F151" s="461"/>
      <c r="G151" s="172">
        <f t="shared" si="5"/>
        <v>500000000</v>
      </c>
      <c r="H151" s="461"/>
      <c r="I151" s="172">
        <v>500000000</v>
      </c>
      <c r="J151" s="176">
        <v>42131</v>
      </c>
      <c r="K151" s="174" t="s">
        <v>372</v>
      </c>
    </row>
    <row r="152" spans="1:12" ht="17.25" customHeight="1">
      <c r="A152" s="467"/>
      <c r="B152" s="467"/>
      <c r="C152" s="468"/>
      <c r="D152" s="468"/>
      <c r="E152" s="461"/>
      <c r="F152" s="461"/>
      <c r="G152" s="172">
        <f t="shared" si="5"/>
        <v>500000000</v>
      </c>
      <c r="H152" s="461"/>
      <c r="I152" s="172">
        <v>500000000</v>
      </c>
      <c r="J152" s="176">
        <v>42142</v>
      </c>
      <c r="K152" s="174" t="s">
        <v>372</v>
      </c>
    </row>
    <row r="153" spans="1:12" ht="17.25" customHeight="1">
      <c r="A153" s="467"/>
      <c r="B153" s="467"/>
      <c r="C153" s="468"/>
      <c r="D153" s="468"/>
      <c r="E153" s="461"/>
      <c r="F153" s="461"/>
      <c r="G153" s="172">
        <f t="shared" si="5"/>
        <v>0</v>
      </c>
      <c r="H153" s="461"/>
      <c r="I153" s="185">
        <v>-500000000</v>
      </c>
      <c r="J153" s="186">
        <v>42144</v>
      </c>
      <c r="K153" s="187" t="s">
        <v>390</v>
      </c>
    </row>
    <row r="154" spans="1:12" ht="17.25" customHeight="1">
      <c r="A154" s="467"/>
      <c r="B154" s="467"/>
      <c r="C154" s="468"/>
      <c r="D154" s="468"/>
      <c r="E154" s="461"/>
      <c r="F154" s="461"/>
      <c r="G154" s="172">
        <f t="shared" si="5"/>
        <v>500000000</v>
      </c>
      <c r="H154" s="461"/>
      <c r="I154" s="172">
        <v>500000000</v>
      </c>
      <c r="J154" s="176">
        <v>42164</v>
      </c>
      <c r="K154" s="174" t="s">
        <v>372</v>
      </c>
    </row>
    <row r="155" spans="1:12" ht="17.25" customHeight="1">
      <c r="A155" s="467"/>
      <c r="B155" s="467"/>
      <c r="C155" s="468"/>
      <c r="D155" s="468"/>
      <c r="E155" s="461"/>
      <c r="F155" s="461"/>
      <c r="G155" s="172">
        <f t="shared" si="5"/>
        <v>500000000</v>
      </c>
      <c r="H155" s="461"/>
      <c r="I155" s="172">
        <v>500000000</v>
      </c>
      <c r="J155" s="176">
        <v>42199</v>
      </c>
      <c r="K155" s="174" t="s">
        <v>372</v>
      </c>
    </row>
    <row r="156" spans="1:12" ht="17.25" customHeight="1">
      <c r="A156" s="467"/>
      <c r="B156" s="467"/>
      <c r="C156" s="468"/>
      <c r="D156" s="468"/>
      <c r="E156" s="461"/>
      <c r="F156" s="461"/>
      <c r="G156" s="172">
        <f t="shared" si="5"/>
        <v>0</v>
      </c>
      <c r="H156" s="461"/>
      <c r="I156" s="172">
        <v>-200000000</v>
      </c>
      <c r="J156" s="176">
        <v>42205</v>
      </c>
      <c r="K156" s="187" t="s">
        <v>390</v>
      </c>
    </row>
    <row r="157" spans="1:12" ht="17.25" customHeight="1">
      <c r="A157" s="467"/>
      <c r="B157" s="467"/>
      <c r="C157" s="468"/>
      <c r="D157" s="468"/>
      <c r="E157" s="461"/>
      <c r="F157" s="461"/>
      <c r="G157" s="172">
        <f t="shared" si="5"/>
        <v>0</v>
      </c>
      <c r="H157" s="461"/>
      <c r="I157" s="151"/>
      <c r="J157" s="176"/>
      <c r="K157" s="174"/>
    </row>
    <row r="158" spans="1:12" s="161" customFormat="1" ht="18" customHeight="1">
      <c r="A158" s="467"/>
      <c r="B158" s="467"/>
      <c r="C158" s="470" t="s">
        <v>94</v>
      </c>
      <c r="D158" s="471"/>
      <c r="E158" s="158">
        <f>SUM(E149:E157)</f>
        <v>2200000000</v>
      </c>
      <c r="F158" s="158">
        <f>SUM(F149:F157)</f>
        <v>3500000000</v>
      </c>
      <c r="G158" s="158">
        <f>SUM(G149:G157)</f>
        <v>3200000000</v>
      </c>
      <c r="H158" s="158">
        <f>SUM(H149:H157)</f>
        <v>2910000000</v>
      </c>
      <c r="I158" s="158">
        <f>SUM(I149:I157)</f>
        <v>2500000000</v>
      </c>
      <c r="J158" s="159"/>
      <c r="K158" s="160" t="s">
        <v>42</v>
      </c>
      <c r="L158" s="302"/>
    </row>
    <row r="159" spans="1:12" s="161" customFormat="1" ht="18" customHeight="1">
      <c r="A159" s="467"/>
      <c r="B159" s="467"/>
      <c r="C159" s="470" t="s">
        <v>379</v>
      </c>
      <c r="D159" s="471"/>
      <c r="E159" s="162"/>
      <c r="F159" s="162"/>
      <c r="G159" s="163">
        <f>E158-G158</f>
        <v>-1000000000</v>
      </c>
      <c r="H159" s="162"/>
      <c r="I159" s="163">
        <f>H158-I158</f>
        <v>410000000</v>
      </c>
      <c r="J159" s="159"/>
      <c r="K159" s="160"/>
      <c r="L159" s="302"/>
    </row>
    <row r="160" spans="1:12" ht="17.25" customHeight="1">
      <c r="A160" s="467">
        <v>21</v>
      </c>
      <c r="B160" s="467" t="s">
        <v>150</v>
      </c>
      <c r="C160" s="468" t="s">
        <v>396</v>
      </c>
      <c r="D160" s="469">
        <v>42088</v>
      </c>
      <c r="E160" s="461">
        <v>1893507770</v>
      </c>
      <c r="F160" s="461">
        <v>1858997690</v>
      </c>
      <c r="G160" s="172">
        <f t="shared" ref="G160:G164" si="6">IF(I160&gt;0,I160,0)</f>
        <v>360000000</v>
      </c>
      <c r="H160" s="461">
        <v>1300000000</v>
      </c>
      <c r="I160" s="177">
        <v>360000000</v>
      </c>
      <c r="J160" s="173">
        <v>42094</v>
      </c>
      <c r="K160" s="174" t="s">
        <v>372</v>
      </c>
    </row>
    <row r="161" spans="1:12" ht="17.25" customHeight="1">
      <c r="A161" s="467"/>
      <c r="B161" s="467"/>
      <c r="C161" s="468"/>
      <c r="D161" s="469"/>
      <c r="E161" s="461"/>
      <c r="F161" s="461"/>
      <c r="G161" s="172">
        <f t="shared" si="6"/>
        <v>500000000</v>
      </c>
      <c r="H161" s="461"/>
      <c r="I161" s="177">
        <v>500000000</v>
      </c>
      <c r="J161" s="173">
        <v>42381</v>
      </c>
      <c r="K161" s="422" t="s">
        <v>372</v>
      </c>
    </row>
    <row r="162" spans="1:12" ht="17.25" customHeight="1">
      <c r="A162" s="467"/>
      <c r="B162" s="467"/>
      <c r="C162" s="468"/>
      <c r="D162" s="469"/>
      <c r="E162" s="461"/>
      <c r="F162" s="461"/>
      <c r="G162" s="172">
        <f t="shared" si="6"/>
        <v>0</v>
      </c>
      <c r="H162" s="461"/>
      <c r="I162" s="172">
        <v>-200000000</v>
      </c>
      <c r="J162" s="173">
        <v>42382</v>
      </c>
      <c r="K162" s="187" t="s">
        <v>390</v>
      </c>
    </row>
    <row r="163" spans="1:12" ht="17.25" customHeight="1">
      <c r="A163" s="467"/>
      <c r="B163" s="467"/>
      <c r="C163" s="468"/>
      <c r="D163" s="469"/>
      <c r="E163" s="461"/>
      <c r="F163" s="461"/>
      <c r="G163" s="172">
        <f t="shared" si="6"/>
        <v>0</v>
      </c>
      <c r="H163" s="461"/>
      <c r="I163" s="177"/>
      <c r="J163" s="173"/>
      <c r="K163" s="422"/>
    </row>
    <row r="164" spans="1:12" ht="17.25" customHeight="1">
      <c r="A164" s="467"/>
      <c r="B164" s="467"/>
      <c r="C164" s="468"/>
      <c r="D164" s="468"/>
      <c r="E164" s="461"/>
      <c r="F164" s="461"/>
      <c r="G164" s="172">
        <f t="shared" si="6"/>
        <v>0</v>
      </c>
      <c r="H164" s="461"/>
      <c r="I164" s="151"/>
      <c r="J164" s="176"/>
      <c r="K164" s="174"/>
    </row>
    <row r="165" spans="1:12" s="161" customFormat="1" ht="18" customHeight="1">
      <c r="A165" s="467"/>
      <c r="B165" s="467"/>
      <c r="C165" s="470" t="s">
        <v>94</v>
      </c>
      <c r="D165" s="471"/>
      <c r="E165" s="158">
        <f>SUM(E160:E164)</f>
        <v>1893507770</v>
      </c>
      <c r="F165" s="158">
        <f>SUM(F160:F164)</f>
        <v>1858997690</v>
      </c>
      <c r="G165" s="158">
        <f>SUM(G160:G164)</f>
        <v>860000000</v>
      </c>
      <c r="H165" s="158">
        <f>SUM(H160:H164)</f>
        <v>1300000000</v>
      </c>
      <c r="I165" s="158">
        <f>SUM(I160:I164)</f>
        <v>660000000</v>
      </c>
      <c r="J165" s="159"/>
      <c r="K165" s="160" t="s">
        <v>42</v>
      </c>
      <c r="L165" s="302"/>
    </row>
    <row r="166" spans="1:12" s="161" customFormat="1" ht="18" customHeight="1">
      <c r="A166" s="467"/>
      <c r="B166" s="467"/>
      <c r="C166" s="470" t="s">
        <v>379</v>
      </c>
      <c r="D166" s="471"/>
      <c r="E166" s="162"/>
      <c r="F166" s="162"/>
      <c r="G166" s="163">
        <f>E165-G165</f>
        <v>1033507770</v>
      </c>
      <c r="H166" s="162"/>
      <c r="I166" s="163">
        <f>H165-I165</f>
        <v>640000000</v>
      </c>
      <c r="J166" s="159"/>
      <c r="K166" s="160"/>
      <c r="L166" s="302"/>
    </row>
    <row r="167" spans="1:12" ht="16.5" customHeight="1">
      <c r="A167" s="467">
        <v>22</v>
      </c>
      <c r="B167" s="497" t="s">
        <v>305</v>
      </c>
      <c r="C167" s="475" t="s">
        <v>405</v>
      </c>
      <c r="D167" s="477">
        <v>42173</v>
      </c>
      <c r="E167" s="459"/>
      <c r="F167" s="459">
        <v>3652000000</v>
      </c>
      <c r="G167" s="172">
        <f>IF(I167&gt;0,I167,0)</f>
        <v>100000000</v>
      </c>
      <c r="H167" s="459">
        <v>2552000000</v>
      </c>
      <c r="I167" s="172">
        <v>100000000</v>
      </c>
      <c r="J167" s="176">
        <v>42185</v>
      </c>
      <c r="K167" s="174" t="s">
        <v>372</v>
      </c>
    </row>
    <row r="168" spans="1:12" ht="16.5" customHeight="1">
      <c r="A168" s="467"/>
      <c r="B168" s="497"/>
      <c r="C168" s="476"/>
      <c r="D168" s="476"/>
      <c r="E168" s="460"/>
      <c r="F168" s="460"/>
      <c r="G168" s="172">
        <f t="shared" ref="G168:G179" si="7">IF(I168&gt;0,I168,0)</f>
        <v>200000000</v>
      </c>
      <c r="H168" s="460"/>
      <c r="I168" s="172">
        <v>200000000</v>
      </c>
      <c r="J168" s="176">
        <v>42187</v>
      </c>
      <c r="K168" s="174" t="s">
        <v>372</v>
      </c>
    </row>
    <row r="169" spans="1:12" ht="16.5" customHeight="1">
      <c r="A169" s="467"/>
      <c r="B169" s="497"/>
      <c r="C169" s="476"/>
      <c r="D169" s="476"/>
      <c r="E169" s="460"/>
      <c r="F169" s="460"/>
      <c r="G169" s="172">
        <f t="shared" si="7"/>
        <v>500000000</v>
      </c>
      <c r="H169" s="460"/>
      <c r="I169" s="172">
        <v>500000000</v>
      </c>
      <c r="J169" s="217">
        <v>42229</v>
      </c>
      <c r="K169" s="216" t="s">
        <v>372</v>
      </c>
    </row>
    <row r="170" spans="1:12" ht="16.5" customHeight="1">
      <c r="A170" s="467"/>
      <c r="B170" s="497"/>
      <c r="C170" s="476"/>
      <c r="D170" s="476"/>
      <c r="E170" s="460"/>
      <c r="F170" s="460"/>
      <c r="G170" s="172">
        <f t="shared" si="7"/>
        <v>0</v>
      </c>
      <c r="H170" s="460"/>
      <c r="I170" s="193">
        <v>-300000000</v>
      </c>
      <c r="J170" s="194">
        <v>42234</v>
      </c>
      <c r="K170" s="195" t="s">
        <v>390</v>
      </c>
    </row>
    <row r="171" spans="1:12" ht="16.5" customHeight="1">
      <c r="A171" s="467"/>
      <c r="B171" s="497"/>
      <c r="C171" s="476"/>
      <c r="D171" s="476"/>
      <c r="E171" s="460"/>
      <c r="F171" s="460"/>
      <c r="G171" s="172">
        <f t="shared" si="7"/>
        <v>400000000</v>
      </c>
      <c r="H171" s="460"/>
      <c r="I171" s="172">
        <v>400000000</v>
      </c>
      <c r="J171" s="284">
        <v>42275</v>
      </c>
      <c r="K171" s="285" t="s">
        <v>372</v>
      </c>
    </row>
    <row r="172" spans="1:12" ht="16.5" customHeight="1">
      <c r="A172" s="467"/>
      <c r="B172" s="497"/>
      <c r="C172" s="476"/>
      <c r="D172" s="476"/>
      <c r="E172" s="460"/>
      <c r="F172" s="460"/>
      <c r="G172" s="172">
        <f t="shared" si="7"/>
        <v>0</v>
      </c>
      <c r="H172" s="460"/>
      <c r="I172" s="193">
        <v>-200000000</v>
      </c>
      <c r="J172" s="194">
        <v>42279</v>
      </c>
      <c r="K172" s="195" t="s">
        <v>390</v>
      </c>
    </row>
    <row r="173" spans="1:12" ht="16.5" customHeight="1">
      <c r="A173" s="467"/>
      <c r="B173" s="497"/>
      <c r="C173" s="476"/>
      <c r="D173" s="476"/>
      <c r="E173" s="460"/>
      <c r="F173" s="460"/>
      <c r="G173" s="172">
        <f t="shared" si="7"/>
        <v>150000000</v>
      </c>
      <c r="H173" s="460"/>
      <c r="I173" s="172">
        <v>150000000</v>
      </c>
      <c r="J173" s="300">
        <v>42291</v>
      </c>
      <c r="K173" s="299" t="s">
        <v>372</v>
      </c>
    </row>
    <row r="174" spans="1:12" ht="16.5" customHeight="1">
      <c r="A174" s="467"/>
      <c r="B174" s="497"/>
      <c r="C174" s="476"/>
      <c r="D174" s="476"/>
      <c r="E174" s="460"/>
      <c r="F174" s="460"/>
      <c r="G174" s="172">
        <f t="shared" si="7"/>
        <v>400000000</v>
      </c>
      <c r="H174" s="460"/>
      <c r="I174" s="172">
        <v>400000000</v>
      </c>
      <c r="J174" s="300">
        <v>42305</v>
      </c>
      <c r="K174" s="299" t="s">
        <v>372</v>
      </c>
    </row>
    <row r="175" spans="1:12" ht="16.5" customHeight="1">
      <c r="A175" s="467"/>
      <c r="B175" s="497"/>
      <c r="C175" s="476"/>
      <c r="D175" s="476"/>
      <c r="E175" s="460"/>
      <c r="F175" s="460"/>
      <c r="G175" s="172">
        <f t="shared" si="7"/>
        <v>0</v>
      </c>
      <c r="H175" s="460"/>
      <c r="I175" s="172">
        <v>-250000000</v>
      </c>
      <c r="J175" s="194">
        <v>42311</v>
      </c>
      <c r="K175" s="195" t="s">
        <v>390</v>
      </c>
    </row>
    <row r="176" spans="1:12" ht="16.5" customHeight="1">
      <c r="A176" s="467"/>
      <c r="B176" s="497"/>
      <c r="C176" s="476"/>
      <c r="D176" s="476"/>
      <c r="E176" s="460"/>
      <c r="F176" s="460"/>
      <c r="G176" s="172">
        <f t="shared" si="7"/>
        <v>300000000</v>
      </c>
      <c r="H176" s="460"/>
      <c r="I176" s="172">
        <v>300000000</v>
      </c>
      <c r="J176" s="300">
        <v>42374</v>
      </c>
      <c r="K176" s="416" t="s">
        <v>372</v>
      </c>
    </row>
    <row r="177" spans="1:12" ht="16.5" customHeight="1">
      <c r="A177" s="467"/>
      <c r="B177" s="497"/>
      <c r="C177" s="476"/>
      <c r="D177" s="476"/>
      <c r="E177" s="460"/>
      <c r="F177" s="460"/>
      <c r="G177" s="172">
        <f t="shared" si="7"/>
        <v>0</v>
      </c>
      <c r="H177" s="460"/>
      <c r="I177" s="172">
        <v>-200000000</v>
      </c>
      <c r="J177" s="194">
        <v>42374</v>
      </c>
      <c r="K177" s="195" t="s">
        <v>390</v>
      </c>
    </row>
    <row r="178" spans="1:12" ht="16.5" customHeight="1">
      <c r="A178" s="467"/>
      <c r="B178" s="497"/>
      <c r="C178" s="476"/>
      <c r="D178" s="476"/>
      <c r="E178" s="460"/>
      <c r="F178" s="460"/>
      <c r="G178" s="172">
        <f t="shared" si="7"/>
        <v>0</v>
      </c>
      <c r="H178" s="460"/>
      <c r="I178" s="172"/>
      <c r="J178" s="300"/>
      <c r="K178" s="299"/>
    </row>
    <row r="179" spans="1:12" ht="16.5" customHeight="1">
      <c r="A179" s="467"/>
      <c r="B179" s="497"/>
      <c r="C179" s="506"/>
      <c r="D179" s="506"/>
      <c r="E179" s="462"/>
      <c r="F179" s="462"/>
      <c r="G179" s="172">
        <f t="shared" si="7"/>
        <v>0</v>
      </c>
      <c r="H179" s="462"/>
      <c r="I179" s="172"/>
      <c r="J179" s="297"/>
      <c r="K179" s="298"/>
    </row>
    <row r="180" spans="1:12" s="161" customFormat="1" ht="18" customHeight="1">
      <c r="A180" s="467"/>
      <c r="B180" s="497"/>
      <c r="C180" s="470" t="s">
        <v>94</v>
      </c>
      <c r="D180" s="471"/>
      <c r="E180" s="158">
        <f>SUM(E167:E179)</f>
        <v>0</v>
      </c>
      <c r="F180" s="158">
        <f>SUM(F167:F179)</f>
        <v>3652000000</v>
      </c>
      <c r="G180" s="158">
        <f>SUM(G167:G179)</f>
        <v>2050000000</v>
      </c>
      <c r="H180" s="158">
        <f>SUM(H167:H179)</f>
        <v>2552000000</v>
      </c>
      <c r="I180" s="158">
        <f>SUM(I167:I179)</f>
        <v>1100000000</v>
      </c>
      <c r="J180" s="159"/>
      <c r="K180" s="160" t="s">
        <v>42</v>
      </c>
      <c r="L180" s="302"/>
    </row>
    <row r="181" spans="1:12" s="161" customFormat="1" ht="18" customHeight="1">
      <c r="A181" s="467"/>
      <c r="B181" s="497"/>
      <c r="C181" s="470" t="s">
        <v>379</v>
      </c>
      <c r="D181" s="471"/>
      <c r="E181" s="162"/>
      <c r="F181" s="162"/>
      <c r="G181" s="163">
        <f>E180-G180</f>
        <v>-2050000000</v>
      </c>
      <c r="H181" s="162"/>
      <c r="I181" s="163">
        <f>H180-I180</f>
        <v>1452000000</v>
      </c>
      <c r="J181" s="159"/>
      <c r="K181" s="160"/>
      <c r="L181" s="302"/>
    </row>
    <row r="182" spans="1:12" ht="17.25" customHeight="1">
      <c r="A182" s="467">
        <v>23</v>
      </c>
      <c r="B182" s="467" t="s">
        <v>151</v>
      </c>
      <c r="C182" s="468"/>
      <c r="D182" s="469">
        <v>42094</v>
      </c>
      <c r="E182" s="461">
        <f>650650000+49500000</f>
        <v>700150000</v>
      </c>
      <c r="F182" s="461">
        <f>650650000+49500000</f>
        <v>700150000</v>
      </c>
      <c r="G182" s="172">
        <f t="shared" ref="G182:G186" si="8">IF(I182&gt;0,I182,0)</f>
        <v>195195000</v>
      </c>
      <c r="H182" s="461">
        <f>485650000+49500000+15000000-5200000</f>
        <v>544950000</v>
      </c>
      <c r="I182" s="172">
        <v>195195000</v>
      </c>
      <c r="J182" s="176">
        <v>42103</v>
      </c>
      <c r="K182" s="174" t="s">
        <v>372</v>
      </c>
    </row>
    <row r="183" spans="1:12" ht="17.25" customHeight="1">
      <c r="A183" s="467"/>
      <c r="B183" s="467"/>
      <c r="C183" s="468"/>
      <c r="D183" s="469"/>
      <c r="E183" s="461"/>
      <c r="F183" s="461"/>
      <c r="G183" s="172">
        <f t="shared" si="8"/>
        <v>140000000</v>
      </c>
      <c r="H183" s="461"/>
      <c r="I183" s="172">
        <v>140000000</v>
      </c>
      <c r="J183" s="176">
        <v>42170</v>
      </c>
      <c r="K183" s="174" t="s">
        <v>372</v>
      </c>
    </row>
    <row r="184" spans="1:12" ht="17.25" customHeight="1">
      <c r="A184" s="467"/>
      <c r="B184" s="467"/>
      <c r="C184" s="468"/>
      <c r="D184" s="469"/>
      <c r="E184" s="461"/>
      <c r="F184" s="461"/>
      <c r="G184" s="172">
        <f t="shared" si="8"/>
        <v>50000000</v>
      </c>
      <c r="H184" s="461"/>
      <c r="I184" s="172">
        <v>50000000</v>
      </c>
      <c r="J184" s="377">
        <v>42319</v>
      </c>
      <c r="K184" s="378" t="s">
        <v>372</v>
      </c>
    </row>
    <row r="185" spans="1:12" ht="17.25" customHeight="1">
      <c r="A185" s="467"/>
      <c r="B185" s="467"/>
      <c r="C185" s="468"/>
      <c r="D185" s="469"/>
      <c r="E185" s="461"/>
      <c r="F185" s="461"/>
      <c r="G185" s="172">
        <f t="shared" si="8"/>
        <v>314955000</v>
      </c>
      <c r="H185" s="461"/>
      <c r="I185" s="172">
        <v>314955000</v>
      </c>
      <c r="J185" s="377">
        <v>42375</v>
      </c>
      <c r="K185" s="418" t="s">
        <v>372</v>
      </c>
    </row>
    <row r="186" spans="1:12" ht="16.5" customHeight="1">
      <c r="A186" s="467"/>
      <c r="B186" s="467"/>
      <c r="C186" s="468"/>
      <c r="D186" s="469"/>
      <c r="E186" s="461"/>
      <c r="F186" s="461"/>
      <c r="G186" s="172">
        <f t="shared" si="8"/>
        <v>0</v>
      </c>
      <c r="H186" s="461"/>
      <c r="I186" s="151">
        <v>-155200000</v>
      </c>
      <c r="J186" s="176">
        <v>42380</v>
      </c>
      <c r="K186" s="421" t="s">
        <v>372</v>
      </c>
    </row>
    <row r="187" spans="1:12" s="161" customFormat="1" ht="18" customHeight="1">
      <c r="A187" s="467"/>
      <c r="B187" s="467"/>
      <c r="C187" s="470" t="s">
        <v>94</v>
      </c>
      <c r="D187" s="471"/>
      <c r="E187" s="158">
        <f>SUM(E182:E186)</f>
        <v>700150000</v>
      </c>
      <c r="F187" s="158">
        <f>SUM(F182:F186)</f>
        <v>700150000</v>
      </c>
      <c r="G187" s="158">
        <f>SUM(G182:G186)</f>
        <v>700150000</v>
      </c>
      <c r="H187" s="158">
        <f>SUM(H182:H186)</f>
        <v>544950000</v>
      </c>
      <c r="I187" s="158">
        <f>SUM(I182:I186)</f>
        <v>544950000</v>
      </c>
      <c r="J187" s="159"/>
      <c r="K187" s="160" t="s">
        <v>42</v>
      </c>
      <c r="L187" s="302"/>
    </row>
    <row r="188" spans="1:12" s="161" customFormat="1" ht="18" customHeight="1">
      <c r="A188" s="467"/>
      <c r="B188" s="467"/>
      <c r="C188" s="470" t="s">
        <v>379</v>
      </c>
      <c r="D188" s="471"/>
      <c r="E188" s="162"/>
      <c r="F188" s="162"/>
      <c r="G188" s="163">
        <f>E187-G187</f>
        <v>0</v>
      </c>
      <c r="H188" s="162"/>
      <c r="I188" s="163">
        <f>H187-I187</f>
        <v>0</v>
      </c>
      <c r="J188" s="159"/>
      <c r="K188" s="160"/>
      <c r="L188" s="302"/>
    </row>
    <row r="189" spans="1:12" ht="16.5" customHeight="1">
      <c r="A189" s="467">
        <v>24</v>
      </c>
      <c r="B189" s="467" t="s">
        <v>152</v>
      </c>
      <c r="C189" s="468" t="s">
        <v>397</v>
      </c>
      <c r="D189" s="469">
        <v>41618</v>
      </c>
      <c r="E189" s="461">
        <v>394100000</v>
      </c>
      <c r="F189" s="461">
        <v>394100000</v>
      </c>
      <c r="G189" s="172">
        <f t="shared" ref="G189:G192" si="9">IF(I189&gt;0,I189,0)</f>
        <v>100000000</v>
      </c>
      <c r="H189" s="461">
        <v>298500000</v>
      </c>
      <c r="I189" s="172">
        <v>100000000</v>
      </c>
      <c r="J189" s="176">
        <v>42116</v>
      </c>
      <c r="K189" s="174" t="s">
        <v>372</v>
      </c>
    </row>
    <row r="190" spans="1:12" ht="16.5" customHeight="1">
      <c r="A190" s="467"/>
      <c r="B190" s="467"/>
      <c r="C190" s="468"/>
      <c r="D190" s="469"/>
      <c r="E190" s="461"/>
      <c r="F190" s="461"/>
      <c r="G190" s="172">
        <f t="shared" si="9"/>
        <v>200000000</v>
      </c>
      <c r="H190" s="461"/>
      <c r="I190" s="172">
        <v>200000000</v>
      </c>
      <c r="J190" s="420">
        <v>42381</v>
      </c>
      <c r="K190" s="422" t="s">
        <v>372</v>
      </c>
    </row>
    <row r="191" spans="1:12" ht="16.5" customHeight="1">
      <c r="A191" s="467"/>
      <c r="B191" s="467"/>
      <c r="C191" s="468"/>
      <c r="D191" s="469"/>
      <c r="E191" s="461"/>
      <c r="F191" s="461"/>
      <c r="G191" s="172">
        <f t="shared" si="9"/>
        <v>0</v>
      </c>
      <c r="H191" s="461"/>
      <c r="I191" s="172">
        <v>-100000000</v>
      </c>
      <c r="J191" s="420">
        <v>42382</v>
      </c>
      <c r="K191" s="195" t="s">
        <v>390</v>
      </c>
    </row>
    <row r="192" spans="1:12" ht="16.5" customHeight="1">
      <c r="A192" s="467"/>
      <c r="B192" s="467"/>
      <c r="C192" s="468"/>
      <c r="D192" s="469"/>
      <c r="E192" s="461"/>
      <c r="F192" s="461"/>
      <c r="G192" s="172">
        <f t="shared" si="9"/>
        <v>0</v>
      </c>
      <c r="H192" s="461"/>
      <c r="I192" s="151"/>
      <c r="J192" s="176"/>
      <c r="K192" s="188"/>
    </row>
    <row r="193" spans="1:12" s="161" customFormat="1" ht="18" customHeight="1">
      <c r="A193" s="467"/>
      <c r="B193" s="467"/>
      <c r="C193" s="470" t="s">
        <v>94</v>
      </c>
      <c r="D193" s="471"/>
      <c r="E193" s="158">
        <f>SUM(E189:E192)</f>
        <v>394100000</v>
      </c>
      <c r="F193" s="158">
        <f>SUM(F189:F192)</f>
        <v>394100000</v>
      </c>
      <c r="G193" s="158">
        <f>SUM(G189:G192)</f>
        <v>300000000</v>
      </c>
      <c r="H193" s="158">
        <f>SUM(H189:H192)</f>
        <v>298500000</v>
      </c>
      <c r="I193" s="158">
        <f>SUM(I189:I192)</f>
        <v>200000000</v>
      </c>
      <c r="J193" s="159"/>
      <c r="K193" s="160" t="s">
        <v>42</v>
      </c>
      <c r="L193" s="302"/>
    </row>
    <row r="194" spans="1:12" s="161" customFormat="1" ht="18" customHeight="1">
      <c r="A194" s="467"/>
      <c r="B194" s="467"/>
      <c r="C194" s="470" t="s">
        <v>379</v>
      </c>
      <c r="D194" s="471"/>
      <c r="E194" s="162"/>
      <c r="F194" s="162"/>
      <c r="G194" s="163">
        <f>E193-G193</f>
        <v>94100000</v>
      </c>
      <c r="H194" s="162"/>
      <c r="I194" s="163">
        <f>H193-I193</f>
        <v>98500000</v>
      </c>
      <c r="J194" s="159"/>
      <c r="K194" s="160"/>
      <c r="L194" s="302"/>
    </row>
    <row r="195" spans="1:12" ht="16.5" customHeight="1">
      <c r="A195" s="467">
        <v>25</v>
      </c>
      <c r="B195" s="467" t="s">
        <v>172</v>
      </c>
      <c r="C195" s="468" t="s">
        <v>398</v>
      </c>
      <c r="D195" s="469"/>
      <c r="E195" s="461">
        <v>890000000</v>
      </c>
      <c r="F195" s="461">
        <v>898744036</v>
      </c>
      <c r="G195" s="172">
        <f t="shared" ref="G195:G205" si="10">IF(I195&gt;0,I195,0)</f>
        <v>150000000</v>
      </c>
      <c r="H195" s="461">
        <f>663683801</f>
        <v>663683801</v>
      </c>
      <c r="I195" s="172">
        <v>150000000</v>
      </c>
      <c r="J195" s="176">
        <v>42132</v>
      </c>
      <c r="K195" s="174" t="s">
        <v>372</v>
      </c>
    </row>
    <row r="196" spans="1:12" ht="16.5" customHeight="1">
      <c r="A196" s="467"/>
      <c r="B196" s="467"/>
      <c r="C196" s="468"/>
      <c r="D196" s="469"/>
      <c r="E196" s="461"/>
      <c r="F196" s="461"/>
      <c r="G196" s="172">
        <f t="shared" si="10"/>
        <v>150000000</v>
      </c>
      <c r="H196" s="461"/>
      <c r="I196" s="172">
        <v>150000000</v>
      </c>
      <c r="J196" s="176">
        <v>42144</v>
      </c>
      <c r="K196" s="174" t="s">
        <v>372</v>
      </c>
    </row>
    <row r="197" spans="1:12" ht="16.5" customHeight="1">
      <c r="A197" s="467"/>
      <c r="B197" s="467"/>
      <c r="C197" s="468"/>
      <c r="D197" s="469"/>
      <c r="E197" s="461"/>
      <c r="F197" s="461"/>
      <c r="G197" s="172">
        <f t="shared" si="10"/>
        <v>50000000</v>
      </c>
      <c r="H197" s="461"/>
      <c r="I197" s="172">
        <v>50000000</v>
      </c>
      <c r="J197" s="176">
        <v>42157</v>
      </c>
      <c r="K197" s="174" t="s">
        <v>372</v>
      </c>
    </row>
    <row r="198" spans="1:12" ht="16.5" customHeight="1">
      <c r="A198" s="467"/>
      <c r="B198" s="467"/>
      <c r="C198" s="468"/>
      <c r="D198" s="469"/>
      <c r="E198" s="461"/>
      <c r="F198" s="461"/>
      <c r="G198" s="172">
        <f t="shared" si="10"/>
        <v>200000000</v>
      </c>
      <c r="H198" s="461"/>
      <c r="I198" s="172">
        <v>200000000</v>
      </c>
      <c r="J198" s="176">
        <v>42167</v>
      </c>
      <c r="K198" s="174" t="s">
        <v>372</v>
      </c>
    </row>
    <row r="199" spans="1:12" ht="16.5" customHeight="1">
      <c r="A199" s="467"/>
      <c r="B199" s="467"/>
      <c r="C199" s="468"/>
      <c r="D199" s="469"/>
      <c r="E199" s="461"/>
      <c r="F199" s="461"/>
      <c r="G199" s="172">
        <f t="shared" si="10"/>
        <v>100000000</v>
      </c>
      <c r="H199" s="461"/>
      <c r="I199" s="172">
        <v>100000000</v>
      </c>
      <c r="J199" s="176">
        <v>42198</v>
      </c>
      <c r="K199" s="174" t="s">
        <v>372</v>
      </c>
    </row>
    <row r="200" spans="1:12" ht="16.5" customHeight="1">
      <c r="A200" s="467"/>
      <c r="B200" s="467"/>
      <c r="C200" s="468" t="s">
        <v>413</v>
      </c>
      <c r="D200" s="469"/>
      <c r="E200" s="461"/>
      <c r="F200" s="461">
        <v>627830692</v>
      </c>
      <c r="G200" s="172">
        <f t="shared" si="10"/>
        <v>400000000</v>
      </c>
      <c r="H200" s="461">
        <v>304043967</v>
      </c>
      <c r="I200" s="172">
        <v>400000000</v>
      </c>
      <c r="J200" s="176">
        <v>42219</v>
      </c>
      <c r="K200" s="174" t="s">
        <v>372</v>
      </c>
    </row>
    <row r="201" spans="1:12" ht="16.5" customHeight="1">
      <c r="A201" s="467"/>
      <c r="B201" s="467"/>
      <c r="C201" s="468"/>
      <c r="D201" s="469"/>
      <c r="E201" s="461"/>
      <c r="F201" s="461"/>
      <c r="G201" s="172">
        <f t="shared" si="10"/>
        <v>0</v>
      </c>
      <c r="H201" s="461"/>
      <c r="I201" s="193">
        <v>-200000000</v>
      </c>
      <c r="J201" s="194">
        <v>42220</v>
      </c>
      <c r="K201" s="195" t="s">
        <v>390</v>
      </c>
    </row>
    <row r="202" spans="1:12" ht="16.5" customHeight="1">
      <c r="A202" s="467"/>
      <c r="B202" s="467"/>
      <c r="C202" s="468"/>
      <c r="D202" s="469"/>
      <c r="E202" s="461"/>
      <c r="F202" s="461"/>
      <c r="G202" s="172">
        <f t="shared" si="10"/>
        <v>200000000</v>
      </c>
      <c r="H202" s="461"/>
      <c r="I202" s="172">
        <v>200000000</v>
      </c>
      <c r="J202" s="415">
        <v>42368</v>
      </c>
      <c r="K202" s="416" t="s">
        <v>372</v>
      </c>
    </row>
    <row r="203" spans="1:12" ht="16.5" customHeight="1">
      <c r="A203" s="467"/>
      <c r="B203" s="467"/>
      <c r="C203" s="468"/>
      <c r="D203" s="469"/>
      <c r="E203" s="461"/>
      <c r="F203" s="461"/>
      <c r="G203" s="172">
        <f t="shared" si="10"/>
        <v>0</v>
      </c>
      <c r="H203" s="461"/>
      <c r="I203" s="193">
        <v>-100000000</v>
      </c>
      <c r="J203" s="194">
        <v>42368</v>
      </c>
      <c r="K203" s="195" t="s">
        <v>390</v>
      </c>
    </row>
    <row r="204" spans="1:12" ht="16.5" customHeight="1">
      <c r="A204" s="467"/>
      <c r="B204" s="467"/>
      <c r="C204" s="468"/>
      <c r="D204" s="469"/>
      <c r="E204" s="461"/>
      <c r="F204" s="461"/>
      <c r="G204" s="172">
        <f t="shared" si="10"/>
        <v>0</v>
      </c>
      <c r="H204" s="461"/>
      <c r="I204" s="172"/>
      <c r="J204" s="415"/>
      <c r="K204" s="419"/>
    </row>
    <row r="205" spans="1:12" ht="16.5" customHeight="1">
      <c r="A205" s="467"/>
      <c r="B205" s="467"/>
      <c r="C205" s="468"/>
      <c r="D205" s="469"/>
      <c r="E205" s="461"/>
      <c r="F205" s="461"/>
      <c r="G205" s="172">
        <f t="shared" si="10"/>
        <v>0</v>
      </c>
      <c r="H205" s="461"/>
      <c r="I205" s="172"/>
      <c r="J205" s="415"/>
      <c r="K205" s="416"/>
    </row>
    <row r="206" spans="1:12" s="161" customFormat="1" ht="18" customHeight="1">
      <c r="A206" s="467"/>
      <c r="B206" s="467"/>
      <c r="C206" s="470" t="s">
        <v>94</v>
      </c>
      <c r="D206" s="471"/>
      <c r="E206" s="158">
        <f>SUM(E195:E205)</f>
        <v>890000000</v>
      </c>
      <c r="F206" s="158">
        <f>SUM(F195:F205)</f>
        <v>1526574728</v>
      </c>
      <c r="G206" s="158">
        <f>SUM(G195:G205)</f>
        <v>1250000000</v>
      </c>
      <c r="H206" s="158">
        <f>SUM(H195:H205)</f>
        <v>967727768</v>
      </c>
      <c r="I206" s="158">
        <f>SUM(I195:I205)</f>
        <v>950000000</v>
      </c>
      <c r="J206" s="159"/>
      <c r="K206" s="160" t="s">
        <v>42</v>
      </c>
      <c r="L206" s="302"/>
    </row>
    <row r="207" spans="1:12" s="161" customFormat="1" ht="18" customHeight="1">
      <c r="A207" s="467"/>
      <c r="B207" s="467"/>
      <c r="C207" s="470" t="s">
        <v>379</v>
      </c>
      <c r="D207" s="471"/>
      <c r="E207" s="162"/>
      <c r="F207" s="162"/>
      <c r="G207" s="163">
        <f>E206-G206</f>
        <v>-360000000</v>
      </c>
      <c r="H207" s="162"/>
      <c r="I207" s="163">
        <f>H206-I206</f>
        <v>17727768</v>
      </c>
      <c r="J207" s="159"/>
      <c r="K207" s="160"/>
      <c r="L207" s="302"/>
    </row>
    <row r="208" spans="1:12" ht="16.5" customHeight="1">
      <c r="A208" s="467">
        <v>26</v>
      </c>
      <c r="B208" s="497" t="s">
        <v>190</v>
      </c>
      <c r="C208" s="507" t="s">
        <v>401</v>
      </c>
      <c r="D208" s="509">
        <v>42125</v>
      </c>
      <c r="E208" s="179">
        <v>99315638</v>
      </c>
      <c r="F208" s="504">
        <v>893000000</v>
      </c>
      <c r="G208" s="172">
        <f t="shared" ref="G208" si="11">IF(I208&gt;0,I208,0)</f>
        <v>200000000</v>
      </c>
      <c r="H208" s="179">
        <v>99315000</v>
      </c>
      <c r="I208" s="179">
        <v>200000000</v>
      </c>
      <c r="J208" s="189">
        <v>42144</v>
      </c>
      <c r="K208" s="190" t="s">
        <v>372</v>
      </c>
    </row>
    <row r="209" spans="1:12" ht="16.5" customHeight="1">
      <c r="A209" s="467"/>
      <c r="B209" s="497"/>
      <c r="C209" s="476"/>
      <c r="D209" s="486"/>
      <c r="E209" s="172">
        <v>525544049</v>
      </c>
      <c r="F209" s="460"/>
      <c r="G209" s="172">
        <f t="shared" ref="G209:G217" si="12">IF(I209&gt;0,I209,0)</f>
        <v>250000000</v>
      </c>
      <c r="H209" s="172">
        <v>278359000</v>
      </c>
      <c r="I209" s="172">
        <v>250000000</v>
      </c>
      <c r="J209" s="176">
        <v>42188</v>
      </c>
      <c r="K209" s="178" t="s">
        <v>372</v>
      </c>
    </row>
    <row r="210" spans="1:12" ht="16.5" customHeight="1">
      <c r="A210" s="467"/>
      <c r="B210" s="497"/>
      <c r="C210" s="476"/>
      <c r="D210" s="486"/>
      <c r="F210" s="460"/>
      <c r="G210" s="172">
        <f t="shared" si="12"/>
        <v>300000000</v>
      </c>
      <c r="H210" s="172">
        <v>247185000</v>
      </c>
      <c r="I210" s="181">
        <v>300000000</v>
      </c>
      <c r="J210" s="176">
        <v>42219</v>
      </c>
      <c r="K210" s="178" t="s">
        <v>372</v>
      </c>
    </row>
    <row r="211" spans="1:12" ht="16.5" customHeight="1">
      <c r="A211" s="467"/>
      <c r="B211" s="497"/>
      <c r="C211" s="476"/>
      <c r="D211" s="486"/>
      <c r="E211" s="172">
        <v>60382018</v>
      </c>
      <c r="F211" s="460"/>
      <c r="G211" s="172">
        <f t="shared" si="12"/>
        <v>0</v>
      </c>
      <c r="H211" s="172">
        <v>61180000</v>
      </c>
      <c r="I211" s="181">
        <v>-100000000</v>
      </c>
      <c r="J211" s="176">
        <v>42220</v>
      </c>
      <c r="K211" s="187" t="s">
        <v>390</v>
      </c>
    </row>
    <row r="212" spans="1:12" ht="16.5" customHeight="1">
      <c r="A212" s="467"/>
      <c r="B212" s="497"/>
      <c r="C212" s="476"/>
      <c r="D212" s="486"/>
      <c r="E212" s="172">
        <v>295513229</v>
      </c>
      <c r="F212" s="460"/>
      <c r="G212" s="172">
        <f t="shared" si="12"/>
        <v>150000000</v>
      </c>
      <c r="H212" s="172">
        <v>303311000</v>
      </c>
      <c r="I212" s="225">
        <v>150000000</v>
      </c>
      <c r="J212" s="229">
        <v>42251</v>
      </c>
      <c r="K212" s="242" t="s">
        <v>372</v>
      </c>
    </row>
    <row r="213" spans="1:12" ht="16.5" customHeight="1">
      <c r="A213" s="467"/>
      <c r="B213" s="497"/>
      <c r="C213" s="476"/>
      <c r="D213" s="486"/>
      <c r="E213" s="172">
        <v>81027109</v>
      </c>
      <c r="F213" s="460"/>
      <c r="G213" s="172">
        <f t="shared" si="12"/>
        <v>150000000</v>
      </c>
      <c r="H213" s="172">
        <v>82240000</v>
      </c>
      <c r="I213" s="294">
        <v>150000000</v>
      </c>
      <c r="J213" s="295">
        <v>42279</v>
      </c>
      <c r="K213" s="292" t="s">
        <v>372</v>
      </c>
    </row>
    <row r="214" spans="1:12" ht="16.5" customHeight="1">
      <c r="A214" s="467"/>
      <c r="B214" s="497"/>
      <c r="C214" s="476"/>
      <c r="D214" s="486"/>
      <c r="E214" s="172">
        <v>11344513</v>
      </c>
      <c r="F214" s="460"/>
      <c r="G214" s="379">
        <v>123128513</v>
      </c>
      <c r="H214" s="386">
        <v>19689000</v>
      </c>
      <c r="I214" s="382">
        <v>123128513</v>
      </c>
      <c r="J214" s="381">
        <v>42366</v>
      </c>
      <c r="K214" s="383" t="s">
        <v>372</v>
      </c>
    </row>
    <row r="215" spans="1:12" ht="16.5" customHeight="1">
      <c r="A215" s="467"/>
      <c r="B215" s="497"/>
      <c r="C215" s="476"/>
      <c r="D215" s="486"/>
      <c r="E215" s="197">
        <v>100001957</v>
      </c>
      <c r="F215" s="460"/>
      <c r="G215" s="425">
        <v>37981566</v>
      </c>
      <c r="H215" s="386">
        <v>8483500</v>
      </c>
      <c r="I215" s="379">
        <v>37978500</v>
      </c>
      <c r="J215" s="381">
        <v>42403</v>
      </c>
      <c r="K215" s="428" t="s">
        <v>372</v>
      </c>
    </row>
    <row r="216" spans="1:12" ht="16.5" customHeight="1">
      <c r="A216" s="467"/>
      <c r="B216" s="497"/>
      <c r="C216" s="476"/>
      <c r="D216" s="486"/>
      <c r="E216" s="172">
        <v>37981566</v>
      </c>
      <c r="F216" s="460"/>
      <c r="G216" s="172"/>
      <c r="H216" s="386">
        <v>11344513</v>
      </c>
      <c r="I216" s="379">
        <v>9028694</v>
      </c>
      <c r="J216" s="427">
        <v>42403</v>
      </c>
      <c r="K216" s="380" t="s">
        <v>1202</v>
      </c>
    </row>
    <row r="217" spans="1:12" ht="16.5" customHeight="1">
      <c r="A217" s="467"/>
      <c r="B217" s="497"/>
      <c r="C217" s="508"/>
      <c r="D217" s="510"/>
      <c r="E217" s="385"/>
      <c r="F217" s="505"/>
      <c r="G217" s="172">
        <f t="shared" si="12"/>
        <v>0</v>
      </c>
      <c r="H217" s="425">
        <v>9028694</v>
      </c>
      <c r="I217" s="182"/>
      <c r="J217" s="191"/>
      <c r="K217" s="192"/>
    </row>
    <row r="218" spans="1:12" s="161" customFormat="1" ht="18" customHeight="1">
      <c r="A218" s="467"/>
      <c r="B218" s="497"/>
      <c r="C218" s="470" t="s">
        <v>94</v>
      </c>
      <c r="D218" s="471"/>
      <c r="E218" s="158">
        <f>SUM(E208:E217)</f>
        <v>1211110079</v>
      </c>
      <c r="F218" s="158">
        <f>SUM(F208:F217)</f>
        <v>893000000</v>
      </c>
      <c r="G218" s="158">
        <f t="shared" ref="G218:I218" si="13">SUM(G208:G217)</f>
        <v>1211110079</v>
      </c>
      <c r="H218" s="158">
        <f>SUM(H208:H217)</f>
        <v>1120135707</v>
      </c>
      <c r="I218" s="158">
        <f t="shared" si="13"/>
        <v>1120135707</v>
      </c>
      <c r="J218" s="160"/>
      <c r="K218" s="160" t="s">
        <v>42</v>
      </c>
      <c r="L218" s="302"/>
    </row>
    <row r="219" spans="1:12" s="161" customFormat="1" ht="18" customHeight="1">
      <c r="A219" s="467"/>
      <c r="B219" s="497"/>
      <c r="C219" s="470" t="s">
        <v>379</v>
      </c>
      <c r="D219" s="471"/>
      <c r="E219" s="162"/>
      <c r="F219" s="162"/>
      <c r="G219" s="163">
        <f>E218-G218</f>
        <v>0</v>
      </c>
      <c r="H219" s="162"/>
      <c r="I219" s="163">
        <f>H218-I218</f>
        <v>0</v>
      </c>
      <c r="J219" s="162"/>
      <c r="K219" s="387"/>
      <c r="L219" s="302"/>
    </row>
    <row r="220" spans="1:12" ht="16.5" customHeight="1">
      <c r="A220" s="467">
        <v>27</v>
      </c>
      <c r="B220" s="497" t="s">
        <v>268</v>
      </c>
      <c r="C220" s="475" t="s">
        <v>402</v>
      </c>
      <c r="D220" s="477">
        <v>42125</v>
      </c>
      <c r="E220" s="459"/>
      <c r="F220" s="459">
        <v>1489950000</v>
      </c>
      <c r="G220" s="172">
        <f>IF(I220&gt;0,I220,0)</f>
        <v>200000000</v>
      </c>
      <c r="H220" s="459">
        <v>868450000</v>
      </c>
      <c r="I220" s="172">
        <v>200000000</v>
      </c>
      <c r="J220" s="176">
        <v>42150</v>
      </c>
      <c r="K220" s="174" t="s">
        <v>372</v>
      </c>
    </row>
    <row r="221" spans="1:12" ht="16.5" customHeight="1">
      <c r="A221" s="467"/>
      <c r="B221" s="497"/>
      <c r="C221" s="476"/>
      <c r="D221" s="476"/>
      <c r="E221" s="460"/>
      <c r="F221" s="460"/>
      <c r="G221" s="172">
        <f t="shared" ref="G221:G227" si="14">IF(I221&gt;0,I221,0)</f>
        <v>500000000</v>
      </c>
      <c r="H221" s="460"/>
      <c r="I221" s="172">
        <v>500000000</v>
      </c>
      <c r="J221" s="176">
        <v>42198</v>
      </c>
      <c r="K221" s="174" t="s">
        <v>372</v>
      </c>
    </row>
    <row r="222" spans="1:12" ht="16.5" customHeight="1">
      <c r="A222" s="467"/>
      <c r="B222" s="497"/>
      <c r="C222" s="476"/>
      <c r="D222" s="476"/>
      <c r="E222" s="460"/>
      <c r="F222" s="460"/>
      <c r="G222" s="172">
        <f t="shared" si="14"/>
        <v>0</v>
      </c>
      <c r="H222" s="460"/>
      <c r="I222" s="193">
        <v>-300000000</v>
      </c>
      <c r="J222" s="194">
        <v>42199</v>
      </c>
      <c r="K222" s="195" t="s">
        <v>390</v>
      </c>
    </row>
    <row r="223" spans="1:12" ht="16.5" customHeight="1">
      <c r="A223" s="467"/>
      <c r="B223" s="497"/>
      <c r="C223" s="476"/>
      <c r="D223" s="476"/>
      <c r="E223" s="460"/>
      <c r="F223" s="460"/>
      <c r="G223" s="172">
        <f t="shared" si="14"/>
        <v>500000000</v>
      </c>
      <c r="H223" s="460"/>
      <c r="I223" s="172">
        <v>500000000</v>
      </c>
      <c r="J223" s="233">
        <v>42241</v>
      </c>
      <c r="K223" s="232" t="s">
        <v>372</v>
      </c>
    </row>
    <row r="224" spans="1:12" ht="16.5" customHeight="1">
      <c r="A224" s="467"/>
      <c r="B224" s="497"/>
      <c r="C224" s="476"/>
      <c r="D224" s="476"/>
      <c r="E224" s="460"/>
      <c r="F224" s="460"/>
      <c r="G224" s="172">
        <f t="shared" si="14"/>
        <v>0</v>
      </c>
      <c r="H224" s="460"/>
      <c r="I224" s="193">
        <v>-300000000</v>
      </c>
      <c r="J224" s="194">
        <v>42242</v>
      </c>
      <c r="K224" s="195" t="s">
        <v>390</v>
      </c>
    </row>
    <row r="225" spans="1:12" ht="16.5" customHeight="1">
      <c r="A225" s="467"/>
      <c r="B225" s="497"/>
      <c r="C225" s="476"/>
      <c r="D225" s="476"/>
      <c r="E225" s="460"/>
      <c r="F225" s="460"/>
      <c r="G225" s="172">
        <f t="shared" si="14"/>
        <v>400000000</v>
      </c>
      <c r="H225" s="460"/>
      <c r="I225" s="172">
        <v>400000000</v>
      </c>
      <c r="J225" s="293">
        <v>42279</v>
      </c>
      <c r="K225" s="296" t="s">
        <v>372</v>
      </c>
    </row>
    <row r="226" spans="1:12" ht="16.5" customHeight="1">
      <c r="A226" s="467"/>
      <c r="B226" s="497"/>
      <c r="C226" s="476"/>
      <c r="D226" s="476"/>
      <c r="E226" s="460"/>
      <c r="F226" s="460"/>
      <c r="G226" s="172">
        <f t="shared" si="14"/>
        <v>0</v>
      </c>
      <c r="H226" s="460"/>
      <c r="I226" s="193">
        <v>-200000000</v>
      </c>
      <c r="J226" s="194">
        <v>42286</v>
      </c>
      <c r="K226" s="195" t="s">
        <v>390</v>
      </c>
    </row>
    <row r="227" spans="1:12" ht="16.5" customHeight="1">
      <c r="A227" s="467"/>
      <c r="B227" s="497"/>
      <c r="C227" s="476"/>
      <c r="D227" s="476"/>
      <c r="E227" s="460"/>
      <c r="F227" s="460"/>
      <c r="G227" s="172">
        <f t="shared" si="14"/>
        <v>0</v>
      </c>
      <c r="H227" s="460"/>
      <c r="I227" s="151"/>
      <c r="J227" s="176"/>
      <c r="K227" s="188"/>
    </row>
    <row r="228" spans="1:12" s="161" customFormat="1" ht="18" customHeight="1">
      <c r="A228" s="467"/>
      <c r="B228" s="497"/>
      <c r="C228" s="470" t="s">
        <v>94</v>
      </c>
      <c r="D228" s="471"/>
      <c r="E228" s="158">
        <f>SUM(E220:E227)</f>
        <v>0</v>
      </c>
      <c r="F228" s="158">
        <f>SUM(F220:F227)</f>
        <v>1489950000</v>
      </c>
      <c r="G228" s="158">
        <f>SUM(G220:G227)</f>
        <v>1600000000</v>
      </c>
      <c r="H228" s="158">
        <f>SUM(H220:H227)</f>
        <v>868450000</v>
      </c>
      <c r="I228" s="158">
        <f>SUM(I220:I227)</f>
        <v>800000000</v>
      </c>
      <c r="J228" s="159"/>
      <c r="K228" s="160" t="s">
        <v>42</v>
      </c>
      <c r="L228" s="302"/>
    </row>
    <row r="229" spans="1:12" s="161" customFormat="1" ht="18" customHeight="1">
      <c r="A229" s="467"/>
      <c r="B229" s="497"/>
      <c r="C229" s="470" t="s">
        <v>379</v>
      </c>
      <c r="D229" s="471"/>
      <c r="E229" s="162"/>
      <c r="F229" s="162"/>
      <c r="G229" s="163">
        <f>E228-G228</f>
        <v>-1600000000</v>
      </c>
      <c r="H229" s="162"/>
      <c r="I229" s="163">
        <f>H228-I228</f>
        <v>68450000</v>
      </c>
      <c r="J229" s="159"/>
      <c r="K229" s="160"/>
      <c r="L229" s="302"/>
    </row>
    <row r="230" spans="1:12" ht="16.5" customHeight="1">
      <c r="A230" s="467">
        <v>28</v>
      </c>
      <c r="B230" s="497" t="s">
        <v>406</v>
      </c>
      <c r="C230" s="475" t="s">
        <v>407</v>
      </c>
      <c r="D230" s="477">
        <v>42205</v>
      </c>
      <c r="E230" s="459"/>
      <c r="F230" s="459">
        <v>434232000</v>
      </c>
      <c r="G230" s="172">
        <f t="shared" ref="G230:G238" si="15">IF(I230&gt;0,I230,0)</f>
        <v>90000000</v>
      </c>
      <c r="H230" s="459">
        <f>F230</f>
        <v>434232000</v>
      </c>
      <c r="I230" s="151">
        <v>90000000</v>
      </c>
      <c r="J230" s="176">
        <v>42212</v>
      </c>
      <c r="K230" s="174" t="s">
        <v>372</v>
      </c>
    </row>
    <row r="231" spans="1:12" ht="16.5" customHeight="1">
      <c r="A231" s="467"/>
      <c r="B231" s="497"/>
      <c r="C231" s="476"/>
      <c r="D231" s="486"/>
      <c r="E231" s="460"/>
      <c r="F231" s="460"/>
      <c r="G231" s="172">
        <f t="shared" si="15"/>
        <v>50000000</v>
      </c>
      <c r="H231" s="460"/>
      <c r="I231" s="151">
        <v>50000000</v>
      </c>
      <c r="J231" s="214">
        <v>42229</v>
      </c>
      <c r="K231" s="215" t="s">
        <v>372</v>
      </c>
    </row>
    <row r="232" spans="1:12" ht="16.5" customHeight="1">
      <c r="A232" s="467"/>
      <c r="B232" s="497"/>
      <c r="C232" s="476"/>
      <c r="D232" s="486"/>
      <c r="E232" s="460"/>
      <c r="F232" s="460"/>
      <c r="G232" s="172">
        <f t="shared" si="15"/>
        <v>50000000</v>
      </c>
      <c r="H232" s="460"/>
      <c r="I232" s="151">
        <v>50000000</v>
      </c>
      <c r="J232" s="233">
        <v>42241</v>
      </c>
      <c r="K232" s="232" t="s">
        <v>372</v>
      </c>
    </row>
    <row r="233" spans="1:12" ht="16.5" customHeight="1">
      <c r="A233" s="467"/>
      <c r="B233" s="497"/>
      <c r="C233" s="476"/>
      <c r="D233" s="486"/>
      <c r="E233" s="460"/>
      <c r="F233" s="460"/>
      <c r="G233" s="172">
        <f t="shared" si="15"/>
        <v>50000000</v>
      </c>
      <c r="H233" s="460"/>
      <c r="I233" s="151">
        <v>50000000</v>
      </c>
      <c r="J233" s="281">
        <v>42251</v>
      </c>
      <c r="K233" s="280" t="s">
        <v>372</v>
      </c>
    </row>
    <row r="234" spans="1:12" ht="16.5" customHeight="1">
      <c r="A234" s="467"/>
      <c r="B234" s="497"/>
      <c r="C234" s="476"/>
      <c r="D234" s="486"/>
      <c r="E234" s="460"/>
      <c r="F234" s="460"/>
      <c r="G234" s="172">
        <f t="shared" si="15"/>
        <v>30000000</v>
      </c>
      <c r="H234" s="460"/>
      <c r="I234" s="151">
        <v>30000000</v>
      </c>
      <c r="J234" s="308">
        <v>42285</v>
      </c>
      <c r="K234" s="309" t="s">
        <v>372</v>
      </c>
    </row>
    <row r="235" spans="1:12" ht="16.5" customHeight="1">
      <c r="A235" s="467"/>
      <c r="B235" s="497"/>
      <c r="C235" s="476"/>
      <c r="D235" s="486"/>
      <c r="E235" s="460"/>
      <c r="F235" s="460"/>
      <c r="G235" s="172"/>
      <c r="H235" s="460"/>
      <c r="I235" s="151">
        <v>10000000</v>
      </c>
      <c r="J235" s="308">
        <v>42306</v>
      </c>
      <c r="K235" s="309" t="s">
        <v>386</v>
      </c>
    </row>
    <row r="236" spans="1:12" ht="16.5" customHeight="1">
      <c r="A236" s="467"/>
      <c r="B236" s="497"/>
      <c r="C236" s="476"/>
      <c r="D236" s="486"/>
      <c r="E236" s="460"/>
      <c r="F236" s="460"/>
      <c r="G236" s="172">
        <f t="shared" si="15"/>
        <v>30000000</v>
      </c>
      <c r="H236" s="460"/>
      <c r="I236" s="151">
        <v>30000000</v>
      </c>
      <c r="J236" s="326">
        <v>42342</v>
      </c>
      <c r="K236" s="378" t="s">
        <v>372</v>
      </c>
    </row>
    <row r="237" spans="1:12" ht="16.5" customHeight="1">
      <c r="A237" s="467"/>
      <c r="B237" s="497"/>
      <c r="C237" s="476"/>
      <c r="D237" s="486"/>
      <c r="E237" s="460"/>
      <c r="F237" s="460"/>
      <c r="G237" s="172">
        <f t="shared" si="15"/>
        <v>60000000</v>
      </c>
      <c r="H237" s="460"/>
      <c r="I237" s="151">
        <v>60000000</v>
      </c>
      <c r="J237" s="326">
        <v>42403</v>
      </c>
      <c r="K237" s="431" t="s">
        <v>372</v>
      </c>
    </row>
    <row r="238" spans="1:12" ht="16.5" customHeight="1">
      <c r="A238" s="467"/>
      <c r="B238" s="497"/>
      <c r="C238" s="476"/>
      <c r="D238" s="476"/>
      <c r="E238" s="460"/>
      <c r="F238" s="460"/>
      <c r="G238" s="172">
        <f t="shared" si="15"/>
        <v>0</v>
      </c>
      <c r="H238" s="460"/>
      <c r="I238" s="151"/>
      <c r="J238" s="176"/>
      <c r="K238" s="298"/>
    </row>
    <row r="239" spans="1:12" s="161" customFormat="1" ht="18" customHeight="1">
      <c r="A239" s="467"/>
      <c r="B239" s="497"/>
      <c r="C239" s="470" t="s">
        <v>94</v>
      </c>
      <c r="D239" s="471"/>
      <c r="E239" s="158">
        <f>SUM(E230:E238)</f>
        <v>0</v>
      </c>
      <c r="F239" s="158">
        <f>SUM(F230:F238)</f>
        <v>434232000</v>
      </c>
      <c r="G239" s="158">
        <f>SUM(G230:G238)</f>
        <v>360000000</v>
      </c>
      <c r="H239" s="158">
        <f>SUM(H230:H238)</f>
        <v>434232000</v>
      </c>
      <c r="I239" s="158">
        <f>SUM(I230:I238)</f>
        <v>370000000</v>
      </c>
      <c r="J239" s="159"/>
      <c r="K239" s="160" t="s">
        <v>42</v>
      </c>
      <c r="L239" s="302"/>
    </row>
    <row r="240" spans="1:12" s="161" customFormat="1" ht="18" customHeight="1">
      <c r="A240" s="467"/>
      <c r="B240" s="497"/>
      <c r="C240" s="470" t="s">
        <v>379</v>
      </c>
      <c r="D240" s="471"/>
      <c r="E240" s="162"/>
      <c r="F240" s="162"/>
      <c r="G240" s="163">
        <f>E239-G239</f>
        <v>-360000000</v>
      </c>
      <c r="H240" s="162"/>
      <c r="I240" s="163">
        <f>H239-I239</f>
        <v>64232000</v>
      </c>
      <c r="J240" s="159"/>
      <c r="K240" s="160"/>
      <c r="L240" s="302"/>
    </row>
    <row r="241" spans="1:13" ht="27" customHeight="1">
      <c r="A241" s="467">
        <v>29</v>
      </c>
      <c r="B241" s="497" t="s">
        <v>427</v>
      </c>
      <c r="C241" s="207" t="str">
        <f ca="1">"Chi phí TM (có HĐ) đến "&amp; TEXT(NOW(),"dd/MM/yy")</f>
        <v>Chi phí TM (có HĐ) đến 11/03/16</v>
      </c>
      <c r="D241" s="189"/>
      <c r="E241" s="212">
        <f t="array" ref="E241">SUM(IF(KHN&amp;KHC="642"&amp;"1111",TH))</f>
        <v>132983025</v>
      </c>
      <c r="F241" s="223">
        <f t="array" ref="F241">SUM(IF(KHN&amp;KHC="642"&amp;"1111",TH))</f>
        <v>132983025</v>
      </c>
      <c r="G241" s="212">
        <f>F241</f>
        <v>132983025</v>
      </c>
      <c r="H241" s="226">
        <f t="shared" ref="H241:I241" si="16">G241</f>
        <v>132983025</v>
      </c>
      <c r="I241" s="226">
        <f t="shared" si="16"/>
        <v>132983025</v>
      </c>
      <c r="J241" s="205" t="str">
        <f>IF(D241&lt;&gt;"",D241,"")</f>
        <v/>
      </c>
      <c r="K241" s="211" t="s">
        <v>386</v>
      </c>
    </row>
    <row r="242" spans="1:13" ht="16.5" customHeight="1">
      <c r="A242" s="467"/>
      <c r="B242" s="497"/>
      <c r="C242" s="211" t="str">
        <f ca="1">"CP lãi vay ( 09/2014 - "&amp;MONTH(NOW())&amp;"/"&amp;YEAR(NOW())&amp;" )"</f>
        <v>CP lãi vay ( 09/2014 - 3/2016 )</v>
      </c>
      <c r="D242" s="173"/>
      <c r="E242" s="212">
        <f t="array" ref="E242">SUM(IF(KHN&amp;KHC="635"&amp;"1121",TH))</f>
        <v>1872178473</v>
      </c>
      <c r="F242" s="223">
        <f t="array" ref="F242">SUM(IF(KHN&amp;KHC="635"&amp;"1121",TH))</f>
        <v>1872178473</v>
      </c>
      <c r="G242" s="226">
        <f t="shared" ref="G242:I245" si="17">F242</f>
        <v>1872178473</v>
      </c>
      <c r="H242" s="226">
        <f t="shared" si="17"/>
        <v>1872178473</v>
      </c>
      <c r="I242" s="226">
        <f t="shared" si="17"/>
        <v>1872178473</v>
      </c>
      <c r="J242" s="205" t="str">
        <f t="shared" ref="J242" si="18">IF(D242&lt;&gt;"",D242,"")</f>
        <v/>
      </c>
      <c r="K242" s="211" t="s">
        <v>386</v>
      </c>
    </row>
    <row r="243" spans="1:13" ht="16.5" customHeight="1">
      <c r="A243" s="467"/>
      <c r="B243" s="497"/>
      <c r="C243" s="211" t="s">
        <v>426</v>
      </c>
      <c r="D243" s="173">
        <v>42130</v>
      </c>
      <c r="E243" s="226"/>
      <c r="F243" s="223">
        <v>23000000</v>
      </c>
      <c r="G243" s="226">
        <f t="shared" si="17"/>
        <v>23000000</v>
      </c>
      <c r="H243" s="226">
        <f t="shared" si="17"/>
        <v>23000000</v>
      </c>
      <c r="I243" s="226">
        <f t="shared" si="17"/>
        <v>23000000</v>
      </c>
      <c r="J243" s="205">
        <f t="shared" ref="J243:J245" si="19">IF(D243&lt;&gt;"",D243,"")</f>
        <v>42130</v>
      </c>
      <c r="K243" s="211" t="s">
        <v>386</v>
      </c>
    </row>
    <row r="244" spans="1:13" ht="16.5" customHeight="1">
      <c r="A244" s="467"/>
      <c r="B244" s="497"/>
      <c r="C244" s="204" t="s">
        <v>428</v>
      </c>
      <c r="D244" s="205">
        <v>42224</v>
      </c>
      <c r="E244" s="206"/>
      <c r="F244" s="220">
        <v>3740000</v>
      </c>
      <c r="G244" s="226">
        <f t="shared" si="17"/>
        <v>3740000</v>
      </c>
      <c r="H244" s="226">
        <f t="shared" si="17"/>
        <v>3740000</v>
      </c>
      <c r="I244" s="226">
        <f t="shared" si="17"/>
        <v>3740000</v>
      </c>
      <c r="J244" s="205">
        <f t="shared" si="19"/>
        <v>42224</v>
      </c>
      <c r="K244" s="211" t="s">
        <v>386</v>
      </c>
    </row>
    <row r="245" spans="1:13" ht="16.5" customHeight="1">
      <c r="A245" s="467"/>
      <c r="B245" s="497"/>
      <c r="C245" s="204"/>
      <c r="D245" s="205"/>
      <c r="E245" s="206"/>
      <c r="F245" s="220"/>
      <c r="G245" s="226">
        <f t="shared" si="17"/>
        <v>0</v>
      </c>
      <c r="H245" s="226">
        <f t="shared" si="17"/>
        <v>0</v>
      </c>
      <c r="I245" s="226">
        <f t="shared" si="17"/>
        <v>0</v>
      </c>
      <c r="J245" s="205" t="str">
        <f t="shared" si="19"/>
        <v/>
      </c>
      <c r="K245" s="211"/>
    </row>
    <row r="246" spans="1:13" s="161" customFormat="1" ht="18" customHeight="1">
      <c r="A246" s="467"/>
      <c r="B246" s="497"/>
      <c r="C246" s="470" t="s">
        <v>94</v>
      </c>
      <c r="D246" s="471"/>
      <c r="E246" s="158">
        <f>SUM(E241:E245)</f>
        <v>2005161498</v>
      </c>
      <c r="F246" s="158">
        <f>SUM(F241:F245)</f>
        <v>2031901498</v>
      </c>
      <c r="G246" s="158">
        <f>SUM(G241:G245)</f>
        <v>2031901498</v>
      </c>
      <c r="H246" s="158">
        <f>SUM(H241:H245)</f>
        <v>2031901498</v>
      </c>
      <c r="I246" s="158">
        <f>SUM(I241:I245)</f>
        <v>2031901498</v>
      </c>
      <c r="J246" s="159"/>
      <c r="K246" s="160" t="s">
        <v>42</v>
      </c>
      <c r="L246" s="302"/>
    </row>
    <row r="247" spans="1:13" s="161" customFormat="1" ht="18" customHeight="1">
      <c r="A247" s="467"/>
      <c r="B247" s="497"/>
      <c r="C247" s="470" t="s">
        <v>379</v>
      </c>
      <c r="D247" s="471"/>
      <c r="E247" s="162"/>
      <c r="F247" s="162"/>
      <c r="G247" s="163"/>
      <c r="H247" s="162"/>
      <c r="I247" s="163">
        <f>H246-I246</f>
        <v>0</v>
      </c>
      <c r="J247" s="159"/>
      <c r="K247" s="160"/>
      <c r="L247" s="302"/>
    </row>
    <row r="248" spans="1:13" ht="28.5" customHeight="1">
      <c r="A248" s="514" t="s">
        <v>408</v>
      </c>
      <c r="B248" s="515"/>
      <c r="C248" s="515"/>
      <c r="D248" s="516"/>
      <c r="E248" s="146">
        <f>SUMIF(DSTT,"x",$E$7:$E$247)</f>
        <v>25916872257</v>
      </c>
      <c r="F248" s="146">
        <f>SUMIF(DSTT,"x",$F$7:$F$247)</f>
        <v>36034145446</v>
      </c>
      <c r="G248" s="146">
        <f>SUMIF(DSTT,"x",$G$7:$G$247)</f>
        <v>30529280587</v>
      </c>
      <c r="H248" s="146">
        <f>SUMIF(DSTT,"x",$H$7:$H$247)</f>
        <v>32011895023</v>
      </c>
      <c r="I248" s="146">
        <f>SUMIF(DSTT,"x",$I$7:$I$247)</f>
        <v>26153911215</v>
      </c>
      <c r="J248" s="196"/>
      <c r="K248" s="196"/>
      <c r="M248" s="197"/>
    </row>
    <row r="249" spans="1:13" ht="17.25" customHeight="1"/>
    <row r="250" spans="1:13" ht="17.25" customHeight="1"/>
    <row r="251" spans="1:13" ht="17.25" customHeight="1"/>
    <row r="252" spans="1:13" ht="17.25" customHeight="1">
      <c r="J252" s="198" t="s">
        <v>386</v>
      </c>
      <c r="K252" s="199">
        <f>SUMIF(DSTT,J252,DSTT1)</f>
        <v>2341901498</v>
      </c>
    </row>
    <row r="253" spans="1:13" ht="17.25" customHeight="1">
      <c r="J253" s="198" t="s">
        <v>372</v>
      </c>
      <c r="K253" s="199">
        <f>SUMIF(DSTT,J253,DSTT1)</f>
        <v>28297296023</v>
      </c>
      <c r="L253" s="197">
        <f>'331'!E41</f>
        <v>29137965436</v>
      </c>
      <c r="M253" s="200">
        <f>K253-L253+L254</f>
        <v>-840341813</v>
      </c>
    </row>
    <row r="254" spans="1:13" ht="17.25" customHeight="1">
      <c r="J254" s="201" t="s">
        <v>390</v>
      </c>
      <c r="K254" s="199">
        <f>SUMIF(DSTT,J254,DSTT1)</f>
        <v>-4539195000</v>
      </c>
      <c r="L254" s="197">
        <f>327600</f>
        <v>327600</v>
      </c>
    </row>
    <row r="255" spans="1:13" ht="17.25" customHeight="1"/>
    <row r="256" spans="1:13" ht="17.25" customHeight="1">
      <c r="K256" s="202"/>
    </row>
  </sheetData>
  <autoFilter ref="A4:M229"/>
  <mergeCells count="253">
    <mergeCell ref="F230:F238"/>
    <mergeCell ref="A248:D248"/>
    <mergeCell ref="A230:A240"/>
    <mergeCell ref="B230:B240"/>
    <mergeCell ref="C230:C238"/>
    <mergeCell ref="D230:D238"/>
    <mergeCell ref="E230:E238"/>
    <mergeCell ref="A220:A229"/>
    <mergeCell ref="B220:B229"/>
    <mergeCell ref="C220:C227"/>
    <mergeCell ref="D220:D227"/>
    <mergeCell ref="E220:E227"/>
    <mergeCell ref="H230:H238"/>
    <mergeCell ref="C239:D239"/>
    <mergeCell ref="C240:D240"/>
    <mergeCell ref="A241:A247"/>
    <mergeCell ref="B241:B247"/>
    <mergeCell ref="C246:D246"/>
    <mergeCell ref="C247:D247"/>
    <mergeCell ref="H54:H55"/>
    <mergeCell ref="C57:D57"/>
    <mergeCell ref="C58:D58"/>
    <mergeCell ref="A59:A61"/>
    <mergeCell ref="B59:B61"/>
    <mergeCell ref="C60:D60"/>
    <mergeCell ref="C61:D61"/>
    <mergeCell ref="B100:B103"/>
    <mergeCell ref="C100:C101"/>
    <mergeCell ref="D100:D101"/>
    <mergeCell ref="E100:E101"/>
    <mergeCell ref="F100:F101"/>
    <mergeCell ref="H100:H101"/>
    <mergeCell ref="C102:D102"/>
    <mergeCell ref="C103:D103"/>
    <mergeCell ref="A54:A58"/>
    <mergeCell ref="B54:B58"/>
    <mergeCell ref="H74:H77"/>
    <mergeCell ref="C78:D78"/>
    <mergeCell ref="H104:H116"/>
    <mergeCell ref="H117:H131"/>
    <mergeCell ref="C73:D73"/>
    <mergeCell ref="C104:C116"/>
    <mergeCell ref="H93:H97"/>
    <mergeCell ref="C98:D98"/>
    <mergeCell ref="C72:D72"/>
    <mergeCell ref="H85:H90"/>
    <mergeCell ref="C165:D165"/>
    <mergeCell ref="F160:F164"/>
    <mergeCell ref="E134:E138"/>
    <mergeCell ref="H134:H138"/>
    <mergeCell ref="F149:F157"/>
    <mergeCell ref="H149:H157"/>
    <mergeCell ref="E149:E157"/>
    <mergeCell ref="E139:E146"/>
    <mergeCell ref="F134:F138"/>
    <mergeCell ref="F139:F146"/>
    <mergeCell ref="C149:C157"/>
    <mergeCell ref="D149:D157"/>
    <mergeCell ref="H220:H227"/>
    <mergeCell ref="C228:D228"/>
    <mergeCell ref="C229:D229"/>
    <mergeCell ref="F220:F227"/>
    <mergeCell ref="H200:H205"/>
    <mergeCell ref="A208:A219"/>
    <mergeCell ref="B208:B219"/>
    <mergeCell ref="C208:C217"/>
    <mergeCell ref="D208:D217"/>
    <mergeCell ref="C218:D218"/>
    <mergeCell ref="C219:D219"/>
    <mergeCell ref="F200:F205"/>
    <mergeCell ref="C200:C205"/>
    <mergeCell ref="F208:F217"/>
    <mergeCell ref="C206:D206"/>
    <mergeCell ref="C207:D207"/>
    <mergeCell ref="E200:E205"/>
    <mergeCell ref="D200:D205"/>
    <mergeCell ref="F195:F199"/>
    <mergeCell ref="E195:E199"/>
    <mergeCell ref="H195:H199"/>
    <mergeCell ref="A80:A92"/>
    <mergeCell ref="B80:B92"/>
    <mergeCell ref="C80:C82"/>
    <mergeCell ref="D80:D82"/>
    <mergeCell ref="A195:A207"/>
    <mergeCell ref="B195:B207"/>
    <mergeCell ref="C195:C199"/>
    <mergeCell ref="D195:D199"/>
    <mergeCell ref="C132:D132"/>
    <mergeCell ref="C133:D133"/>
    <mergeCell ref="A167:A181"/>
    <mergeCell ref="B167:B181"/>
    <mergeCell ref="C167:C179"/>
    <mergeCell ref="D167:D179"/>
    <mergeCell ref="C180:D180"/>
    <mergeCell ref="C181:D181"/>
    <mergeCell ref="A189:A194"/>
    <mergeCell ref="C166:D166"/>
    <mergeCell ref="C147:D147"/>
    <mergeCell ref="C148:D148"/>
    <mergeCell ref="C158:D158"/>
    <mergeCell ref="E182:E186"/>
    <mergeCell ref="H182:H186"/>
    <mergeCell ref="C187:D187"/>
    <mergeCell ref="C188:D188"/>
    <mergeCell ref="F182:F186"/>
    <mergeCell ref="B189:B194"/>
    <mergeCell ref="C189:C192"/>
    <mergeCell ref="D189:D192"/>
    <mergeCell ref="E189:E192"/>
    <mergeCell ref="H189:H192"/>
    <mergeCell ref="C193:D193"/>
    <mergeCell ref="C194:D194"/>
    <mergeCell ref="F189:F192"/>
    <mergeCell ref="A104:A133"/>
    <mergeCell ref="B104:B133"/>
    <mergeCell ref="C74:C77"/>
    <mergeCell ref="D74:D77"/>
    <mergeCell ref="F104:F116"/>
    <mergeCell ref="F117:F131"/>
    <mergeCell ref="F74:F77"/>
    <mergeCell ref="C91:D91"/>
    <mergeCell ref="C92:D92"/>
    <mergeCell ref="A93:A99"/>
    <mergeCell ref="B93:B99"/>
    <mergeCell ref="C93:C97"/>
    <mergeCell ref="D93:D97"/>
    <mergeCell ref="A100:A103"/>
    <mergeCell ref="E80:E82"/>
    <mergeCell ref="C83:D83"/>
    <mergeCell ref="C84:D84"/>
    <mergeCell ref="E93:E97"/>
    <mergeCell ref="C85:C90"/>
    <mergeCell ref="D85:D90"/>
    <mergeCell ref="E85:E90"/>
    <mergeCell ref="F85:F90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60:A166"/>
    <mergeCell ref="B160:B166"/>
    <mergeCell ref="C139:C146"/>
    <mergeCell ref="D139:D146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8:A20"/>
    <mergeCell ref="B18:B20"/>
    <mergeCell ref="A66:A73"/>
    <mergeCell ref="B66:B73"/>
    <mergeCell ref="A182:A188"/>
    <mergeCell ref="B182:B188"/>
    <mergeCell ref="C182:C186"/>
    <mergeCell ref="D182:D186"/>
    <mergeCell ref="C159:D159"/>
    <mergeCell ref="E117:E131"/>
    <mergeCell ref="C70:C71"/>
    <mergeCell ref="D70:D71"/>
    <mergeCell ref="E70:E71"/>
    <mergeCell ref="A74:A79"/>
    <mergeCell ref="B74:B79"/>
    <mergeCell ref="C79:D79"/>
    <mergeCell ref="C160:C164"/>
    <mergeCell ref="C99:D99"/>
    <mergeCell ref="D160:D164"/>
    <mergeCell ref="D104:D116"/>
    <mergeCell ref="C117:C131"/>
    <mergeCell ref="D117:D131"/>
    <mergeCell ref="A134:A148"/>
    <mergeCell ref="B134:B148"/>
    <mergeCell ref="C134:C138"/>
    <mergeCell ref="D134:D138"/>
    <mergeCell ref="A149:A159"/>
    <mergeCell ref="B149:B159"/>
    <mergeCell ref="A62:A65"/>
    <mergeCell ref="B62:B65"/>
    <mergeCell ref="C62:C63"/>
    <mergeCell ref="D62:D63"/>
    <mergeCell ref="C68:D68"/>
    <mergeCell ref="C69:D69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F45:F51"/>
    <mergeCell ref="F54:F55"/>
    <mergeCell ref="F62:F63"/>
    <mergeCell ref="E54:E55"/>
    <mergeCell ref="H139:H146"/>
    <mergeCell ref="H36:H42"/>
    <mergeCell ref="H62:H63"/>
    <mergeCell ref="H45:H51"/>
    <mergeCell ref="E167:E179"/>
    <mergeCell ref="H167:H179"/>
    <mergeCell ref="F167:F179"/>
    <mergeCell ref="F80:F82"/>
    <mergeCell ref="F93:F97"/>
    <mergeCell ref="E160:E164"/>
    <mergeCell ref="H80:H82"/>
    <mergeCell ref="H70:H71"/>
    <mergeCell ref="E104:E116"/>
    <mergeCell ref="F70:F71"/>
    <mergeCell ref="F36:F42"/>
    <mergeCell ref="E74:E77"/>
    <mergeCell ref="F66:F67"/>
    <mergeCell ref="E62:E63"/>
    <mergeCell ref="H160:H164"/>
    <mergeCell ref="H66:H67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16" workbookViewId="0">
      <selection activeCell="B34" sqref="B34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20" t="s">
        <v>424</v>
      </c>
      <c r="B1" s="520"/>
      <c r="C1" s="520"/>
      <c r="D1" s="520"/>
      <c r="E1" s="520"/>
    </row>
    <row r="2" spans="1:10" s="13" customFormat="1" ht="17.25" customHeight="1">
      <c r="A2" s="521" t="s">
        <v>79</v>
      </c>
      <c r="B2" s="523" t="s">
        <v>80</v>
      </c>
      <c r="C2" s="517" t="s">
        <v>81</v>
      </c>
      <c r="D2" s="518"/>
      <c r="E2" s="517" t="s">
        <v>82</v>
      </c>
      <c r="F2" s="518"/>
      <c r="G2" s="517" t="s">
        <v>102</v>
      </c>
      <c r="H2" s="518"/>
      <c r="I2" s="519"/>
    </row>
    <row r="3" spans="1:10" s="13" customFormat="1" ht="17.25" customHeight="1">
      <c r="A3" s="522"/>
      <c r="B3" s="524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19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199400666</v>
      </c>
      <c r="F4" s="8">
        <f t="array" ref="F4">SUM(IF("331"&amp;B4=KHC&amp;KH,TH))</f>
        <v>199400666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488500000</v>
      </c>
      <c r="G5" s="213">
        <f>ROUND(MAX(C5+E5-D5-F5,0),2)</f>
        <v>0</v>
      </c>
      <c r="H5" s="213">
        <f>ROUND(MAX(D5+F5-C5-E5,0),2)</f>
        <v>299600000</v>
      </c>
      <c r="I5" s="21"/>
      <c r="J5" s="307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7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7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7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7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7"/>
    </row>
    <row r="11" spans="1:10" s="14" customFormat="1" ht="17.25" customHeight="1">
      <c r="A11" s="6">
        <f t="shared" si="0"/>
        <v>8</v>
      </c>
      <c r="B11" s="9" t="s">
        <v>284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7"/>
    </row>
    <row r="12" spans="1:10" s="14" customFormat="1" ht="17.25" customHeight="1">
      <c r="A12" s="6">
        <f t="shared" si="0"/>
        <v>9</v>
      </c>
      <c r="B12" s="9" t="s">
        <v>304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7"/>
    </row>
    <row r="13" spans="1:10" s="14" customFormat="1" ht="17.25" customHeight="1">
      <c r="A13" s="6">
        <f t="shared" si="0"/>
        <v>10</v>
      </c>
      <c r="B13" s="9" t="s">
        <v>311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7"/>
    </row>
    <row r="14" spans="1:10" s="14" customFormat="1" ht="17.25" customHeight="1">
      <c r="A14" s="6">
        <f t="shared" si="0"/>
        <v>11</v>
      </c>
      <c r="B14" s="9" t="s">
        <v>356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7"/>
    </row>
    <row r="15" spans="1:10" s="14" customFormat="1" ht="17.25" customHeight="1">
      <c r="A15" s="6">
        <f t="shared" si="0"/>
        <v>12</v>
      </c>
      <c r="B15" s="125" t="s">
        <v>440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3">
        <f>ROUND(MAX(C15+E15-D15-F15,0),2)</f>
        <v>0</v>
      </c>
      <c r="H15" s="213">
        <f>ROUND(MAX(D15+F15-C15-E15,0),2)</f>
        <v>0</v>
      </c>
      <c r="I15" s="21"/>
      <c r="J15" s="307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9350000000</v>
      </c>
      <c r="F16" s="8">
        <f t="array" ref="F16">SUM(IF("331"&amp;B16=KHC&amp;KH,TH))</f>
        <v>8500000000</v>
      </c>
      <c r="G16" s="213">
        <f t="shared" si="3"/>
        <v>850000000</v>
      </c>
      <c r="H16" s="213">
        <f t="shared" si="4"/>
        <v>0</v>
      </c>
      <c r="I16" s="21"/>
      <c r="J16" s="307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7"/>
    </row>
    <row r="18" spans="1:10" s="14" customFormat="1" ht="17.25" customHeight="1">
      <c r="A18" s="6">
        <f t="shared" si="0"/>
        <v>15</v>
      </c>
      <c r="B18" s="9" t="s">
        <v>299</v>
      </c>
      <c r="C18" s="10"/>
      <c r="D18" s="10"/>
      <c r="E18" s="8">
        <f t="array" ref="E18">SUM(IF("331"&amp;B18=KHN&amp;KH,TH))</f>
        <v>871216820</v>
      </c>
      <c r="F18" s="8">
        <f t="array" ref="F18">SUM(IF("331"&amp;B18=KHC&amp;KH,TH))</f>
        <v>963508720</v>
      </c>
      <c r="G18" s="213">
        <f>ROUND(MAX(C18+E18-D18-F18,0),2)</f>
        <v>0</v>
      </c>
      <c r="H18" s="213">
        <f>ROUND(MAX(D18+F18-C18-E18,0),2)</f>
        <v>92291900</v>
      </c>
      <c r="I18" s="21"/>
      <c r="J18" s="307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1211110079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0</v>
      </c>
      <c r="I19" s="21"/>
      <c r="J19" s="307"/>
    </row>
    <row r="20" spans="1:10" s="14" customFormat="1" ht="17.25" customHeight="1">
      <c r="A20" s="6">
        <f t="shared" si="0"/>
        <v>17</v>
      </c>
      <c r="B20" s="125" t="s">
        <v>480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7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7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7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200000000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0</v>
      </c>
      <c r="I23" s="21"/>
      <c r="J23" s="307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13">
        <f t="shared" si="3"/>
        <v>1000000000</v>
      </c>
      <c r="H24" s="213">
        <f t="shared" si="4"/>
        <v>0</v>
      </c>
      <c r="I24" s="21"/>
      <c r="J24" s="307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7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7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7"/>
    </row>
    <row r="28" spans="1:10" s="14" customFormat="1" ht="17.25" customHeight="1">
      <c r="A28" s="6">
        <f t="shared" si="0"/>
        <v>25</v>
      </c>
      <c r="B28" s="9" t="s">
        <v>268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13">
        <f t="shared" si="3"/>
        <v>1600000000</v>
      </c>
      <c r="H28" s="213">
        <f t="shared" si="4"/>
        <v>0</v>
      </c>
      <c r="I28" s="21"/>
      <c r="J28" s="307"/>
    </row>
    <row r="29" spans="1:10" s="14" customFormat="1" ht="17.25" customHeight="1">
      <c r="A29" s="6">
        <f t="shared" si="0"/>
        <v>26</v>
      </c>
      <c r="B29" s="9" t="s">
        <v>301</v>
      </c>
      <c r="C29" s="10"/>
      <c r="D29" s="10"/>
      <c r="E29" s="8">
        <f t="array" ref="E29">SUM(IF("331"&amp;B29=KHN&amp;KH,TH))</f>
        <v>570000000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0</v>
      </c>
      <c r="I29" s="21"/>
      <c r="J29" s="307"/>
    </row>
    <row r="30" spans="1:10" s="14" customFormat="1" ht="17.25" customHeight="1">
      <c r="A30" s="6">
        <f t="shared" si="0"/>
        <v>27</v>
      </c>
      <c r="B30" s="9" t="s">
        <v>305</v>
      </c>
      <c r="C30" s="10"/>
      <c r="D30" s="10"/>
      <c r="E30" s="8">
        <f t="array" ref="E30">SUM(IF("331"&amp;B30=KHN&amp;KH,TH))</f>
        <v>2050000000</v>
      </c>
      <c r="F30" s="8">
        <f t="array" ref="F30">SUM(IF("331"&amp;B30=KHC&amp;KH,TH))</f>
        <v>0</v>
      </c>
      <c r="G30" s="213">
        <f t="shared" si="3"/>
        <v>2050000000</v>
      </c>
      <c r="H30" s="213">
        <f t="shared" si="4"/>
        <v>0</v>
      </c>
      <c r="I30" s="21"/>
      <c r="J30" s="307"/>
    </row>
    <row r="31" spans="1:10" s="14" customFormat="1" ht="17.25" customHeight="1">
      <c r="A31" s="6">
        <f t="shared" si="0"/>
        <v>28</v>
      </c>
      <c r="B31" s="9" t="s">
        <v>406</v>
      </c>
      <c r="C31" s="10"/>
      <c r="D31" s="10"/>
      <c r="E31" s="8">
        <f t="array" ref="E31">SUM(IF("331"&amp;B31=KHN&amp;KH,TH))</f>
        <v>360000000</v>
      </c>
      <c r="F31" s="8">
        <f t="array" ref="F31">SUM(IF("331"&amp;B31=KHC&amp;KH,TH))</f>
        <v>0</v>
      </c>
      <c r="G31" s="213">
        <f t="shared" ref="G31" si="9">ROUND(MAX(C31+E31-D31-F31,0),2)</f>
        <v>360000000</v>
      </c>
      <c r="H31" s="213">
        <f t="shared" ref="H31" si="10">ROUND(MAX(D31+F31-C31-E31,0),2)</f>
        <v>0</v>
      </c>
      <c r="I31" s="21"/>
      <c r="J31" s="307"/>
    </row>
    <row r="32" spans="1:10" s="14" customFormat="1" ht="17.25" customHeight="1">
      <c r="A32" s="6">
        <f t="shared" si="0"/>
        <v>29</v>
      </c>
      <c r="B32" s="9" t="s">
        <v>601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7"/>
    </row>
    <row r="33" spans="1:10" s="14" customFormat="1" ht="17.25" customHeight="1">
      <c r="A33" s="6">
        <f t="shared" si="0"/>
        <v>30</v>
      </c>
      <c r="B33" s="9" t="s">
        <v>631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7"/>
    </row>
    <row r="34" spans="1:10" s="15" customFormat="1" ht="17.25" customHeight="1">
      <c r="A34" s="6">
        <f t="shared" si="0"/>
        <v>31</v>
      </c>
      <c r="B34" s="122" t="s">
        <v>648</v>
      </c>
      <c r="C34" s="10"/>
      <c r="D34" s="10"/>
      <c r="E34" s="8">
        <f t="array" ref="E34">SUM(IF("331"&amp;B34=KHN&amp;KH,TH))</f>
        <v>314440239</v>
      </c>
      <c r="F34" s="8">
        <f t="array" ref="F34">SUM(IF("331"&amp;B34=KHC&amp;KH,TH))</f>
        <v>274004459</v>
      </c>
      <c r="G34" s="213">
        <f t="shared" ref="G34" si="15">ROUND(MAX(C34+E34-D34-F34,0),2)</f>
        <v>40435780</v>
      </c>
      <c r="H34" s="213">
        <f t="shared" ref="H34" si="16">ROUND(MAX(D34+F34-C34-E34,0),2)</f>
        <v>0</v>
      </c>
      <c r="I34" s="21"/>
      <c r="J34" s="307"/>
    </row>
    <row r="35" spans="1:10" s="15" customFormat="1" ht="17.25" customHeight="1">
      <c r="A35" s="6">
        <f t="shared" si="0"/>
        <v>32</v>
      </c>
      <c r="B35" s="122" t="s">
        <v>741</v>
      </c>
      <c r="C35" s="10"/>
      <c r="D35" s="10"/>
      <c r="E35" s="8">
        <f t="array" ref="E35">SUM(IF("331"&amp;B35=KHN&amp;KH,TH))</f>
        <v>10199904</v>
      </c>
      <c r="F35" s="8">
        <f t="array" ref="F35">SUM(IF("331"&amp;B35=KHC&amp;KH,TH))</f>
        <v>21739872</v>
      </c>
      <c r="G35" s="213">
        <f t="shared" ref="G35:G36" si="17">ROUND(MAX(C35+E35-D35-F35,0),2)</f>
        <v>0</v>
      </c>
      <c r="H35" s="213">
        <f t="shared" ref="H35:H36" si="18">ROUND(MAX(D35+F35-C35-E35,0),2)</f>
        <v>11539968</v>
      </c>
      <c r="I35" s="21"/>
      <c r="J35" s="307"/>
    </row>
    <row r="36" spans="1:10" s="15" customFormat="1" ht="17.25" customHeight="1">
      <c r="A36" s="6">
        <f t="shared" si="0"/>
        <v>33</v>
      </c>
      <c r="B36" s="122" t="s">
        <v>790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7"/>
    </row>
    <row r="37" spans="1:10" s="15" customFormat="1" ht="17.25" customHeight="1">
      <c r="A37" s="6">
        <f t="shared" si="0"/>
        <v>34</v>
      </c>
      <c r="B37" s="122" t="s">
        <v>1069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7"/>
    </row>
    <row r="38" spans="1:10" s="15" customFormat="1" ht="17.25" customHeight="1">
      <c r="A38" s="6">
        <f t="shared" si="0"/>
        <v>35</v>
      </c>
      <c r="B38" s="122"/>
      <c r="C38" s="10"/>
      <c r="D38" s="10"/>
      <c r="E38" s="8">
        <f t="array" ref="E38">SUM(IF("331"&amp;B38=KHN&amp;KH,TH))</f>
        <v>0</v>
      </c>
      <c r="F38" s="8">
        <f t="array" ref="F38">SUM(IF("331"&amp;B38=KHC&amp;KH,TH))</f>
        <v>0</v>
      </c>
      <c r="G38" s="213">
        <f t="shared" si="19"/>
        <v>0</v>
      </c>
      <c r="H38" s="213">
        <f t="shared" si="20"/>
        <v>0</v>
      </c>
      <c r="I38" s="21"/>
      <c r="J38" s="307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7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7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29137965436</v>
      </c>
      <c r="F41" s="18">
        <f t="shared" si="21"/>
        <v>24548201294</v>
      </c>
      <c r="G41" s="18">
        <f t="shared" si="21"/>
        <v>6320435780</v>
      </c>
      <c r="H41" s="18">
        <f t="shared" si="21"/>
        <v>1730671638</v>
      </c>
      <c r="I41" s="23"/>
      <c r="J41" s="23"/>
    </row>
    <row r="43" spans="1:10" ht="17.25" customHeight="1">
      <c r="E43" s="20">
        <f>CDPS!E21</f>
        <v>29137965436</v>
      </c>
      <c r="F43" s="20">
        <f>CDPS!F21</f>
        <v>24548201294</v>
      </c>
    </row>
    <row r="45" spans="1:10" ht="17.25" customHeight="1">
      <c r="E45" s="143">
        <f>E41-E43</f>
        <v>0</v>
      </c>
      <c r="F45" s="143">
        <f>F41-F43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17" activePane="bottomLeft" state="frozen"/>
      <selection activeCell="E10" sqref="E10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25" t="s">
        <v>186</v>
      </c>
      <c r="I1" s="525"/>
      <c r="J1" s="525"/>
    </row>
    <row r="2" spans="1:10" s="3" customFormat="1" ht="14.25" customHeight="1">
      <c r="A2" s="1" t="s">
        <v>30</v>
      </c>
      <c r="B2" s="24"/>
      <c r="C2" s="24"/>
      <c r="G2" s="25"/>
      <c r="H2" s="526" t="s">
        <v>187</v>
      </c>
      <c r="I2" s="526"/>
      <c r="J2" s="526"/>
    </row>
    <row r="3" spans="1:10" s="3" customFormat="1" ht="14.25" customHeight="1">
      <c r="A3" s="4"/>
      <c r="B3" s="24"/>
      <c r="C3" s="24"/>
      <c r="G3" s="25"/>
      <c r="H3" s="526"/>
      <c r="I3" s="526"/>
      <c r="J3" s="526"/>
    </row>
    <row r="4" spans="1:10" s="5" customFormat="1" ht="28.5" customHeight="1">
      <c r="A4" s="534" t="s">
        <v>64</v>
      </c>
      <c r="B4" s="534"/>
      <c r="C4" s="534"/>
      <c r="D4" s="534"/>
      <c r="E4" s="534"/>
      <c r="F4" s="534"/>
      <c r="G4" s="534"/>
      <c r="H4" s="534"/>
      <c r="I4" s="534"/>
      <c r="J4" s="534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27" t="s">
        <v>83</v>
      </c>
      <c r="F7" s="527"/>
      <c r="G7" s="527"/>
      <c r="H7" s="527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29"/>
      <c r="D9" s="529"/>
      <c r="E9" s="529"/>
      <c r="F9" s="529"/>
      <c r="G9" s="529"/>
      <c r="H9" s="529"/>
      <c r="I9" s="529"/>
      <c r="J9" s="529"/>
    </row>
    <row r="10" spans="1:10" s="26" customFormat="1" ht="14.25" customHeight="1">
      <c r="A10" s="531" t="s">
        <v>50</v>
      </c>
      <c r="B10" s="530" t="s">
        <v>10</v>
      </c>
      <c r="C10" s="530"/>
      <c r="D10" s="531" t="s">
        <v>0</v>
      </c>
      <c r="E10" s="531" t="s">
        <v>31</v>
      </c>
      <c r="F10" s="531" t="s">
        <v>68</v>
      </c>
      <c r="G10" s="532" t="s">
        <v>51</v>
      </c>
      <c r="H10" s="533"/>
      <c r="I10" s="532" t="s">
        <v>69</v>
      </c>
      <c r="J10" s="533"/>
    </row>
    <row r="11" spans="1:10" s="26" customFormat="1" ht="24.75" customHeight="1">
      <c r="A11" s="531"/>
      <c r="B11" s="38" t="s">
        <v>32</v>
      </c>
      <c r="C11" s="38" t="s">
        <v>70</v>
      </c>
      <c r="D11" s="531"/>
      <c r="E11" s="531"/>
      <c r="F11" s="531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40623</v>
      </c>
      <c r="B14" s="11" t="str">
        <f ca="1">IF(ROWS($1:1)&gt;COUNT(Dong),"",OFFSET(TH!D$1,SMALL(Dong,ROWS($1:1)),))</f>
        <v>CTGS</v>
      </c>
      <c r="C14" s="11">
        <f ca="1">IF(ROWS($1:1)&gt;COUNT(Dong),"",OFFSET(TH!E$1,SMALL(Dong,ROWS($1:1)),))</f>
        <v>40623</v>
      </c>
      <c r="D14" s="126" t="str">
        <f ca="1">IF(ROWS($1:1)&gt;COUNT(Dong),"",OFFSET(TH!F$1,SMALL(Dong,ROWS($1:1)),))</f>
        <v>Thuê quyền SDĐ - KCN Long Đức 26/8/10-15/9/11</v>
      </c>
      <c r="E14" s="127" t="str">
        <f ca="1">IF(ROWS($1:1)&gt;COUNT(Dong),"",IF(OFFSET(TH!J$1,SMALL(Dong,ROWS($1:1)),)="331",OFFSET(TH!K$1,SMALL(Dong,ROWS($1:1)),),OFFSET(TH!J$1,SMALL(Dong,ROWS($1:1)),)))</f>
        <v>642</v>
      </c>
      <c r="F14" s="127"/>
      <c r="G14" s="251">
        <f ca="1">IF(ROWS($1:1)&gt;COUNT(Dong),"",IF(OFFSET(TH!J$1,SMALL(Dong,ROWS($1:1)),)="331",OFFSET(TH!I$1,SMALL(Dong,ROWS($1:1)),),0))</f>
        <v>0</v>
      </c>
      <c r="H14" s="251">
        <f ca="1">IF(ROWS($1:1)&gt;COUNT(Dong),"",IF(OFFSET(TH!K$1,SMALL(Dong,ROWS($1:1)),)="331",OFFSET(TH!I$1,SMALL(Dong,ROWS($1:1)),),0))</f>
        <v>32288666</v>
      </c>
      <c r="I14" s="33">
        <f t="shared" ref="I14:I20" ca="1" si="1">IF(D14&lt;&gt;"",MAX(I13+G14-H14-J13,0),0)</f>
        <v>0</v>
      </c>
      <c r="J14" s="33">
        <f t="shared" ref="J14:J20" ca="1" si="2">IF(D14&lt;&gt;"",MAX(J13+H14-I13-G14,0),0)</f>
        <v>32288666</v>
      </c>
    </row>
    <row r="15" spans="1:10" s="26" customFormat="1" ht="18" customHeight="1">
      <c r="A15" s="11">
        <f t="shared" ca="1" si="0"/>
        <v>40623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40623</v>
      </c>
      <c r="D15" s="126" t="str">
        <f ca="1">IF(ROWS($1:2)&gt;COUNT(Dong),"",OFFSET(TH!F$1,SMALL(Dong,ROWS($1:2)),))</f>
        <v>Thanh toán CSHT - KCN Long Đức</v>
      </c>
      <c r="E15" s="127" t="str">
        <f ca="1">IF(ROWS($1:2)&gt;COUNT(Dong),"",IF(OFFSET(TH!J$1,SMALL(Dong,ROWS($1:2)),)="331",OFFSET(TH!K$1,SMALL(Dong,ROWS($1:2)),),OFFSET(TH!J$1,SMALL(Dong,ROWS($1:2)),)))</f>
        <v>1121</v>
      </c>
      <c r="F15" s="127"/>
      <c r="G15" s="251">
        <f ca="1">IF(ROWS($1:2)&gt;COUNT(Dong),"",IF(OFFSET(TH!J$1,SMALL(Dong,ROWS($1:2)),)="331",OFFSET(TH!I$1,SMALL(Dong,ROWS($1:2)),),0))</f>
        <v>32288666</v>
      </c>
      <c r="H15" s="251">
        <f ca="1">IF(ROWS($1:2)&gt;COUNT(Dong),"",IF(OFFSET(TH!K$1,SMALL(Dong,ROWS($1:2)),)="331",OFFSET(TH!I$1,SMALL(Dong,ROWS($1:2)),),0))</f>
        <v>0</v>
      </c>
      <c r="I15" s="33">
        <f t="shared" ca="1" si="1"/>
        <v>0</v>
      </c>
      <c r="J15" s="33">
        <f t="shared" ca="1" si="2"/>
        <v>0</v>
      </c>
    </row>
    <row r="16" spans="1:10" s="26" customFormat="1" ht="18" customHeight="1">
      <c r="A16" s="11">
        <f t="shared" ca="1" si="0"/>
        <v>40872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40872</v>
      </c>
      <c r="D16" s="126" t="str">
        <f ca="1">IF(ROWS($1:3)&gt;COUNT(Dong),"",OFFSET(TH!F$1,SMALL(Dong,ROWS($1:3)),))</f>
        <v>Thanh toán CSHT - KCN Long Đức</v>
      </c>
      <c r="E16" s="127" t="str">
        <f ca="1">IF(ROWS($1:3)&gt;COUNT(Dong),"",IF(OFFSET(TH!J$1,SMALL(Dong,ROWS($1:3)),)="331",OFFSET(TH!K$1,SMALL(Dong,ROWS($1:3)),),OFFSET(TH!J$1,SMALL(Dong,ROWS($1:3)),)))</f>
        <v>1121</v>
      </c>
      <c r="F16" s="127"/>
      <c r="G16" s="251">
        <f ca="1">IF(ROWS($1:3)&gt;COUNT(Dong),"",IF(OFFSET(TH!J$1,SMALL(Dong,ROWS($1:3)),)="331",OFFSET(TH!I$1,SMALL(Dong,ROWS($1:3)),),0))</f>
        <v>29920000</v>
      </c>
      <c r="H16" s="251">
        <f ca="1">IF(ROWS($1:3)&gt;COUNT(Dong),"",IF(OFFSET(TH!K$1,SMALL(Dong,ROWS($1:3)),)="331",OFFSET(TH!I$1,SMALL(Dong,ROWS($1:3)),),0))</f>
        <v>0</v>
      </c>
      <c r="I16" s="33">
        <f t="shared" ca="1" si="1"/>
        <v>29920000</v>
      </c>
      <c r="J16" s="33">
        <f t="shared" ca="1" si="2"/>
        <v>0</v>
      </c>
    </row>
    <row r="17" spans="1:10" s="26" customFormat="1" ht="18" customHeight="1">
      <c r="A17" s="11">
        <f t="shared" ca="1" si="0"/>
        <v>40875</v>
      </c>
      <c r="B17" s="11" t="str">
        <f ca="1">IF(ROWS($1:4)&gt;COUNT(Dong),"",OFFSET(TH!D$1,SMALL(Dong,ROWS($1:4)),))</f>
        <v>CTGS</v>
      </c>
      <c r="C17" s="11">
        <f ca="1">IF(ROWS($1:4)&gt;COUNT(Dong),"",OFFSET(TH!E$1,SMALL(Dong,ROWS($1:4)),))</f>
        <v>40875</v>
      </c>
      <c r="D17" s="126" t="str">
        <f ca="1">IF(ROWS($1:4)&gt;COUNT(Dong),"",OFFSET(TH!F$1,SMALL(Dong,ROWS($1:4)),))</f>
        <v>Tiền sử dụng CSHT - KCN Long Đức 15/9/11-15/9/12</v>
      </c>
      <c r="E17" s="127" t="str">
        <f ca="1">IF(ROWS($1:4)&gt;COUNT(Dong),"",IF(OFFSET(TH!J$1,SMALL(Dong,ROWS($1:4)),)="331",OFFSET(TH!K$1,SMALL(Dong,ROWS($1:4)),),OFFSET(TH!J$1,SMALL(Dong,ROWS($1:4)),)))</f>
        <v>642</v>
      </c>
      <c r="F17" s="127"/>
      <c r="G17" s="251">
        <f ca="1">IF(ROWS($1:4)&gt;COUNT(Dong),"",IF(OFFSET(TH!J$1,SMALL(Dong,ROWS($1:4)),)="331",OFFSET(TH!I$1,SMALL(Dong,ROWS($1:4)),),0))</f>
        <v>0</v>
      </c>
      <c r="H17" s="251">
        <f ca="1">IF(ROWS($1:4)&gt;COUNT(Dong),"",IF(OFFSET(TH!K$1,SMALL(Dong,ROWS($1:4)),)="331",OFFSET(TH!I$1,SMALL(Dong,ROWS($1:4)),),0))</f>
        <v>29920000</v>
      </c>
      <c r="I17" s="33">
        <f t="shared" ca="1" si="1"/>
        <v>0</v>
      </c>
      <c r="J17" s="33">
        <f t="shared" ca="1" si="2"/>
        <v>0</v>
      </c>
    </row>
    <row r="18" spans="1:10" s="26" customFormat="1" ht="18" customHeight="1">
      <c r="A18" s="11">
        <f t="shared" ca="1" si="0"/>
        <v>41193</v>
      </c>
      <c r="B18" s="11" t="str">
        <f ca="1">IF(ROWS($1:5)&gt;COUNT(Dong),"",OFFSET(TH!D$1,SMALL(Dong,ROWS($1:5)),))</f>
        <v>GBN</v>
      </c>
      <c r="C18" s="11">
        <f ca="1">IF(ROWS($1:5)&gt;COUNT(Dong),"",OFFSET(TH!E$1,SMALL(Dong,ROWS($1:5)),))</f>
        <v>41193</v>
      </c>
      <c r="D18" s="126" t="str">
        <f ca="1">IF(ROWS($1:5)&gt;COUNT(Dong),"",OFFSET(TH!F$1,SMALL(Dong,ROWS($1:5)),))</f>
        <v>Thanh toán CSHT - KCN Long Đức</v>
      </c>
      <c r="E18" s="127" t="str">
        <f ca="1">IF(ROWS($1:5)&gt;COUNT(Dong),"",IF(OFFSET(TH!J$1,SMALL(Dong,ROWS($1:5)),)="331",OFFSET(TH!K$1,SMALL(Dong,ROWS($1:5)),),OFFSET(TH!J$1,SMALL(Dong,ROWS($1:5)),)))</f>
        <v>1121</v>
      </c>
      <c r="F18" s="127"/>
      <c r="G18" s="251">
        <f ca="1">IF(ROWS($1:5)&gt;COUNT(Dong),"",IF(OFFSET(TH!J$1,SMALL(Dong,ROWS($1:5)),)="331",OFFSET(TH!I$1,SMALL(Dong,ROWS($1:5)),),0))</f>
        <v>29920000</v>
      </c>
      <c r="H18" s="251">
        <f ca="1">IF(ROWS($1:5)&gt;COUNT(Dong),"",IF(OFFSET(TH!K$1,SMALL(Dong,ROWS($1:5)),)="331",OFFSET(TH!I$1,SMALL(Dong,ROWS($1:5)),),0))</f>
        <v>0</v>
      </c>
      <c r="I18" s="33">
        <f t="shared" ca="1" si="1"/>
        <v>29920000</v>
      </c>
      <c r="J18" s="33">
        <f t="shared" ca="1" si="2"/>
        <v>0</v>
      </c>
    </row>
    <row r="19" spans="1:10" s="26" customFormat="1" ht="18" customHeight="1">
      <c r="A19" s="11">
        <f t="shared" ca="1" si="0"/>
        <v>41653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41653</v>
      </c>
      <c r="D19" s="126" t="str">
        <f ca="1">IF(ROWS($1:6)&gt;COUNT(Dong),"",OFFSET(TH!F$1,SMALL(Dong,ROWS($1:6)),))</f>
        <v>Tiền sử dụng CSHT - KCN Long Đức 15/9/13-15/9/14</v>
      </c>
      <c r="E19" s="127" t="str">
        <f ca="1">IF(ROWS($1:6)&gt;COUNT(Dong),"",IF(OFFSET(TH!J$1,SMALL(Dong,ROWS($1:6)),)="331",OFFSET(TH!K$1,SMALL(Dong,ROWS($1:6)),),OFFSET(TH!J$1,SMALL(Dong,ROWS($1:6)),)))</f>
        <v>642</v>
      </c>
      <c r="F19" s="127"/>
      <c r="G19" s="251">
        <f ca="1">IF(ROWS($1:6)&gt;COUNT(Dong),"",IF(OFFSET(TH!J$1,SMALL(Dong,ROWS($1:6)),)="331",OFFSET(TH!I$1,SMALL(Dong,ROWS($1:6)),),0))</f>
        <v>0</v>
      </c>
      <c r="H19" s="251">
        <f ca="1">IF(ROWS($1:6)&gt;COUNT(Dong),"",IF(OFFSET(TH!K$1,SMALL(Dong,ROWS($1:6)),)="331",OFFSET(TH!I$1,SMALL(Dong,ROWS($1:6)),),0))</f>
        <v>27200000</v>
      </c>
      <c r="I19" s="33">
        <f t="shared" ca="1" si="1"/>
        <v>2720000</v>
      </c>
      <c r="J19" s="33">
        <f t="shared" ca="1" si="2"/>
        <v>0</v>
      </c>
    </row>
    <row r="20" spans="1:10" s="26" customFormat="1" ht="18" customHeight="1">
      <c r="A20" s="11">
        <f t="shared" ca="1" si="0"/>
        <v>41653</v>
      </c>
      <c r="B20" s="11" t="str">
        <f ca="1">IF(ROWS($1:7)&gt;COUNT(Dong),"",OFFSET(TH!D$1,SMALL(Dong,ROWS($1:7)),))</f>
        <v>CTGS</v>
      </c>
      <c r="C20" s="11">
        <f ca="1">IF(ROWS($1:7)&gt;COUNT(Dong),"",OFFSET(TH!E$1,SMALL(Dong,ROWS($1:7)),))</f>
        <v>41653</v>
      </c>
      <c r="D20" s="126" t="str">
        <f ca="1">IF(ROWS($1:7)&gt;COUNT(Dong),"",OFFSET(TH!F$1,SMALL(Dong,ROWS($1:7)),))</f>
        <v>VAT CSHT - KCN Long Đức</v>
      </c>
      <c r="E20" s="127" t="str">
        <f ca="1">IF(ROWS($1:7)&gt;COUNT(Dong),"",IF(OFFSET(TH!J$1,SMALL(Dong,ROWS($1:7)),)="331",OFFSET(TH!K$1,SMALL(Dong,ROWS($1:7)),),OFFSET(TH!J$1,SMALL(Dong,ROWS($1:7)),)))</f>
        <v>1331</v>
      </c>
      <c r="F20" s="127"/>
      <c r="G20" s="251">
        <f ca="1">IF(ROWS($1:7)&gt;COUNT(Dong),"",IF(OFFSET(TH!J$1,SMALL(Dong,ROWS($1:7)),)="331",OFFSET(TH!I$1,SMALL(Dong,ROWS($1:7)),),0))</f>
        <v>0</v>
      </c>
      <c r="H20" s="251">
        <f ca="1">IF(ROWS($1:7)&gt;COUNT(Dong),"",IF(OFFSET(TH!K$1,SMALL(Dong,ROWS($1:7)),)="331",OFFSET(TH!I$1,SMALL(Dong,ROWS($1:7)),),0))</f>
        <v>2720000</v>
      </c>
      <c r="I20" s="33">
        <f t="shared" ca="1" si="1"/>
        <v>0</v>
      </c>
      <c r="J20" s="33">
        <f t="shared" ca="1" si="2"/>
        <v>0</v>
      </c>
    </row>
    <row r="21" spans="1:10" s="26" customFormat="1" ht="18" customHeight="1">
      <c r="A21" s="11">
        <f t="shared" ref="A21:A32" ca="1" si="3">IF(C21&lt;&gt;"",C21,"")</f>
        <v>41780</v>
      </c>
      <c r="B21" s="11" t="str">
        <f ca="1">IF(ROWS($1:8)&gt;COUNT(Dong),"",OFFSET(TH!D$1,SMALL(Dong,ROWS($1:8)),))</f>
        <v>GBN</v>
      </c>
      <c r="C21" s="11">
        <f ca="1">IF(ROWS($1:8)&gt;COUNT(Dong),"",OFFSET(TH!E$1,SMALL(Dong,ROWS($1:8)),))</f>
        <v>41780</v>
      </c>
      <c r="D21" s="126" t="str">
        <f ca="1">IF(ROWS($1:8)&gt;COUNT(Dong),"",OFFSET(TH!F$1,SMALL(Dong,ROWS($1:8)),))</f>
        <v>Thanh toán CSHT - KCN Long Đức</v>
      </c>
      <c r="E21" s="127" t="str">
        <f ca="1">IF(ROWS($1:8)&gt;COUNT(Dong),"",IF(OFFSET(TH!J$1,SMALL(Dong,ROWS($1:8)),)="331",OFFSET(TH!K$1,SMALL(Dong,ROWS($1:8)),),OFFSET(TH!J$1,SMALL(Dong,ROWS($1:8)),)))</f>
        <v>1121</v>
      </c>
      <c r="F21" s="127"/>
      <c r="G21" s="108">
        <f ca="1">IF(ROWS($1:8)&gt;COUNT(Dong),"",IF(OFFSET(TH!J$1,SMALL(Dong,ROWS($1:8)),)="331",OFFSET(TH!I$1,SMALL(Dong,ROWS($1:8)),),0))</f>
        <v>36432000</v>
      </c>
      <c r="H21" s="108">
        <f ca="1">IF(ROWS($1:8)&gt;COUNT(Dong),"",IF(OFFSET(TH!K$1,SMALL(Dong,ROWS($1:8)),)="331",OFFSET(TH!I$1,SMALL(Dong,ROWS($1:8)),),0))</f>
        <v>0</v>
      </c>
      <c r="I21" s="33">
        <f t="shared" ref="I21:I32" ca="1" si="4">IF(D21&lt;&gt;"",MAX(I20+G21-H21-J20,0),0)</f>
        <v>36432000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>
        <f t="shared" ca="1" si="3"/>
        <v>41785</v>
      </c>
      <c r="B22" s="11" t="str">
        <f ca="1">IF(ROWS($1:9)&gt;COUNT(Dong),"",OFFSET(TH!D$1,SMALL(Dong,ROWS($1:9)),))</f>
        <v>CTGS</v>
      </c>
      <c r="C22" s="11">
        <f ca="1">IF(ROWS($1:9)&gt;COUNT(Dong),"",OFFSET(TH!E$1,SMALL(Dong,ROWS($1:9)),))</f>
        <v>41785</v>
      </c>
      <c r="D22" s="126" t="str">
        <f ca="1">IF(ROWS($1:9)&gt;COUNT(Dong),"",OFFSET(TH!F$1,SMALL(Dong,ROWS($1:9)),))</f>
        <v>Thuê quyền SDĐ - KCN Long Đức 08/03/14-08/03/15</v>
      </c>
      <c r="E22" s="127" t="str">
        <f ca="1">IF(ROWS($1:9)&gt;COUNT(Dong),"",IF(OFFSET(TH!J$1,SMALL(Dong,ROWS($1:9)),)="331",OFFSET(TH!K$1,SMALL(Dong,ROWS($1:9)),),OFFSET(TH!J$1,SMALL(Dong,ROWS($1:9)),)))</f>
        <v>642</v>
      </c>
      <c r="F22" s="127"/>
      <c r="G22" s="108">
        <f ca="1">IF(ROWS($1:9)&gt;COUNT(Dong),"",IF(OFFSET(TH!J$1,SMALL(Dong,ROWS($1:9)),)="331",OFFSET(TH!I$1,SMALL(Dong,ROWS($1:9)),),0))</f>
        <v>0</v>
      </c>
      <c r="H22" s="108">
        <f ca="1">IF(ROWS($1:9)&gt;COUNT(Dong),"",IF(OFFSET(TH!K$1,SMALL(Dong,ROWS($1:9)),)="331",OFFSET(TH!I$1,SMALL(Dong,ROWS($1:9)),),0))</f>
        <v>33120000</v>
      </c>
      <c r="I22" s="33">
        <f t="shared" ca="1" si="4"/>
        <v>3312000</v>
      </c>
      <c r="J22" s="33">
        <f t="shared" ca="1" si="5"/>
        <v>0</v>
      </c>
    </row>
    <row r="23" spans="1:10" s="26" customFormat="1" ht="18" customHeight="1">
      <c r="A23" s="11">
        <f t="shared" ca="1" si="3"/>
        <v>41785</v>
      </c>
      <c r="B23" s="11" t="str">
        <f ca="1">IF(ROWS($1:10)&gt;COUNT(Dong),"",OFFSET(TH!D$1,SMALL(Dong,ROWS($1:10)),))</f>
        <v>CTGS</v>
      </c>
      <c r="C23" s="11">
        <f ca="1">IF(ROWS($1:10)&gt;COUNT(Dong),"",OFFSET(TH!E$1,SMALL(Dong,ROWS($1:10)),))</f>
        <v>41785</v>
      </c>
      <c r="D23" s="126" t="str">
        <f ca="1">IF(ROWS($1:10)&gt;COUNT(Dong),"",OFFSET(TH!F$1,SMALL(Dong,ROWS($1:10)),))</f>
        <v>VAT CSHT - KCN Long Đức</v>
      </c>
      <c r="E23" s="127" t="str">
        <f ca="1">IF(ROWS($1:10)&gt;COUNT(Dong),"",IF(OFFSET(TH!J$1,SMALL(Dong,ROWS($1:10)),)="331",OFFSET(TH!K$1,SMALL(Dong,ROWS($1:10)),),OFFSET(TH!J$1,SMALL(Dong,ROWS($1:10)),)))</f>
        <v>1331</v>
      </c>
      <c r="F23" s="127"/>
      <c r="G23" s="108">
        <f ca="1">IF(ROWS($1:10)&gt;COUNT(Dong),"",IF(OFFSET(TH!J$1,SMALL(Dong,ROWS($1:10)),)="331",OFFSET(TH!I$1,SMALL(Dong,ROWS($1:10)),),0))</f>
        <v>0</v>
      </c>
      <c r="H23" s="108">
        <f ca="1">IF(ROWS($1:10)&gt;COUNT(Dong),"",IF(OFFSET(TH!K$1,SMALL(Dong,ROWS($1:10)),)="331",OFFSET(TH!I$1,SMALL(Dong,ROWS($1:10)),),0))</f>
        <v>3312000</v>
      </c>
      <c r="I23" s="33">
        <f t="shared" ca="1" si="4"/>
        <v>0</v>
      </c>
      <c r="J23" s="33">
        <f t="shared" ca="1" si="5"/>
        <v>0</v>
      </c>
    </row>
    <row r="24" spans="1:10" s="26" customFormat="1" ht="18" customHeight="1">
      <c r="A24" s="11">
        <f t="shared" ca="1" si="3"/>
        <v>41918</v>
      </c>
      <c r="B24" s="11" t="str">
        <f ca="1">IF(ROWS($1:11)&gt;COUNT(Dong),"",OFFSET(TH!D$1,SMALL(Dong,ROWS($1:11)),))</f>
        <v>GBN</v>
      </c>
      <c r="C24" s="11">
        <f ca="1">IF(ROWS($1:11)&gt;COUNT(Dong),"",OFFSET(TH!E$1,SMALL(Dong,ROWS($1:11)),))</f>
        <v>41918</v>
      </c>
      <c r="D24" s="126" t="str">
        <f ca="1">IF(ROWS($1:11)&gt;COUNT(Dong),"",OFFSET(TH!F$1,SMALL(Dong,ROWS($1:11)),))</f>
        <v>Thanh toán CSHT - KCN Long Đức 15/09/14 - 15/09/15</v>
      </c>
      <c r="E24" s="127" t="str">
        <f ca="1">IF(ROWS($1:11)&gt;COUNT(Dong),"",IF(OFFSET(TH!J$1,SMALL(Dong,ROWS($1:11)),)="331",OFFSET(TH!K$1,SMALL(Dong,ROWS($1:11)),),OFFSET(TH!J$1,SMALL(Dong,ROWS($1:11)),)))</f>
        <v>1121</v>
      </c>
      <c r="F24" s="127"/>
      <c r="G24" s="108">
        <f ca="1">IF(ROWS($1:11)&gt;COUNT(Dong),"",IF(OFFSET(TH!J$1,SMALL(Dong,ROWS($1:11)),)="331",OFFSET(TH!I$1,SMALL(Dong,ROWS($1:11)),),0))</f>
        <v>34408000</v>
      </c>
      <c r="H24" s="108">
        <f ca="1">IF(ROWS($1:11)&gt;COUNT(Dong),"",IF(OFFSET(TH!K$1,SMALL(Dong,ROWS($1:11)),)="331",OFFSET(TH!I$1,SMALL(Dong,ROWS($1:11)),),0))</f>
        <v>0</v>
      </c>
      <c r="I24" s="33">
        <f t="shared" ca="1" si="4"/>
        <v>34408000</v>
      </c>
      <c r="J24" s="33">
        <f t="shared" ca="1" si="5"/>
        <v>0</v>
      </c>
    </row>
    <row r="25" spans="1:10" s="26" customFormat="1" ht="18" customHeight="1">
      <c r="A25" s="11">
        <f t="shared" ca="1" si="3"/>
        <v>41934</v>
      </c>
      <c r="B25" s="11" t="str">
        <f ca="1">IF(ROWS($1:12)&gt;COUNT(Dong),"",OFFSET(TH!D$1,SMALL(Dong,ROWS($1:12)),))</f>
        <v>CTGS</v>
      </c>
      <c r="C25" s="11">
        <f ca="1">IF(ROWS($1:12)&gt;COUNT(Dong),"",OFFSET(TH!E$1,SMALL(Dong,ROWS($1:12)),))</f>
        <v>41934</v>
      </c>
      <c r="D25" s="126" t="str">
        <f ca="1">IF(ROWS($1:12)&gt;COUNT(Dong),"",OFFSET(TH!F$1,SMALL(Dong,ROWS($1:12)),))</f>
        <v>Phí hạ tầng - KCN Long Đức 15/09/14 - 15/09/15</v>
      </c>
      <c r="E25" s="127" t="str">
        <f ca="1">IF(ROWS($1:12)&gt;COUNT(Dong),"",IF(OFFSET(TH!J$1,SMALL(Dong,ROWS($1:12)),)="331",OFFSET(TH!K$1,SMALL(Dong,ROWS($1:12)),),OFFSET(TH!J$1,SMALL(Dong,ROWS($1:12)),)))</f>
        <v>642</v>
      </c>
      <c r="F25" s="127"/>
      <c r="G25" s="108">
        <f ca="1">IF(ROWS($1:12)&gt;COUNT(Dong),"",IF(OFFSET(TH!J$1,SMALL(Dong,ROWS($1:12)),)="331",OFFSET(TH!I$1,SMALL(Dong,ROWS($1:12)),),0))</f>
        <v>0</v>
      </c>
      <c r="H25" s="108">
        <f ca="1">IF(ROWS($1:12)&gt;COUNT(Dong),"",IF(OFFSET(TH!K$1,SMALL(Dong,ROWS($1:12)),)="331",OFFSET(TH!I$1,SMALL(Dong,ROWS($1:12)),),0))</f>
        <v>31280000</v>
      </c>
      <c r="I25" s="33">
        <f t="shared" ca="1" si="4"/>
        <v>3128000</v>
      </c>
      <c r="J25" s="33">
        <f t="shared" ca="1" si="5"/>
        <v>0</v>
      </c>
    </row>
    <row r="26" spans="1:10" s="26" customFormat="1" ht="18" customHeight="1">
      <c r="A26" s="11">
        <f t="shared" ca="1" si="3"/>
        <v>41934</v>
      </c>
      <c r="B26" s="11" t="str">
        <f ca="1">IF(ROWS($1:13)&gt;COUNT(Dong),"",OFFSET(TH!D$1,SMALL(Dong,ROWS($1:13)),))</f>
        <v>CTGS</v>
      </c>
      <c r="C26" s="11">
        <f ca="1">IF(ROWS($1:13)&gt;COUNT(Dong),"",OFFSET(TH!E$1,SMALL(Dong,ROWS($1:13)),))</f>
        <v>41934</v>
      </c>
      <c r="D26" s="126" t="str">
        <f ca="1">IF(ROWS($1:13)&gt;COUNT(Dong),"",OFFSET(TH!F$1,SMALL(Dong,ROWS($1:13)),))</f>
        <v>VAT CSHT - KCN Long Đức</v>
      </c>
      <c r="E26" s="127" t="str">
        <f ca="1">IF(ROWS($1:13)&gt;COUNT(Dong),"",IF(OFFSET(TH!J$1,SMALL(Dong,ROWS($1:13)),)="331",OFFSET(TH!K$1,SMALL(Dong,ROWS($1:13)),),OFFSET(TH!J$1,SMALL(Dong,ROWS($1:13)),)))</f>
        <v>1331</v>
      </c>
      <c r="F26" s="127"/>
      <c r="G26" s="108">
        <f ca="1">IF(ROWS($1:13)&gt;COUNT(Dong),"",IF(OFFSET(TH!J$1,SMALL(Dong,ROWS($1:13)),)="331",OFFSET(TH!I$1,SMALL(Dong,ROWS($1:13)),),0))</f>
        <v>0</v>
      </c>
      <c r="H26" s="108">
        <f ca="1">IF(ROWS($1:13)&gt;COUNT(Dong),"",IF(OFFSET(TH!K$1,SMALL(Dong,ROWS($1:13)),)="331",OFFSET(TH!I$1,SMALL(Dong,ROWS($1:13)),),0))</f>
        <v>3128000</v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>
        <f t="shared" ca="1" si="3"/>
        <v>42152</v>
      </c>
      <c r="B27" s="11" t="str">
        <f ca="1">IF(ROWS($1:14)&gt;COUNT(Dong),"",OFFSET(TH!D$1,SMALL(Dong,ROWS($1:14)),))</f>
        <v>GBN</v>
      </c>
      <c r="C27" s="11">
        <f ca="1">IF(ROWS($1:14)&gt;COUNT(Dong),"",OFFSET(TH!E$1,SMALL(Dong,ROWS($1:14)),))</f>
        <v>42152</v>
      </c>
      <c r="D27" s="126" t="str">
        <f ca="1">IF(ROWS($1:14)&gt;COUNT(Dong),"",OFFSET(TH!F$1,SMALL(Dong,ROWS($1:14)),))</f>
        <v>Thanh toán phí thuê QSDĐ 09/3/15 đến 6/3/16</v>
      </c>
      <c r="E27" s="127" t="str">
        <f ca="1">IF(ROWS($1:14)&gt;COUNT(Dong),"",IF(OFFSET(TH!J$1,SMALL(Dong,ROWS($1:14)),)="331",OFFSET(TH!K$1,SMALL(Dong,ROWS($1:14)),),OFFSET(TH!J$1,SMALL(Dong,ROWS($1:14)),)))</f>
        <v>1121</v>
      </c>
      <c r="F27" s="127"/>
      <c r="G27" s="108">
        <f ca="1">IF(ROWS($1:14)&gt;COUNT(Dong),"",IF(OFFSET(TH!J$1,SMALL(Dong,ROWS($1:14)),)="331",OFFSET(TH!I$1,SMALL(Dong,ROWS($1:14)),),0))</f>
        <v>36432000</v>
      </c>
      <c r="H27" s="108">
        <f ca="1">IF(ROWS($1:14)&gt;COUNT(Dong),"",IF(OFFSET(TH!K$1,SMALL(Dong,ROWS($1:14)),)="331",OFFSET(TH!I$1,SMALL(Dong,ROWS($1:14)),),0))</f>
        <v>0</v>
      </c>
      <c r="I27" s="33">
        <f t="shared" ca="1" si="4"/>
        <v>36432000</v>
      </c>
      <c r="J27" s="33">
        <f t="shared" ca="1" si="5"/>
        <v>0</v>
      </c>
    </row>
    <row r="28" spans="1:10" s="26" customFormat="1" ht="18" customHeight="1">
      <c r="A28" s="11">
        <f t="shared" ca="1" si="3"/>
        <v>42153</v>
      </c>
      <c r="B28" s="11" t="str">
        <f ca="1">IF(ROWS($1:15)&gt;COUNT(Dong),"",OFFSET(TH!D$1,SMALL(Dong,ROWS($1:15)),))</f>
        <v>CTGS</v>
      </c>
      <c r="C28" s="11">
        <f ca="1">IF(ROWS($1:15)&gt;COUNT(Dong),"",OFFSET(TH!E$1,SMALL(Dong,ROWS($1:15)),))</f>
        <v>42153</v>
      </c>
      <c r="D28" s="126" t="str">
        <f ca="1">IF(ROWS($1:15)&gt;COUNT(Dong),"",OFFSET(TH!F$1,SMALL(Dong,ROWS($1:15)),))</f>
        <v>Phí thuê QSDĐ 09/3/15 đến 6/3/16</v>
      </c>
      <c r="E28" s="127" t="str">
        <f ca="1">IF(ROWS($1:15)&gt;COUNT(Dong),"",IF(OFFSET(TH!J$1,SMALL(Dong,ROWS($1:15)),)="331",OFFSET(TH!K$1,SMALL(Dong,ROWS($1:15)),),OFFSET(TH!J$1,SMALL(Dong,ROWS($1:15)),)))</f>
        <v>642</v>
      </c>
      <c r="F28" s="127"/>
      <c r="G28" s="108">
        <f ca="1">IF(ROWS($1:15)&gt;COUNT(Dong),"",IF(OFFSET(TH!J$1,SMALL(Dong,ROWS($1:15)),)="331",OFFSET(TH!I$1,SMALL(Dong,ROWS($1:15)),),0))</f>
        <v>0</v>
      </c>
      <c r="H28" s="108">
        <f ca="1">IF(ROWS($1:15)&gt;COUNT(Dong),"",IF(OFFSET(TH!K$1,SMALL(Dong,ROWS($1:15)),)="331",OFFSET(TH!I$1,SMALL(Dong,ROWS($1:15)),),0))</f>
        <v>33120000</v>
      </c>
      <c r="I28" s="33">
        <f t="shared" ca="1" si="4"/>
        <v>3312000</v>
      </c>
      <c r="J28" s="33">
        <f t="shared" ca="1" si="5"/>
        <v>0</v>
      </c>
    </row>
    <row r="29" spans="1:10" s="26" customFormat="1" ht="18" customHeight="1">
      <c r="A29" s="11">
        <f t="shared" ca="1" si="3"/>
        <v>42153</v>
      </c>
      <c r="B29" s="11" t="str">
        <f ca="1">IF(ROWS($1:16)&gt;COUNT(Dong),"",OFFSET(TH!D$1,SMALL(Dong,ROWS($1:16)),))</f>
        <v>CTGS</v>
      </c>
      <c r="C29" s="11">
        <f ca="1">IF(ROWS($1:16)&gt;COUNT(Dong),"",OFFSET(TH!E$1,SMALL(Dong,ROWS($1:16)),))</f>
        <v>42153</v>
      </c>
      <c r="D29" s="126" t="str">
        <f ca="1">IF(ROWS($1:16)&gt;COUNT(Dong),"",OFFSET(TH!F$1,SMALL(Dong,ROWS($1:16)),))</f>
        <v>VAT Phí thuê QSDĐ 09/3/15 đến 6/3/16</v>
      </c>
      <c r="E29" s="127" t="str">
        <f ca="1">IF(ROWS($1:16)&gt;COUNT(Dong),"",IF(OFFSET(TH!J$1,SMALL(Dong,ROWS($1:16)),)="331",OFFSET(TH!K$1,SMALL(Dong,ROWS($1:16)),),OFFSET(TH!J$1,SMALL(Dong,ROWS($1:16)),)))</f>
        <v>1331</v>
      </c>
      <c r="F29" s="127"/>
      <c r="G29" s="108">
        <f ca="1">IF(ROWS($1:16)&gt;COUNT(Dong),"",IF(OFFSET(TH!J$1,SMALL(Dong,ROWS($1:16)),)="331",OFFSET(TH!I$1,SMALL(Dong,ROWS($1:16)),),0))</f>
        <v>0</v>
      </c>
      <c r="H29" s="108">
        <f ca="1">IF(ROWS($1:16)&gt;COUNT(Dong),"",IF(OFFSET(TH!K$1,SMALL(Dong,ROWS($1:16)),)="331",OFFSET(TH!I$1,SMALL(Dong,ROWS($1:16)),),0))</f>
        <v>3312000</v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 t="str">
        <f t="shared" ca="1" si="3"/>
        <v/>
      </c>
      <c r="B30" s="11" t="str">
        <f ca="1">IF(ROWS($1:17)&gt;COUNT(Dong),"",OFFSET(TH!D$1,SMALL(Dong,ROWS($1:17)),))</f>
        <v/>
      </c>
      <c r="C30" s="11" t="str">
        <f ca="1">IF(ROWS($1:17)&gt;COUNT(Dong),"",OFFSET(TH!E$1,SMALL(Dong,ROWS($1:17)),))</f>
        <v/>
      </c>
      <c r="D30" s="126" t="str">
        <f ca="1">IF(ROWS($1:17)&gt;COUNT(Dong),"",OFFSET(TH!F$1,SMALL(Dong,ROWS($1:17)),))</f>
        <v/>
      </c>
      <c r="E30" s="127" t="str">
        <f ca="1">IF(ROWS($1:17)&gt;COUNT(Dong),"",IF(OFFSET(TH!J$1,SMALL(Dong,ROWS($1:17)),)="331",OFFSET(TH!K$1,SMALL(Dong,ROWS($1:17)),),OFFSET(TH!J$1,SMALL(Dong,ROWS($1:17)),)))</f>
        <v/>
      </c>
      <c r="F30" s="127"/>
      <c r="G30" s="108" t="str">
        <f ca="1">IF(ROWS($1:17)&gt;COUNT(Dong),"",IF(OFFSET(TH!J$1,SMALL(Dong,ROWS($1:17)),)="331",OFFSET(TH!I$1,SMALL(Dong,ROWS($1:17)),),0))</f>
        <v/>
      </c>
      <c r="H30" s="108" t="str">
        <f ca="1">IF(ROWS($1:17)&gt;COUNT(Dong),"",IF(OFFSET(TH!K$1,SMALL(Dong,ROWS($1:17)),)="331",OFFSET(TH!I$1,SMALL(Dong,ROWS($1:17)),),0))</f>
        <v/>
      </c>
      <c r="I30" s="33">
        <f t="shared" ca="1" si="4"/>
        <v>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IF(ROWS($1:18)&gt;COUNT(Dong),"",IF(OFFSET(TH!J$1,SMALL(Dong,ROWS($1:18)),)="331",OFFSET(TH!K$1,SMALL(Dong,ROWS($1:18)),),OFFSET(TH!J$1,SMALL(Dong,ROWS($1:18)),)))</f>
        <v/>
      </c>
      <c r="F31" s="127"/>
      <c r="G31" s="108" t="str">
        <f ca="1">IF(ROWS($1:18)&gt;COUNT(Dong),"",IF(OFFSET(TH!J$1,SMALL(Dong,ROWS($1:18)),)="331",OFFSET(TH!I$1,SMALL(Dong,ROWS($1:18)),),0))</f>
        <v/>
      </c>
      <c r="H31" s="108" t="str">
        <f ca="1">IF(ROWS($1:18)&gt;COUNT(Dong),"",IF(OFFSET(TH!K$1,SMALL(Dong,ROWS($1:18)),)="331",OFFSET(TH!I$1,SMALL(Dong,ROWS($1:18)),),0))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IF(ROWS($1:19)&gt;COUNT(Dong),"",IF(OFFSET(TH!J$1,SMALL(Dong,ROWS($1:19)),)="331",OFFSET(TH!K$1,SMALL(Dong,ROWS($1:19)),),OFFSET(TH!J$1,SMALL(Dong,ROWS($1:19)),)))</f>
        <v/>
      </c>
      <c r="F32" s="127"/>
      <c r="G32" s="108" t="str">
        <f ca="1">IF(ROWS($1:19)&gt;COUNT(Dong),"",IF(OFFSET(TH!J$1,SMALL(Dong,ROWS($1:19)),)="331",OFFSET(TH!I$1,SMALL(Dong,ROWS($1:19)),),0))</f>
        <v/>
      </c>
      <c r="H32" s="108" t="str">
        <f ca="1">IF(ROWS($1:19)&gt;COUNT(Dong),"",IF(OFFSET(TH!K$1,SMALL(Dong,ROWS($1:19)),)="331",OFFSET(TH!I$1,SMALL(Dong,ROWS($1:19)),),0))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IF(ROWS($1:20)&gt;COUNT(Dong),"",IF(OFFSET(TH!J$1,SMALL(Dong,ROWS($1:20)),)="331",OFFSET(TH!K$1,SMALL(Dong,ROWS($1:20)),),OFFSET(TH!J$1,SMALL(Dong,ROWS($1:20)),)))</f>
        <v/>
      </c>
      <c r="F33" s="127"/>
      <c r="G33" s="138" t="str">
        <f ca="1">IF(ROWS($1:20)&gt;COUNT(Dong),"",IF(OFFSET(TH!J$1,SMALL(Dong,ROWS($1:20)),)="331",OFFSET(TH!I$1,SMALL(Dong,ROWS($1:20)),),0))</f>
        <v/>
      </c>
      <c r="H33" s="138" t="str">
        <f ca="1">IF(ROWS($1:20)&gt;COUNT(Dong),"",IF(OFFSET(TH!K$1,SMALL(Dong,ROWS($1:20)),)="331",OFFSET(TH!I$1,SMALL(Dong,ROWS($1:20)),),0))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IF(ROWS($1:21)&gt;COUNT(Dong),"",IF(OFFSET(TH!J$1,SMALL(Dong,ROWS($1:21)),)="331",OFFSET(TH!K$1,SMALL(Dong,ROWS($1:21)),),OFFSET(TH!J$1,SMALL(Dong,ROWS($1:21)),)))</f>
        <v/>
      </c>
      <c r="F34" s="127"/>
      <c r="G34" s="138" t="str">
        <f ca="1">IF(ROWS($1:21)&gt;COUNT(Dong),"",IF(OFFSET(TH!J$1,SMALL(Dong,ROWS($1:21)),)="331",OFFSET(TH!I$1,SMALL(Dong,ROWS($1:21)),),0))</f>
        <v/>
      </c>
      <c r="H34" s="138" t="str">
        <f ca="1">IF(ROWS($1:21)&gt;COUNT(Dong),"",IF(OFFSET(TH!K$1,SMALL(Dong,ROWS($1:21)),)="331",OFFSET(TH!I$1,SMALL(Dong,ROWS($1:21)),),0))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IF(ROWS($1:22)&gt;COUNT(Dong),"",IF(OFFSET(TH!J$1,SMALL(Dong,ROWS($1:22)),)="331",OFFSET(TH!K$1,SMALL(Dong,ROWS($1:22)),),OFFSET(TH!J$1,SMALL(Dong,ROWS($1:22)),)))</f>
        <v/>
      </c>
      <c r="F35" s="127"/>
      <c r="G35" s="138" t="str">
        <f ca="1">IF(ROWS($1:22)&gt;COUNT(Dong),"",IF(OFFSET(TH!J$1,SMALL(Dong,ROWS($1:22)),)="331",OFFSET(TH!I$1,SMALL(Dong,ROWS($1:22)),),0))</f>
        <v/>
      </c>
      <c r="H35" s="138" t="str">
        <f ca="1">IF(ROWS($1:22)&gt;COUNT(Dong),"",IF(OFFSET(TH!K$1,SMALL(Dong,ROWS($1:22)),)="331",OFFSET(TH!I$1,SMALL(Dong,ROWS($1:22)),),0))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IF(ROWS($1:23)&gt;COUNT(Dong),"",IF(OFFSET(TH!J$1,SMALL(Dong,ROWS($1:23)),)="331",OFFSET(TH!K$1,SMALL(Dong,ROWS($1:23)),),OFFSET(TH!J$1,SMALL(Dong,ROWS($1:23)),)))</f>
        <v/>
      </c>
      <c r="F36" s="127"/>
      <c r="G36" s="138" t="str">
        <f ca="1">IF(ROWS($1:23)&gt;COUNT(Dong),"",IF(OFFSET(TH!J$1,SMALL(Dong,ROWS($1:23)),)="331",OFFSET(TH!I$1,SMALL(Dong,ROWS($1:23)),),0))</f>
        <v/>
      </c>
      <c r="H36" s="138" t="str">
        <f ca="1">IF(ROWS($1:23)&gt;COUNT(Dong),"",IF(OFFSET(TH!K$1,SMALL(Dong,ROWS($1:23)),)="331",OFFSET(TH!I$1,SMALL(Dong,ROWS($1:23)),),0))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IF(ROWS($1:24)&gt;COUNT(Dong),"",IF(OFFSET(TH!J$1,SMALL(Dong,ROWS($1:24)),)="331",OFFSET(TH!K$1,SMALL(Dong,ROWS($1:24)),),OFFSET(TH!J$1,SMALL(Dong,ROWS($1:24)),)))</f>
        <v/>
      </c>
      <c r="F37" s="127"/>
      <c r="G37" s="138" t="str">
        <f ca="1">IF(ROWS($1:24)&gt;COUNT(Dong),"",IF(OFFSET(TH!J$1,SMALL(Dong,ROWS($1:24)),)="331",OFFSET(TH!I$1,SMALL(Dong,ROWS($1:24)),),0))</f>
        <v/>
      </c>
      <c r="H37" s="138" t="str">
        <f ca="1">IF(ROWS($1:24)&gt;COUNT(Dong),"",IF(OFFSET(TH!K$1,SMALL(Dong,ROWS($1:24)),)="331",OFFSET(TH!I$1,SMALL(Dong,ROWS($1:24)),),0))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IF(ROWS($1:25)&gt;COUNT(Dong),"",IF(OFFSET(TH!J$1,SMALL(Dong,ROWS($1:25)),)="331",OFFSET(TH!K$1,SMALL(Dong,ROWS($1:25)),),OFFSET(TH!J$1,SMALL(Dong,ROWS($1:25)),)))</f>
        <v/>
      </c>
      <c r="F38" s="127"/>
      <c r="G38" s="138" t="str">
        <f ca="1">IF(ROWS($1:25)&gt;COUNT(Dong),"",IF(OFFSET(TH!J$1,SMALL(Dong,ROWS($1:25)),)="331",OFFSET(TH!I$1,SMALL(Dong,ROWS($1:25)),),0))</f>
        <v/>
      </c>
      <c r="H38" s="138" t="str">
        <f ca="1">IF(ROWS($1:25)&gt;COUNT(Dong),"",IF(OFFSET(TH!K$1,SMALL(Dong,ROWS($1:25)),)="331",OFFSET(TH!I$1,SMALL(Dong,ROWS($1:25)),),0))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IF(ROWS($1:26)&gt;COUNT(Dong),"",IF(OFFSET(TH!J$1,SMALL(Dong,ROWS($1:26)),)="331",OFFSET(TH!K$1,SMALL(Dong,ROWS($1:26)),),OFFSET(TH!J$1,SMALL(Dong,ROWS($1:26)),)))</f>
        <v/>
      </c>
      <c r="F39" s="127"/>
      <c r="G39" s="138" t="str">
        <f ca="1">IF(ROWS($1:26)&gt;COUNT(Dong),"",IF(OFFSET(TH!J$1,SMALL(Dong,ROWS($1:26)),)="331",OFFSET(TH!I$1,SMALL(Dong,ROWS($1:26)),),0))</f>
        <v/>
      </c>
      <c r="H39" s="138" t="str">
        <f ca="1">IF(ROWS($1:26)&gt;COUNT(Dong),"",IF(OFFSET(TH!K$1,SMALL(Dong,ROWS($1:26)),)="331",OFFSET(TH!I$1,SMALL(Dong,ROWS($1:26)),),0))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IF(ROWS($1:27)&gt;COUNT(Dong),"",IF(OFFSET(TH!J$1,SMALL(Dong,ROWS($1:27)),)="331",OFFSET(TH!K$1,SMALL(Dong,ROWS($1:27)),),OFFSET(TH!J$1,SMALL(Dong,ROWS($1:27)),)))</f>
        <v/>
      </c>
      <c r="F40" s="127"/>
      <c r="G40" s="231" t="str">
        <f ca="1">IF(ROWS($1:27)&gt;COUNT(Dong),"",IF(OFFSET(TH!J$1,SMALL(Dong,ROWS($1:27)),)="331",OFFSET(TH!I$1,SMALL(Dong,ROWS($1:27)),),0))</f>
        <v/>
      </c>
      <c r="H40" s="231" t="str">
        <f ca="1">IF(ROWS($1:27)&gt;COUNT(Dong),"",IF(OFFSET(TH!K$1,SMALL(Dong,ROWS($1:27)),)="331",OFFSET(TH!I$1,SMALL(Dong,ROWS($1:27)),),0))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IF(ROWS($1:28)&gt;COUNT(Dong),"",IF(OFFSET(TH!J$1,SMALL(Dong,ROWS($1:28)),)="331",OFFSET(TH!K$1,SMALL(Dong,ROWS($1:28)),),OFFSET(TH!J$1,SMALL(Dong,ROWS($1:28)),)))</f>
        <v/>
      </c>
      <c r="F41" s="127"/>
      <c r="G41" s="231" t="str">
        <f ca="1">IF(ROWS($1:28)&gt;COUNT(Dong),"",IF(OFFSET(TH!J$1,SMALL(Dong,ROWS($1:28)),)="331",OFFSET(TH!I$1,SMALL(Dong,ROWS($1:28)),),0))</f>
        <v/>
      </c>
      <c r="H41" s="231" t="str">
        <f ca="1">IF(ROWS($1:28)&gt;COUNT(Dong),"",IF(OFFSET(TH!K$1,SMALL(Dong,ROWS($1:28)),)="331",OFFSET(TH!I$1,SMALL(Dong,ROWS($1:28)),),0))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IF(ROWS($1:29)&gt;COUNT(Dong),"",IF(OFFSET(TH!J$1,SMALL(Dong,ROWS($1:29)),)="331",OFFSET(TH!K$1,SMALL(Dong,ROWS($1:29)),),OFFSET(TH!J$1,SMALL(Dong,ROWS($1:29)),)))</f>
        <v/>
      </c>
      <c r="F42" s="127"/>
      <c r="G42" s="231" t="str">
        <f ca="1">IF(ROWS($1:29)&gt;COUNT(Dong),"",IF(OFFSET(TH!J$1,SMALL(Dong,ROWS($1:29)),)="331",OFFSET(TH!I$1,SMALL(Dong,ROWS($1:29)),),0))</f>
        <v/>
      </c>
      <c r="H42" s="231" t="str">
        <f ca="1">IF(ROWS($1:29)&gt;COUNT(Dong),"",IF(OFFSET(TH!K$1,SMALL(Dong,ROWS($1:29)),)="331",OFFSET(TH!I$1,SMALL(Dong,ROWS($1:29)),),0))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IF(ROWS($1:30)&gt;COUNT(Dong),"",IF(OFFSET(TH!J$1,SMALL(Dong,ROWS($1:30)),)="331",OFFSET(TH!K$1,SMALL(Dong,ROWS($1:30)),),OFFSET(TH!J$1,SMALL(Dong,ROWS($1:30)),)))</f>
        <v/>
      </c>
      <c r="F43" s="127"/>
      <c r="G43" s="231" t="str">
        <f ca="1">IF(ROWS($1:30)&gt;COUNT(Dong),"",IF(OFFSET(TH!J$1,SMALL(Dong,ROWS($1:30)),)="331",OFFSET(TH!I$1,SMALL(Dong,ROWS($1:30)),),0))</f>
        <v/>
      </c>
      <c r="H43" s="231" t="str">
        <f ca="1">IF(ROWS($1:30)&gt;COUNT(Dong),"",IF(OFFSET(TH!K$1,SMALL(Dong,ROWS($1:30)),)="331",OFFSET(TH!I$1,SMALL(Dong,ROWS($1:30)),),0))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IF(ROWS($1:31)&gt;COUNT(Dong),"",IF(OFFSET(TH!J$1,SMALL(Dong,ROWS($1:31)),)="331",OFFSET(TH!K$1,SMALL(Dong,ROWS($1:31)),),OFFSET(TH!J$1,SMALL(Dong,ROWS($1:31)),)))</f>
        <v/>
      </c>
      <c r="F44" s="127"/>
      <c r="G44" s="231" t="str">
        <f ca="1">IF(ROWS($1:31)&gt;COUNT(Dong),"",IF(OFFSET(TH!J$1,SMALL(Dong,ROWS($1:31)),)="331",OFFSET(TH!I$1,SMALL(Dong,ROWS($1:31)),),0))</f>
        <v/>
      </c>
      <c r="H44" s="231" t="str">
        <f ca="1">IF(ROWS($1:31)&gt;COUNT(Dong),"",IF(OFFSET(TH!K$1,SMALL(Dong,ROWS($1:31)),)="331",OFFSET(TH!I$1,SMALL(Dong,ROWS($1:31)),),0))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IF(ROWS($1:32)&gt;COUNT(Dong),"",IF(OFFSET(TH!J$1,SMALL(Dong,ROWS($1:32)),)="331",OFFSET(TH!K$1,SMALL(Dong,ROWS($1:32)),),OFFSET(TH!J$1,SMALL(Dong,ROWS($1:32)),)))</f>
        <v/>
      </c>
      <c r="F45" s="127"/>
      <c r="G45" s="231" t="str">
        <f ca="1">IF(ROWS($1:32)&gt;COUNT(Dong),"",IF(OFFSET(TH!J$1,SMALL(Dong,ROWS($1:32)),)="331",OFFSET(TH!I$1,SMALL(Dong,ROWS($1:32)),),0))</f>
        <v/>
      </c>
      <c r="H45" s="231" t="str">
        <f ca="1">IF(ROWS($1:32)&gt;COUNT(Dong),"",IF(OFFSET(TH!K$1,SMALL(Dong,ROWS($1:32)),)="331",OFFSET(TH!I$1,SMALL(Dong,ROWS($1:32)),),0))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IF(ROWS($1:33)&gt;COUNT(Dong),"",IF(OFFSET(TH!J$1,SMALL(Dong,ROWS($1:33)),)="331",OFFSET(TH!K$1,SMALL(Dong,ROWS($1:33)),),OFFSET(TH!J$1,SMALL(Dong,ROWS($1:33)),)))</f>
        <v/>
      </c>
      <c r="F46" s="127"/>
      <c r="G46" s="231" t="str">
        <f ca="1">IF(ROWS($1:33)&gt;COUNT(Dong),"",IF(OFFSET(TH!J$1,SMALL(Dong,ROWS($1:33)),)="331",OFFSET(TH!I$1,SMALL(Dong,ROWS($1:33)),),0))</f>
        <v/>
      </c>
      <c r="H46" s="231" t="str">
        <f ca="1">IF(ROWS($1:33)&gt;COUNT(Dong),"",IF(OFFSET(TH!K$1,SMALL(Dong,ROWS($1:33)),)="331",OFFSET(TH!I$1,SMALL(Dong,ROWS($1:33)),),0))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IF(ROWS($1:34)&gt;COUNT(Dong),"",IF(OFFSET(TH!J$1,SMALL(Dong,ROWS($1:34)),)="331",OFFSET(TH!K$1,SMALL(Dong,ROWS($1:34)),),OFFSET(TH!J$1,SMALL(Dong,ROWS($1:34)),)))</f>
        <v/>
      </c>
      <c r="F47" s="127"/>
      <c r="G47" s="231" t="str">
        <f ca="1">IF(ROWS($1:34)&gt;COUNT(Dong),"",IF(OFFSET(TH!J$1,SMALL(Dong,ROWS($1:34)),)="331",OFFSET(TH!I$1,SMALL(Dong,ROWS($1:34)),),0))</f>
        <v/>
      </c>
      <c r="H47" s="231" t="str">
        <f ca="1">IF(ROWS($1:34)&gt;COUNT(Dong),"",IF(OFFSET(TH!K$1,SMALL(Dong,ROWS($1:34)),)="331",OFFSET(TH!I$1,SMALL(Dong,ROWS($1:34)),),0))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IF(ROWS($1:35)&gt;COUNT(Dong),"",IF(OFFSET(TH!J$1,SMALL(Dong,ROWS($1:35)),)="331",OFFSET(TH!K$1,SMALL(Dong,ROWS($1:35)),),OFFSET(TH!J$1,SMALL(Dong,ROWS($1:35)),)))</f>
        <v/>
      </c>
      <c r="F48" s="127"/>
      <c r="G48" s="231" t="str">
        <f ca="1">IF(ROWS($1:35)&gt;COUNT(Dong),"",IF(OFFSET(TH!J$1,SMALL(Dong,ROWS($1:35)),)="331",OFFSET(TH!I$1,SMALL(Dong,ROWS($1:35)),),0))</f>
        <v/>
      </c>
      <c r="H48" s="231" t="str">
        <f ca="1">IF(ROWS($1:35)&gt;COUNT(Dong),"",IF(OFFSET(TH!K$1,SMALL(Dong,ROWS($1:35)),)="331",OFFSET(TH!I$1,SMALL(Dong,ROWS($1:35)),),0))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IF(ROWS($1:36)&gt;COUNT(Dong),"",IF(OFFSET(TH!J$1,SMALL(Dong,ROWS($1:36)),)="331",OFFSET(TH!K$1,SMALL(Dong,ROWS($1:36)),),OFFSET(TH!J$1,SMALL(Dong,ROWS($1:36)),)))</f>
        <v/>
      </c>
      <c r="F49" s="127"/>
      <c r="G49" s="231" t="str">
        <f ca="1">IF(ROWS($1:36)&gt;COUNT(Dong),"",IF(OFFSET(TH!J$1,SMALL(Dong,ROWS($1:36)),)="331",OFFSET(TH!I$1,SMALL(Dong,ROWS($1:36)),),0))</f>
        <v/>
      </c>
      <c r="H49" s="231" t="str">
        <f ca="1">IF(ROWS($1:36)&gt;COUNT(Dong),"",IF(OFFSET(TH!K$1,SMALL(Dong,ROWS($1:36)),)="331",OFFSET(TH!I$1,SMALL(Dong,ROWS($1:36)),),0))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IF(ROWS($1:37)&gt;COUNT(Dong),"",IF(OFFSET(TH!J$1,SMALL(Dong,ROWS($1:37)),)="331",OFFSET(TH!K$1,SMALL(Dong,ROWS($1:37)),),OFFSET(TH!J$1,SMALL(Dong,ROWS($1:37)),)))</f>
        <v/>
      </c>
      <c r="F50" s="127"/>
      <c r="G50" s="231" t="str">
        <f ca="1">IF(ROWS($1:37)&gt;COUNT(Dong),"",IF(OFFSET(TH!J$1,SMALL(Dong,ROWS($1:37)),)="331",OFFSET(TH!I$1,SMALL(Dong,ROWS($1:37)),),0))</f>
        <v/>
      </c>
      <c r="H50" s="231" t="str">
        <f ca="1">IF(ROWS($1:37)&gt;COUNT(Dong),"",IF(OFFSET(TH!K$1,SMALL(Dong,ROWS($1:37)),)="331",OFFSET(TH!I$1,SMALL(Dong,ROWS($1:37)),),0))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199400666</v>
      </c>
      <c r="H51" s="35">
        <f ca="1">SUM(H14:H50)</f>
        <v>199400666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28" t="s">
        <v>77</v>
      </c>
      <c r="F56" s="528"/>
      <c r="G56" s="528"/>
      <c r="H56" s="528"/>
      <c r="I56" s="528"/>
      <c r="J56" s="528"/>
    </row>
    <row r="57" spans="1:10" s="26" customFormat="1" ht="14.25" customHeight="1">
      <c r="A57" s="528" t="s">
        <v>26</v>
      </c>
      <c r="B57" s="528"/>
      <c r="C57" s="528"/>
      <c r="D57" s="528"/>
      <c r="E57" s="528" t="s">
        <v>27</v>
      </c>
      <c r="F57" s="528"/>
      <c r="G57" s="528"/>
      <c r="H57" s="528"/>
      <c r="I57" s="528"/>
      <c r="J57" s="528"/>
    </row>
    <row r="58" spans="1:10" s="26" customFormat="1" ht="14.25" customHeight="1">
      <c r="A58" s="528" t="s">
        <v>28</v>
      </c>
      <c r="B58" s="528"/>
      <c r="C58" s="528"/>
      <c r="D58" s="528"/>
      <c r="E58" s="528" t="s">
        <v>28</v>
      </c>
      <c r="F58" s="528"/>
      <c r="G58" s="528"/>
      <c r="H58" s="528"/>
      <c r="I58" s="528"/>
      <c r="J58" s="528"/>
    </row>
    <row r="59" spans="1:10" s="37" customFormat="1"/>
  </sheetData>
  <autoFilter ref="A12:J32"/>
  <mergeCells count="17">
    <mergeCell ref="A57:D57"/>
    <mergeCell ref="E57:J57"/>
    <mergeCell ref="A58:D58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87" t="str">
        <f ca="1">"CHI PHÍ XÂY DỰNG TRÀ VINH   " &amp; TEXT(NOW(),"dd/MM/yyyy")</f>
        <v>CHI PHÍ XÂY DỰNG TRÀ VINH   11/03/2016</v>
      </c>
      <c r="B1" s="487"/>
      <c r="C1" s="487"/>
      <c r="D1" s="487"/>
      <c r="E1" s="487"/>
      <c r="F1" s="487"/>
      <c r="G1" s="487"/>
      <c r="H1" s="487"/>
      <c r="I1" s="487"/>
      <c r="J1" s="487"/>
      <c r="K1" s="487"/>
      <c r="L1" s="303"/>
    </row>
    <row r="3" spans="1:12" s="145" customFormat="1" ht="19.5" customHeight="1">
      <c r="A3" s="488" t="s">
        <v>79</v>
      </c>
      <c r="B3" s="488" t="s">
        <v>359</v>
      </c>
      <c r="C3" s="488" t="s">
        <v>360</v>
      </c>
      <c r="D3" s="488" t="s">
        <v>361</v>
      </c>
      <c r="E3" s="489" t="s">
        <v>362</v>
      </c>
      <c r="F3" s="490"/>
      <c r="G3" s="491"/>
      <c r="H3" s="489" t="s">
        <v>363</v>
      </c>
      <c r="I3" s="491"/>
      <c r="J3" s="492" t="s">
        <v>364</v>
      </c>
      <c r="K3" s="488" t="s">
        <v>365</v>
      </c>
      <c r="L3" s="199"/>
    </row>
    <row r="4" spans="1:12" s="148" customFormat="1" ht="19.5" customHeight="1">
      <c r="A4" s="488"/>
      <c r="B4" s="488"/>
      <c r="C4" s="488"/>
      <c r="D4" s="488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493"/>
      <c r="K4" s="488"/>
      <c r="L4" s="304"/>
    </row>
    <row r="5" spans="1:12" ht="17.25" customHeight="1">
      <c r="A5" s="467">
        <v>16</v>
      </c>
      <c r="B5" s="467" t="s">
        <v>111</v>
      </c>
      <c r="C5" s="475" t="s">
        <v>393</v>
      </c>
      <c r="D5" s="477">
        <v>41871</v>
      </c>
      <c r="E5" s="459">
        <v>2200000000</v>
      </c>
      <c r="F5" s="459">
        <f>2508700000</f>
        <v>2508700000</v>
      </c>
      <c r="G5" s="172">
        <f>IF(I5&gt;0,I5,0)</f>
        <v>752610000</v>
      </c>
      <c r="H5" s="459">
        <v>1858000000</v>
      </c>
      <c r="I5" s="172">
        <v>752610000</v>
      </c>
      <c r="J5" s="173">
        <v>41905</v>
      </c>
      <c r="K5" s="325" t="s">
        <v>372</v>
      </c>
    </row>
    <row r="6" spans="1:12" s="180" customFormat="1" ht="17.25" customHeight="1">
      <c r="A6" s="467"/>
      <c r="B6" s="467"/>
      <c r="C6" s="476"/>
      <c r="D6" s="476"/>
      <c r="E6" s="460"/>
      <c r="F6" s="460"/>
      <c r="G6" s="172">
        <f t="shared" ref="G6:G16" si="0">IF(I6&gt;0,I6,0)</f>
        <v>0</v>
      </c>
      <c r="H6" s="460"/>
      <c r="I6" s="185">
        <v>-200000000</v>
      </c>
      <c r="J6" s="186">
        <v>41907</v>
      </c>
      <c r="K6" s="187" t="s">
        <v>390</v>
      </c>
      <c r="L6" s="306"/>
    </row>
    <row r="7" spans="1:12" ht="17.25" customHeight="1">
      <c r="A7" s="467"/>
      <c r="B7" s="467"/>
      <c r="C7" s="476"/>
      <c r="D7" s="476"/>
      <c r="E7" s="460"/>
      <c r="F7" s="460"/>
      <c r="G7" s="172">
        <f t="shared" si="0"/>
        <v>500000000</v>
      </c>
      <c r="H7" s="460"/>
      <c r="I7" s="172">
        <v>500000000</v>
      </c>
      <c r="J7" s="173">
        <v>41942</v>
      </c>
      <c r="K7" s="325" t="s">
        <v>372</v>
      </c>
    </row>
    <row r="8" spans="1:12" ht="17.25" customHeight="1">
      <c r="A8" s="467"/>
      <c r="B8" s="467"/>
      <c r="C8" s="476"/>
      <c r="D8" s="476"/>
      <c r="E8" s="460"/>
      <c r="F8" s="460"/>
      <c r="G8" s="172">
        <f t="shared" si="0"/>
        <v>0</v>
      </c>
      <c r="H8" s="460"/>
      <c r="I8" s="185">
        <v>-100000000</v>
      </c>
      <c r="J8" s="186">
        <v>41951</v>
      </c>
      <c r="K8" s="187" t="s">
        <v>390</v>
      </c>
    </row>
    <row r="9" spans="1:12" ht="17.25" customHeight="1">
      <c r="A9" s="467"/>
      <c r="B9" s="467"/>
      <c r="C9" s="476"/>
      <c r="D9" s="476"/>
      <c r="E9" s="460"/>
      <c r="F9" s="460"/>
      <c r="G9" s="172">
        <f t="shared" si="0"/>
        <v>500000000</v>
      </c>
      <c r="H9" s="460"/>
      <c r="I9" s="172">
        <v>500000000</v>
      </c>
      <c r="J9" s="173">
        <v>42010</v>
      </c>
      <c r="K9" s="325" t="s">
        <v>372</v>
      </c>
    </row>
    <row r="10" spans="1:12" ht="17.25" customHeight="1">
      <c r="A10" s="467"/>
      <c r="B10" s="467"/>
      <c r="C10" s="476" t="s">
        <v>394</v>
      </c>
      <c r="D10" s="486">
        <v>42139</v>
      </c>
      <c r="E10" s="511">
        <f>308700000+501400000</f>
        <v>810100000</v>
      </c>
      <c r="F10" s="511">
        <f>184000000+317400000</f>
        <v>501400000</v>
      </c>
      <c r="G10" s="172">
        <f t="shared" si="0"/>
        <v>0</v>
      </c>
      <c r="H10" s="460">
        <f>139900000+250800000</f>
        <v>390700000</v>
      </c>
      <c r="I10" s="185">
        <v>-100000000</v>
      </c>
      <c r="J10" s="186">
        <v>42017</v>
      </c>
      <c r="K10" s="187" t="s">
        <v>390</v>
      </c>
    </row>
    <row r="11" spans="1:12" ht="17.25" customHeight="1">
      <c r="A11" s="467"/>
      <c r="B11" s="467"/>
      <c r="C11" s="476"/>
      <c r="D11" s="486"/>
      <c r="E11" s="511"/>
      <c r="F11" s="511"/>
      <c r="G11" s="172">
        <f t="shared" si="0"/>
        <v>251000000</v>
      </c>
      <c r="H11" s="460"/>
      <c r="I11" s="172">
        <v>251000000</v>
      </c>
      <c r="J11" s="173">
        <v>42094</v>
      </c>
      <c r="K11" s="325" t="s">
        <v>372</v>
      </c>
    </row>
    <row r="12" spans="1:12" ht="17.25" customHeight="1">
      <c r="A12" s="467"/>
      <c r="B12" s="467"/>
      <c r="C12" s="476"/>
      <c r="D12" s="486"/>
      <c r="E12" s="511"/>
      <c r="F12" s="511"/>
      <c r="G12" s="172">
        <f t="shared" si="0"/>
        <v>200000000</v>
      </c>
      <c r="H12" s="460"/>
      <c r="I12" s="172">
        <v>200000000</v>
      </c>
      <c r="J12" s="173">
        <v>42170</v>
      </c>
      <c r="K12" s="325" t="s">
        <v>372</v>
      </c>
    </row>
    <row r="13" spans="1:12" ht="17.25" customHeight="1">
      <c r="A13" s="467"/>
      <c r="B13" s="467"/>
      <c r="C13" s="476"/>
      <c r="D13" s="486"/>
      <c r="E13" s="511"/>
      <c r="F13" s="511"/>
      <c r="G13" s="172">
        <f t="shared" si="0"/>
        <v>400000000</v>
      </c>
      <c r="H13" s="460"/>
      <c r="I13" s="172">
        <v>400000000</v>
      </c>
      <c r="J13" s="173">
        <v>42199</v>
      </c>
      <c r="K13" s="325" t="s">
        <v>372</v>
      </c>
    </row>
    <row r="14" spans="1:12" ht="17.25" customHeight="1">
      <c r="A14" s="467"/>
      <c r="B14" s="467"/>
      <c r="C14" s="476"/>
      <c r="D14" s="486"/>
      <c r="E14" s="511"/>
      <c r="F14" s="511"/>
      <c r="G14" s="172">
        <f t="shared" si="0"/>
        <v>0</v>
      </c>
      <c r="H14" s="460"/>
      <c r="I14" s="185">
        <v>-200000000</v>
      </c>
      <c r="J14" s="173">
        <v>42202</v>
      </c>
      <c r="K14" s="187" t="s">
        <v>390</v>
      </c>
    </row>
    <row r="15" spans="1:12" ht="17.25" customHeight="1">
      <c r="A15" s="467"/>
      <c r="B15" s="467"/>
      <c r="C15" s="476"/>
      <c r="D15" s="486"/>
      <c r="E15" s="511"/>
      <c r="F15" s="511"/>
      <c r="G15" s="172">
        <f t="shared" si="0"/>
        <v>0</v>
      </c>
      <c r="H15" s="460"/>
      <c r="I15" s="151"/>
      <c r="J15" s="173"/>
      <c r="K15" s="325"/>
    </row>
    <row r="16" spans="1:12" ht="17.25" customHeight="1">
      <c r="A16" s="467"/>
      <c r="B16" s="467"/>
      <c r="C16" s="476"/>
      <c r="D16" s="486"/>
      <c r="E16" s="511"/>
      <c r="F16" s="511"/>
      <c r="G16" s="172">
        <f t="shared" si="0"/>
        <v>0</v>
      </c>
      <c r="H16" s="460"/>
      <c r="I16" s="151"/>
      <c r="J16" s="324"/>
      <c r="K16" s="323"/>
    </row>
    <row r="17" spans="1:12" s="161" customFormat="1" ht="18" customHeight="1">
      <c r="A17" s="467"/>
      <c r="B17" s="467"/>
      <c r="C17" s="470" t="s">
        <v>94</v>
      </c>
      <c r="D17" s="471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2"/>
    </row>
    <row r="18" spans="1:12" s="161" customFormat="1" ht="18" customHeight="1">
      <c r="A18" s="467"/>
      <c r="B18" s="467"/>
      <c r="C18" s="470" t="s">
        <v>379</v>
      </c>
      <c r="D18" s="471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749</v>
      </c>
      <c r="L18" s="302"/>
    </row>
    <row r="19" spans="1:12" ht="17.25" customHeight="1">
      <c r="C19" s="535" t="s">
        <v>747</v>
      </c>
      <c r="D19" s="535"/>
      <c r="E19" s="158">
        <f>F17-H17</f>
        <v>761400000</v>
      </c>
      <c r="G19" s="535" t="s">
        <v>748</v>
      </c>
      <c r="H19" s="535"/>
      <c r="I19" s="158">
        <f>E19*10%</f>
        <v>76140000</v>
      </c>
      <c r="J19" s="158"/>
      <c r="K19" s="158"/>
    </row>
    <row r="20" spans="1:12" ht="17.25" customHeight="1">
      <c r="C20" s="535" t="s">
        <v>748</v>
      </c>
      <c r="D20" s="535"/>
      <c r="E20" s="158">
        <f>E19*10%</f>
        <v>76140000</v>
      </c>
      <c r="G20" s="470" t="s">
        <v>379</v>
      </c>
      <c r="H20" s="471"/>
      <c r="I20" s="158">
        <f>I18+I19-J18</f>
        <v>208795000</v>
      </c>
      <c r="K20" s="202"/>
    </row>
  </sheetData>
  <autoFilter ref="A4:M18"/>
  <mergeCells count="27"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  <mergeCell ref="A5:A18"/>
    <mergeCell ref="B5:B18"/>
    <mergeCell ref="C5:C9"/>
    <mergeCell ref="D5:D9"/>
    <mergeCell ref="E5:E9"/>
    <mergeCell ref="A1:K1"/>
    <mergeCell ref="A3:A4"/>
    <mergeCell ref="B3:B4"/>
    <mergeCell ref="C3:C4"/>
    <mergeCell ref="D3:D4"/>
    <mergeCell ref="E3:G3"/>
    <mergeCell ref="H3:I3"/>
    <mergeCell ref="J3:J4"/>
    <mergeCell ref="K3:K4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3" customWidth="1"/>
    <col min="2" max="2" width="32.85546875" style="341" customWidth="1"/>
    <col min="3" max="3" width="7.42578125" style="341" customWidth="1"/>
    <col min="4" max="4" width="10.85546875" style="374" customWidth="1"/>
    <col min="5" max="5" width="11.5703125" style="375" customWidth="1"/>
    <col min="6" max="6" width="17" style="375" customWidth="1"/>
    <col min="7" max="7" width="10.85546875" style="374" customWidth="1"/>
    <col min="8" max="8" width="10.7109375" style="375" customWidth="1"/>
    <col min="9" max="9" width="16.85546875" style="375" customWidth="1"/>
    <col min="10" max="10" width="10.85546875" style="374" customWidth="1"/>
    <col min="11" max="11" width="15.85546875" style="375" customWidth="1"/>
    <col min="12" max="12" width="10.140625" style="374" customWidth="1"/>
    <col min="13" max="13" width="15" style="375" customWidth="1"/>
    <col min="14" max="14" width="14.42578125" style="341" customWidth="1"/>
    <col min="15" max="16384" width="9.140625" style="341"/>
  </cols>
  <sheetData>
    <row r="2" spans="1:14" s="327" customFormat="1" ht="32.25" customHeight="1">
      <c r="A2" s="536" t="s">
        <v>889</v>
      </c>
      <c r="B2" s="537" t="s">
        <v>890</v>
      </c>
      <c r="C2" s="537" t="s">
        <v>80</v>
      </c>
      <c r="D2" s="541" t="s">
        <v>891</v>
      </c>
      <c r="E2" s="541"/>
      <c r="F2" s="541"/>
      <c r="G2" s="541" t="s">
        <v>892</v>
      </c>
      <c r="H2" s="541"/>
      <c r="I2" s="541"/>
      <c r="J2" s="541" t="s">
        <v>893</v>
      </c>
      <c r="K2" s="541"/>
      <c r="L2" s="541" t="s">
        <v>894</v>
      </c>
      <c r="M2" s="541"/>
      <c r="N2" s="537" t="s">
        <v>365</v>
      </c>
    </row>
    <row r="3" spans="1:14" s="327" customFormat="1" ht="32.25" customHeight="1">
      <c r="A3" s="536"/>
      <c r="B3" s="537"/>
      <c r="C3" s="537"/>
      <c r="D3" s="328" t="s">
        <v>895</v>
      </c>
      <c r="E3" s="329" t="s">
        <v>896</v>
      </c>
      <c r="F3" s="329" t="s">
        <v>897</v>
      </c>
      <c r="G3" s="328" t="s">
        <v>895</v>
      </c>
      <c r="H3" s="329" t="s">
        <v>896</v>
      </c>
      <c r="I3" s="329" t="s">
        <v>897</v>
      </c>
      <c r="J3" s="328" t="s">
        <v>895</v>
      </c>
      <c r="K3" s="329" t="s">
        <v>897</v>
      </c>
      <c r="L3" s="328" t="s">
        <v>895</v>
      </c>
      <c r="M3" s="329" t="s">
        <v>897</v>
      </c>
      <c r="N3" s="537"/>
    </row>
    <row r="4" spans="1:14" s="327" customFormat="1" ht="32.25" customHeight="1">
      <c r="A4" s="542" t="s">
        <v>898</v>
      </c>
      <c r="B4" s="542"/>
      <c r="C4" s="542"/>
      <c r="D4" s="330"/>
      <c r="E4" s="331"/>
      <c r="F4" s="332"/>
      <c r="G4" s="330"/>
      <c r="H4" s="331"/>
      <c r="I4" s="332"/>
      <c r="J4" s="330"/>
      <c r="K4" s="331"/>
      <c r="L4" s="330"/>
      <c r="M4" s="331"/>
      <c r="N4" s="332"/>
    </row>
    <row r="5" spans="1:14" ht="32.25" customHeight="1">
      <c r="A5" s="333">
        <v>1</v>
      </c>
      <c r="B5" s="334" t="s">
        <v>899</v>
      </c>
      <c r="C5" s="335" t="s">
        <v>900</v>
      </c>
      <c r="D5" s="336">
        <v>175.89</v>
      </c>
      <c r="E5" s="337">
        <v>157313</v>
      </c>
      <c r="F5" s="337">
        <f>D5*E5</f>
        <v>27669783.569999997</v>
      </c>
      <c r="G5" s="336">
        <v>175.89</v>
      </c>
      <c r="H5" s="337">
        <v>157313</v>
      </c>
      <c r="I5" s="337">
        <f>G5*H5</f>
        <v>27669783.569999997</v>
      </c>
      <c r="J5" s="336">
        <f>MAX(D5-G5,0)</f>
        <v>0</v>
      </c>
      <c r="K5" s="337">
        <f>MAX(F5-I5,0)</f>
        <v>0</v>
      </c>
      <c r="L5" s="338">
        <f>MAX(G5-D5,0)</f>
        <v>0</v>
      </c>
      <c r="M5" s="339">
        <f>MAX(I5-F5,0)</f>
        <v>0</v>
      </c>
      <c r="N5" s="340"/>
    </row>
    <row r="6" spans="1:14" ht="32.25" customHeight="1">
      <c r="A6" s="342">
        <v>2</v>
      </c>
      <c r="B6" s="343" t="s">
        <v>901</v>
      </c>
      <c r="C6" s="335" t="s">
        <v>900</v>
      </c>
      <c r="D6" s="338">
        <v>117.26</v>
      </c>
      <c r="E6" s="339">
        <v>124076</v>
      </c>
      <c r="F6" s="337">
        <f t="shared" ref="F6:F69" si="0">D6*E6</f>
        <v>14549151.76</v>
      </c>
      <c r="G6" s="338">
        <v>117.26</v>
      </c>
      <c r="H6" s="339">
        <v>124076</v>
      </c>
      <c r="I6" s="337">
        <f t="shared" ref="I6:I69" si="1">G6*H6</f>
        <v>14549151.76</v>
      </c>
      <c r="J6" s="336">
        <f t="shared" ref="J6:J69" si="2">MAX(D6-G6,0)</f>
        <v>0</v>
      </c>
      <c r="K6" s="337">
        <f t="shared" ref="K6:K69" si="3">MAX(F6-I6,0)</f>
        <v>0</v>
      </c>
      <c r="L6" s="338">
        <f t="shared" ref="L6:L69" si="4">MAX(G6-D6,0)</f>
        <v>0</v>
      </c>
      <c r="M6" s="339">
        <f t="shared" ref="M6:M69" si="5">MAX(I6-F6,0)</f>
        <v>0</v>
      </c>
      <c r="N6" s="340"/>
    </row>
    <row r="7" spans="1:14" ht="32.25" customHeight="1">
      <c r="A7" s="342">
        <v>3</v>
      </c>
      <c r="B7" s="343" t="s">
        <v>902</v>
      </c>
      <c r="C7" s="340" t="s">
        <v>903</v>
      </c>
      <c r="D7" s="338">
        <v>164</v>
      </c>
      <c r="E7" s="339">
        <v>91683</v>
      </c>
      <c r="F7" s="337">
        <f t="shared" si="0"/>
        <v>15036012</v>
      </c>
      <c r="G7" s="338">
        <v>164</v>
      </c>
      <c r="H7" s="339">
        <v>91683</v>
      </c>
      <c r="I7" s="337">
        <f t="shared" si="1"/>
        <v>15036012</v>
      </c>
      <c r="J7" s="336">
        <f t="shared" si="2"/>
        <v>0</v>
      </c>
      <c r="K7" s="337">
        <f t="shared" si="3"/>
        <v>0</v>
      </c>
      <c r="L7" s="338">
        <f t="shared" si="4"/>
        <v>0</v>
      </c>
      <c r="M7" s="339">
        <f t="shared" si="5"/>
        <v>0</v>
      </c>
      <c r="N7" s="340"/>
    </row>
    <row r="8" spans="1:14" ht="32.25" customHeight="1">
      <c r="A8" s="342">
        <v>4</v>
      </c>
      <c r="B8" s="343" t="s">
        <v>904</v>
      </c>
      <c r="C8" s="340" t="s">
        <v>903</v>
      </c>
      <c r="D8" s="338">
        <v>164</v>
      </c>
      <c r="E8" s="339">
        <v>218411</v>
      </c>
      <c r="F8" s="337">
        <f t="shared" si="0"/>
        <v>35819404</v>
      </c>
      <c r="G8" s="338">
        <v>164</v>
      </c>
      <c r="H8" s="339">
        <v>218411</v>
      </c>
      <c r="I8" s="337">
        <f t="shared" si="1"/>
        <v>35819404</v>
      </c>
      <c r="J8" s="336">
        <f t="shared" si="2"/>
        <v>0</v>
      </c>
      <c r="K8" s="337">
        <f t="shared" si="3"/>
        <v>0</v>
      </c>
      <c r="L8" s="338">
        <f t="shared" si="4"/>
        <v>0</v>
      </c>
      <c r="M8" s="339">
        <f t="shared" si="5"/>
        <v>0</v>
      </c>
      <c r="N8" s="340"/>
    </row>
    <row r="9" spans="1:14" s="352" customFormat="1" ht="32.25" customHeight="1">
      <c r="A9" s="344">
        <v>5</v>
      </c>
      <c r="B9" s="345" t="s">
        <v>905</v>
      </c>
      <c r="C9" s="346" t="s">
        <v>900</v>
      </c>
      <c r="D9" s="347">
        <v>8.52</v>
      </c>
      <c r="E9" s="348">
        <v>1283592</v>
      </c>
      <c r="F9" s="349">
        <f t="shared" si="0"/>
        <v>10936203.84</v>
      </c>
      <c r="G9" s="347">
        <v>15.3</v>
      </c>
      <c r="H9" s="348">
        <v>1283592</v>
      </c>
      <c r="I9" s="349">
        <f t="shared" si="1"/>
        <v>19638957.600000001</v>
      </c>
      <c r="J9" s="350">
        <f t="shared" si="2"/>
        <v>0</v>
      </c>
      <c r="K9" s="349">
        <f t="shared" si="3"/>
        <v>0</v>
      </c>
      <c r="L9" s="347">
        <f t="shared" si="4"/>
        <v>6.7800000000000011</v>
      </c>
      <c r="M9" s="348">
        <f t="shared" si="5"/>
        <v>8702753.7600000016</v>
      </c>
      <c r="N9" s="351" t="s">
        <v>906</v>
      </c>
    </row>
    <row r="10" spans="1:14" ht="32.25" customHeight="1">
      <c r="A10" s="342">
        <v>6</v>
      </c>
      <c r="B10" s="343" t="s">
        <v>907</v>
      </c>
      <c r="C10" s="335" t="s">
        <v>900</v>
      </c>
      <c r="D10" s="338">
        <v>57.847999999999999</v>
      </c>
      <c r="E10" s="339">
        <v>1795808</v>
      </c>
      <c r="F10" s="337">
        <f t="shared" si="0"/>
        <v>103883901.184</v>
      </c>
      <c r="G10" s="338">
        <v>57.847999999999999</v>
      </c>
      <c r="H10" s="339">
        <v>1795808</v>
      </c>
      <c r="I10" s="337">
        <f t="shared" si="1"/>
        <v>103883901.184</v>
      </c>
      <c r="J10" s="336">
        <f t="shared" si="2"/>
        <v>0</v>
      </c>
      <c r="K10" s="337">
        <f t="shared" si="3"/>
        <v>0</v>
      </c>
      <c r="L10" s="338">
        <f t="shared" si="4"/>
        <v>0</v>
      </c>
      <c r="M10" s="339">
        <f t="shared" si="5"/>
        <v>0</v>
      </c>
      <c r="N10" s="340"/>
    </row>
    <row r="11" spans="1:14" s="352" customFormat="1" ht="32.25" customHeight="1">
      <c r="A11" s="344">
        <v>7</v>
      </c>
      <c r="B11" s="345" t="s">
        <v>908</v>
      </c>
      <c r="C11" s="346" t="s">
        <v>900</v>
      </c>
      <c r="D11" s="347">
        <v>117.29</v>
      </c>
      <c r="E11" s="348">
        <v>2327897</v>
      </c>
      <c r="F11" s="349">
        <f t="shared" si="0"/>
        <v>273039039.13</v>
      </c>
      <c r="G11" s="347">
        <v>111.60599999999999</v>
      </c>
      <c r="H11" s="348">
        <v>2327897</v>
      </c>
      <c r="I11" s="349">
        <f t="shared" si="1"/>
        <v>259807272.58199999</v>
      </c>
      <c r="J11" s="350">
        <f t="shared" si="2"/>
        <v>5.6840000000000117</v>
      </c>
      <c r="K11" s="349">
        <f t="shared" si="3"/>
        <v>13231766.548000008</v>
      </c>
      <c r="L11" s="347">
        <f t="shared" si="4"/>
        <v>0</v>
      </c>
      <c r="M11" s="348">
        <f t="shared" si="5"/>
        <v>0</v>
      </c>
      <c r="N11" s="351" t="s">
        <v>909</v>
      </c>
    </row>
    <row r="12" spans="1:14" ht="32.25" customHeight="1">
      <c r="A12" s="342">
        <v>8</v>
      </c>
      <c r="B12" s="343" t="s">
        <v>910</v>
      </c>
      <c r="C12" s="335" t="s">
        <v>900</v>
      </c>
      <c r="D12" s="338">
        <v>9.8870000000000005</v>
      </c>
      <c r="E12" s="339">
        <v>2654775</v>
      </c>
      <c r="F12" s="337">
        <f t="shared" si="0"/>
        <v>26247760.425000001</v>
      </c>
      <c r="G12" s="338">
        <v>9.8870000000000005</v>
      </c>
      <c r="H12" s="339">
        <v>2654775</v>
      </c>
      <c r="I12" s="337">
        <f t="shared" si="1"/>
        <v>26247760.425000001</v>
      </c>
      <c r="J12" s="336">
        <f t="shared" si="2"/>
        <v>0</v>
      </c>
      <c r="K12" s="337">
        <f t="shared" si="3"/>
        <v>0</v>
      </c>
      <c r="L12" s="338">
        <f t="shared" si="4"/>
        <v>0</v>
      </c>
      <c r="M12" s="339">
        <f t="shared" si="5"/>
        <v>0</v>
      </c>
      <c r="N12" s="340"/>
    </row>
    <row r="13" spans="1:14" s="352" customFormat="1" ht="32.25" customHeight="1">
      <c r="A13" s="344">
        <v>9</v>
      </c>
      <c r="B13" s="345" t="s">
        <v>911</v>
      </c>
      <c r="C13" s="346" t="s">
        <v>900</v>
      </c>
      <c r="D13" s="347">
        <v>273.89999999999998</v>
      </c>
      <c r="E13" s="348">
        <v>1788057</v>
      </c>
      <c r="F13" s="349">
        <f t="shared" si="0"/>
        <v>489748812.29999995</v>
      </c>
      <c r="G13" s="347">
        <v>393.9</v>
      </c>
      <c r="H13" s="348">
        <v>1788057</v>
      </c>
      <c r="I13" s="349">
        <f t="shared" si="1"/>
        <v>704315652.29999995</v>
      </c>
      <c r="J13" s="350">
        <f t="shared" si="2"/>
        <v>0</v>
      </c>
      <c r="K13" s="349">
        <f t="shared" si="3"/>
        <v>0</v>
      </c>
      <c r="L13" s="347">
        <f t="shared" si="4"/>
        <v>120</v>
      </c>
      <c r="M13" s="348">
        <f t="shared" si="5"/>
        <v>214566840</v>
      </c>
      <c r="N13" s="351" t="s">
        <v>912</v>
      </c>
    </row>
    <row r="14" spans="1:14" ht="32.25" customHeight="1">
      <c r="A14" s="342">
        <v>10</v>
      </c>
      <c r="B14" s="343" t="s">
        <v>913</v>
      </c>
      <c r="C14" s="340" t="s">
        <v>914</v>
      </c>
      <c r="D14" s="338">
        <v>3.0333000000000001</v>
      </c>
      <c r="E14" s="339">
        <v>16065408</v>
      </c>
      <c r="F14" s="337">
        <f t="shared" si="0"/>
        <v>48731202.086400002</v>
      </c>
      <c r="G14" s="338">
        <v>3.0333000000000001</v>
      </c>
      <c r="H14" s="339">
        <v>16065408</v>
      </c>
      <c r="I14" s="337">
        <f t="shared" si="1"/>
        <v>48731202.086400002</v>
      </c>
      <c r="J14" s="336">
        <f t="shared" si="2"/>
        <v>0</v>
      </c>
      <c r="K14" s="337">
        <f t="shared" si="3"/>
        <v>0</v>
      </c>
      <c r="L14" s="338">
        <f t="shared" si="4"/>
        <v>0</v>
      </c>
      <c r="M14" s="339">
        <f t="shared" si="5"/>
        <v>0</v>
      </c>
      <c r="N14" s="340"/>
    </row>
    <row r="15" spans="1:14" s="352" customFormat="1" ht="32.25" customHeight="1">
      <c r="A15" s="344">
        <v>11</v>
      </c>
      <c r="B15" s="345" t="s">
        <v>915</v>
      </c>
      <c r="C15" s="351" t="s">
        <v>914</v>
      </c>
      <c r="D15" s="347">
        <v>12</v>
      </c>
      <c r="E15" s="348">
        <v>21613723</v>
      </c>
      <c r="F15" s="349">
        <f t="shared" si="0"/>
        <v>259364676</v>
      </c>
      <c r="G15" s="347">
        <v>10.863200000000001</v>
      </c>
      <c r="H15" s="348">
        <v>21613723</v>
      </c>
      <c r="I15" s="349">
        <f t="shared" si="1"/>
        <v>234794195.69360003</v>
      </c>
      <c r="J15" s="350">
        <f t="shared" si="2"/>
        <v>1.1367999999999991</v>
      </c>
      <c r="K15" s="349">
        <f t="shared" si="3"/>
        <v>24570480.306399971</v>
      </c>
      <c r="L15" s="347">
        <f t="shared" si="4"/>
        <v>0</v>
      </c>
      <c r="M15" s="348">
        <f t="shared" si="5"/>
        <v>0</v>
      </c>
      <c r="N15" s="351" t="s">
        <v>916</v>
      </c>
    </row>
    <row r="16" spans="1:14" s="352" customFormat="1" ht="32.25" customHeight="1">
      <c r="A16" s="344">
        <v>12</v>
      </c>
      <c r="B16" s="345" t="s">
        <v>917</v>
      </c>
      <c r="C16" s="351" t="s">
        <v>914</v>
      </c>
      <c r="D16" s="347">
        <v>1.32</v>
      </c>
      <c r="E16" s="348">
        <v>17821387</v>
      </c>
      <c r="F16" s="349">
        <f t="shared" si="0"/>
        <v>23524230.84</v>
      </c>
      <c r="G16" s="347">
        <v>2.5865</v>
      </c>
      <c r="H16" s="348">
        <v>17821387</v>
      </c>
      <c r="I16" s="349">
        <f t="shared" si="1"/>
        <v>46095017.475500003</v>
      </c>
      <c r="J16" s="350">
        <f t="shared" si="2"/>
        <v>0</v>
      </c>
      <c r="K16" s="349">
        <f t="shared" si="3"/>
        <v>0</v>
      </c>
      <c r="L16" s="347">
        <f t="shared" si="4"/>
        <v>1.2665</v>
      </c>
      <c r="M16" s="348">
        <f t="shared" si="5"/>
        <v>22570786.635500003</v>
      </c>
      <c r="N16" s="351"/>
    </row>
    <row r="17" spans="1:14" ht="32.25" customHeight="1">
      <c r="A17" s="342">
        <v>13</v>
      </c>
      <c r="B17" s="343" t="s">
        <v>918</v>
      </c>
      <c r="C17" s="340" t="s">
        <v>919</v>
      </c>
      <c r="D17" s="338">
        <v>29.303999999999998</v>
      </c>
      <c r="E17" s="339">
        <v>21993359</v>
      </c>
      <c r="F17" s="337">
        <f t="shared" si="0"/>
        <v>644493392.13599992</v>
      </c>
      <c r="G17" s="338">
        <v>29.303999999999998</v>
      </c>
      <c r="H17" s="339">
        <v>21993359</v>
      </c>
      <c r="I17" s="337">
        <f t="shared" si="1"/>
        <v>644493392.13599992</v>
      </c>
      <c r="J17" s="336">
        <f t="shared" si="2"/>
        <v>0</v>
      </c>
      <c r="K17" s="337">
        <f t="shared" si="3"/>
        <v>0</v>
      </c>
      <c r="L17" s="338">
        <f t="shared" si="4"/>
        <v>0</v>
      </c>
      <c r="M17" s="339">
        <f t="shared" si="5"/>
        <v>0</v>
      </c>
      <c r="N17" s="340"/>
    </row>
    <row r="18" spans="1:14" s="352" customFormat="1" ht="32.25" customHeight="1">
      <c r="A18" s="344">
        <v>14</v>
      </c>
      <c r="B18" s="345" t="s">
        <v>920</v>
      </c>
      <c r="C18" s="351" t="s">
        <v>919</v>
      </c>
      <c r="D18" s="347">
        <v>16.456</v>
      </c>
      <c r="E18" s="348">
        <v>23112893</v>
      </c>
      <c r="F18" s="349">
        <f t="shared" si="0"/>
        <v>380345767.208</v>
      </c>
      <c r="G18" s="347">
        <v>16.0001</v>
      </c>
      <c r="H18" s="348">
        <v>23112893</v>
      </c>
      <c r="I18" s="349">
        <f t="shared" si="1"/>
        <v>369808599.28929996</v>
      </c>
      <c r="J18" s="350">
        <f t="shared" si="2"/>
        <v>0.45589999999999975</v>
      </c>
      <c r="K18" s="349">
        <f t="shared" si="3"/>
        <v>10537167.918700039</v>
      </c>
      <c r="L18" s="347">
        <f t="shared" si="4"/>
        <v>0</v>
      </c>
      <c r="M18" s="348">
        <f t="shared" si="5"/>
        <v>0</v>
      </c>
      <c r="N18" s="351"/>
    </row>
    <row r="19" spans="1:14" s="352" customFormat="1" ht="32.25" customHeight="1">
      <c r="A19" s="344">
        <v>15</v>
      </c>
      <c r="B19" s="345" t="s">
        <v>921</v>
      </c>
      <c r="C19" s="351" t="s">
        <v>919</v>
      </c>
      <c r="D19" s="347">
        <v>1.9770000000000001</v>
      </c>
      <c r="E19" s="348">
        <v>22795827</v>
      </c>
      <c r="F19" s="349">
        <f t="shared" si="0"/>
        <v>45067349.979000002</v>
      </c>
      <c r="G19" s="347">
        <v>2.2210000000000001</v>
      </c>
      <c r="H19" s="348">
        <v>22795827</v>
      </c>
      <c r="I19" s="349">
        <f t="shared" si="1"/>
        <v>50629531.767000005</v>
      </c>
      <c r="J19" s="350">
        <f t="shared" si="2"/>
        <v>0</v>
      </c>
      <c r="K19" s="349">
        <f t="shared" si="3"/>
        <v>0</v>
      </c>
      <c r="L19" s="347">
        <f t="shared" si="4"/>
        <v>0.24399999999999999</v>
      </c>
      <c r="M19" s="348">
        <f t="shared" si="5"/>
        <v>5562181.7880000025</v>
      </c>
      <c r="N19" s="351"/>
    </row>
    <row r="20" spans="1:14" ht="32.25" customHeight="1">
      <c r="A20" s="342">
        <v>16</v>
      </c>
      <c r="B20" s="343" t="s">
        <v>922</v>
      </c>
      <c r="C20" s="340" t="s">
        <v>919</v>
      </c>
      <c r="D20" s="338">
        <v>35.539200000000001</v>
      </c>
      <c r="E20" s="339">
        <v>22329835</v>
      </c>
      <c r="F20" s="337">
        <f t="shared" si="0"/>
        <v>793584472.03200006</v>
      </c>
      <c r="G20" s="338">
        <v>35.539200000000001</v>
      </c>
      <c r="H20" s="339">
        <v>22329835</v>
      </c>
      <c r="I20" s="337">
        <f t="shared" si="1"/>
        <v>793584472.03200006</v>
      </c>
      <c r="J20" s="336">
        <f t="shared" si="2"/>
        <v>0</v>
      </c>
      <c r="K20" s="337">
        <f t="shared" si="3"/>
        <v>0</v>
      </c>
      <c r="L20" s="338">
        <f t="shared" si="4"/>
        <v>0</v>
      </c>
      <c r="M20" s="339">
        <f t="shared" si="5"/>
        <v>0</v>
      </c>
      <c r="N20" s="340"/>
    </row>
    <row r="21" spans="1:14" ht="32.25" customHeight="1">
      <c r="A21" s="342">
        <v>17</v>
      </c>
      <c r="B21" s="343" t="s">
        <v>923</v>
      </c>
      <c r="C21" s="340" t="s">
        <v>900</v>
      </c>
      <c r="D21" s="338">
        <v>750.8</v>
      </c>
      <c r="E21" s="339">
        <v>118811</v>
      </c>
      <c r="F21" s="337">
        <f t="shared" si="0"/>
        <v>89203298.799999997</v>
      </c>
      <c r="G21" s="338">
        <v>750.8</v>
      </c>
      <c r="H21" s="339">
        <v>118811</v>
      </c>
      <c r="I21" s="337">
        <f t="shared" si="1"/>
        <v>89203298.799999997</v>
      </c>
      <c r="J21" s="336">
        <f t="shared" si="2"/>
        <v>0</v>
      </c>
      <c r="K21" s="337">
        <f t="shared" si="3"/>
        <v>0</v>
      </c>
      <c r="L21" s="338">
        <f t="shared" si="4"/>
        <v>0</v>
      </c>
      <c r="M21" s="339">
        <f t="shared" si="5"/>
        <v>0</v>
      </c>
      <c r="N21" s="340"/>
    </row>
    <row r="22" spans="1:14" ht="32.25" customHeight="1">
      <c r="A22" s="342">
        <v>18</v>
      </c>
      <c r="B22" s="343" t="s">
        <v>924</v>
      </c>
      <c r="C22" s="340" t="s">
        <v>925</v>
      </c>
      <c r="D22" s="338">
        <v>27.39</v>
      </c>
      <c r="E22" s="339">
        <v>682496</v>
      </c>
      <c r="F22" s="337">
        <f t="shared" si="0"/>
        <v>18693565.440000001</v>
      </c>
      <c r="G22" s="338">
        <v>27.39</v>
      </c>
      <c r="H22" s="339">
        <v>682496</v>
      </c>
      <c r="I22" s="337">
        <f t="shared" si="1"/>
        <v>18693565.440000001</v>
      </c>
      <c r="J22" s="336">
        <f t="shared" si="2"/>
        <v>0</v>
      </c>
      <c r="K22" s="337">
        <f t="shared" si="3"/>
        <v>0</v>
      </c>
      <c r="L22" s="338">
        <f t="shared" si="4"/>
        <v>0</v>
      </c>
      <c r="M22" s="339">
        <f t="shared" si="5"/>
        <v>0</v>
      </c>
      <c r="N22" s="340"/>
    </row>
    <row r="23" spans="1:14" s="352" customFormat="1" ht="32.25" customHeight="1">
      <c r="A23" s="344">
        <v>19</v>
      </c>
      <c r="B23" s="345" t="s">
        <v>926</v>
      </c>
      <c r="C23" s="351" t="s">
        <v>900</v>
      </c>
      <c r="D23" s="347">
        <v>19.8</v>
      </c>
      <c r="E23" s="348">
        <v>2600494</v>
      </c>
      <c r="F23" s="349">
        <f t="shared" si="0"/>
        <v>51489781.200000003</v>
      </c>
      <c r="G23" s="347">
        <v>27.84</v>
      </c>
      <c r="H23" s="348">
        <v>2600494</v>
      </c>
      <c r="I23" s="349">
        <f t="shared" si="1"/>
        <v>72397752.959999993</v>
      </c>
      <c r="J23" s="350">
        <f t="shared" si="2"/>
        <v>0</v>
      </c>
      <c r="K23" s="349">
        <f t="shared" si="3"/>
        <v>0</v>
      </c>
      <c r="L23" s="347">
        <f t="shared" si="4"/>
        <v>8.0399999999999991</v>
      </c>
      <c r="M23" s="348">
        <f t="shared" si="5"/>
        <v>20907971.75999999</v>
      </c>
      <c r="N23" s="351" t="s">
        <v>927</v>
      </c>
    </row>
    <row r="24" spans="1:14" s="352" customFormat="1" ht="32.25" customHeight="1">
      <c r="A24" s="344">
        <v>20</v>
      </c>
      <c r="B24" s="345" t="s">
        <v>928</v>
      </c>
      <c r="C24" s="351" t="s">
        <v>900</v>
      </c>
      <c r="D24" s="347">
        <v>105.6</v>
      </c>
      <c r="E24" s="348">
        <v>1537033</v>
      </c>
      <c r="F24" s="349">
        <f t="shared" si="0"/>
        <v>162310684.79999998</v>
      </c>
      <c r="G24" s="347">
        <v>315.94450000000001</v>
      </c>
      <c r="H24" s="348">
        <v>1537033</v>
      </c>
      <c r="I24" s="349">
        <f t="shared" si="1"/>
        <v>485617122.66850001</v>
      </c>
      <c r="J24" s="350">
        <f t="shared" si="2"/>
        <v>0</v>
      </c>
      <c r="K24" s="349">
        <f t="shared" si="3"/>
        <v>0</v>
      </c>
      <c r="L24" s="347">
        <f t="shared" si="4"/>
        <v>210.34450000000001</v>
      </c>
      <c r="M24" s="348">
        <f t="shared" si="5"/>
        <v>323306437.86849999</v>
      </c>
      <c r="N24" s="351"/>
    </row>
    <row r="25" spans="1:14" s="352" customFormat="1" ht="32.25" customHeight="1">
      <c r="A25" s="344">
        <v>21</v>
      </c>
      <c r="B25" s="345" t="s">
        <v>929</v>
      </c>
      <c r="C25" s="351" t="s">
        <v>930</v>
      </c>
      <c r="D25" s="347">
        <v>726</v>
      </c>
      <c r="E25" s="348">
        <v>81113</v>
      </c>
      <c r="F25" s="349">
        <f t="shared" si="0"/>
        <v>58888038</v>
      </c>
      <c r="G25" s="347">
        <v>414.95800000000003</v>
      </c>
      <c r="H25" s="348">
        <v>81113</v>
      </c>
      <c r="I25" s="349">
        <f t="shared" si="1"/>
        <v>33658488.254000001</v>
      </c>
      <c r="J25" s="350">
        <f t="shared" si="2"/>
        <v>311.04199999999997</v>
      </c>
      <c r="K25" s="349">
        <f t="shared" si="3"/>
        <v>25229549.745999999</v>
      </c>
      <c r="L25" s="347">
        <f t="shared" si="4"/>
        <v>0</v>
      </c>
      <c r="M25" s="348">
        <f t="shared" si="5"/>
        <v>0</v>
      </c>
      <c r="N25" s="351"/>
    </row>
    <row r="26" spans="1:14" s="352" customFormat="1" ht="32.25" customHeight="1">
      <c r="A26" s="344">
        <v>22</v>
      </c>
      <c r="B26" s="345" t="s">
        <v>931</v>
      </c>
      <c r="C26" s="351" t="s">
        <v>930</v>
      </c>
      <c r="D26" s="347">
        <v>2106</v>
      </c>
      <c r="E26" s="348">
        <v>187552</v>
      </c>
      <c r="F26" s="349">
        <f t="shared" si="0"/>
        <v>394984512</v>
      </c>
      <c r="G26" s="347">
        <v>1530.55</v>
      </c>
      <c r="H26" s="348">
        <v>100000</v>
      </c>
      <c r="I26" s="349">
        <f t="shared" si="1"/>
        <v>153055000</v>
      </c>
      <c r="J26" s="350">
        <f t="shared" si="2"/>
        <v>575.45000000000005</v>
      </c>
      <c r="K26" s="349">
        <f t="shared" si="3"/>
        <v>241929512</v>
      </c>
      <c r="L26" s="347">
        <f t="shared" si="4"/>
        <v>0</v>
      </c>
      <c r="M26" s="348">
        <f t="shared" si="5"/>
        <v>0</v>
      </c>
      <c r="N26" s="351"/>
    </row>
    <row r="27" spans="1:14" s="352" customFormat="1" ht="32.25" customHeight="1">
      <c r="A27" s="344">
        <v>23</v>
      </c>
      <c r="B27" s="345" t="s">
        <v>932</v>
      </c>
      <c r="C27" s="351" t="s">
        <v>930</v>
      </c>
      <c r="D27" s="347">
        <v>1320</v>
      </c>
      <c r="E27" s="348">
        <v>302602</v>
      </c>
      <c r="F27" s="349">
        <f t="shared" si="0"/>
        <v>399434640</v>
      </c>
      <c r="G27" s="347">
        <v>1866</v>
      </c>
      <c r="H27" s="348">
        <v>120000</v>
      </c>
      <c r="I27" s="349">
        <f t="shared" si="1"/>
        <v>223920000</v>
      </c>
      <c r="J27" s="350">
        <f t="shared" si="2"/>
        <v>0</v>
      </c>
      <c r="K27" s="349">
        <f t="shared" si="3"/>
        <v>175514640</v>
      </c>
      <c r="L27" s="347">
        <f t="shared" si="4"/>
        <v>546</v>
      </c>
      <c r="M27" s="348">
        <f t="shared" si="5"/>
        <v>0</v>
      </c>
      <c r="N27" s="351"/>
    </row>
    <row r="28" spans="1:14" s="352" customFormat="1" ht="32.25" customHeight="1">
      <c r="A28" s="344">
        <v>24</v>
      </c>
      <c r="B28" s="345" t="s">
        <v>933</v>
      </c>
      <c r="C28" s="351" t="s">
        <v>930</v>
      </c>
      <c r="D28" s="347">
        <v>1452</v>
      </c>
      <c r="E28" s="348">
        <v>83662</v>
      </c>
      <c r="F28" s="349">
        <f t="shared" si="0"/>
        <v>121477224</v>
      </c>
      <c r="G28" s="347">
        <v>335.55799999999999</v>
      </c>
      <c r="H28" s="348">
        <v>83662</v>
      </c>
      <c r="I28" s="349">
        <f t="shared" si="1"/>
        <v>28073453.395999998</v>
      </c>
      <c r="J28" s="350">
        <f t="shared" si="2"/>
        <v>1116.442</v>
      </c>
      <c r="K28" s="349">
        <f t="shared" si="3"/>
        <v>93403770.604000002</v>
      </c>
      <c r="L28" s="347">
        <f t="shared" si="4"/>
        <v>0</v>
      </c>
      <c r="M28" s="348">
        <f t="shared" si="5"/>
        <v>0</v>
      </c>
      <c r="N28" s="351"/>
    </row>
    <row r="29" spans="1:14" s="352" customFormat="1" ht="32.25" customHeight="1">
      <c r="A29" s="344">
        <v>25</v>
      </c>
      <c r="B29" s="345" t="s">
        <v>934</v>
      </c>
      <c r="C29" s="351" t="s">
        <v>930</v>
      </c>
      <c r="D29" s="347">
        <v>1452</v>
      </c>
      <c r="E29" s="348">
        <v>59365</v>
      </c>
      <c r="F29" s="349">
        <f t="shared" si="0"/>
        <v>86197980</v>
      </c>
      <c r="G29" s="347">
        <v>335.55799999999999</v>
      </c>
      <c r="H29" s="348">
        <v>29710</v>
      </c>
      <c r="I29" s="349">
        <f t="shared" si="1"/>
        <v>9969428.1799999997</v>
      </c>
      <c r="J29" s="350">
        <f t="shared" si="2"/>
        <v>1116.442</v>
      </c>
      <c r="K29" s="349">
        <f t="shared" si="3"/>
        <v>76228551.819999993</v>
      </c>
      <c r="L29" s="347">
        <f t="shared" si="4"/>
        <v>0</v>
      </c>
      <c r="M29" s="348">
        <f t="shared" si="5"/>
        <v>0</v>
      </c>
      <c r="N29" s="351"/>
    </row>
    <row r="30" spans="1:14" s="352" customFormat="1" ht="32.25" customHeight="1">
      <c r="A30" s="353">
        <v>26</v>
      </c>
      <c r="B30" s="354" t="s">
        <v>935</v>
      </c>
      <c r="C30" s="355" t="s">
        <v>930</v>
      </c>
      <c r="D30" s="356">
        <v>96</v>
      </c>
      <c r="E30" s="357">
        <v>443907</v>
      </c>
      <c r="F30" s="358">
        <f t="shared" si="0"/>
        <v>42615072</v>
      </c>
      <c r="G30" s="356">
        <v>621.87249999999995</v>
      </c>
      <c r="H30" s="357">
        <v>443907</v>
      </c>
      <c r="I30" s="358">
        <f t="shared" si="1"/>
        <v>276053555.85749996</v>
      </c>
      <c r="J30" s="359">
        <f t="shared" si="2"/>
        <v>0</v>
      </c>
      <c r="K30" s="358">
        <f t="shared" si="3"/>
        <v>0</v>
      </c>
      <c r="L30" s="356">
        <f t="shared" si="4"/>
        <v>525.87249999999995</v>
      </c>
      <c r="M30" s="357">
        <f t="shared" si="5"/>
        <v>233438483.85749996</v>
      </c>
      <c r="N30" s="355"/>
    </row>
    <row r="31" spans="1:14" s="327" customFormat="1" ht="32.25" customHeight="1">
      <c r="A31" s="536" t="s">
        <v>94</v>
      </c>
      <c r="B31" s="536"/>
      <c r="C31" s="536"/>
      <c r="D31" s="328"/>
      <c r="E31" s="329"/>
      <c r="F31" s="329">
        <f>SUM(F5:F30)</f>
        <v>4617335954.7304001</v>
      </c>
      <c r="G31" s="328"/>
      <c r="H31" s="329"/>
      <c r="I31" s="329">
        <f t="shared" ref="I31:M31" si="6">SUM(I5:I30)</f>
        <v>4785745971.4568005</v>
      </c>
      <c r="J31" s="328"/>
      <c r="K31" s="329">
        <f t="shared" si="6"/>
        <v>660645438.94309998</v>
      </c>
      <c r="L31" s="328"/>
      <c r="M31" s="329">
        <f t="shared" si="6"/>
        <v>829055455.66949999</v>
      </c>
      <c r="N31" s="360"/>
    </row>
    <row r="32" spans="1:14" s="327" customFormat="1" ht="32.25" customHeight="1">
      <c r="A32" s="538" t="s">
        <v>936</v>
      </c>
      <c r="B32" s="539"/>
      <c r="C32" s="540"/>
      <c r="D32" s="361"/>
      <c r="E32" s="362"/>
      <c r="F32" s="362"/>
      <c r="G32" s="361"/>
      <c r="H32" s="362"/>
      <c r="I32" s="362"/>
      <c r="J32" s="361"/>
      <c r="K32" s="362"/>
      <c r="L32" s="361"/>
      <c r="M32" s="362"/>
      <c r="N32" s="363"/>
    </row>
    <row r="33" spans="1:14" ht="32.25" customHeight="1">
      <c r="A33" s="342">
        <v>1</v>
      </c>
      <c r="B33" s="334" t="s">
        <v>899</v>
      </c>
      <c r="C33" s="340" t="s">
        <v>900</v>
      </c>
      <c r="D33" s="338">
        <v>152.4016</v>
      </c>
      <c r="E33" s="339">
        <v>157313</v>
      </c>
      <c r="F33" s="337">
        <f t="shared" si="0"/>
        <v>23974752.900800001</v>
      </c>
      <c r="G33" s="338">
        <v>152.4016</v>
      </c>
      <c r="H33" s="339">
        <v>157313</v>
      </c>
      <c r="I33" s="337">
        <f t="shared" si="1"/>
        <v>23974752.900800001</v>
      </c>
      <c r="J33" s="336">
        <f t="shared" si="2"/>
        <v>0</v>
      </c>
      <c r="K33" s="337">
        <f t="shared" si="3"/>
        <v>0</v>
      </c>
      <c r="L33" s="338">
        <f t="shared" si="4"/>
        <v>0</v>
      </c>
      <c r="M33" s="339">
        <f t="shared" si="5"/>
        <v>0</v>
      </c>
      <c r="N33" s="340"/>
    </row>
    <row r="34" spans="1:14" ht="32.25" customHeight="1">
      <c r="A34" s="342">
        <v>2</v>
      </c>
      <c r="B34" s="343" t="s">
        <v>937</v>
      </c>
      <c r="C34" s="340" t="s">
        <v>900</v>
      </c>
      <c r="D34" s="338">
        <v>101.6011</v>
      </c>
      <c r="E34" s="339">
        <v>124076</v>
      </c>
      <c r="F34" s="337">
        <f t="shared" si="0"/>
        <v>12606258.0836</v>
      </c>
      <c r="G34" s="338">
        <v>101.6011</v>
      </c>
      <c r="H34" s="339">
        <v>124076</v>
      </c>
      <c r="I34" s="337">
        <f t="shared" si="1"/>
        <v>12606258.0836</v>
      </c>
      <c r="J34" s="336">
        <f t="shared" si="2"/>
        <v>0</v>
      </c>
      <c r="K34" s="337">
        <f t="shared" si="3"/>
        <v>0</v>
      </c>
      <c r="L34" s="338">
        <f t="shared" si="4"/>
        <v>0</v>
      </c>
      <c r="M34" s="339">
        <f t="shared" si="5"/>
        <v>0</v>
      </c>
      <c r="N34" s="340"/>
    </row>
    <row r="35" spans="1:14" ht="32.25" customHeight="1">
      <c r="A35" s="342">
        <v>3</v>
      </c>
      <c r="B35" s="343" t="s">
        <v>938</v>
      </c>
      <c r="C35" s="340" t="s">
        <v>939</v>
      </c>
      <c r="D35" s="338">
        <v>68.45</v>
      </c>
      <c r="E35" s="339">
        <v>1206690</v>
      </c>
      <c r="F35" s="337">
        <f t="shared" si="0"/>
        <v>82597930.5</v>
      </c>
      <c r="G35" s="338">
        <v>68.45</v>
      </c>
      <c r="H35" s="339">
        <v>1206690</v>
      </c>
      <c r="I35" s="337">
        <f t="shared" si="1"/>
        <v>82597930.5</v>
      </c>
      <c r="J35" s="336">
        <f t="shared" si="2"/>
        <v>0</v>
      </c>
      <c r="K35" s="337">
        <f t="shared" si="3"/>
        <v>0</v>
      </c>
      <c r="L35" s="338">
        <f t="shared" si="4"/>
        <v>0</v>
      </c>
      <c r="M35" s="339">
        <f t="shared" si="5"/>
        <v>0</v>
      </c>
      <c r="N35" s="340"/>
    </row>
    <row r="36" spans="1:14" s="352" customFormat="1" ht="32.25" customHeight="1">
      <c r="A36" s="344">
        <v>4</v>
      </c>
      <c r="B36" s="345" t="s">
        <v>940</v>
      </c>
      <c r="C36" s="351" t="s">
        <v>900</v>
      </c>
      <c r="D36" s="347">
        <v>6.8959999999999999</v>
      </c>
      <c r="E36" s="348">
        <v>1283592</v>
      </c>
      <c r="F36" s="349">
        <f t="shared" si="0"/>
        <v>8851650.432</v>
      </c>
      <c r="G36" s="347">
        <v>9.4559999999999995</v>
      </c>
      <c r="H36" s="348">
        <v>1283592</v>
      </c>
      <c r="I36" s="349">
        <f t="shared" si="1"/>
        <v>12137645.952</v>
      </c>
      <c r="J36" s="350">
        <f t="shared" si="2"/>
        <v>0</v>
      </c>
      <c r="K36" s="349">
        <f t="shared" si="3"/>
        <v>0</v>
      </c>
      <c r="L36" s="347">
        <f t="shared" si="4"/>
        <v>2.5599999999999996</v>
      </c>
      <c r="M36" s="348">
        <f t="shared" si="5"/>
        <v>3285995.5199999996</v>
      </c>
      <c r="N36" s="351"/>
    </row>
    <row r="37" spans="1:14" ht="32.25" customHeight="1">
      <c r="A37" s="342">
        <v>5</v>
      </c>
      <c r="B37" s="343" t="s">
        <v>941</v>
      </c>
      <c r="C37" s="340" t="s">
        <v>900</v>
      </c>
      <c r="D37" s="338">
        <v>19.751200000000001</v>
      </c>
      <c r="E37" s="339">
        <v>1684611</v>
      </c>
      <c r="F37" s="337">
        <f t="shared" si="0"/>
        <v>33273088.783199999</v>
      </c>
      <c r="G37" s="338">
        <v>19.751200000000001</v>
      </c>
      <c r="H37" s="339">
        <v>1684611</v>
      </c>
      <c r="I37" s="337">
        <f t="shared" si="1"/>
        <v>33273088.783199999</v>
      </c>
      <c r="J37" s="336">
        <f t="shared" si="2"/>
        <v>0</v>
      </c>
      <c r="K37" s="337">
        <f t="shared" si="3"/>
        <v>0</v>
      </c>
      <c r="L37" s="338">
        <f t="shared" si="4"/>
        <v>0</v>
      </c>
      <c r="M37" s="339">
        <f t="shared" si="5"/>
        <v>0</v>
      </c>
      <c r="N37" s="340"/>
    </row>
    <row r="38" spans="1:14" ht="32.25" customHeight="1">
      <c r="A38" s="342">
        <v>6</v>
      </c>
      <c r="B38" s="343" t="s">
        <v>942</v>
      </c>
      <c r="C38" s="340" t="s">
        <v>900</v>
      </c>
      <c r="D38" s="338">
        <v>15.7469</v>
      </c>
      <c r="E38" s="339">
        <v>2216701</v>
      </c>
      <c r="F38" s="337">
        <f t="shared" si="0"/>
        <v>34906168.976900004</v>
      </c>
      <c r="G38" s="338">
        <v>15.7469</v>
      </c>
      <c r="H38" s="339">
        <v>2216701</v>
      </c>
      <c r="I38" s="337">
        <f t="shared" si="1"/>
        <v>34906168.976900004</v>
      </c>
      <c r="J38" s="336">
        <f t="shared" si="2"/>
        <v>0</v>
      </c>
      <c r="K38" s="337">
        <f t="shared" si="3"/>
        <v>0</v>
      </c>
      <c r="L38" s="338">
        <f t="shared" si="4"/>
        <v>0</v>
      </c>
      <c r="M38" s="339">
        <f t="shared" si="5"/>
        <v>0</v>
      </c>
      <c r="N38" s="340"/>
    </row>
    <row r="39" spans="1:14" ht="32.25" customHeight="1">
      <c r="A39" s="342">
        <v>7</v>
      </c>
      <c r="B39" s="343" t="s">
        <v>910</v>
      </c>
      <c r="C39" s="335" t="s">
        <v>900</v>
      </c>
      <c r="D39" s="338">
        <v>3.2669999999999999</v>
      </c>
      <c r="E39" s="339">
        <v>2543579</v>
      </c>
      <c r="F39" s="337">
        <f t="shared" si="0"/>
        <v>8309872.5929999994</v>
      </c>
      <c r="G39" s="338">
        <v>3.2669999999999999</v>
      </c>
      <c r="H39" s="339">
        <v>2543579</v>
      </c>
      <c r="I39" s="337">
        <f t="shared" si="1"/>
        <v>8309872.5929999994</v>
      </c>
      <c r="J39" s="336">
        <f t="shared" si="2"/>
        <v>0</v>
      </c>
      <c r="K39" s="337">
        <f t="shared" si="3"/>
        <v>0</v>
      </c>
      <c r="L39" s="338">
        <f t="shared" si="4"/>
        <v>0</v>
      </c>
      <c r="M39" s="339">
        <f t="shared" si="5"/>
        <v>0</v>
      </c>
      <c r="N39" s="340"/>
    </row>
    <row r="40" spans="1:14" ht="32.25" customHeight="1">
      <c r="A40" s="342">
        <v>8</v>
      </c>
      <c r="B40" s="343" t="s">
        <v>943</v>
      </c>
      <c r="C40" s="335" t="s">
        <v>900</v>
      </c>
      <c r="D40" s="338">
        <v>8.8181999999999992</v>
      </c>
      <c r="E40" s="339">
        <v>2261508</v>
      </c>
      <c r="F40" s="337">
        <f t="shared" si="0"/>
        <v>19942429.845599998</v>
      </c>
      <c r="G40" s="338">
        <v>8.8181999999999992</v>
      </c>
      <c r="H40" s="339">
        <v>2261508</v>
      </c>
      <c r="I40" s="337">
        <f t="shared" si="1"/>
        <v>19942429.845599998</v>
      </c>
      <c r="J40" s="336">
        <f t="shared" si="2"/>
        <v>0</v>
      </c>
      <c r="K40" s="337">
        <f t="shared" si="3"/>
        <v>0</v>
      </c>
      <c r="L40" s="338">
        <f t="shared" si="4"/>
        <v>0</v>
      </c>
      <c r="M40" s="339">
        <f t="shared" si="5"/>
        <v>0</v>
      </c>
      <c r="N40" s="340"/>
    </row>
    <row r="41" spans="1:14" ht="32.25" customHeight="1">
      <c r="A41" s="342">
        <v>9</v>
      </c>
      <c r="B41" s="343" t="s">
        <v>944</v>
      </c>
      <c r="C41" s="340" t="s">
        <v>914</v>
      </c>
      <c r="D41" s="338">
        <v>0.68440000000000001</v>
      </c>
      <c r="E41" s="339">
        <v>16065408</v>
      </c>
      <c r="F41" s="337">
        <f t="shared" si="0"/>
        <v>10995165.235200001</v>
      </c>
      <c r="G41" s="338">
        <v>0.68440000000000001</v>
      </c>
      <c r="H41" s="339">
        <v>16065408</v>
      </c>
      <c r="I41" s="337">
        <f t="shared" si="1"/>
        <v>10995165.235200001</v>
      </c>
      <c r="J41" s="336">
        <f t="shared" si="2"/>
        <v>0</v>
      </c>
      <c r="K41" s="337">
        <f t="shared" si="3"/>
        <v>0</v>
      </c>
      <c r="L41" s="338">
        <f t="shared" si="4"/>
        <v>0</v>
      </c>
      <c r="M41" s="339">
        <f t="shared" si="5"/>
        <v>0</v>
      </c>
      <c r="N41" s="340"/>
    </row>
    <row r="42" spans="1:14" ht="32.25" customHeight="1">
      <c r="A42" s="342">
        <v>10</v>
      </c>
      <c r="B42" s="343" t="s">
        <v>945</v>
      </c>
      <c r="C42" s="340" t="s">
        <v>914</v>
      </c>
      <c r="D42" s="338">
        <v>2.9308999999999998</v>
      </c>
      <c r="E42" s="339">
        <v>21613723</v>
      </c>
      <c r="F42" s="337">
        <f t="shared" si="0"/>
        <v>63347660.740699999</v>
      </c>
      <c r="G42" s="338">
        <v>2.9308999999999998</v>
      </c>
      <c r="H42" s="339">
        <v>21613723</v>
      </c>
      <c r="I42" s="337">
        <f t="shared" si="1"/>
        <v>63347660.740699999</v>
      </c>
      <c r="J42" s="336">
        <f t="shared" si="2"/>
        <v>0</v>
      </c>
      <c r="K42" s="337">
        <f t="shared" si="3"/>
        <v>0</v>
      </c>
      <c r="L42" s="338">
        <f t="shared" si="4"/>
        <v>0</v>
      </c>
      <c r="M42" s="339">
        <f t="shared" si="5"/>
        <v>0</v>
      </c>
      <c r="N42" s="340"/>
    </row>
    <row r="43" spans="1:14" ht="32.25" customHeight="1">
      <c r="A43" s="342">
        <v>11</v>
      </c>
      <c r="B43" s="343" t="s">
        <v>946</v>
      </c>
      <c r="C43" s="340" t="s">
        <v>914</v>
      </c>
      <c r="D43" s="338">
        <v>1.1357999999999999</v>
      </c>
      <c r="E43" s="339">
        <v>17821387</v>
      </c>
      <c r="F43" s="337">
        <f t="shared" si="0"/>
        <v>20241531.354599997</v>
      </c>
      <c r="G43" s="338">
        <v>1.1357999999999999</v>
      </c>
      <c r="H43" s="339">
        <v>17821387</v>
      </c>
      <c r="I43" s="337">
        <f t="shared" si="1"/>
        <v>20241531.354599997</v>
      </c>
      <c r="J43" s="336">
        <f t="shared" si="2"/>
        <v>0</v>
      </c>
      <c r="K43" s="337">
        <f t="shared" si="3"/>
        <v>0</v>
      </c>
      <c r="L43" s="338">
        <f t="shared" si="4"/>
        <v>0</v>
      </c>
      <c r="M43" s="339">
        <f t="shared" si="5"/>
        <v>0</v>
      </c>
      <c r="N43" s="340"/>
    </row>
    <row r="44" spans="1:14" ht="32.25" customHeight="1">
      <c r="A44" s="342">
        <v>12</v>
      </c>
      <c r="B44" s="343" t="s">
        <v>947</v>
      </c>
      <c r="C44" s="340" t="s">
        <v>914</v>
      </c>
      <c r="D44" s="338">
        <v>1.7662</v>
      </c>
      <c r="E44" s="339">
        <v>17572894</v>
      </c>
      <c r="F44" s="337">
        <f t="shared" si="0"/>
        <v>31037245.382800002</v>
      </c>
      <c r="G44" s="338">
        <v>1.7662</v>
      </c>
      <c r="H44" s="339">
        <v>17572894</v>
      </c>
      <c r="I44" s="337">
        <f t="shared" si="1"/>
        <v>31037245.382800002</v>
      </c>
      <c r="J44" s="336">
        <f t="shared" si="2"/>
        <v>0</v>
      </c>
      <c r="K44" s="337">
        <f t="shared" si="3"/>
        <v>0</v>
      </c>
      <c r="L44" s="338">
        <f t="shared" si="4"/>
        <v>0</v>
      </c>
      <c r="M44" s="339">
        <f t="shared" si="5"/>
        <v>0</v>
      </c>
      <c r="N44" s="340"/>
    </row>
    <row r="45" spans="1:14" ht="32.25" customHeight="1">
      <c r="A45" s="342">
        <v>13</v>
      </c>
      <c r="B45" s="343" t="s">
        <v>918</v>
      </c>
      <c r="C45" s="340" t="s">
        <v>919</v>
      </c>
      <c r="D45" s="338">
        <v>0.58109999999999995</v>
      </c>
      <c r="E45" s="339">
        <v>24512504</v>
      </c>
      <c r="F45" s="337">
        <f t="shared" si="0"/>
        <v>14244216.074399998</v>
      </c>
      <c r="G45" s="338">
        <v>0.58109999999999995</v>
      </c>
      <c r="H45" s="339">
        <v>24512504</v>
      </c>
      <c r="I45" s="337">
        <f t="shared" si="1"/>
        <v>14244216.074399998</v>
      </c>
      <c r="J45" s="336">
        <f t="shared" si="2"/>
        <v>0</v>
      </c>
      <c r="K45" s="337">
        <f t="shared" si="3"/>
        <v>0</v>
      </c>
      <c r="L45" s="338">
        <f t="shared" si="4"/>
        <v>0</v>
      </c>
      <c r="M45" s="339">
        <f t="shared" si="5"/>
        <v>0</v>
      </c>
      <c r="N45" s="340"/>
    </row>
    <row r="46" spans="1:14" ht="32.25" customHeight="1">
      <c r="A46" s="342">
        <v>14</v>
      </c>
      <c r="B46" s="343" t="s">
        <v>948</v>
      </c>
      <c r="C46" s="340" t="s">
        <v>919</v>
      </c>
      <c r="D46" s="338">
        <v>1.7214</v>
      </c>
      <c r="E46" s="339">
        <v>25684686</v>
      </c>
      <c r="F46" s="337">
        <f t="shared" si="0"/>
        <v>44213618.480400003</v>
      </c>
      <c r="G46" s="338">
        <v>1.7214</v>
      </c>
      <c r="H46" s="339">
        <v>25684686</v>
      </c>
      <c r="I46" s="337">
        <f t="shared" si="1"/>
        <v>44213618.480400003</v>
      </c>
      <c r="J46" s="336">
        <f t="shared" si="2"/>
        <v>0</v>
      </c>
      <c r="K46" s="337">
        <f t="shared" si="3"/>
        <v>0</v>
      </c>
      <c r="L46" s="338">
        <f t="shared" si="4"/>
        <v>0</v>
      </c>
      <c r="M46" s="339">
        <f t="shared" si="5"/>
        <v>0</v>
      </c>
      <c r="N46" s="340"/>
    </row>
    <row r="47" spans="1:14" ht="32.25" customHeight="1">
      <c r="A47" s="342">
        <v>15</v>
      </c>
      <c r="B47" s="343" t="s">
        <v>949</v>
      </c>
      <c r="C47" s="340" t="s">
        <v>919</v>
      </c>
      <c r="D47" s="338">
        <v>0.68940000000000001</v>
      </c>
      <c r="E47" s="339">
        <v>25367620</v>
      </c>
      <c r="F47" s="337">
        <f t="shared" si="0"/>
        <v>17488437.228</v>
      </c>
      <c r="G47" s="338">
        <v>0.68940000000000001</v>
      </c>
      <c r="H47" s="339">
        <v>25367620</v>
      </c>
      <c r="I47" s="337">
        <f t="shared" si="1"/>
        <v>17488437.228</v>
      </c>
      <c r="J47" s="336">
        <f t="shared" si="2"/>
        <v>0</v>
      </c>
      <c r="K47" s="337">
        <f t="shared" si="3"/>
        <v>0</v>
      </c>
      <c r="L47" s="338">
        <f t="shared" si="4"/>
        <v>0</v>
      </c>
      <c r="M47" s="339">
        <f t="shared" si="5"/>
        <v>0</v>
      </c>
      <c r="N47" s="340"/>
    </row>
    <row r="48" spans="1:14" ht="32.25" customHeight="1">
      <c r="A48" s="342">
        <v>16</v>
      </c>
      <c r="B48" s="343" t="s">
        <v>950</v>
      </c>
      <c r="C48" s="340" t="s">
        <v>919</v>
      </c>
      <c r="D48" s="338">
        <v>0.61509999999999998</v>
      </c>
      <c r="E48" s="339">
        <v>27010598</v>
      </c>
      <c r="F48" s="337">
        <f t="shared" si="0"/>
        <v>16614218.829799999</v>
      </c>
      <c r="G48" s="338">
        <v>0.61509999999999998</v>
      </c>
      <c r="H48" s="339">
        <v>27010598</v>
      </c>
      <c r="I48" s="337">
        <f t="shared" si="1"/>
        <v>16614218.829799999</v>
      </c>
      <c r="J48" s="336">
        <f t="shared" si="2"/>
        <v>0</v>
      </c>
      <c r="K48" s="337">
        <f t="shared" si="3"/>
        <v>0</v>
      </c>
      <c r="L48" s="338">
        <f t="shared" si="4"/>
        <v>0</v>
      </c>
      <c r="M48" s="339">
        <f t="shared" si="5"/>
        <v>0</v>
      </c>
      <c r="N48" s="340"/>
    </row>
    <row r="49" spans="1:14" ht="32.25" customHeight="1">
      <c r="A49" s="342">
        <v>17</v>
      </c>
      <c r="B49" s="343" t="s">
        <v>951</v>
      </c>
      <c r="C49" s="340" t="s">
        <v>900</v>
      </c>
      <c r="D49" s="338">
        <v>20.3</v>
      </c>
      <c r="E49" s="339">
        <v>1676247</v>
      </c>
      <c r="F49" s="337">
        <f t="shared" si="0"/>
        <v>34027814.100000001</v>
      </c>
      <c r="G49" s="338">
        <v>20.3</v>
      </c>
      <c r="H49" s="339">
        <v>1676247</v>
      </c>
      <c r="I49" s="337">
        <f t="shared" si="1"/>
        <v>34027814.100000001</v>
      </c>
      <c r="J49" s="336">
        <f t="shared" si="2"/>
        <v>0</v>
      </c>
      <c r="K49" s="337">
        <f t="shared" si="3"/>
        <v>0</v>
      </c>
      <c r="L49" s="338">
        <f t="shared" si="4"/>
        <v>0</v>
      </c>
      <c r="M49" s="339">
        <f t="shared" si="5"/>
        <v>0</v>
      </c>
      <c r="N49" s="340"/>
    </row>
    <row r="50" spans="1:14" s="352" customFormat="1" ht="32.25" customHeight="1">
      <c r="A50" s="344">
        <v>18</v>
      </c>
      <c r="B50" s="345" t="s">
        <v>952</v>
      </c>
      <c r="C50" s="351" t="s">
        <v>930</v>
      </c>
      <c r="D50" s="347">
        <v>13.65</v>
      </c>
      <c r="E50" s="348">
        <v>200476</v>
      </c>
      <c r="F50" s="349">
        <f t="shared" si="0"/>
        <v>2736497.4</v>
      </c>
      <c r="G50" s="347">
        <v>10.92</v>
      </c>
      <c r="H50" s="348">
        <v>100000</v>
      </c>
      <c r="I50" s="349">
        <f t="shared" si="1"/>
        <v>1092000</v>
      </c>
      <c r="J50" s="350">
        <f t="shared" si="2"/>
        <v>2.7300000000000004</v>
      </c>
      <c r="K50" s="349">
        <f t="shared" si="3"/>
        <v>1644497.4</v>
      </c>
      <c r="L50" s="347">
        <f t="shared" si="4"/>
        <v>0</v>
      </c>
      <c r="M50" s="348">
        <f t="shared" si="5"/>
        <v>0</v>
      </c>
      <c r="N50" s="351"/>
    </row>
    <row r="51" spans="1:14" s="352" customFormat="1" ht="32.25" customHeight="1">
      <c r="A51" s="344">
        <v>19</v>
      </c>
      <c r="B51" s="345" t="s">
        <v>931</v>
      </c>
      <c r="C51" s="351" t="s">
        <v>930</v>
      </c>
      <c r="D51" s="347">
        <v>21</v>
      </c>
      <c r="E51" s="348">
        <v>187552</v>
      </c>
      <c r="F51" s="349">
        <f t="shared" si="0"/>
        <v>3938592</v>
      </c>
      <c r="G51" s="347">
        <v>21</v>
      </c>
      <c r="H51" s="348">
        <v>100000</v>
      </c>
      <c r="I51" s="349">
        <f t="shared" si="1"/>
        <v>2100000</v>
      </c>
      <c r="J51" s="350">
        <f t="shared" si="2"/>
        <v>0</v>
      </c>
      <c r="K51" s="349">
        <f t="shared" si="3"/>
        <v>1838592</v>
      </c>
      <c r="L51" s="347">
        <f t="shared" si="4"/>
        <v>0</v>
      </c>
      <c r="M51" s="348">
        <f t="shared" si="5"/>
        <v>0</v>
      </c>
      <c r="N51" s="351"/>
    </row>
    <row r="52" spans="1:14" s="352" customFormat="1" ht="32.25" customHeight="1">
      <c r="A52" s="344">
        <v>20</v>
      </c>
      <c r="B52" s="345" t="s">
        <v>953</v>
      </c>
      <c r="C52" s="351" t="s">
        <v>930</v>
      </c>
      <c r="D52" s="347">
        <v>168.35</v>
      </c>
      <c r="E52" s="348">
        <v>424279</v>
      </c>
      <c r="F52" s="349">
        <f t="shared" si="0"/>
        <v>71427369.649999991</v>
      </c>
      <c r="G52" s="347">
        <v>184.73</v>
      </c>
      <c r="H52" s="348">
        <v>100000</v>
      </c>
      <c r="I52" s="349">
        <f t="shared" si="1"/>
        <v>18473000</v>
      </c>
      <c r="J52" s="350">
        <f t="shared" si="2"/>
        <v>0</v>
      </c>
      <c r="K52" s="349">
        <f t="shared" si="3"/>
        <v>52954369.649999991</v>
      </c>
      <c r="L52" s="347">
        <f t="shared" si="4"/>
        <v>16.379999999999995</v>
      </c>
      <c r="M52" s="348">
        <f t="shared" si="5"/>
        <v>0</v>
      </c>
      <c r="N52" s="351"/>
    </row>
    <row r="53" spans="1:14" s="352" customFormat="1" ht="32.25" customHeight="1">
      <c r="A53" s="344">
        <v>21</v>
      </c>
      <c r="B53" s="345" t="s">
        <v>954</v>
      </c>
      <c r="C53" s="351" t="s">
        <v>930</v>
      </c>
      <c r="D53" s="347">
        <v>48</v>
      </c>
      <c r="E53" s="348">
        <v>287331</v>
      </c>
      <c r="F53" s="349">
        <f t="shared" si="0"/>
        <v>13791888</v>
      </c>
      <c r="G53" s="347">
        <v>124.746</v>
      </c>
      <c r="H53" s="348">
        <v>120000</v>
      </c>
      <c r="I53" s="349">
        <f t="shared" si="1"/>
        <v>14969520</v>
      </c>
      <c r="J53" s="350">
        <f t="shared" si="2"/>
        <v>0</v>
      </c>
      <c r="K53" s="349">
        <f t="shared" si="3"/>
        <v>0</v>
      </c>
      <c r="L53" s="347">
        <f t="shared" si="4"/>
        <v>76.745999999999995</v>
      </c>
      <c r="M53" s="348">
        <f t="shared" si="5"/>
        <v>1177632</v>
      </c>
      <c r="N53" s="351"/>
    </row>
    <row r="54" spans="1:14" s="352" customFormat="1" ht="32.25" customHeight="1">
      <c r="A54" s="344">
        <v>22</v>
      </c>
      <c r="B54" s="345" t="s">
        <v>955</v>
      </c>
      <c r="C54" s="351" t="s">
        <v>919</v>
      </c>
      <c r="D54" s="347">
        <v>0.98909999999999998</v>
      </c>
      <c r="E54" s="348">
        <v>29502844</v>
      </c>
      <c r="F54" s="349">
        <f t="shared" si="0"/>
        <v>29181263.000399999</v>
      </c>
      <c r="G54" s="347">
        <v>1.1416999999999999</v>
      </c>
      <c r="H54" s="348">
        <v>29502844</v>
      </c>
      <c r="I54" s="349">
        <f t="shared" si="1"/>
        <v>33683396.994800001</v>
      </c>
      <c r="J54" s="350">
        <f t="shared" si="2"/>
        <v>0</v>
      </c>
      <c r="K54" s="349">
        <f t="shared" si="3"/>
        <v>0</v>
      </c>
      <c r="L54" s="347">
        <f t="shared" si="4"/>
        <v>0.15259999999999996</v>
      </c>
      <c r="M54" s="348">
        <f t="shared" si="5"/>
        <v>4502133.9944000021</v>
      </c>
      <c r="N54" s="351"/>
    </row>
    <row r="55" spans="1:14" s="352" customFormat="1" ht="32.25" customHeight="1">
      <c r="A55" s="344">
        <v>23</v>
      </c>
      <c r="B55" s="345" t="s">
        <v>956</v>
      </c>
      <c r="C55" s="351" t="s">
        <v>919</v>
      </c>
      <c r="D55" s="347">
        <v>0.98909999999999998</v>
      </c>
      <c r="E55" s="348">
        <v>1748576</v>
      </c>
      <c r="F55" s="349">
        <f t="shared" si="0"/>
        <v>1729516.5215999999</v>
      </c>
      <c r="G55" s="347">
        <v>1.1416999999999999</v>
      </c>
      <c r="H55" s="348">
        <v>1748576</v>
      </c>
      <c r="I55" s="349">
        <f t="shared" si="1"/>
        <v>1996349.2191999999</v>
      </c>
      <c r="J55" s="350">
        <f t="shared" si="2"/>
        <v>0</v>
      </c>
      <c r="K55" s="349">
        <f t="shared" si="3"/>
        <v>0</v>
      </c>
      <c r="L55" s="347">
        <f t="shared" si="4"/>
        <v>0.15259999999999996</v>
      </c>
      <c r="M55" s="348">
        <f t="shared" si="5"/>
        <v>266832.69760000007</v>
      </c>
      <c r="N55" s="351"/>
    </row>
    <row r="56" spans="1:14" s="352" customFormat="1" ht="32.25" customHeight="1">
      <c r="A56" s="344">
        <v>24</v>
      </c>
      <c r="B56" s="345" t="s">
        <v>957</v>
      </c>
      <c r="C56" s="351" t="s">
        <v>914</v>
      </c>
      <c r="D56" s="347">
        <v>2.1560000000000001</v>
      </c>
      <c r="E56" s="348">
        <v>16515504</v>
      </c>
      <c r="F56" s="349">
        <f t="shared" si="0"/>
        <v>35607426.624000005</v>
      </c>
      <c r="G56" s="347">
        <v>2.1560000000000001</v>
      </c>
      <c r="H56" s="348">
        <v>26515504</v>
      </c>
      <c r="I56" s="349">
        <f t="shared" si="1"/>
        <v>57167426.624000005</v>
      </c>
      <c r="J56" s="350">
        <f t="shared" si="2"/>
        <v>0</v>
      </c>
      <c r="K56" s="349">
        <f t="shared" si="3"/>
        <v>0</v>
      </c>
      <c r="L56" s="347">
        <f t="shared" si="4"/>
        <v>0</v>
      </c>
      <c r="M56" s="348">
        <f t="shared" si="5"/>
        <v>21560000</v>
      </c>
      <c r="N56" s="351"/>
    </row>
    <row r="57" spans="1:14" s="352" customFormat="1" ht="32.25" customHeight="1">
      <c r="A57" s="344">
        <v>25</v>
      </c>
      <c r="B57" s="345" t="s">
        <v>958</v>
      </c>
      <c r="C57" s="351" t="s">
        <v>900</v>
      </c>
      <c r="D57" s="347">
        <v>32.798999999999999</v>
      </c>
      <c r="E57" s="348">
        <v>1537033</v>
      </c>
      <c r="F57" s="349">
        <f t="shared" si="0"/>
        <v>50413145.366999999</v>
      </c>
      <c r="G57" s="347">
        <v>33.911999999999999</v>
      </c>
      <c r="H57" s="348">
        <v>1537033</v>
      </c>
      <c r="I57" s="349">
        <f t="shared" si="1"/>
        <v>52123863.096000001</v>
      </c>
      <c r="J57" s="350">
        <f t="shared" si="2"/>
        <v>0</v>
      </c>
      <c r="K57" s="349">
        <f t="shared" si="3"/>
        <v>0</v>
      </c>
      <c r="L57" s="347">
        <f t="shared" si="4"/>
        <v>1.1129999999999995</v>
      </c>
      <c r="M57" s="348">
        <f t="shared" si="5"/>
        <v>1710717.7290000021</v>
      </c>
      <c r="N57" s="351"/>
    </row>
    <row r="58" spans="1:14" s="352" customFormat="1" ht="32.25" customHeight="1">
      <c r="A58" s="344">
        <v>26</v>
      </c>
      <c r="B58" s="345" t="s">
        <v>959</v>
      </c>
      <c r="C58" s="351" t="s">
        <v>930</v>
      </c>
      <c r="D58" s="347">
        <v>182</v>
      </c>
      <c r="E58" s="348">
        <v>191935</v>
      </c>
      <c r="F58" s="349">
        <f t="shared" si="0"/>
        <v>34932170</v>
      </c>
      <c r="G58" s="347">
        <v>0</v>
      </c>
      <c r="H58" s="348">
        <v>191935</v>
      </c>
      <c r="I58" s="349">
        <f t="shared" si="1"/>
        <v>0</v>
      </c>
      <c r="J58" s="350">
        <f t="shared" si="2"/>
        <v>182</v>
      </c>
      <c r="K58" s="349">
        <f t="shared" si="3"/>
        <v>34932170</v>
      </c>
      <c r="L58" s="347">
        <f t="shared" si="4"/>
        <v>0</v>
      </c>
      <c r="M58" s="348">
        <f t="shared" si="5"/>
        <v>0</v>
      </c>
      <c r="N58" s="351"/>
    </row>
    <row r="59" spans="1:14" ht="32.25" customHeight="1">
      <c r="A59" s="342">
        <v>27</v>
      </c>
      <c r="B59" s="343" t="s">
        <v>929</v>
      </c>
      <c r="C59" s="340" t="s">
        <v>930</v>
      </c>
      <c r="D59" s="338">
        <v>655.98</v>
      </c>
      <c r="E59" s="339">
        <v>81113</v>
      </c>
      <c r="F59" s="337">
        <f t="shared" si="0"/>
        <v>53208505.740000002</v>
      </c>
      <c r="G59" s="338">
        <v>655.98</v>
      </c>
      <c r="H59" s="339">
        <v>81113</v>
      </c>
      <c r="I59" s="337">
        <f t="shared" si="1"/>
        <v>53208505.740000002</v>
      </c>
      <c r="J59" s="336">
        <f t="shared" si="2"/>
        <v>0</v>
      </c>
      <c r="K59" s="337">
        <f t="shared" si="3"/>
        <v>0</v>
      </c>
      <c r="L59" s="338">
        <f t="shared" si="4"/>
        <v>0</v>
      </c>
      <c r="M59" s="339">
        <f t="shared" si="5"/>
        <v>0</v>
      </c>
      <c r="N59" s="340"/>
    </row>
    <row r="60" spans="1:14" ht="32.25" customHeight="1">
      <c r="A60" s="342">
        <v>28</v>
      </c>
      <c r="B60" s="343" t="s">
        <v>960</v>
      </c>
      <c r="C60" s="340" t="s">
        <v>930</v>
      </c>
      <c r="D60" s="338">
        <v>50.468000000000004</v>
      </c>
      <c r="E60" s="339">
        <v>57407</v>
      </c>
      <c r="F60" s="337">
        <f t="shared" si="0"/>
        <v>2897216.4760000003</v>
      </c>
      <c r="G60" s="338">
        <v>50.468000000000004</v>
      </c>
      <c r="H60" s="339">
        <v>57407</v>
      </c>
      <c r="I60" s="337">
        <f t="shared" si="1"/>
        <v>2897216.4760000003</v>
      </c>
      <c r="J60" s="336">
        <f t="shared" si="2"/>
        <v>0</v>
      </c>
      <c r="K60" s="337">
        <f t="shared" si="3"/>
        <v>0</v>
      </c>
      <c r="L60" s="338">
        <f t="shared" si="4"/>
        <v>0</v>
      </c>
      <c r="M60" s="339">
        <f t="shared" si="5"/>
        <v>0</v>
      </c>
      <c r="N60" s="340"/>
    </row>
    <row r="61" spans="1:14" ht="32.25" customHeight="1">
      <c r="A61" s="342">
        <v>29</v>
      </c>
      <c r="B61" s="343" t="s">
        <v>961</v>
      </c>
      <c r="C61" s="340" t="s">
        <v>962</v>
      </c>
      <c r="D61" s="338">
        <v>68.2</v>
      </c>
      <c r="E61" s="339">
        <v>81305</v>
      </c>
      <c r="F61" s="337">
        <f t="shared" si="0"/>
        <v>5545001</v>
      </c>
      <c r="G61" s="338">
        <v>68.2</v>
      </c>
      <c r="H61" s="339">
        <v>81305</v>
      </c>
      <c r="I61" s="337">
        <f t="shared" si="1"/>
        <v>5545001</v>
      </c>
      <c r="J61" s="336">
        <f t="shared" si="2"/>
        <v>0</v>
      </c>
      <c r="K61" s="337">
        <f t="shared" si="3"/>
        <v>0</v>
      </c>
      <c r="L61" s="338">
        <f t="shared" si="4"/>
        <v>0</v>
      </c>
      <c r="M61" s="339">
        <f t="shared" si="5"/>
        <v>0</v>
      </c>
      <c r="N61" s="340"/>
    </row>
    <row r="62" spans="1:14" ht="32.25" customHeight="1">
      <c r="A62" s="342">
        <v>30</v>
      </c>
      <c r="B62" s="343" t="s">
        <v>963</v>
      </c>
      <c r="C62" s="340" t="s">
        <v>962</v>
      </c>
      <c r="D62" s="338">
        <v>68.2</v>
      </c>
      <c r="E62" s="339">
        <v>64868</v>
      </c>
      <c r="F62" s="337">
        <f t="shared" si="0"/>
        <v>4423997.6000000006</v>
      </c>
      <c r="G62" s="338">
        <v>68.2</v>
      </c>
      <c r="H62" s="339">
        <v>64868</v>
      </c>
      <c r="I62" s="337">
        <f t="shared" si="1"/>
        <v>4423997.6000000006</v>
      </c>
      <c r="J62" s="336">
        <f t="shared" si="2"/>
        <v>0</v>
      </c>
      <c r="K62" s="337">
        <f t="shared" si="3"/>
        <v>0</v>
      </c>
      <c r="L62" s="338">
        <f t="shared" si="4"/>
        <v>0</v>
      </c>
      <c r="M62" s="339">
        <f t="shared" si="5"/>
        <v>0</v>
      </c>
      <c r="N62" s="340"/>
    </row>
    <row r="63" spans="1:14" ht="32.25" customHeight="1">
      <c r="A63" s="342">
        <v>31</v>
      </c>
      <c r="B63" s="343" t="s">
        <v>964</v>
      </c>
      <c r="C63" s="340" t="s">
        <v>930</v>
      </c>
      <c r="D63" s="338">
        <v>136.78800000000001</v>
      </c>
      <c r="E63" s="339">
        <v>47287</v>
      </c>
      <c r="F63" s="337">
        <f t="shared" si="0"/>
        <v>6468294.1560000004</v>
      </c>
      <c r="G63" s="338">
        <v>136.78800000000001</v>
      </c>
      <c r="H63" s="339">
        <v>47287</v>
      </c>
      <c r="I63" s="337">
        <f t="shared" si="1"/>
        <v>6468294.1560000004</v>
      </c>
      <c r="J63" s="336">
        <f t="shared" si="2"/>
        <v>0</v>
      </c>
      <c r="K63" s="337">
        <f t="shared" si="3"/>
        <v>0</v>
      </c>
      <c r="L63" s="338">
        <f t="shared" si="4"/>
        <v>0</v>
      </c>
      <c r="M63" s="339">
        <f t="shared" si="5"/>
        <v>0</v>
      </c>
      <c r="N63" s="340"/>
    </row>
    <row r="64" spans="1:14" ht="32.25" customHeight="1">
      <c r="A64" s="342">
        <v>32</v>
      </c>
      <c r="B64" s="343" t="s">
        <v>924</v>
      </c>
      <c r="C64" s="340" t="s">
        <v>914</v>
      </c>
      <c r="D64" s="338">
        <v>2.0299999999999998</v>
      </c>
      <c r="E64" s="339">
        <v>682496</v>
      </c>
      <c r="F64" s="337">
        <f t="shared" si="0"/>
        <v>1385466.8799999999</v>
      </c>
      <c r="G64" s="338">
        <v>2.0299999999999998</v>
      </c>
      <c r="H64" s="339">
        <v>682496</v>
      </c>
      <c r="I64" s="337">
        <f t="shared" si="1"/>
        <v>1385466.8799999999</v>
      </c>
      <c r="J64" s="336">
        <f t="shared" si="2"/>
        <v>0</v>
      </c>
      <c r="K64" s="337">
        <f t="shared" si="3"/>
        <v>0</v>
      </c>
      <c r="L64" s="338">
        <f t="shared" si="4"/>
        <v>0</v>
      </c>
      <c r="M64" s="339">
        <f t="shared" si="5"/>
        <v>0</v>
      </c>
      <c r="N64" s="340"/>
    </row>
    <row r="65" spans="1:14" s="352" customFormat="1" ht="32.25" customHeight="1">
      <c r="A65" s="344">
        <v>33</v>
      </c>
      <c r="B65" s="345" t="s">
        <v>965</v>
      </c>
      <c r="C65" s="351" t="s">
        <v>930</v>
      </c>
      <c r="D65" s="347">
        <v>676.58</v>
      </c>
      <c r="E65" s="348">
        <v>81113</v>
      </c>
      <c r="F65" s="349">
        <f t="shared" si="0"/>
        <v>54879433.540000007</v>
      </c>
      <c r="G65" s="347">
        <v>672.73099999999999</v>
      </c>
      <c r="H65" s="348">
        <v>81113</v>
      </c>
      <c r="I65" s="349">
        <f t="shared" si="1"/>
        <v>54567229.603</v>
      </c>
      <c r="J65" s="350">
        <f t="shared" si="2"/>
        <v>3.8490000000000464</v>
      </c>
      <c r="K65" s="349">
        <f t="shared" si="3"/>
        <v>312203.93700000644</v>
      </c>
      <c r="L65" s="347">
        <f t="shared" si="4"/>
        <v>0</v>
      </c>
      <c r="M65" s="348">
        <f t="shared" si="5"/>
        <v>0</v>
      </c>
      <c r="N65" s="351"/>
    </row>
    <row r="66" spans="1:14" ht="32.25" customHeight="1">
      <c r="A66" s="342">
        <v>34</v>
      </c>
      <c r="B66" s="343" t="s">
        <v>966</v>
      </c>
      <c r="C66" s="340" t="s">
        <v>930</v>
      </c>
      <c r="D66" s="338">
        <v>136.78800000000001</v>
      </c>
      <c r="E66" s="339">
        <v>76892</v>
      </c>
      <c r="F66" s="337">
        <f t="shared" si="0"/>
        <v>10517902.896000002</v>
      </c>
      <c r="G66" s="338">
        <v>136.78800000000001</v>
      </c>
      <c r="H66" s="339">
        <v>76892</v>
      </c>
      <c r="I66" s="337">
        <f t="shared" si="1"/>
        <v>10517902.896000002</v>
      </c>
      <c r="J66" s="336">
        <f t="shared" si="2"/>
        <v>0</v>
      </c>
      <c r="K66" s="337">
        <f t="shared" si="3"/>
        <v>0</v>
      </c>
      <c r="L66" s="338">
        <f t="shared" si="4"/>
        <v>0</v>
      </c>
      <c r="M66" s="339">
        <f t="shared" si="5"/>
        <v>0</v>
      </c>
      <c r="N66" s="340"/>
    </row>
    <row r="67" spans="1:14" s="352" customFormat="1" ht="32.25" customHeight="1">
      <c r="A67" s="344">
        <v>35</v>
      </c>
      <c r="B67" s="345" t="s">
        <v>967</v>
      </c>
      <c r="C67" s="351" t="s">
        <v>930</v>
      </c>
      <c r="D67" s="347">
        <v>813.35799999999995</v>
      </c>
      <c r="E67" s="348">
        <v>83662</v>
      </c>
      <c r="F67" s="349">
        <f t="shared" si="0"/>
        <v>68047156.995999992</v>
      </c>
      <c r="G67" s="347">
        <v>758.178</v>
      </c>
      <c r="H67" s="348">
        <v>83740</v>
      </c>
      <c r="I67" s="349">
        <f t="shared" si="1"/>
        <v>63489825.719999999</v>
      </c>
      <c r="J67" s="350">
        <f t="shared" si="2"/>
        <v>55.17999999999995</v>
      </c>
      <c r="K67" s="349">
        <f t="shared" si="3"/>
        <v>4557331.2759999931</v>
      </c>
      <c r="L67" s="347">
        <f t="shared" si="4"/>
        <v>0</v>
      </c>
      <c r="M67" s="348">
        <f t="shared" si="5"/>
        <v>0</v>
      </c>
      <c r="N67" s="351"/>
    </row>
    <row r="68" spans="1:14" s="352" customFormat="1" ht="32.25" customHeight="1">
      <c r="A68" s="344">
        <v>36</v>
      </c>
      <c r="B68" s="345" t="s">
        <v>934</v>
      </c>
      <c r="C68" s="351" t="s">
        <v>930</v>
      </c>
      <c r="D68" s="347">
        <v>813.35799999999995</v>
      </c>
      <c r="E68" s="348">
        <v>59365</v>
      </c>
      <c r="F68" s="349">
        <f t="shared" si="0"/>
        <v>48284997.669999994</v>
      </c>
      <c r="G68" s="347">
        <v>758.178</v>
      </c>
      <c r="H68" s="348">
        <v>29710</v>
      </c>
      <c r="I68" s="349">
        <f t="shared" si="1"/>
        <v>22525468.379999999</v>
      </c>
      <c r="J68" s="350">
        <f t="shared" si="2"/>
        <v>55.17999999999995</v>
      </c>
      <c r="K68" s="349">
        <f t="shared" si="3"/>
        <v>25759529.289999995</v>
      </c>
      <c r="L68" s="347">
        <f t="shared" si="4"/>
        <v>0</v>
      </c>
      <c r="M68" s="348">
        <f t="shared" si="5"/>
        <v>0</v>
      </c>
      <c r="N68" s="351"/>
    </row>
    <row r="69" spans="1:14" ht="32.25" customHeight="1">
      <c r="A69" s="342">
        <v>37</v>
      </c>
      <c r="B69" s="343" t="s">
        <v>968</v>
      </c>
      <c r="C69" s="340" t="s">
        <v>939</v>
      </c>
      <c r="D69" s="338">
        <v>0.48</v>
      </c>
      <c r="E69" s="339">
        <v>14072168</v>
      </c>
      <c r="F69" s="337">
        <f t="shared" si="0"/>
        <v>6754640.6399999997</v>
      </c>
      <c r="G69" s="338">
        <v>0.48</v>
      </c>
      <c r="H69" s="339">
        <v>14072168</v>
      </c>
      <c r="I69" s="337">
        <f t="shared" si="1"/>
        <v>6754640.6399999997</v>
      </c>
      <c r="J69" s="336">
        <f t="shared" si="2"/>
        <v>0</v>
      </c>
      <c r="K69" s="337">
        <f t="shared" si="3"/>
        <v>0</v>
      </c>
      <c r="L69" s="338">
        <f t="shared" si="4"/>
        <v>0</v>
      </c>
      <c r="M69" s="339">
        <f t="shared" si="5"/>
        <v>0</v>
      </c>
      <c r="N69" s="340"/>
    </row>
    <row r="70" spans="1:14" ht="32.25" customHeight="1">
      <c r="A70" s="342">
        <v>38</v>
      </c>
      <c r="B70" s="343" t="s">
        <v>969</v>
      </c>
      <c r="C70" s="340" t="s">
        <v>903</v>
      </c>
      <c r="D70" s="338">
        <v>8</v>
      </c>
      <c r="E70" s="339">
        <v>44770</v>
      </c>
      <c r="F70" s="337">
        <f t="shared" ref="F70:F133" si="7">D70*E70</f>
        <v>358160</v>
      </c>
      <c r="G70" s="338">
        <v>8</v>
      </c>
      <c r="H70" s="339">
        <v>44770</v>
      </c>
      <c r="I70" s="337">
        <f t="shared" ref="I70:I133" si="8">G70*H70</f>
        <v>358160</v>
      </c>
      <c r="J70" s="336">
        <f t="shared" ref="J70:J133" si="9">MAX(D70-G70,0)</f>
        <v>0</v>
      </c>
      <c r="K70" s="337">
        <f t="shared" ref="K70:K133" si="10">MAX(F70-I70,0)</f>
        <v>0</v>
      </c>
      <c r="L70" s="338">
        <f t="shared" ref="L70:L133" si="11">MAX(G70-D70,0)</f>
        <v>0</v>
      </c>
      <c r="M70" s="339">
        <f t="shared" ref="M70:M133" si="12">MAX(I70-F70,0)</f>
        <v>0</v>
      </c>
      <c r="N70" s="340"/>
    </row>
    <row r="71" spans="1:14" s="352" customFormat="1" ht="32.25" customHeight="1">
      <c r="A71" s="344">
        <v>39</v>
      </c>
      <c r="B71" s="345" t="s">
        <v>926</v>
      </c>
      <c r="C71" s="351" t="s">
        <v>900</v>
      </c>
      <c r="D71" s="347"/>
      <c r="E71" s="348"/>
      <c r="F71" s="349">
        <f t="shared" si="7"/>
        <v>0</v>
      </c>
      <c r="G71" s="347">
        <v>7.68</v>
      </c>
      <c r="H71" s="348">
        <v>2602936</v>
      </c>
      <c r="I71" s="349">
        <f t="shared" si="8"/>
        <v>19990548.48</v>
      </c>
      <c r="J71" s="350">
        <f t="shared" si="9"/>
        <v>0</v>
      </c>
      <c r="K71" s="349">
        <f t="shared" si="10"/>
        <v>0</v>
      </c>
      <c r="L71" s="347">
        <f t="shared" si="11"/>
        <v>7.68</v>
      </c>
      <c r="M71" s="348">
        <f t="shared" si="12"/>
        <v>19990548.48</v>
      </c>
      <c r="N71" s="351"/>
    </row>
    <row r="72" spans="1:14" s="327" customFormat="1" ht="32.25" customHeight="1">
      <c r="A72" s="536" t="s">
        <v>94</v>
      </c>
      <c r="B72" s="536"/>
      <c r="C72" s="536"/>
      <c r="D72" s="328"/>
      <c r="E72" s="329"/>
      <c r="F72" s="329">
        <f>SUM(F33:F71)</f>
        <v>983200701.69799995</v>
      </c>
      <c r="G72" s="328"/>
      <c r="H72" s="329"/>
      <c r="I72" s="329">
        <f t="shared" ref="I72:M72" si="13">SUM(I33:I71)</f>
        <v>913695868.5660001</v>
      </c>
      <c r="J72" s="328"/>
      <c r="K72" s="329">
        <f t="shared" si="13"/>
        <v>121998693.55299997</v>
      </c>
      <c r="L72" s="328"/>
      <c r="M72" s="329">
        <f t="shared" si="13"/>
        <v>52493860.421000004</v>
      </c>
      <c r="N72" s="360"/>
    </row>
    <row r="73" spans="1:14" ht="32.25" customHeight="1">
      <c r="A73" s="536" t="s">
        <v>970</v>
      </c>
      <c r="B73" s="536"/>
      <c r="C73" s="536"/>
      <c r="D73" s="338"/>
      <c r="E73" s="339"/>
      <c r="F73" s="337"/>
      <c r="G73" s="338"/>
      <c r="H73" s="339"/>
      <c r="I73" s="337"/>
      <c r="J73" s="336"/>
      <c r="K73" s="337"/>
      <c r="L73" s="338"/>
      <c r="M73" s="339"/>
      <c r="N73" s="340"/>
    </row>
    <row r="74" spans="1:14" ht="32.25" customHeight="1">
      <c r="A74" s="342">
        <v>1</v>
      </c>
      <c r="B74" s="343" t="s">
        <v>899</v>
      </c>
      <c r="C74" s="340" t="s">
        <v>900</v>
      </c>
      <c r="D74" s="338">
        <v>125.4838</v>
      </c>
      <c r="E74" s="339">
        <v>157460</v>
      </c>
      <c r="F74" s="337">
        <f t="shared" si="7"/>
        <v>19758679.148000002</v>
      </c>
      <c r="G74" s="338">
        <v>125.4838</v>
      </c>
      <c r="H74" s="339">
        <v>157460</v>
      </c>
      <c r="I74" s="337">
        <f t="shared" si="8"/>
        <v>19758679.148000002</v>
      </c>
      <c r="J74" s="336">
        <f t="shared" si="9"/>
        <v>0</v>
      </c>
      <c r="K74" s="337">
        <f t="shared" si="10"/>
        <v>0</v>
      </c>
      <c r="L74" s="338">
        <f t="shared" si="11"/>
        <v>0</v>
      </c>
      <c r="M74" s="339">
        <f t="shared" si="12"/>
        <v>0</v>
      </c>
      <c r="N74" s="340"/>
    </row>
    <row r="75" spans="1:14" ht="32.25" customHeight="1">
      <c r="A75" s="342">
        <v>2</v>
      </c>
      <c r="B75" s="343" t="s">
        <v>901</v>
      </c>
      <c r="C75" s="340" t="s">
        <v>900</v>
      </c>
      <c r="D75" s="338">
        <v>83.656000000000006</v>
      </c>
      <c r="E75" s="339">
        <v>124194</v>
      </c>
      <c r="F75" s="337">
        <f t="shared" si="7"/>
        <v>10389573.264</v>
      </c>
      <c r="G75" s="338">
        <v>83.656000000000006</v>
      </c>
      <c r="H75" s="339">
        <v>124194</v>
      </c>
      <c r="I75" s="337">
        <f t="shared" si="8"/>
        <v>10389573.264</v>
      </c>
      <c r="J75" s="336">
        <f t="shared" si="9"/>
        <v>0</v>
      </c>
      <c r="K75" s="337">
        <f t="shared" si="10"/>
        <v>0</v>
      </c>
      <c r="L75" s="338">
        <f t="shared" si="11"/>
        <v>0</v>
      </c>
      <c r="M75" s="339">
        <f t="shared" si="12"/>
        <v>0</v>
      </c>
      <c r="N75" s="340"/>
    </row>
    <row r="76" spans="1:14" ht="32.25" customHeight="1">
      <c r="A76" s="342">
        <v>3</v>
      </c>
      <c r="B76" s="343" t="s">
        <v>938</v>
      </c>
      <c r="C76" s="340" t="s">
        <v>900</v>
      </c>
      <c r="D76" s="338">
        <v>61.75</v>
      </c>
      <c r="E76" s="339">
        <v>1207823</v>
      </c>
      <c r="F76" s="337">
        <f t="shared" si="7"/>
        <v>74583070.25</v>
      </c>
      <c r="G76" s="338">
        <v>61.75</v>
      </c>
      <c r="H76" s="339">
        <v>1207823</v>
      </c>
      <c r="I76" s="337">
        <f t="shared" si="8"/>
        <v>74583070.25</v>
      </c>
      <c r="J76" s="336">
        <f t="shared" si="9"/>
        <v>0</v>
      </c>
      <c r="K76" s="337">
        <f t="shared" si="10"/>
        <v>0</v>
      </c>
      <c r="L76" s="338">
        <f t="shared" si="11"/>
        <v>0</v>
      </c>
      <c r="M76" s="339">
        <f t="shared" si="12"/>
        <v>0</v>
      </c>
      <c r="N76" s="340"/>
    </row>
    <row r="77" spans="1:14" s="352" customFormat="1" ht="32.25" customHeight="1">
      <c r="A77" s="344">
        <v>4</v>
      </c>
      <c r="B77" s="345" t="s">
        <v>971</v>
      </c>
      <c r="C77" s="351" t="s">
        <v>900</v>
      </c>
      <c r="D77" s="347">
        <v>5.6779999999999999</v>
      </c>
      <c r="E77" s="348">
        <v>1284797</v>
      </c>
      <c r="F77" s="349">
        <f t="shared" si="7"/>
        <v>7295077.3659999995</v>
      </c>
      <c r="G77" s="347">
        <v>9.0380000000000003</v>
      </c>
      <c r="H77" s="348">
        <v>1284797</v>
      </c>
      <c r="I77" s="349">
        <f t="shared" si="8"/>
        <v>11611995.286</v>
      </c>
      <c r="J77" s="350">
        <f t="shared" si="9"/>
        <v>0</v>
      </c>
      <c r="K77" s="349">
        <f t="shared" si="10"/>
        <v>0</v>
      </c>
      <c r="L77" s="347">
        <f t="shared" si="11"/>
        <v>3.3600000000000003</v>
      </c>
      <c r="M77" s="348">
        <f t="shared" si="12"/>
        <v>4316917.9200000009</v>
      </c>
      <c r="N77" s="351"/>
    </row>
    <row r="78" spans="1:14" ht="32.25" customHeight="1">
      <c r="A78" s="342">
        <v>5</v>
      </c>
      <c r="B78" s="343" t="s">
        <v>972</v>
      </c>
      <c r="C78" s="340" t="s">
        <v>900</v>
      </c>
      <c r="D78" s="338">
        <v>14.7072</v>
      </c>
      <c r="E78" s="339">
        <v>1686193</v>
      </c>
      <c r="F78" s="337">
        <f t="shared" si="7"/>
        <v>24799177.689600002</v>
      </c>
      <c r="G78" s="338">
        <v>14.7072</v>
      </c>
      <c r="H78" s="339">
        <v>1686193</v>
      </c>
      <c r="I78" s="337">
        <f t="shared" si="8"/>
        <v>24799177.689600002</v>
      </c>
      <c r="J78" s="336">
        <f t="shared" si="9"/>
        <v>0</v>
      </c>
      <c r="K78" s="337">
        <f t="shared" si="10"/>
        <v>0</v>
      </c>
      <c r="L78" s="338">
        <f t="shared" si="11"/>
        <v>0</v>
      </c>
      <c r="M78" s="339">
        <f t="shared" si="12"/>
        <v>0</v>
      </c>
      <c r="N78" s="340"/>
    </row>
    <row r="79" spans="1:14" ht="32.25" customHeight="1">
      <c r="A79" s="342">
        <v>6</v>
      </c>
      <c r="B79" s="343" t="s">
        <v>973</v>
      </c>
      <c r="C79" s="340" t="s">
        <v>900</v>
      </c>
      <c r="D79" s="338">
        <v>15.308999999999999</v>
      </c>
      <c r="E79" s="339">
        <v>2218781</v>
      </c>
      <c r="F79" s="337">
        <f t="shared" si="7"/>
        <v>33967318.328999996</v>
      </c>
      <c r="G79" s="338">
        <v>15.308999999999999</v>
      </c>
      <c r="H79" s="339">
        <v>2218781</v>
      </c>
      <c r="I79" s="337">
        <f t="shared" si="8"/>
        <v>33967318.328999996</v>
      </c>
      <c r="J79" s="336">
        <f t="shared" si="9"/>
        <v>0</v>
      </c>
      <c r="K79" s="337">
        <f t="shared" si="10"/>
        <v>0</v>
      </c>
      <c r="L79" s="338">
        <f t="shared" si="11"/>
        <v>0</v>
      </c>
      <c r="M79" s="339">
        <f t="shared" si="12"/>
        <v>0</v>
      </c>
      <c r="N79" s="340"/>
    </row>
    <row r="80" spans="1:14" ht="32.25" customHeight="1">
      <c r="A80" s="342">
        <v>7</v>
      </c>
      <c r="B80" s="343" t="s">
        <v>974</v>
      </c>
      <c r="C80" s="340" t="s">
        <v>900</v>
      </c>
      <c r="D80" s="338">
        <v>2.6027</v>
      </c>
      <c r="E80" s="339">
        <v>2545968</v>
      </c>
      <c r="F80" s="337">
        <f t="shared" si="7"/>
        <v>6626390.9135999996</v>
      </c>
      <c r="G80" s="338">
        <v>2.6027</v>
      </c>
      <c r="H80" s="339">
        <v>2545968</v>
      </c>
      <c r="I80" s="337">
        <f t="shared" si="8"/>
        <v>6626390.9135999996</v>
      </c>
      <c r="J80" s="336">
        <f t="shared" si="9"/>
        <v>0</v>
      </c>
      <c r="K80" s="337">
        <f t="shared" si="10"/>
        <v>0</v>
      </c>
      <c r="L80" s="338">
        <f t="shared" si="11"/>
        <v>0</v>
      </c>
      <c r="M80" s="339">
        <f t="shared" si="12"/>
        <v>0</v>
      </c>
      <c r="N80" s="340"/>
    </row>
    <row r="81" spans="1:14" ht="32.25" customHeight="1">
      <c r="A81" s="342">
        <v>8</v>
      </c>
      <c r="B81" s="343" t="s">
        <v>943</v>
      </c>
      <c r="C81" s="340" t="s">
        <v>900</v>
      </c>
      <c r="D81" s="338">
        <v>6.16</v>
      </c>
      <c r="E81" s="339">
        <v>2263632</v>
      </c>
      <c r="F81" s="337">
        <f t="shared" si="7"/>
        <v>13943973.120000001</v>
      </c>
      <c r="G81" s="338">
        <v>6.16</v>
      </c>
      <c r="H81" s="339">
        <v>2263632</v>
      </c>
      <c r="I81" s="337">
        <f t="shared" si="8"/>
        <v>13943973.120000001</v>
      </c>
      <c r="J81" s="336">
        <f t="shared" si="9"/>
        <v>0</v>
      </c>
      <c r="K81" s="337">
        <f t="shared" si="10"/>
        <v>0</v>
      </c>
      <c r="L81" s="338">
        <f t="shared" si="11"/>
        <v>0</v>
      </c>
      <c r="M81" s="339">
        <f t="shared" si="12"/>
        <v>0</v>
      </c>
      <c r="N81" s="340"/>
    </row>
    <row r="82" spans="1:14" ht="32.25" customHeight="1">
      <c r="A82" s="342">
        <v>9</v>
      </c>
      <c r="B82" s="343" t="s">
        <v>944</v>
      </c>
      <c r="C82" s="340" t="s">
        <v>914</v>
      </c>
      <c r="D82" s="338">
        <v>0.63859999999999995</v>
      </c>
      <c r="E82" s="339">
        <v>16080494</v>
      </c>
      <c r="F82" s="337">
        <f t="shared" si="7"/>
        <v>10269003.4684</v>
      </c>
      <c r="G82" s="338">
        <v>0.63859999999999995</v>
      </c>
      <c r="H82" s="339">
        <v>16080494</v>
      </c>
      <c r="I82" s="337">
        <f t="shared" si="8"/>
        <v>10269003.4684</v>
      </c>
      <c r="J82" s="336">
        <f t="shared" si="9"/>
        <v>0</v>
      </c>
      <c r="K82" s="337">
        <f t="shared" si="10"/>
        <v>0</v>
      </c>
      <c r="L82" s="338">
        <f t="shared" si="11"/>
        <v>0</v>
      </c>
      <c r="M82" s="339">
        <f t="shared" si="12"/>
        <v>0</v>
      </c>
      <c r="N82" s="340"/>
    </row>
    <row r="83" spans="1:14" ht="32.25" customHeight="1">
      <c r="A83" s="342">
        <v>10</v>
      </c>
      <c r="B83" s="343" t="s">
        <v>975</v>
      </c>
      <c r="C83" s="340" t="s">
        <v>914</v>
      </c>
      <c r="D83" s="338">
        <v>2.9556</v>
      </c>
      <c r="E83" s="339">
        <v>21634016</v>
      </c>
      <c r="F83" s="337">
        <f t="shared" si="7"/>
        <v>63941497.689599998</v>
      </c>
      <c r="G83" s="338">
        <v>2.9556</v>
      </c>
      <c r="H83" s="339">
        <v>21634016</v>
      </c>
      <c r="I83" s="337">
        <f t="shared" si="8"/>
        <v>63941497.689599998</v>
      </c>
      <c r="J83" s="336">
        <f t="shared" si="9"/>
        <v>0</v>
      </c>
      <c r="K83" s="337">
        <f t="shared" si="10"/>
        <v>0</v>
      </c>
      <c r="L83" s="338">
        <f t="shared" si="11"/>
        <v>0</v>
      </c>
      <c r="M83" s="339">
        <f t="shared" si="12"/>
        <v>0</v>
      </c>
      <c r="N83" s="340"/>
    </row>
    <row r="84" spans="1:14" ht="32.25" customHeight="1">
      <c r="A84" s="342">
        <v>11</v>
      </c>
      <c r="B84" s="343" t="s">
        <v>946</v>
      </c>
      <c r="C84" s="340" t="s">
        <v>914</v>
      </c>
      <c r="D84" s="338">
        <v>0.67759999999999998</v>
      </c>
      <c r="E84" s="339">
        <v>17838122</v>
      </c>
      <c r="F84" s="337">
        <f t="shared" si="7"/>
        <v>12087111.4672</v>
      </c>
      <c r="G84" s="338">
        <v>0.67759999999999998</v>
      </c>
      <c r="H84" s="339">
        <v>17838122</v>
      </c>
      <c r="I84" s="337">
        <f t="shared" si="8"/>
        <v>12087111.4672</v>
      </c>
      <c r="J84" s="336">
        <f t="shared" si="9"/>
        <v>0</v>
      </c>
      <c r="K84" s="337">
        <f t="shared" si="10"/>
        <v>0</v>
      </c>
      <c r="L84" s="338">
        <f t="shared" si="11"/>
        <v>0</v>
      </c>
      <c r="M84" s="339">
        <f t="shared" si="12"/>
        <v>0</v>
      </c>
      <c r="N84" s="340"/>
    </row>
    <row r="85" spans="1:14" ht="32.25" customHeight="1">
      <c r="A85" s="342">
        <v>12</v>
      </c>
      <c r="B85" s="343" t="s">
        <v>976</v>
      </c>
      <c r="C85" s="340" t="s">
        <v>914</v>
      </c>
      <c r="D85" s="338">
        <v>1.19</v>
      </c>
      <c r="E85" s="339">
        <v>17589393</v>
      </c>
      <c r="F85" s="337">
        <f t="shared" si="7"/>
        <v>20931377.669999998</v>
      </c>
      <c r="G85" s="338">
        <v>1.19</v>
      </c>
      <c r="H85" s="339">
        <v>17589393</v>
      </c>
      <c r="I85" s="337">
        <f t="shared" si="8"/>
        <v>20931377.669999998</v>
      </c>
      <c r="J85" s="336">
        <f t="shared" si="9"/>
        <v>0</v>
      </c>
      <c r="K85" s="337">
        <f t="shared" si="10"/>
        <v>0</v>
      </c>
      <c r="L85" s="338">
        <f t="shared" si="11"/>
        <v>0</v>
      </c>
      <c r="M85" s="339">
        <f t="shared" si="12"/>
        <v>0</v>
      </c>
      <c r="N85" s="340"/>
    </row>
    <row r="86" spans="1:14" ht="32.25" customHeight="1">
      <c r="A86" s="342">
        <v>13</v>
      </c>
      <c r="B86" s="343" t="s">
        <v>977</v>
      </c>
      <c r="C86" s="340" t="s">
        <v>978</v>
      </c>
      <c r="D86" s="338">
        <v>0.37490000000000001</v>
      </c>
      <c r="E86" s="339">
        <v>21961313</v>
      </c>
      <c r="F86" s="337">
        <f t="shared" si="7"/>
        <v>8233296.2437000005</v>
      </c>
      <c r="G86" s="338">
        <v>0.37490000000000001</v>
      </c>
      <c r="H86" s="339">
        <v>21961313</v>
      </c>
      <c r="I86" s="337">
        <f t="shared" si="8"/>
        <v>8233296.2437000005</v>
      </c>
      <c r="J86" s="336">
        <f t="shared" si="9"/>
        <v>0</v>
      </c>
      <c r="K86" s="337">
        <f t="shared" si="10"/>
        <v>0</v>
      </c>
      <c r="L86" s="338">
        <f t="shared" si="11"/>
        <v>0</v>
      </c>
      <c r="M86" s="339">
        <f t="shared" si="12"/>
        <v>0</v>
      </c>
      <c r="N86" s="340"/>
    </row>
    <row r="87" spans="1:14" ht="32.25" customHeight="1">
      <c r="A87" s="342">
        <v>14</v>
      </c>
      <c r="B87" s="343" t="s">
        <v>979</v>
      </c>
      <c r="C87" s="340" t="s">
        <v>978</v>
      </c>
      <c r="D87" s="338">
        <v>2.5287999999999999</v>
      </c>
      <c r="E87" s="339">
        <v>23134596</v>
      </c>
      <c r="F87" s="337">
        <f t="shared" si="7"/>
        <v>58502766.364799999</v>
      </c>
      <c r="G87" s="338">
        <v>2.5287999999999999</v>
      </c>
      <c r="H87" s="339">
        <v>23134596</v>
      </c>
      <c r="I87" s="337">
        <f t="shared" si="8"/>
        <v>58502766.364799999</v>
      </c>
      <c r="J87" s="336">
        <f t="shared" si="9"/>
        <v>0</v>
      </c>
      <c r="K87" s="337">
        <f t="shared" si="10"/>
        <v>0</v>
      </c>
      <c r="L87" s="338">
        <f t="shared" si="11"/>
        <v>0</v>
      </c>
      <c r="M87" s="339">
        <f t="shared" si="12"/>
        <v>0</v>
      </c>
      <c r="N87" s="340"/>
    </row>
    <row r="88" spans="1:14" ht="32.25" customHeight="1">
      <c r="A88" s="342">
        <v>15</v>
      </c>
      <c r="B88" s="343" t="s">
        <v>980</v>
      </c>
      <c r="C88" s="340" t="s">
        <v>978</v>
      </c>
      <c r="D88" s="338">
        <v>0.89800000000000002</v>
      </c>
      <c r="E88" s="339">
        <v>22817232</v>
      </c>
      <c r="F88" s="337">
        <f t="shared" si="7"/>
        <v>20489874.335999999</v>
      </c>
      <c r="G88" s="338">
        <v>0.89800000000000002</v>
      </c>
      <c r="H88" s="339">
        <v>22817232</v>
      </c>
      <c r="I88" s="337">
        <f t="shared" si="8"/>
        <v>20489874.335999999</v>
      </c>
      <c r="J88" s="336">
        <f t="shared" si="9"/>
        <v>0</v>
      </c>
      <c r="K88" s="337">
        <f t="shared" si="10"/>
        <v>0</v>
      </c>
      <c r="L88" s="338">
        <f t="shared" si="11"/>
        <v>0</v>
      </c>
      <c r="M88" s="339">
        <f t="shared" si="12"/>
        <v>0</v>
      </c>
      <c r="N88" s="340"/>
    </row>
    <row r="89" spans="1:14" ht="32.25" customHeight="1">
      <c r="A89" s="342">
        <v>16</v>
      </c>
      <c r="B89" s="343" t="s">
        <v>981</v>
      </c>
      <c r="C89" s="340" t="s">
        <v>978</v>
      </c>
      <c r="D89" s="338">
        <v>0.47820000000000001</v>
      </c>
      <c r="E89" s="339">
        <v>24461752</v>
      </c>
      <c r="F89" s="337">
        <f t="shared" si="7"/>
        <v>11697609.806400001</v>
      </c>
      <c r="G89" s="338">
        <v>0.47820000000000001</v>
      </c>
      <c r="H89" s="339">
        <v>24461752</v>
      </c>
      <c r="I89" s="337">
        <f t="shared" si="8"/>
        <v>11697609.806400001</v>
      </c>
      <c r="J89" s="336">
        <f t="shared" si="9"/>
        <v>0</v>
      </c>
      <c r="K89" s="337">
        <f t="shared" si="10"/>
        <v>0</v>
      </c>
      <c r="L89" s="338">
        <f t="shared" si="11"/>
        <v>0</v>
      </c>
      <c r="M89" s="339">
        <f t="shared" si="12"/>
        <v>0</v>
      </c>
      <c r="N89" s="340"/>
    </row>
    <row r="90" spans="1:14" ht="32.25" customHeight="1">
      <c r="A90" s="342">
        <v>17</v>
      </c>
      <c r="B90" s="343" t="s">
        <v>926</v>
      </c>
      <c r="C90" s="340" t="s">
        <v>900</v>
      </c>
      <c r="D90" s="338">
        <v>6.8520000000000003</v>
      </c>
      <c r="E90" s="339">
        <v>2602936</v>
      </c>
      <c r="F90" s="337">
        <f t="shared" si="7"/>
        <v>17835317.471999999</v>
      </c>
      <c r="G90" s="338">
        <v>6.8520000000000003</v>
      </c>
      <c r="H90" s="339">
        <v>2602936</v>
      </c>
      <c r="I90" s="337">
        <f t="shared" si="8"/>
        <v>17835317.471999999</v>
      </c>
      <c r="J90" s="336">
        <f t="shared" si="9"/>
        <v>0</v>
      </c>
      <c r="K90" s="337">
        <f t="shared" si="10"/>
        <v>0</v>
      </c>
      <c r="L90" s="338">
        <f t="shared" si="11"/>
        <v>0</v>
      </c>
      <c r="M90" s="339">
        <f t="shared" si="12"/>
        <v>0</v>
      </c>
      <c r="N90" s="340"/>
    </row>
    <row r="91" spans="1:14" s="352" customFormat="1" ht="32.25" customHeight="1">
      <c r="A91" s="344">
        <v>18</v>
      </c>
      <c r="B91" s="345" t="s">
        <v>958</v>
      </c>
      <c r="C91" s="351" t="s">
        <v>900</v>
      </c>
      <c r="D91" s="347">
        <v>39.2395</v>
      </c>
      <c r="E91" s="348">
        <v>1538476</v>
      </c>
      <c r="F91" s="349">
        <f t="shared" si="7"/>
        <v>60369029.001999997</v>
      </c>
      <c r="G91" s="347">
        <v>39.266500000000001</v>
      </c>
      <c r="H91" s="348">
        <v>1538476</v>
      </c>
      <c r="I91" s="349">
        <f t="shared" si="8"/>
        <v>60410567.854000002</v>
      </c>
      <c r="J91" s="350">
        <f t="shared" si="9"/>
        <v>0</v>
      </c>
      <c r="K91" s="349">
        <f t="shared" si="10"/>
        <v>0</v>
      </c>
      <c r="L91" s="347">
        <f t="shared" si="11"/>
        <v>2.7000000000001023E-2</v>
      </c>
      <c r="M91" s="348">
        <f t="shared" si="12"/>
        <v>41538.852000005543</v>
      </c>
      <c r="N91" s="351"/>
    </row>
    <row r="92" spans="1:14" s="352" customFormat="1" ht="32.25" customHeight="1">
      <c r="A92" s="344">
        <v>19</v>
      </c>
      <c r="B92" s="345" t="s">
        <v>982</v>
      </c>
      <c r="C92" s="351" t="s">
        <v>930</v>
      </c>
      <c r="D92" s="347">
        <v>337.60500000000002</v>
      </c>
      <c r="E92" s="348">
        <v>81190</v>
      </c>
      <c r="F92" s="349">
        <f t="shared" si="7"/>
        <v>27410149.950000003</v>
      </c>
      <c r="G92" s="347">
        <v>352.86500000000001</v>
      </c>
      <c r="H92" s="348">
        <v>81190</v>
      </c>
      <c r="I92" s="349">
        <f t="shared" si="8"/>
        <v>28649109.350000001</v>
      </c>
      <c r="J92" s="350">
        <f t="shared" si="9"/>
        <v>0</v>
      </c>
      <c r="K92" s="349">
        <f t="shared" si="10"/>
        <v>0</v>
      </c>
      <c r="L92" s="347">
        <f t="shared" si="11"/>
        <v>15.259999999999991</v>
      </c>
      <c r="M92" s="348">
        <f t="shared" si="12"/>
        <v>1238959.3999999985</v>
      </c>
      <c r="N92" s="351"/>
    </row>
    <row r="93" spans="1:14" ht="32.25" customHeight="1">
      <c r="A93" s="342">
        <v>20</v>
      </c>
      <c r="B93" s="343" t="s">
        <v>983</v>
      </c>
      <c r="C93" s="340" t="s">
        <v>930</v>
      </c>
      <c r="D93" s="338">
        <v>118.32</v>
      </c>
      <c r="E93" s="339">
        <v>76963</v>
      </c>
      <c r="F93" s="337">
        <f t="shared" si="7"/>
        <v>9106262.1600000001</v>
      </c>
      <c r="G93" s="338">
        <v>118.32</v>
      </c>
      <c r="H93" s="339">
        <v>76963</v>
      </c>
      <c r="I93" s="337">
        <f t="shared" si="8"/>
        <v>9106262.1600000001</v>
      </c>
      <c r="J93" s="336">
        <f t="shared" si="9"/>
        <v>0</v>
      </c>
      <c r="K93" s="337">
        <f t="shared" si="10"/>
        <v>0</v>
      </c>
      <c r="L93" s="338">
        <f t="shared" si="11"/>
        <v>0</v>
      </c>
      <c r="M93" s="339">
        <f t="shared" si="12"/>
        <v>0</v>
      </c>
      <c r="N93" s="340"/>
    </row>
    <row r="94" spans="1:14" ht="32.25" customHeight="1">
      <c r="A94" s="342">
        <v>21</v>
      </c>
      <c r="B94" s="343" t="s">
        <v>984</v>
      </c>
      <c r="C94" s="340" t="s">
        <v>930</v>
      </c>
      <c r="D94" s="338">
        <v>32.015999999999998</v>
      </c>
      <c r="E94" s="339">
        <v>60916</v>
      </c>
      <c r="F94" s="337">
        <f t="shared" si="7"/>
        <v>1950286.656</v>
      </c>
      <c r="G94" s="338">
        <v>32.015999999999998</v>
      </c>
      <c r="H94" s="339">
        <v>60916</v>
      </c>
      <c r="I94" s="337">
        <f t="shared" si="8"/>
        <v>1950286.656</v>
      </c>
      <c r="J94" s="336">
        <f t="shared" si="9"/>
        <v>0</v>
      </c>
      <c r="K94" s="337">
        <f t="shared" si="10"/>
        <v>0</v>
      </c>
      <c r="L94" s="338">
        <f t="shared" si="11"/>
        <v>0</v>
      </c>
      <c r="M94" s="339">
        <f t="shared" si="12"/>
        <v>0</v>
      </c>
      <c r="N94" s="340"/>
    </row>
    <row r="95" spans="1:14" ht="32.25" customHeight="1">
      <c r="A95" s="342">
        <v>22</v>
      </c>
      <c r="B95" s="343" t="s">
        <v>961</v>
      </c>
      <c r="C95" s="340" t="s">
        <v>985</v>
      </c>
      <c r="D95" s="338">
        <v>34.799999999999997</v>
      </c>
      <c r="E95" s="339">
        <v>81382</v>
      </c>
      <c r="F95" s="337">
        <f t="shared" si="7"/>
        <v>2832093.5999999996</v>
      </c>
      <c r="G95" s="338">
        <v>34.799999999999997</v>
      </c>
      <c r="H95" s="339">
        <v>81382</v>
      </c>
      <c r="I95" s="337">
        <f t="shared" si="8"/>
        <v>2832093.5999999996</v>
      </c>
      <c r="J95" s="336">
        <f t="shared" si="9"/>
        <v>0</v>
      </c>
      <c r="K95" s="337">
        <f t="shared" si="10"/>
        <v>0</v>
      </c>
      <c r="L95" s="338">
        <f t="shared" si="11"/>
        <v>0</v>
      </c>
      <c r="M95" s="339">
        <f t="shared" si="12"/>
        <v>0</v>
      </c>
      <c r="N95" s="340"/>
    </row>
    <row r="96" spans="1:14" ht="32.25" customHeight="1">
      <c r="A96" s="342">
        <v>23</v>
      </c>
      <c r="B96" s="343" t="s">
        <v>963</v>
      </c>
      <c r="C96" s="340" t="s">
        <v>985</v>
      </c>
      <c r="D96" s="338">
        <v>34.799999999999997</v>
      </c>
      <c r="E96" s="339">
        <v>64929</v>
      </c>
      <c r="F96" s="337">
        <f t="shared" si="7"/>
        <v>2259529.1999999997</v>
      </c>
      <c r="G96" s="338">
        <v>34.799999999999997</v>
      </c>
      <c r="H96" s="339">
        <v>64929</v>
      </c>
      <c r="I96" s="337">
        <f t="shared" si="8"/>
        <v>2259529.1999999997</v>
      </c>
      <c r="J96" s="336">
        <f t="shared" si="9"/>
        <v>0</v>
      </c>
      <c r="K96" s="337">
        <f t="shared" si="10"/>
        <v>0</v>
      </c>
      <c r="L96" s="338">
        <f t="shared" si="11"/>
        <v>0</v>
      </c>
      <c r="M96" s="339">
        <f t="shared" si="12"/>
        <v>0</v>
      </c>
      <c r="N96" s="340"/>
    </row>
    <row r="97" spans="1:14" ht="32.25" customHeight="1">
      <c r="A97" s="342">
        <v>24</v>
      </c>
      <c r="B97" s="343" t="s">
        <v>964</v>
      </c>
      <c r="C97" s="340" t="s">
        <v>930</v>
      </c>
      <c r="D97" s="338">
        <v>76.56</v>
      </c>
      <c r="E97" s="339">
        <v>47332</v>
      </c>
      <c r="F97" s="337">
        <f t="shared" si="7"/>
        <v>3623737.92</v>
      </c>
      <c r="G97" s="338">
        <v>76.56</v>
      </c>
      <c r="H97" s="339">
        <v>47332</v>
      </c>
      <c r="I97" s="337">
        <f t="shared" si="8"/>
        <v>3623737.92</v>
      </c>
      <c r="J97" s="336">
        <f t="shared" si="9"/>
        <v>0</v>
      </c>
      <c r="K97" s="337">
        <f t="shared" si="10"/>
        <v>0</v>
      </c>
      <c r="L97" s="338">
        <f t="shared" si="11"/>
        <v>0</v>
      </c>
      <c r="M97" s="339">
        <f t="shared" si="12"/>
        <v>0</v>
      </c>
      <c r="N97" s="340"/>
    </row>
    <row r="98" spans="1:14" ht="32.25" customHeight="1">
      <c r="A98" s="342">
        <v>25</v>
      </c>
      <c r="B98" s="343" t="s">
        <v>986</v>
      </c>
      <c r="C98" s="340" t="s">
        <v>978</v>
      </c>
      <c r="D98" s="338">
        <v>0.98340000000000005</v>
      </c>
      <c r="E98" s="339">
        <v>29530547</v>
      </c>
      <c r="F98" s="337">
        <f t="shared" si="7"/>
        <v>29040339.919800002</v>
      </c>
      <c r="G98" s="338">
        <v>0.98340000000000005</v>
      </c>
      <c r="H98" s="339">
        <v>29530547</v>
      </c>
      <c r="I98" s="337">
        <f t="shared" si="8"/>
        <v>29040339.919800002</v>
      </c>
      <c r="J98" s="336">
        <f t="shared" si="9"/>
        <v>0</v>
      </c>
      <c r="K98" s="337">
        <f t="shared" si="10"/>
        <v>0</v>
      </c>
      <c r="L98" s="338">
        <f t="shared" si="11"/>
        <v>0</v>
      </c>
      <c r="M98" s="339">
        <f t="shared" si="12"/>
        <v>0</v>
      </c>
      <c r="N98" s="340"/>
    </row>
    <row r="99" spans="1:14" ht="32.25" customHeight="1">
      <c r="A99" s="342">
        <v>26</v>
      </c>
      <c r="B99" s="343" t="s">
        <v>956</v>
      </c>
      <c r="C99" s="340" t="s">
        <v>978</v>
      </c>
      <c r="D99" s="338">
        <v>0.98340000000000005</v>
      </c>
      <c r="E99" s="339">
        <v>1750217</v>
      </c>
      <c r="F99" s="337">
        <f t="shared" si="7"/>
        <v>1721163.3978000002</v>
      </c>
      <c r="G99" s="338">
        <v>0.98340000000000005</v>
      </c>
      <c r="H99" s="339">
        <v>1750217</v>
      </c>
      <c r="I99" s="337">
        <f t="shared" si="8"/>
        <v>1721163.3978000002</v>
      </c>
      <c r="J99" s="336">
        <f t="shared" si="9"/>
        <v>0</v>
      </c>
      <c r="K99" s="337">
        <f t="shared" si="10"/>
        <v>0</v>
      </c>
      <c r="L99" s="338">
        <f t="shared" si="11"/>
        <v>0</v>
      </c>
      <c r="M99" s="339">
        <f t="shared" si="12"/>
        <v>0</v>
      </c>
      <c r="N99" s="340"/>
    </row>
    <row r="100" spans="1:14" ht="32.25" customHeight="1">
      <c r="A100" s="342">
        <v>27</v>
      </c>
      <c r="B100" s="343" t="s">
        <v>987</v>
      </c>
      <c r="C100" s="340" t="s">
        <v>914</v>
      </c>
      <c r="D100" s="338">
        <v>2.262</v>
      </c>
      <c r="E100" s="339">
        <v>16531011</v>
      </c>
      <c r="F100" s="337">
        <f t="shared" si="7"/>
        <v>37393146.881999999</v>
      </c>
      <c r="G100" s="338">
        <v>2.262</v>
      </c>
      <c r="H100" s="339">
        <v>16531011</v>
      </c>
      <c r="I100" s="337">
        <f t="shared" si="8"/>
        <v>37393146.881999999</v>
      </c>
      <c r="J100" s="336">
        <f t="shared" si="9"/>
        <v>0</v>
      </c>
      <c r="K100" s="337">
        <f t="shared" si="10"/>
        <v>0</v>
      </c>
      <c r="L100" s="338">
        <f t="shared" si="11"/>
        <v>0</v>
      </c>
      <c r="M100" s="339">
        <f t="shared" si="12"/>
        <v>0</v>
      </c>
      <c r="N100" s="340"/>
    </row>
    <row r="101" spans="1:14" s="352" customFormat="1" ht="32.25" customHeight="1">
      <c r="A101" s="344">
        <v>28</v>
      </c>
      <c r="B101" s="345" t="s">
        <v>959</v>
      </c>
      <c r="C101" s="351" t="s">
        <v>930</v>
      </c>
      <c r="D101" s="347">
        <v>208.8</v>
      </c>
      <c r="E101" s="348">
        <v>192116</v>
      </c>
      <c r="F101" s="349">
        <f t="shared" si="7"/>
        <v>40113820.800000004</v>
      </c>
      <c r="G101" s="347">
        <v>0</v>
      </c>
      <c r="H101" s="348">
        <v>192116</v>
      </c>
      <c r="I101" s="349">
        <f t="shared" si="8"/>
        <v>0</v>
      </c>
      <c r="J101" s="350">
        <f t="shared" si="9"/>
        <v>208.8</v>
      </c>
      <c r="K101" s="349">
        <f t="shared" si="10"/>
        <v>40113820.800000004</v>
      </c>
      <c r="L101" s="347">
        <f t="shared" si="11"/>
        <v>0</v>
      </c>
      <c r="M101" s="348">
        <f t="shared" si="12"/>
        <v>0</v>
      </c>
      <c r="N101" s="351"/>
    </row>
    <row r="102" spans="1:14" ht="32.25" customHeight="1">
      <c r="A102" s="342">
        <v>29</v>
      </c>
      <c r="B102" s="343" t="s">
        <v>988</v>
      </c>
      <c r="C102" s="340" t="s">
        <v>900</v>
      </c>
      <c r="D102" s="338">
        <v>25.404</v>
      </c>
      <c r="E102" s="339">
        <v>1677821</v>
      </c>
      <c r="F102" s="337">
        <f t="shared" si="7"/>
        <v>42623364.684</v>
      </c>
      <c r="G102" s="338">
        <v>25.404</v>
      </c>
      <c r="H102" s="339">
        <v>1677821</v>
      </c>
      <c r="I102" s="337">
        <f t="shared" si="8"/>
        <v>42623364.684</v>
      </c>
      <c r="J102" s="336">
        <f t="shared" si="9"/>
        <v>0</v>
      </c>
      <c r="K102" s="337">
        <f t="shared" si="10"/>
        <v>0</v>
      </c>
      <c r="L102" s="338">
        <f t="shared" si="11"/>
        <v>0</v>
      </c>
      <c r="M102" s="339">
        <f t="shared" si="12"/>
        <v>0</v>
      </c>
      <c r="N102" s="340"/>
    </row>
    <row r="103" spans="1:14" ht="32.25" customHeight="1">
      <c r="A103" s="342">
        <v>30</v>
      </c>
      <c r="B103" s="343" t="s">
        <v>989</v>
      </c>
      <c r="C103" s="340" t="s">
        <v>900</v>
      </c>
      <c r="D103" s="338">
        <v>66.12</v>
      </c>
      <c r="E103" s="339">
        <v>195422</v>
      </c>
      <c r="F103" s="337">
        <f t="shared" si="7"/>
        <v>12921302.640000001</v>
      </c>
      <c r="G103" s="338">
        <v>66.12</v>
      </c>
      <c r="H103" s="339">
        <v>195422</v>
      </c>
      <c r="I103" s="337">
        <f t="shared" si="8"/>
        <v>12921302.640000001</v>
      </c>
      <c r="J103" s="336">
        <f t="shared" si="9"/>
        <v>0</v>
      </c>
      <c r="K103" s="337">
        <f t="shared" si="10"/>
        <v>0</v>
      </c>
      <c r="L103" s="338">
        <f t="shared" si="11"/>
        <v>0</v>
      </c>
      <c r="M103" s="339">
        <f t="shared" si="12"/>
        <v>0</v>
      </c>
      <c r="N103" s="340"/>
    </row>
    <row r="104" spans="1:14" ht="32.25" customHeight="1">
      <c r="A104" s="342">
        <v>31</v>
      </c>
      <c r="B104" s="343" t="s">
        <v>924</v>
      </c>
      <c r="C104" s="340" t="s">
        <v>914</v>
      </c>
      <c r="D104" s="338">
        <v>2.4359999999999999</v>
      </c>
      <c r="E104" s="339">
        <v>683138</v>
      </c>
      <c r="F104" s="337">
        <f t="shared" si="7"/>
        <v>1664124.1680000001</v>
      </c>
      <c r="G104" s="338">
        <v>2.4359999999999999</v>
      </c>
      <c r="H104" s="339">
        <v>683138</v>
      </c>
      <c r="I104" s="337">
        <f t="shared" si="8"/>
        <v>1664124.1680000001</v>
      </c>
      <c r="J104" s="336">
        <f t="shared" si="9"/>
        <v>0</v>
      </c>
      <c r="K104" s="337">
        <f t="shared" si="10"/>
        <v>0</v>
      </c>
      <c r="L104" s="338">
        <f t="shared" si="11"/>
        <v>0</v>
      </c>
      <c r="M104" s="339">
        <f t="shared" si="12"/>
        <v>0</v>
      </c>
      <c r="N104" s="340"/>
    </row>
    <row r="105" spans="1:14" s="352" customFormat="1" ht="32.25" customHeight="1">
      <c r="A105" s="344">
        <v>32</v>
      </c>
      <c r="B105" s="345" t="s">
        <v>990</v>
      </c>
      <c r="C105" s="351" t="s">
        <v>930</v>
      </c>
      <c r="D105" s="347">
        <v>30</v>
      </c>
      <c r="E105" s="348">
        <v>424678</v>
      </c>
      <c r="F105" s="349">
        <f t="shared" si="7"/>
        <v>12740340</v>
      </c>
      <c r="G105" s="347">
        <v>30</v>
      </c>
      <c r="H105" s="348">
        <v>100000</v>
      </c>
      <c r="I105" s="349">
        <f t="shared" si="8"/>
        <v>3000000</v>
      </c>
      <c r="J105" s="350">
        <f t="shared" si="9"/>
        <v>0</v>
      </c>
      <c r="K105" s="349">
        <f t="shared" si="10"/>
        <v>9740340</v>
      </c>
      <c r="L105" s="347">
        <f t="shared" si="11"/>
        <v>0</v>
      </c>
      <c r="M105" s="348">
        <f t="shared" si="12"/>
        <v>0</v>
      </c>
      <c r="N105" s="351"/>
    </row>
    <row r="106" spans="1:14" s="352" customFormat="1" ht="32.25" customHeight="1">
      <c r="A106" s="344">
        <v>33</v>
      </c>
      <c r="B106" s="345" t="s">
        <v>991</v>
      </c>
      <c r="C106" s="351" t="s">
        <v>930</v>
      </c>
      <c r="D106" s="347">
        <v>217.08</v>
      </c>
      <c r="E106" s="348">
        <v>187728</v>
      </c>
      <c r="F106" s="349">
        <f t="shared" si="7"/>
        <v>40751994.240000002</v>
      </c>
      <c r="G106" s="347">
        <v>217.08</v>
      </c>
      <c r="H106" s="348">
        <v>100000</v>
      </c>
      <c r="I106" s="349">
        <f t="shared" si="8"/>
        <v>21708000</v>
      </c>
      <c r="J106" s="350">
        <f t="shared" si="9"/>
        <v>0</v>
      </c>
      <c r="K106" s="349">
        <f t="shared" si="10"/>
        <v>19043994.240000002</v>
      </c>
      <c r="L106" s="347">
        <f t="shared" si="11"/>
        <v>0</v>
      </c>
      <c r="M106" s="348">
        <f t="shared" si="12"/>
        <v>0</v>
      </c>
      <c r="N106" s="351"/>
    </row>
    <row r="107" spans="1:14" s="352" customFormat="1" ht="32.25" customHeight="1">
      <c r="A107" s="344">
        <v>34</v>
      </c>
      <c r="B107" s="345" t="s">
        <v>992</v>
      </c>
      <c r="C107" s="351" t="s">
        <v>930</v>
      </c>
      <c r="D107" s="347">
        <v>464.22</v>
      </c>
      <c r="E107" s="348">
        <v>302887</v>
      </c>
      <c r="F107" s="349">
        <f t="shared" si="7"/>
        <v>140606203.14000002</v>
      </c>
      <c r="G107" s="347">
        <v>464.22</v>
      </c>
      <c r="H107" s="348">
        <v>120000</v>
      </c>
      <c r="I107" s="349">
        <f t="shared" si="8"/>
        <v>55706400</v>
      </c>
      <c r="J107" s="350">
        <f t="shared" si="9"/>
        <v>0</v>
      </c>
      <c r="K107" s="349">
        <f t="shared" si="10"/>
        <v>84899803.140000015</v>
      </c>
      <c r="L107" s="347">
        <f t="shared" si="11"/>
        <v>0</v>
      </c>
      <c r="M107" s="348">
        <f t="shared" si="12"/>
        <v>0</v>
      </c>
      <c r="N107" s="351"/>
    </row>
    <row r="108" spans="1:14" s="352" customFormat="1" ht="32.25" customHeight="1">
      <c r="A108" s="344">
        <v>35</v>
      </c>
      <c r="B108" s="364" t="s">
        <v>933</v>
      </c>
      <c r="C108" s="351" t="s">
        <v>930</v>
      </c>
      <c r="D108" s="347">
        <v>455.92500000000001</v>
      </c>
      <c r="E108" s="348">
        <v>83740</v>
      </c>
      <c r="F108" s="349">
        <f t="shared" si="7"/>
        <v>38179159.5</v>
      </c>
      <c r="G108" s="347">
        <v>456.46499999999997</v>
      </c>
      <c r="H108" s="348">
        <v>83740</v>
      </c>
      <c r="I108" s="349">
        <f t="shared" si="8"/>
        <v>38224379.100000001</v>
      </c>
      <c r="J108" s="350">
        <f t="shared" si="9"/>
        <v>0</v>
      </c>
      <c r="K108" s="349">
        <f t="shared" si="10"/>
        <v>0</v>
      </c>
      <c r="L108" s="347">
        <f t="shared" si="11"/>
        <v>0.53999999999996362</v>
      </c>
      <c r="M108" s="348">
        <f t="shared" si="12"/>
        <v>45219.60000000149</v>
      </c>
      <c r="N108" s="351"/>
    </row>
    <row r="109" spans="1:14" s="352" customFormat="1" ht="32.25" customHeight="1">
      <c r="A109" s="344">
        <v>36</v>
      </c>
      <c r="B109" s="345" t="s">
        <v>993</v>
      </c>
      <c r="C109" s="351" t="s">
        <v>930</v>
      </c>
      <c r="D109" s="347">
        <v>455.92500000000001</v>
      </c>
      <c r="E109" s="365">
        <v>59420</v>
      </c>
      <c r="F109" s="349">
        <f t="shared" si="7"/>
        <v>27091063.5</v>
      </c>
      <c r="G109" s="347">
        <v>456.46499999999997</v>
      </c>
      <c r="H109" s="348">
        <v>29710</v>
      </c>
      <c r="I109" s="349">
        <f t="shared" si="8"/>
        <v>13561575.149999999</v>
      </c>
      <c r="J109" s="350">
        <f t="shared" si="9"/>
        <v>0</v>
      </c>
      <c r="K109" s="349">
        <f t="shared" si="10"/>
        <v>13529488.350000001</v>
      </c>
      <c r="L109" s="347">
        <f t="shared" si="11"/>
        <v>0.53999999999996362</v>
      </c>
      <c r="M109" s="348">
        <f t="shared" si="12"/>
        <v>0</v>
      </c>
      <c r="N109" s="351"/>
    </row>
    <row r="110" spans="1:14" ht="32.25" customHeight="1">
      <c r="A110" s="342">
        <v>37</v>
      </c>
      <c r="B110" s="343" t="s">
        <v>968</v>
      </c>
      <c r="C110" s="340" t="s">
        <v>939</v>
      </c>
      <c r="D110" s="338">
        <v>0.3</v>
      </c>
      <c r="E110" s="339">
        <v>14085381</v>
      </c>
      <c r="F110" s="337">
        <f t="shared" si="7"/>
        <v>4225614.3</v>
      </c>
      <c r="G110" s="338">
        <v>0.3</v>
      </c>
      <c r="H110" s="339">
        <v>14085381</v>
      </c>
      <c r="I110" s="337">
        <f t="shared" si="8"/>
        <v>4225614.3</v>
      </c>
      <c r="J110" s="336">
        <f t="shared" si="9"/>
        <v>0</v>
      </c>
      <c r="K110" s="337">
        <f t="shared" si="10"/>
        <v>0</v>
      </c>
      <c r="L110" s="338">
        <f t="shared" si="11"/>
        <v>0</v>
      </c>
      <c r="M110" s="339">
        <f t="shared" si="12"/>
        <v>0</v>
      </c>
      <c r="N110" s="340"/>
    </row>
    <row r="111" spans="1:14" ht="32.25" customHeight="1">
      <c r="A111" s="342">
        <v>38</v>
      </c>
      <c r="B111" s="343" t="s">
        <v>969</v>
      </c>
      <c r="C111" s="340" t="s">
        <v>994</v>
      </c>
      <c r="D111" s="338">
        <v>5</v>
      </c>
      <c r="E111" s="339">
        <v>44813</v>
      </c>
      <c r="F111" s="337">
        <f t="shared" si="7"/>
        <v>224065</v>
      </c>
      <c r="G111" s="338">
        <v>5</v>
      </c>
      <c r="H111" s="339">
        <v>44813</v>
      </c>
      <c r="I111" s="337">
        <f t="shared" si="8"/>
        <v>224065</v>
      </c>
      <c r="J111" s="336">
        <f t="shared" si="9"/>
        <v>0</v>
      </c>
      <c r="K111" s="337">
        <f t="shared" si="10"/>
        <v>0</v>
      </c>
      <c r="L111" s="338">
        <f t="shared" si="11"/>
        <v>0</v>
      </c>
      <c r="M111" s="339">
        <f t="shared" si="12"/>
        <v>0</v>
      </c>
      <c r="N111" s="340"/>
    </row>
    <row r="112" spans="1:14" s="327" customFormat="1" ht="32.25" customHeight="1">
      <c r="A112" s="536" t="s">
        <v>94</v>
      </c>
      <c r="B112" s="536"/>
      <c r="C112" s="536"/>
      <c r="D112" s="328"/>
      <c r="E112" s="329"/>
      <c r="F112" s="329">
        <f>SUM(F73:F111)</f>
        <v>952197905.25789988</v>
      </c>
      <c r="G112" s="328"/>
      <c r="H112" s="329"/>
      <c r="I112" s="329">
        <f t="shared" ref="I112" si="14">SUM(I73:I111)</f>
        <v>790513094.49989998</v>
      </c>
      <c r="J112" s="328"/>
      <c r="K112" s="329">
        <f t="shared" ref="K112" si="15">SUM(K73:K111)</f>
        <v>167327446.53</v>
      </c>
      <c r="L112" s="328"/>
      <c r="M112" s="329">
        <f t="shared" ref="M112" si="16">SUM(M73:M111)</f>
        <v>5642635.7720000064</v>
      </c>
      <c r="N112" s="360"/>
    </row>
    <row r="113" spans="1:14" ht="32.25" customHeight="1">
      <c r="A113" s="536" t="s">
        <v>995</v>
      </c>
      <c r="B113" s="536"/>
      <c r="C113" s="536"/>
      <c r="D113" s="338"/>
      <c r="E113" s="339"/>
      <c r="F113" s="337"/>
      <c r="G113" s="338"/>
      <c r="H113" s="339"/>
      <c r="I113" s="337"/>
      <c r="J113" s="336"/>
      <c r="K113" s="337"/>
      <c r="L113" s="338"/>
      <c r="M113" s="339"/>
      <c r="N113" s="340"/>
    </row>
    <row r="114" spans="1:14" s="352" customFormat="1" ht="32.25" customHeight="1">
      <c r="A114" s="344">
        <v>1</v>
      </c>
      <c r="B114" s="351" t="s">
        <v>899</v>
      </c>
      <c r="C114" s="351" t="s">
        <v>900</v>
      </c>
      <c r="D114" s="347">
        <v>219.32040000000001</v>
      </c>
      <c r="E114" s="348">
        <v>157313</v>
      </c>
      <c r="F114" s="349">
        <f t="shared" si="7"/>
        <v>34501950.085200004</v>
      </c>
      <c r="G114" s="347">
        <v>211.85059999999999</v>
      </c>
      <c r="H114" s="348">
        <v>157313</v>
      </c>
      <c r="I114" s="349">
        <f t="shared" si="8"/>
        <v>33326853.437799998</v>
      </c>
      <c r="J114" s="350">
        <f t="shared" si="9"/>
        <v>7.4698000000000206</v>
      </c>
      <c r="K114" s="349">
        <f t="shared" si="10"/>
        <v>1175096.6474000067</v>
      </c>
      <c r="L114" s="347">
        <f t="shared" si="11"/>
        <v>0</v>
      </c>
      <c r="M114" s="348">
        <f t="shared" si="12"/>
        <v>0</v>
      </c>
      <c r="N114" s="351"/>
    </row>
    <row r="115" spans="1:14" s="352" customFormat="1" ht="32.25" customHeight="1">
      <c r="A115" s="344">
        <v>2</v>
      </c>
      <c r="B115" s="351" t="s">
        <v>996</v>
      </c>
      <c r="C115" s="351" t="s">
        <v>900</v>
      </c>
      <c r="D115" s="347">
        <v>146.21360000000001</v>
      </c>
      <c r="E115" s="348">
        <v>124076</v>
      </c>
      <c r="F115" s="349">
        <f t="shared" si="7"/>
        <v>18141598.6336</v>
      </c>
      <c r="G115" s="347">
        <v>141.2337</v>
      </c>
      <c r="H115" s="348">
        <v>124076</v>
      </c>
      <c r="I115" s="349">
        <f t="shared" si="8"/>
        <v>17523712.5612</v>
      </c>
      <c r="J115" s="350">
        <f t="shared" si="9"/>
        <v>4.9799000000000149</v>
      </c>
      <c r="K115" s="349">
        <f t="shared" si="10"/>
        <v>617886.07239999995</v>
      </c>
      <c r="L115" s="347">
        <f t="shared" si="11"/>
        <v>0</v>
      </c>
      <c r="M115" s="348">
        <f t="shared" si="12"/>
        <v>0</v>
      </c>
      <c r="N115" s="351"/>
    </row>
    <row r="116" spans="1:14" s="352" customFormat="1" ht="32.25" customHeight="1">
      <c r="A116" s="344">
        <v>3</v>
      </c>
      <c r="B116" s="351" t="s">
        <v>938</v>
      </c>
      <c r="C116" s="351" t="s">
        <v>939</v>
      </c>
      <c r="D116" s="347">
        <v>109.6</v>
      </c>
      <c r="E116" s="348">
        <v>1206690</v>
      </c>
      <c r="F116" s="349">
        <f t="shared" si="7"/>
        <v>132253224</v>
      </c>
      <c r="G116" s="347">
        <v>106</v>
      </c>
      <c r="H116" s="348">
        <v>1206690</v>
      </c>
      <c r="I116" s="349">
        <f t="shared" si="8"/>
        <v>127909140</v>
      </c>
      <c r="J116" s="350">
        <f t="shared" si="9"/>
        <v>3.5999999999999943</v>
      </c>
      <c r="K116" s="349">
        <f t="shared" si="10"/>
        <v>4344084</v>
      </c>
      <c r="L116" s="347">
        <f t="shared" si="11"/>
        <v>0</v>
      </c>
      <c r="M116" s="348">
        <f t="shared" si="12"/>
        <v>0</v>
      </c>
      <c r="N116" s="351"/>
    </row>
    <row r="117" spans="1:14" s="352" customFormat="1" ht="32.25" customHeight="1">
      <c r="A117" s="344">
        <v>4</v>
      </c>
      <c r="B117" s="351" t="s">
        <v>997</v>
      </c>
      <c r="C117" s="351" t="s">
        <v>900</v>
      </c>
      <c r="D117" s="347">
        <v>9.9239999999999995</v>
      </c>
      <c r="E117" s="348">
        <v>1283592</v>
      </c>
      <c r="F117" s="349">
        <f t="shared" si="7"/>
        <v>12738367.007999999</v>
      </c>
      <c r="G117" s="347">
        <v>16.466000000000001</v>
      </c>
      <c r="H117" s="348">
        <v>1283592</v>
      </c>
      <c r="I117" s="349">
        <f t="shared" si="8"/>
        <v>21135625.872000001</v>
      </c>
      <c r="J117" s="350">
        <f t="shared" si="9"/>
        <v>0</v>
      </c>
      <c r="K117" s="349">
        <f t="shared" si="10"/>
        <v>0</v>
      </c>
      <c r="L117" s="347">
        <f t="shared" si="11"/>
        <v>6.5420000000000016</v>
      </c>
      <c r="M117" s="348">
        <f t="shared" si="12"/>
        <v>8397258.8640000019</v>
      </c>
      <c r="N117" s="351"/>
    </row>
    <row r="118" spans="1:14" s="352" customFormat="1" ht="32.25" customHeight="1">
      <c r="A118" s="344">
        <v>5</v>
      </c>
      <c r="B118" s="351" t="s">
        <v>998</v>
      </c>
      <c r="C118" s="351" t="s">
        <v>900</v>
      </c>
      <c r="D118" s="347">
        <v>28.216000000000001</v>
      </c>
      <c r="E118" s="348">
        <v>1684611</v>
      </c>
      <c r="F118" s="349">
        <f t="shared" si="7"/>
        <v>47532983.976000004</v>
      </c>
      <c r="G118" s="347">
        <v>27.396000000000001</v>
      </c>
      <c r="H118" s="348">
        <v>1684611</v>
      </c>
      <c r="I118" s="349">
        <f t="shared" si="8"/>
        <v>46151602.956</v>
      </c>
      <c r="J118" s="350">
        <f t="shared" si="9"/>
        <v>0.82000000000000028</v>
      </c>
      <c r="K118" s="349">
        <f t="shared" si="10"/>
        <v>1381381.0200000033</v>
      </c>
      <c r="L118" s="347">
        <f t="shared" si="11"/>
        <v>0</v>
      </c>
      <c r="M118" s="348">
        <f t="shared" si="12"/>
        <v>0</v>
      </c>
      <c r="N118" s="351"/>
    </row>
    <row r="119" spans="1:14" s="352" customFormat="1" ht="32.25" customHeight="1">
      <c r="A119" s="344">
        <v>6</v>
      </c>
      <c r="B119" s="351" t="s">
        <v>999</v>
      </c>
      <c r="C119" s="351" t="s">
        <v>900</v>
      </c>
      <c r="D119" s="347">
        <v>24.6174</v>
      </c>
      <c r="E119" s="348">
        <v>2216701</v>
      </c>
      <c r="F119" s="349">
        <f t="shared" si="7"/>
        <v>54569415.197399996</v>
      </c>
      <c r="G119" s="347">
        <v>23.7484</v>
      </c>
      <c r="H119" s="348">
        <v>2216701</v>
      </c>
      <c r="I119" s="349">
        <f t="shared" si="8"/>
        <v>52643102.028400004</v>
      </c>
      <c r="J119" s="350">
        <f t="shared" si="9"/>
        <v>0.86899999999999977</v>
      </c>
      <c r="K119" s="349">
        <f t="shared" si="10"/>
        <v>1926313.1689999923</v>
      </c>
      <c r="L119" s="347">
        <f t="shared" si="11"/>
        <v>0</v>
      </c>
      <c r="M119" s="348">
        <f t="shared" si="12"/>
        <v>0</v>
      </c>
      <c r="N119" s="351"/>
    </row>
    <row r="120" spans="1:14" s="352" customFormat="1" ht="32.25" customHeight="1">
      <c r="A120" s="344">
        <v>7</v>
      </c>
      <c r="B120" s="351" t="s">
        <v>974</v>
      </c>
      <c r="C120" s="351" t="s">
        <v>900</v>
      </c>
      <c r="D120" s="347">
        <v>3.2490999999999999</v>
      </c>
      <c r="E120" s="348">
        <v>2543579</v>
      </c>
      <c r="F120" s="349">
        <f t="shared" si="7"/>
        <v>8264342.5288999993</v>
      </c>
      <c r="G120" s="347">
        <v>3.0779999999999998</v>
      </c>
      <c r="H120" s="348">
        <v>2543579</v>
      </c>
      <c r="I120" s="349">
        <f t="shared" si="8"/>
        <v>7829136.1619999995</v>
      </c>
      <c r="J120" s="350">
        <f t="shared" si="9"/>
        <v>0.17110000000000003</v>
      </c>
      <c r="K120" s="349">
        <f t="shared" si="10"/>
        <v>435206.36689999979</v>
      </c>
      <c r="L120" s="347">
        <f t="shared" si="11"/>
        <v>0</v>
      </c>
      <c r="M120" s="348">
        <f t="shared" si="12"/>
        <v>0</v>
      </c>
      <c r="N120" s="351"/>
    </row>
    <row r="121" spans="1:14" s="352" customFormat="1" ht="32.25" customHeight="1">
      <c r="A121" s="344">
        <v>8</v>
      </c>
      <c r="B121" s="351" t="s">
        <v>943</v>
      </c>
      <c r="C121" s="351" t="s">
        <v>900</v>
      </c>
      <c r="D121" s="347">
        <v>12.9024</v>
      </c>
      <c r="E121" s="348">
        <v>2261508</v>
      </c>
      <c r="F121" s="349">
        <f t="shared" si="7"/>
        <v>29178880.819200002</v>
      </c>
      <c r="G121" s="347">
        <v>5.9454000000000002</v>
      </c>
      <c r="H121" s="348">
        <v>2261508</v>
      </c>
      <c r="I121" s="349">
        <f t="shared" si="8"/>
        <v>13445569.6632</v>
      </c>
      <c r="J121" s="350">
        <f t="shared" si="9"/>
        <v>6.9569999999999999</v>
      </c>
      <c r="K121" s="349">
        <f t="shared" si="10"/>
        <v>15733311.156000001</v>
      </c>
      <c r="L121" s="347">
        <f t="shared" si="11"/>
        <v>0</v>
      </c>
      <c r="M121" s="348">
        <f t="shared" si="12"/>
        <v>0</v>
      </c>
      <c r="N121" s="351"/>
    </row>
    <row r="122" spans="1:14" s="352" customFormat="1" ht="32.25" customHeight="1">
      <c r="A122" s="344">
        <v>9</v>
      </c>
      <c r="B122" s="351" t="s">
        <v>1000</v>
      </c>
      <c r="C122" s="351" t="s">
        <v>914</v>
      </c>
      <c r="D122" s="347">
        <v>1.1681999999999999</v>
      </c>
      <c r="E122" s="348">
        <v>16065408</v>
      </c>
      <c r="F122" s="349">
        <f t="shared" si="7"/>
        <v>18767609.625599999</v>
      </c>
      <c r="G122" s="347">
        <v>1.1216999999999999</v>
      </c>
      <c r="H122" s="348">
        <v>16065408</v>
      </c>
      <c r="I122" s="349">
        <f t="shared" si="8"/>
        <v>18020568.1536</v>
      </c>
      <c r="J122" s="350">
        <f t="shared" si="9"/>
        <v>4.6499999999999986E-2</v>
      </c>
      <c r="K122" s="349">
        <f t="shared" si="10"/>
        <v>747041.47199999914</v>
      </c>
      <c r="L122" s="347">
        <f t="shared" si="11"/>
        <v>0</v>
      </c>
      <c r="M122" s="348">
        <f t="shared" si="12"/>
        <v>0</v>
      </c>
      <c r="N122" s="351"/>
    </row>
    <row r="123" spans="1:14" s="352" customFormat="1" ht="32.25" customHeight="1">
      <c r="A123" s="344">
        <v>10</v>
      </c>
      <c r="B123" s="351" t="s">
        <v>1001</v>
      </c>
      <c r="C123" s="351" t="s">
        <v>914</v>
      </c>
      <c r="D123" s="347">
        <v>3.2162000000000002</v>
      </c>
      <c r="E123" s="348">
        <v>21613723</v>
      </c>
      <c r="F123" s="349">
        <f t="shared" si="7"/>
        <v>69514055.912600011</v>
      </c>
      <c r="G123" s="347">
        <v>3.1038000000000001</v>
      </c>
      <c r="H123" s="348">
        <v>21613723</v>
      </c>
      <c r="I123" s="349">
        <f t="shared" si="8"/>
        <v>67084673.447400004</v>
      </c>
      <c r="J123" s="350">
        <f t="shared" si="9"/>
        <v>0.11240000000000006</v>
      </c>
      <c r="K123" s="349">
        <f t="shared" si="10"/>
        <v>2429382.465200007</v>
      </c>
      <c r="L123" s="347">
        <f t="shared" si="11"/>
        <v>0</v>
      </c>
      <c r="M123" s="348">
        <f t="shared" si="12"/>
        <v>0</v>
      </c>
      <c r="N123" s="351"/>
    </row>
    <row r="124" spans="1:14" s="352" customFormat="1" ht="32.25" customHeight="1">
      <c r="A124" s="344">
        <v>11</v>
      </c>
      <c r="B124" s="351" t="s">
        <v>946</v>
      </c>
      <c r="C124" s="351" t="s">
        <v>914</v>
      </c>
      <c r="D124" s="347">
        <v>0.86639999999999995</v>
      </c>
      <c r="E124" s="348">
        <v>17821387</v>
      </c>
      <c r="F124" s="349">
        <f t="shared" si="7"/>
        <v>15440449.696799999</v>
      </c>
      <c r="G124" s="347">
        <v>0.82079999999999997</v>
      </c>
      <c r="H124" s="348">
        <v>17821387</v>
      </c>
      <c r="I124" s="349">
        <f t="shared" si="8"/>
        <v>14627794.4496</v>
      </c>
      <c r="J124" s="350">
        <f t="shared" si="9"/>
        <v>4.5599999999999974E-2</v>
      </c>
      <c r="K124" s="349">
        <f t="shared" si="10"/>
        <v>812655.24719999917</v>
      </c>
      <c r="L124" s="347">
        <f t="shared" si="11"/>
        <v>0</v>
      </c>
      <c r="M124" s="348">
        <f t="shared" si="12"/>
        <v>0</v>
      </c>
      <c r="N124" s="351"/>
    </row>
    <row r="125" spans="1:14" s="352" customFormat="1" ht="32.25" customHeight="1">
      <c r="A125" s="344">
        <v>12</v>
      </c>
      <c r="B125" s="351" t="s">
        <v>1002</v>
      </c>
      <c r="C125" s="351" t="s">
        <v>914</v>
      </c>
      <c r="D125" s="347">
        <v>2.4527999999999999</v>
      </c>
      <c r="E125" s="348">
        <v>17572894</v>
      </c>
      <c r="F125" s="349">
        <f t="shared" si="7"/>
        <v>43102794.403200001</v>
      </c>
      <c r="G125" s="347">
        <v>2.3652000000000002</v>
      </c>
      <c r="H125" s="348">
        <v>17572894</v>
      </c>
      <c r="I125" s="349">
        <f t="shared" si="8"/>
        <v>41563408.888800003</v>
      </c>
      <c r="J125" s="350">
        <f t="shared" si="9"/>
        <v>8.7599999999999678E-2</v>
      </c>
      <c r="K125" s="349">
        <f t="shared" si="10"/>
        <v>1539385.5143999979</v>
      </c>
      <c r="L125" s="347">
        <f t="shared" si="11"/>
        <v>0</v>
      </c>
      <c r="M125" s="348">
        <f t="shared" si="12"/>
        <v>0</v>
      </c>
      <c r="N125" s="351"/>
    </row>
    <row r="126" spans="1:14" s="352" customFormat="1" ht="32.25" customHeight="1">
      <c r="A126" s="344">
        <v>13</v>
      </c>
      <c r="B126" s="351" t="s">
        <v>977</v>
      </c>
      <c r="C126" s="351" t="s">
        <v>978</v>
      </c>
      <c r="D126" s="347">
        <v>1.4698</v>
      </c>
      <c r="E126" s="348">
        <v>21993359</v>
      </c>
      <c r="F126" s="349">
        <f t="shared" si="7"/>
        <v>32325839.058200002</v>
      </c>
      <c r="G126" s="347">
        <v>1.4165000000000001</v>
      </c>
      <c r="H126" s="348">
        <v>21993359</v>
      </c>
      <c r="I126" s="349">
        <f t="shared" si="8"/>
        <v>31153593.023500003</v>
      </c>
      <c r="J126" s="350">
        <f t="shared" si="9"/>
        <v>5.3299999999999903E-2</v>
      </c>
      <c r="K126" s="349">
        <f t="shared" si="10"/>
        <v>1172246.0346999988</v>
      </c>
      <c r="L126" s="347">
        <f t="shared" si="11"/>
        <v>0</v>
      </c>
      <c r="M126" s="348">
        <f t="shared" si="12"/>
        <v>0</v>
      </c>
      <c r="N126" s="351"/>
    </row>
    <row r="127" spans="1:14" s="352" customFormat="1" ht="32.25" customHeight="1">
      <c r="A127" s="344">
        <v>14</v>
      </c>
      <c r="B127" s="351" t="s">
        <v>1003</v>
      </c>
      <c r="C127" s="351" t="s">
        <v>978</v>
      </c>
      <c r="D127" s="347">
        <v>3.7120000000000002</v>
      </c>
      <c r="E127" s="348">
        <v>23112893</v>
      </c>
      <c r="F127" s="349">
        <f t="shared" si="7"/>
        <v>85795058.816</v>
      </c>
      <c r="G127" s="347">
        <v>3.5625</v>
      </c>
      <c r="H127" s="348">
        <v>23112893</v>
      </c>
      <c r="I127" s="349">
        <f t="shared" si="8"/>
        <v>82339681.3125</v>
      </c>
      <c r="J127" s="350">
        <f t="shared" si="9"/>
        <v>0.14950000000000019</v>
      </c>
      <c r="K127" s="349">
        <f t="shared" si="10"/>
        <v>3455377.5034999996</v>
      </c>
      <c r="L127" s="347">
        <f t="shared" si="11"/>
        <v>0</v>
      </c>
      <c r="M127" s="348">
        <f t="shared" si="12"/>
        <v>0</v>
      </c>
      <c r="N127" s="351"/>
    </row>
    <row r="128" spans="1:14" s="352" customFormat="1" ht="32.25" customHeight="1">
      <c r="A128" s="344">
        <v>15</v>
      </c>
      <c r="B128" s="351" t="s">
        <v>980</v>
      </c>
      <c r="C128" s="351" t="s">
        <v>978</v>
      </c>
      <c r="D128" s="347">
        <v>1.095</v>
      </c>
      <c r="E128" s="348">
        <v>22795827</v>
      </c>
      <c r="F128" s="349">
        <f t="shared" si="7"/>
        <v>24961430.564999998</v>
      </c>
      <c r="G128" s="347">
        <v>1.0523</v>
      </c>
      <c r="H128" s="348">
        <v>22795827</v>
      </c>
      <c r="I128" s="349">
        <f t="shared" si="8"/>
        <v>23988048.752100002</v>
      </c>
      <c r="J128" s="350">
        <f t="shared" si="9"/>
        <v>4.269999999999996E-2</v>
      </c>
      <c r="K128" s="349">
        <f t="shared" si="10"/>
        <v>973381.8128999956</v>
      </c>
      <c r="L128" s="347">
        <f t="shared" si="11"/>
        <v>0</v>
      </c>
      <c r="M128" s="348">
        <f t="shared" si="12"/>
        <v>0</v>
      </c>
      <c r="N128" s="351"/>
    </row>
    <row r="129" spans="1:14" s="352" customFormat="1" ht="32.25" customHeight="1">
      <c r="A129" s="344">
        <v>16</v>
      </c>
      <c r="B129" s="351" t="s">
        <v>981</v>
      </c>
      <c r="C129" s="351" t="s">
        <v>978</v>
      </c>
      <c r="D129" s="347">
        <v>1.0525</v>
      </c>
      <c r="E129" s="348">
        <v>24438803</v>
      </c>
      <c r="F129" s="349">
        <f t="shared" si="7"/>
        <v>25721840.157499999</v>
      </c>
      <c r="G129" s="347">
        <v>1.0148999999999999</v>
      </c>
      <c r="H129" s="348">
        <v>24438803</v>
      </c>
      <c r="I129" s="349">
        <f t="shared" si="8"/>
        <v>24802941.164699998</v>
      </c>
      <c r="J129" s="350">
        <f t="shared" si="9"/>
        <v>3.7600000000000078E-2</v>
      </c>
      <c r="K129" s="349">
        <f t="shared" si="10"/>
        <v>918898.99280000106</v>
      </c>
      <c r="L129" s="347">
        <f t="shared" si="11"/>
        <v>0</v>
      </c>
      <c r="M129" s="348">
        <f t="shared" si="12"/>
        <v>0</v>
      </c>
      <c r="N129" s="351"/>
    </row>
    <row r="130" spans="1:14" s="352" customFormat="1" ht="32.25" customHeight="1">
      <c r="A130" s="344">
        <v>17</v>
      </c>
      <c r="B130" s="351" t="s">
        <v>926</v>
      </c>
      <c r="C130" s="351" t="s">
        <v>900</v>
      </c>
      <c r="D130" s="347">
        <v>6.57</v>
      </c>
      <c r="E130" s="348">
        <v>2600494</v>
      </c>
      <c r="F130" s="349">
        <f t="shared" si="7"/>
        <v>17085245.580000002</v>
      </c>
      <c r="G130" s="347">
        <v>7.16</v>
      </c>
      <c r="H130" s="348">
        <v>2600494</v>
      </c>
      <c r="I130" s="349">
        <f t="shared" si="8"/>
        <v>18619537.039999999</v>
      </c>
      <c r="J130" s="350">
        <f t="shared" si="9"/>
        <v>0</v>
      </c>
      <c r="K130" s="349">
        <f t="shared" si="10"/>
        <v>0</v>
      </c>
      <c r="L130" s="347">
        <f t="shared" si="11"/>
        <v>0.58999999999999986</v>
      </c>
      <c r="M130" s="348">
        <f t="shared" si="12"/>
        <v>1534291.4599999972</v>
      </c>
      <c r="N130" s="351"/>
    </row>
    <row r="131" spans="1:14" s="352" customFormat="1" ht="32.25" customHeight="1">
      <c r="A131" s="344">
        <v>18</v>
      </c>
      <c r="B131" s="351" t="s">
        <v>958</v>
      </c>
      <c r="C131" s="351" t="s">
        <v>900</v>
      </c>
      <c r="D131" s="347">
        <v>46.268799999999999</v>
      </c>
      <c r="E131" s="348">
        <v>1537033</v>
      </c>
      <c r="F131" s="349">
        <f t="shared" si="7"/>
        <v>71116672.470400006</v>
      </c>
      <c r="G131" s="347">
        <v>45.828899999999997</v>
      </c>
      <c r="H131" s="348">
        <v>1537033</v>
      </c>
      <c r="I131" s="349">
        <f t="shared" si="8"/>
        <v>70440531.653699994</v>
      </c>
      <c r="J131" s="350">
        <f t="shared" si="9"/>
        <v>0.43990000000000151</v>
      </c>
      <c r="K131" s="349">
        <f t="shared" si="10"/>
        <v>676140.81670001149</v>
      </c>
      <c r="L131" s="347">
        <f t="shared" si="11"/>
        <v>0</v>
      </c>
      <c r="M131" s="348">
        <f t="shared" si="12"/>
        <v>0</v>
      </c>
      <c r="N131" s="351"/>
    </row>
    <row r="132" spans="1:14" s="352" customFormat="1" ht="32.25" customHeight="1">
      <c r="A132" s="344">
        <v>19</v>
      </c>
      <c r="B132" s="351" t="s">
        <v>982</v>
      </c>
      <c r="C132" s="351" t="s">
        <v>930</v>
      </c>
      <c r="D132" s="347">
        <v>528.76</v>
      </c>
      <c r="E132" s="348">
        <v>81113</v>
      </c>
      <c r="F132" s="349">
        <f t="shared" si="7"/>
        <v>42889309.880000003</v>
      </c>
      <c r="G132" s="347">
        <v>530.74</v>
      </c>
      <c r="H132" s="348">
        <v>81113</v>
      </c>
      <c r="I132" s="349">
        <f t="shared" si="8"/>
        <v>43049913.619999997</v>
      </c>
      <c r="J132" s="350">
        <f t="shared" si="9"/>
        <v>0</v>
      </c>
      <c r="K132" s="349">
        <f t="shared" si="10"/>
        <v>0</v>
      </c>
      <c r="L132" s="347">
        <f t="shared" si="11"/>
        <v>1.9800000000000182</v>
      </c>
      <c r="M132" s="348">
        <f t="shared" si="12"/>
        <v>160603.73999999464</v>
      </c>
      <c r="N132" s="351"/>
    </row>
    <row r="133" spans="1:14" s="352" customFormat="1" ht="32.25" customHeight="1">
      <c r="A133" s="344">
        <v>20</v>
      </c>
      <c r="B133" s="351" t="s">
        <v>1004</v>
      </c>
      <c r="C133" s="351" t="s">
        <v>930</v>
      </c>
      <c r="D133" s="347">
        <v>522.20000000000005</v>
      </c>
      <c r="E133" s="348">
        <v>105194</v>
      </c>
      <c r="F133" s="349">
        <f t="shared" si="7"/>
        <v>54932306.800000004</v>
      </c>
      <c r="G133" s="347">
        <v>513.52</v>
      </c>
      <c r="H133" s="348">
        <v>105194</v>
      </c>
      <c r="I133" s="349">
        <f t="shared" si="8"/>
        <v>54019222.879999995</v>
      </c>
      <c r="J133" s="350">
        <f t="shared" si="9"/>
        <v>8.6800000000000637</v>
      </c>
      <c r="K133" s="349">
        <f t="shared" si="10"/>
        <v>913083.92000000924</v>
      </c>
      <c r="L133" s="347">
        <f t="shared" si="11"/>
        <v>0</v>
      </c>
      <c r="M133" s="348">
        <f t="shared" si="12"/>
        <v>0</v>
      </c>
      <c r="N133" s="351"/>
    </row>
    <row r="134" spans="1:14" s="352" customFormat="1" ht="32.25" customHeight="1">
      <c r="A134" s="344">
        <v>21</v>
      </c>
      <c r="B134" s="351" t="s">
        <v>983</v>
      </c>
      <c r="C134" s="351" t="s">
        <v>930</v>
      </c>
      <c r="D134" s="347">
        <v>252</v>
      </c>
      <c r="E134" s="348">
        <v>76892</v>
      </c>
      <c r="F134" s="349">
        <f t="shared" ref="F134:F151" si="17">D134*E134</f>
        <v>19376784</v>
      </c>
      <c r="G134" s="347">
        <v>243</v>
      </c>
      <c r="H134" s="348">
        <v>76892</v>
      </c>
      <c r="I134" s="349">
        <f t="shared" ref="I134:I151" si="18">G134*H134</f>
        <v>18684756</v>
      </c>
      <c r="J134" s="350">
        <f t="shared" ref="J134:J151" si="19">MAX(D134-G134,0)</f>
        <v>9</v>
      </c>
      <c r="K134" s="349">
        <f t="shared" ref="K134:K151" si="20">MAX(F134-I134,0)</f>
        <v>692028</v>
      </c>
      <c r="L134" s="347">
        <f t="shared" ref="L134:L151" si="21">MAX(G134-D134,0)</f>
        <v>0</v>
      </c>
      <c r="M134" s="348">
        <f t="shared" ref="M134:M151" si="22">MAX(I134-F134,0)</f>
        <v>0</v>
      </c>
      <c r="N134" s="351"/>
    </row>
    <row r="135" spans="1:14" s="352" customFormat="1" ht="32.25" customHeight="1">
      <c r="A135" s="344">
        <v>22</v>
      </c>
      <c r="B135" s="351" t="s">
        <v>984</v>
      </c>
      <c r="C135" s="351" t="s">
        <v>930</v>
      </c>
      <c r="D135" s="347">
        <v>84</v>
      </c>
      <c r="E135" s="348">
        <v>60860</v>
      </c>
      <c r="F135" s="349">
        <f t="shared" si="17"/>
        <v>5112240</v>
      </c>
      <c r="G135" s="347">
        <v>81</v>
      </c>
      <c r="H135" s="348">
        <v>60860</v>
      </c>
      <c r="I135" s="349">
        <f t="shared" si="18"/>
        <v>4929660</v>
      </c>
      <c r="J135" s="350">
        <f t="shared" si="19"/>
        <v>3</v>
      </c>
      <c r="K135" s="349">
        <f t="shared" si="20"/>
        <v>182580</v>
      </c>
      <c r="L135" s="347">
        <f t="shared" si="21"/>
        <v>0</v>
      </c>
      <c r="M135" s="348">
        <f t="shared" si="22"/>
        <v>0</v>
      </c>
      <c r="N135" s="351"/>
    </row>
    <row r="136" spans="1:14" s="352" customFormat="1" ht="32.25" customHeight="1">
      <c r="A136" s="344">
        <v>23</v>
      </c>
      <c r="B136" s="351" t="s">
        <v>961</v>
      </c>
      <c r="C136" s="351" t="s">
        <v>985</v>
      </c>
      <c r="D136" s="347">
        <v>83</v>
      </c>
      <c r="E136" s="348">
        <v>81305</v>
      </c>
      <c r="F136" s="349">
        <f t="shared" si="17"/>
        <v>6748315</v>
      </c>
      <c r="G136" s="347">
        <v>80</v>
      </c>
      <c r="H136" s="348">
        <v>81305</v>
      </c>
      <c r="I136" s="349">
        <f t="shared" si="18"/>
        <v>6504400</v>
      </c>
      <c r="J136" s="350">
        <f t="shared" si="19"/>
        <v>3</v>
      </c>
      <c r="K136" s="349">
        <f t="shared" si="20"/>
        <v>243915</v>
      </c>
      <c r="L136" s="347">
        <f t="shared" si="21"/>
        <v>0</v>
      </c>
      <c r="M136" s="348">
        <f t="shared" si="22"/>
        <v>0</v>
      </c>
      <c r="N136" s="351"/>
    </row>
    <row r="137" spans="1:14" s="352" customFormat="1" ht="32.25" customHeight="1">
      <c r="A137" s="344">
        <v>24</v>
      </c>
      <c r="B137" s="351" t="s">
        <v>963</v>
      </c>
      <c r="C137" s="351" t="s">
        <v>985</v>
      </c>
      <c r="D137" s="347">
        <v>83</v>
      </c>
      <c r="E137" s="348">
        <v>64868</v>
      </c>
      <c r="F137" s="349">
        <f t="shared" si="17"/>
        <v>5384044</v>
      </c>
      <c r="G137" s="347">
        <v>80</v>
      </c>
      <c r="H137" s="348">
        <v>64868</v>
      </c>
      <c r="I137" s="349">
        <f t="shared" si="18"/>
        <v>5189440</v>
      </c>
      <c r="J137" s="350">
        <f t="shared" si="19"/>
        <v>3</v>
      </c>
      <c r="K137" s="349">
        <f t="shared" si="20"/>
        <v>194604</v>
      </c>
      <c r="L137" s="347">
        <f t="shared" si="21"/>
        <v>0</v>
      </c>
      <c r="M137" s="348">
        <f t="shared" si="22"/>
        <v>0</v>
      </c>
      <c r="N137" s="351"/>
    </row>
    <row r="138" spans="1:14" s="352" customFormat="1" ht="32.25" customHeight="1">
      <c r="A138" s="344">
        <v>25</v>
      </c>
      <c r="B138" s="351" t="s">
        <v>964</v>
      </c>
      <c r="C138" s="351" t="s">
        <v>930</v>
      </c>
      <c r="D138" s="347">
        <v>168</v>
      </c>
      <c r="E138" s="348">
        <v>47287</v>
      </c>
      <c r="F138" s="349">
        <f t="shared" si="17"/>
        <v>7944216</v>
      </c>
      <c r="G138" s="347">
        <v>162</v>
      </c>
      <c r="H138" s="348">
        <v>47287</v>
      </c>
      <c r="I138" s="349">
        <f t="shared" si="18"/>
        <v>7660494</v>
      </c>
      <c r="J138" s="350">
        <f t="shared" si="19"/>
        <v>6</v>
      </c>
      <c r="K138" s="349">
        <f t="shared" si="20"/>
        <v>283722</v>
      </c>
      <c r="L138" s="347">
        <f t="shared" si="21"/>
        <v>0</v>
      </c>
      <c r="M138" s="348">
        <f t="shared" si="22"/>
        <v>0</v>
      </c>
      <c r="N138" s="351"/>
    </row>
    <row r="139" spans="1:14" s="352" customFormat="1" ht="32.25" customHeight="1">
      <c r="A139" s="344">
        <v>26</v>
      </c>
      <c r="B139" s="351" t="s">
        <v>986</v>
      </c>
      <c r="C139" s="351" t="s">
        <v>978</v>
      </c>
      <c r="D139" s="347">
        <v>1.8243</v>
      </c>
      <c r="E139" s="348">
        <v>29584362</v>
      </c>
      <c r="F139" s="349">
        <f t="shared" si="17"/>
        <v>53970751.596600004</v>
      </c>
      <c r="G139" s="347">
        <v>1.7584</v>
      </c>
      <c r="H139" s="348">
        <v>29584362</v>
      </c>
      <c r="I139" s="349">
        <f t="shared" si="18"/>
        <v>52021142.140799999</v>
      </c>
      <c r="J139" s="350">
        <f t="shared" si="19"/>
        <v>6.590000000000007E-2</v>
      </c>
      <c r="K139" s="349">
        <f t="shared" si="20"/>
        <v>1949609.4558000043</v>
      </c>
      <c r="L139" s="347">
        <f t="shared" si="21"/>
        <v>0</v>
      </c>
      <c r="M139" s="348">
        <f t="shared" si="22"/>
        <v>0</v>
      </c>
      <c r="N139" s="351"/>
    </row>
    <row r="140" spans="1:14" s="352" customFormat="1" ht="32.25" customHeight="1">
      <c r="A140" s="344">
        <v>27</v>
      </c>
      <c r="B140" s="351" t="s">
        <v>956</v>
      </c>
      <c r="C140" s="351" t="s">
        <v>978</v>
      </c>
      <c r="D140" s="347">
        <v>1.8243</v>
      </c>
      <c r="E140" s="348">
        <v>2401505</v>
      </c>
      <c r="F140" s="349">
        <f t="shared" si="17"/>
        <v>4381065.5715000005</v>
      </c>
      <c r="G140" s="347">
        <v>1.7584</v>
      </c>
      <c r="H140" s="348">
        <v>2401505</v>
      </c>
      <c r="I140" s="349">
        <f>G140*H140</f>
        <v>4222806.392</v>
      </c>
      <c r="J140" s="350">
        <f t="shared" si="19"/>
        <v>6.590000000000007E-2</v>
      </c>
      <c r="K140" s="349">
        <f t="shared" si="20"/>
        <v>158259.17950000055</v>
      </c>
      <c r="L140" s="347">
        <f t="shared" si="21"/>
        <v>0</v>
      </c>
      <c r="M140" s="348">
        <f t="shared" si="22"/>
        <v>0</v>
      </c>
      <c r="N140" s="351"/>
    </row>
    <row r="141" spans="1:14" s="352" customFormat="1" ht="32.25" customHeight="1">
      <c r="A141" s="344">
        <v>28</v>
      </c>
      <c r="B141" s="351" t="s">
        <v>1005</v>
      </c>
      <c r="C141" s="351" t="s">
        <v>914</v>
      </c>
      <c r="D141" s="347">
        <v>4.6479999999999997</v>
      </c>
      <c r="E141" s="348">
        <v>16515504</v>
      </c>
      <c r="F141" s="349">
        <f t="shared" si="17"/>
        <v>76764062.591999993</v>
      </c>
      <c r="G141" s="347">
        <v>4.4800000000000004</v>
      </c>
      <c r="H141" s="348">
        <v>26515504</v>
      </c>
      <c r="I141" s="349">
        <f t="shared" si="18"/>
        <v>118789457.92000002</v>
      </c>
      <c r="J141" s="350">
        <f t="shared" si="19"/>
        <v>0.16799999999999926</v>
      </c>
      <c r="K141" s="349">
        <f t="shared" si="20"/>
        <v>0</v>
      </c>
      <c r="L141" s="347">
        <f t="shared" si="21"/>
        <v>0</v>
      </c>
      <c r="M141" s="348">
        <f t="shared" si="22"/>
        <v>42025395.328000024</v>
      </c>
      <c r="N141" s="351"/>
    </row>
    <row r="142" spans="1:14" s="352" customFormat="1" ht="32.25" customHeight="1">
      <c r="A142" s="344">
        <v>29</v>
      </c>
      <c r="B142" s="351" t="s">
        <v>959</v>
      </c>
      <c r="C142" s="351" t="s">
        <v>930</v>
      </c>
      <c r="D142" s="347">
        <v>415</v>
      </c>
      <c r="E142" s="348">
        <v>191935</v>
      </c>
      <c r="F142" s="349">
        <f t="shared" si="17"/>
        <v>79653025</v>
      </c>
      <c r="G142" s="347">
        <v>0</v>
      </c>
      <c r="H142" s="348">
        <v>191935</v>
      </c>
      <c r="I142" s="349">
        <f t="shared" si="18"/>
        <v>0</v>
      </c>
      <c r="J142" s="350">
        <f t="shared" si="19"/>
        <v>415</v>
      </c>
      <c r="K142" s="349">
        <f t="shared" si="20"/>
        <v>79653025</v>
      </c>
      <c r="L142" s="347">
        <f t="shared" si="21"/>
        <v>0</v>
      </c>
      <c r="M142" s="348">
        <f t="shared" si="22"/>
        <v>0</v>
      </c>
      <c r="N142" s="351"/>
    </row>
    <row r="143" spans="1:14" s="352" customFormat="1" ht="32.25" customHeight="1">
      <c r="A143" s="344">
        <v>30</v>
      </c>
      <c r="B143" s="351" t="s">
        <v>951</v>
      </c>
      <c r="C143" s="351" t="s">
        <v>900</v>
      </c>
      <c r="D143" s="347">
        <v>51.46</v>
      </c>
      <c r="E143" s="348">
        <v>1676247</v>
      </c>
      <c r="F143" s="349">
        <f t="shared" si="17"/>
        <v>86259670.620000005</v>
      </c>
      <c r="G143" s="347">
        <v>49.6</v>
      </c>
      <c r="H143" s="348">
        <v>1676247</v>
      </c>
      <c r="I143" s="349">
        <f t="shared" si="18"/>
        <v>83141851.200000003</v>
      </c>
      <c r="J143" s="350">
        <f t="shared" si="19"/>
        <v>1.8599999999999994</v>
      </c>
      <c r="K143" s="349">
        <f t="shared" si="20"/>
        <v>3117819.4200000018</v>
      </c>
      <c r="L143" s="347">
        <f t="shared" si="21"/>
        <v>0</v>
      </c>
      <c r="M143" s="348">
        <f t="shared" si="22"/>
        <v>0</v>
      </c>
      <c r="N143" s="351"/>
    </row>
    <row r="144" spans="1:14" s="352" customFormat="1" ht="32.25" customHeight="1">
      <c r="A144" s="344">
        <v>31</v>
      </c>
      <c r="B144" s="351" t="s">
        <v>924</v>
      </c>
      <c r="C144" s="351" t="s">
        <v>914</v>
      </c>
      <c r="D144" s="347">
        <v>4.9800000000000004</v>
      </c>
      <c r="E144" s="348">
        <v>682496</v>
      </c>
      <c r="F144" s="349">
        <f t="shared" si="17"/>
        <v>3398830.0800000001</v>
      </c>
      <c r="G144" s="347">
        <v>4.8</v>
      </c>
      <c r="H144" s="348">
        <v>682496</v>
      </c>
      <c r="I144" s="349">
        <f t="shared" si="18"/>
        <v>3275980.7999999998</v>
      </c>
      <c r="J144" s="350">
        <f t="shared" si="19"/>
        <v>0.1800000000000006</v>
      </c>
      <c r="K144" s="349">
        <f t="shared" si="20"/>
        <v>122849.28000000026</v>
      </c>
      <c r="L144" s="347">
        <f t="shared" si="21"/>
        <v>0</v>
      </c>
      <c r="M144" s="348">
        <f t="shared" si="22"/>
        <v>0</v>
      </c>
      <c r="N144" s="351"/>
    </row>
    <row r="145" spans="1:14" s="352" customFormat="1" ht="32.25" customHeight="1">
      <c r="A145" s="344">
        <v>32</v>
      </c>
      <c r="B145" s="351" t="s">
        <v>991</v>
      </c>
      <c r="C145" s="351" t="s">
        <v>930</v>
      </c>
      <c r="D145" s="347">
        <v>506.3</v>
      </c>
      <c r="E145" s="348">
        <v>187552</v>
      </c>
      <c r="F145" s="349">
        <f t="shared" si="17"/>
        <v>94957577.600000009</v>
      </c>
      <c r="G145" s="347">
        <v>488</v>
      </c>
      <c r="H145" s="348">
        <v>100000</v>
      </c>
      <c r="I145" s="349">
        <f t="shared" si="18"/>
        <v>48800000</v>
      </c>
      <c r="J145" s="350">
        <f t="shared" si="19"/>
        <v>18.300000000000011</v>
      </c>
      <c r="K145" s="349">
        <f t="shared" si="20"/>
        <v>46157577.600000009</v>
      </c>
      <c r="L145" s="347">
        <f t="shared" si="21"/>
        <v>0</v>
      </c>
      <c r="M145" s="348">
        <f t="shared" si="22"/>
        <v>0</v>
      </c>
      <c r="N145" s="351"/>
    </row>
    <row r="146" spans="1:14" s="352" customFormat="1" ht="32.25" customHeight="1">
      <c r="A146" s="344">
        <v>33</v>
      </c>
      <c r="B146" s="351" t="s">
        <v>992</v>
      </c>
      <c r="C146" s="351" t="s">
        <v>930</v>
      </c>
      <c r="D146" s="347">
        <v>515.17999999999995</v>
      </c>
      <c r="E146" s="348">
        <v>302602</v>
      </c>
      <c r="F146" s="349">
        <f t="shared" si="17"/>
        <v>155894498.35999998</v>
      </c>
      <c r="G146" s="347">
        <v>513.95000000000005</v>
      </c>
      <c r="H146" s="348">
        <v>120000</v>
      </c>
      <c r="I146" s="349">
        <f t="shared" si="18"/>
        <v>61674000.000000007</v>
      </c>
      <c r="J146" s="350">
        <f t="shared" si="19"/>
        <v>1.2299999999999045</v>
      </c>
      <c r="K146" s="349">
        <f t="shared" si="20"/>
        <v>94220498.359999985</v>
      </c>
      <c r="L146" s="347">
        <f t="shared" si="21"/>
        <v>0</v>
      </c>
      <c r="M146" s="348">
        <f t="shared" si="22"/>
        <v>0</v>
      </c>
      <c r="N146" s="351"/>
    </row>
    <row r="147" spans="1:14" s="352" customFormat="1" ht="32.25" customHeight="1">
      <c r="A147" s="344">
        <v>34</v>
      </c>
      <c r="B147" s="351" t="s">
        <v>933</v>
      </c>
      <c r="C147" s="351" t="s">
        <v>930</v>
      </c>
      <c r="D147" s="347">
        <v>780.76</v>
      </c>
      <c r="E147" s="348">
        <v>83662</v>
      </c>
      <c r="F147" s="349">
        <f t="shared" si="17"/>
        <v>65319943.119999997</v>
      </c>
      <c r="G147" s="347">
        <v>775.01</v>
      </c>
      <c r="H147" s="348">
        <v>83662</v>
      </c>
      <c r="I147" s="349">
        <f>G147*H147</f>
        <v>64838886.619999997</v>
      </c>
      <c r="J147" s="350">
        <f t="shared" si="19"/>
        <v>5.75</v>
      </c>
      <c r="K147" s="349">
        <f t="shared" si="20"/>
        <v>481056.5</v>
      </c>
      <c r="L147" s="347">
        <f t="shared" si="21"/>
        <v>0</v>
      </c>
      <c r="M147" s="348">
        <f t="shared" si="22"/>
        <v>0</v>
      </c>
      <c r="N147" s="351"/>
    </row>
    <row r="148" spans="1:14" s="352" customFormat="1" ht="32.25" customHeight="1">
      <c r="A148" s="344">
        <v>35</v>
      </c>
      <c r="B148" s="351" t="s">
        <v>1006</v>
      </c>
      <c r="C148" s="351" t="s">
        <v>930</v>
      </c>
      <c r="D148" s="347">
        <v>780.76</v>
      </c>
      <c r="E148" s="348">
        <v>59365</v>
      </c>
      <c r="F148" s="349">
        <f t="shared" si="17"/>
        <v>46349817.399999999</v>
      </c>
      <c r="G148" s="347">
        <v>775.01</v>
      </c>
      <c r="H148" s="348">
        <v>29710</v>
      </c>
      <c r="I148" s="349">
        <f>G148*H148</f>
        <v>23025547.100000001</v>
      </c>
      <c r="J148" s="350">
        <f t="shared" si="19"/>
        <v>5.75</v>
      </c>
      <c r="K148" s="349">
        <f t="shared" si="20"/>
        <v>23324270.299999997</v>
      </c>
      <c r="L148" s="347">
        <f t="shared" si="21"/>
        <v>0</v>
      </c>
      <c r="M148" s="348">
        <f t="shared" si="22"/>
        <v>0</v>
      </c>
      <c r="N148" s="351"/>
    </row>
    <row r="149" spans="1:14" ht="32.25" customHeight="1">
      <c r="A149" s="342">
        <v>36</v>
      </c>
      <c r="B149" s="340" t="s">
        <v>968</v>
      </c>
      <c r="C149" s="340" t="s">
        <v>939</v>
      </c>
      <c r="D149" s="338">
        <v>0.6</v>
      </c>
      <c r="E149" s="339">
        <v>14072168</v>
      </c>
      <c r="F149" s="337">
        <f t="shared" si="17"/>
        <v>8443300.7999999989</v>
      </c>
      <c r="G149" s="338">
        <v>0.6</v>
      </c>
      <c r="H149" s="339">
        <v>14072168</v>
      </c>
      <c r="I149" s="337">
        <f t="shared" si="18"/>
        <v>8443300.7999999989</v>
      </c>
      <c r="J149" s="336">
        <f t="shared" si="19"/>
        <v>0</v>
      </c>
      <c r="K149" s="337">
        <f t="shared" si="20"/>
        <v>0</v>
      </c>
      <c r="L149" s="338">
        <f t="shared" si="21"/>
        <v>0</v>
      </c>
      <c r="M149" s="339">
        <f t="shared" si="22"/>
        <v>0</v>
      </c>
      <c r="N149" s="340"/>
    </row>
    <row r="150" spans="1:14" ht="32.25" customHeight="1">
      <c r="A150" s="342">
        <v>37</v>
      </c>
      <c r="B150" s="340" t="s">
        <v>969</v>
      </c>
      <c r="C150" s="340" t="s">
        <v>994</v>
      </c>
      <c r="D150" s="338">
        <v>10</v>
      </c>
      <c r="E150" s="339">
        <v>44770</v>
      </c>
      <c r="F150" s="337">
        <f t="shared" si="17"/>
        <v>447700</v>
      </c>
      <c r="G150" s="338">
        <v>10</v>
      </c>
      <c r="H150" s="339">
        <v>44770</v>
      </c>
      <c r="I150" s="337">
        <f t="shared" si="18"/>
        <v>447700</v>
      </c>
      <c r="J150" s="336">
        <f t="shared" si="19"/>
        <v>0</v>
      </c>
      <c r="K150" s="337">
        <f t="shared" si="20"/>
        <v>0</v>
      </c>
      <c r="L150" s="338">
        <f t="shared" si="21"/>
        <v>0</v>
      </c>
      <c r="M150" s="339">
        <f t="shared" si="22"/>
        <v>0</v>
      </c>
      <c r="N150" s="340"/>
    </row>
    <row r="151" spans="1:14" ht="32.25" customHeight="1">
      <c r="A151" s="342">
        <v>38</v>
      </c>
      <c r="B151" s="340"/>
      <c r="C151" s="340"/>
      <c r="D151" s="338"/>
      <c r="E151" s="339"/>
      <c r="F151" s="337">
        <f t="shared" si="17"/>
        <v>0</v>
      </c>
      <c r="G151" s="338"/>
      <c r="H151" s="339"/>
      <c r="I151" s="337">
        <f t="shared" si="18"/>
        <v>0</v>
      </c>
      <c r="J151" s="336">
        <f t="shared" si="19"/>
        <v>0</v>
      </c>
      <c r="K151" s="337">
        <f t="shared" si="20"/>
        <v>0</v>
      </c>
      <c r="L151" s="338">
        <f t="shared" si="21"/>
        <v>0</v>
      </c>
      <c r="M151" s="339">
        <f t="shared" si="22"/>
        <v>0</v>
      </c>
      <c r="N151" s="340"/>
    </row>
    <row r="152" spans="1:14" s="327" customFormat="1" ht="32.25" customHeight="1">
      <c r="A152" s="536" t="s">
        <v>94</v>
      </c>
      <c r="B152" s="536"/>
      <c r="C152" s="536"/>
      <c r="D152" s="328"/>
      <c r="E152" s="329"/>
      <c r="F152" s="329">
        <f>SUM(F113:F151)</f>
        <v>1559239216.9536996</v>
      </c>
      <c r="G152" s="328"/>
      <c r="H152" s="329"/>
      <c r="I152" s="329">
        <f t="shared" ref="I152" si="23">SUM(I113:I151)</f>
        <v>1321324080.0392997</v>
      </c>
      <c r="J152" s="328"/>
      <c r="K152" s="329">
        <f t="shared" ref="K152" si="24">SUM(K113:K151)</f>
        <v>290032686.3064</v>
      </c>
      <c r="L152" s="328"/>
      <c r="M152" s="329">
        <f t="shared" ref="M152" si="25">SUM(M113:M151)</f>
        <v>52117549.39200002</v>
      </c>
      <c r="N152" s="360"/>
    </row>
    <row r="153" spans="1:14" ht="32.25" customHeight="1">
      <c r="A153" s="536" t="s">
        <v>1007</v>
      </c>
      <c r="B153" s="536"/>
      <c r="C153" s="536"/>
      <c r="D153" s="338"/>
      <c r="E153" s="339"/>
      <c r="F153" s="337"/>
      <c r="G153" s="338"/>
      <c r="H153" s="339"/>
      <c r="I153" s="337"/>
      <c r="J153" s="336"/>
      <c r="K153" s="337"/>
      <c r="L153" s="338"/>
      <c r="M153" s="339"/>
      <c r="N153" s="340"/>
    </row>
    <row r="154" spans="1:14" ht="32.25" customHeight="1">
      <c r="A154" s="342">
        <v>1</v>
      </c>
      <c r="B154" s="340" t="s">
        <v>899</v>
      </c>
      <c r="C154" s="340" t="s">
        <v>900</v>
      </c>
      <c r="D154" s="338">
        <v>123.30240000000001</v>
      </c>
      <c r="E154" s="339">
        <v>157313</v>
      </c>
      <c r="F154" s="337">
        <f t="shared" ref="F154:F179" si="26">D154*E154</f>
        <v>19397070.451200001</v>
      </c>
      <c r="G154" s="338">
        <v>123.30240000000001</v>
      </c>
      <c r="H154" s="339">
        <v>157313</v>
      </c>
      <c r="I154" s="337">
        <f t="shared" ref="I154:I179" si="27">G154*H154</f>
        <v>19397070.451200001</v>
      </c>
      <c r="J154" s="336">
        <f t="shared" ref="J154:J179" si="28">MAX(D154-G154,0)</f>
        <v>0</v>
      </c>
      <c r="K154" s="337">
        <f t="shared" ref="K154:K179" si="29">MAX(F154-I154,0)</f>
        <v>0</v>
      </c>
      <c r="L154" s="338">
        <f t="shared" ref="L154:L179" si="30">MAX(G154-D154,0)</f>
        <v>0</v>
      </c>
      <c r="M154" s="339">
        <f t="shared" ref="M154:M179" si="31">MAX(I154-F154,0)</f>
        <v>0</v>
      </c>
      <c r="N154" s="340" t="s">
        <v>1008</v>
      </c>
    </row>
    <row r="155" spans="1:14" ht="32.25" customHeight="1">
      <c r="A155" s="342">
        <v>2</v>
      </c>
      <c r="B155" s="340" t="s">
        <v>996</v>
      </c>
      <c r="C155" s="340" t="s">
        <v>900</v>
      </c>
      <c r="D155" s="338">
        <v>41.1008</v>
      </c>
      <c r="E155" s="339">
        <v>124076</v>
      </c>
      <c r="F155" s="337">
        <f t="shared" si="26"/>
        <v>5099622.8607999999</v>
      </c>
      <c r="G155" s="338">
        <v>41.1008</v>
      </c>
      <c r="H155" s="339">
        <v>124076</v>
      </c>
      <c r="I155" s="337">
        <f t="shared" si="27"/>
        <v>5099622.8607999999</v>
      </c>
      <c r="J155" s="336">
        <f t="shared" si="28"/>
        <v>0</v>
      </c>
      <c r="K155" s="337">
        <f t="shared" si="29"/>
        <v>0</v>
      </c>
      <c r="L155" s="338">
        <f t="shared" si="30"/>
        <v>0</v>
      </c>
      <c r="M155" s="339">
        <f t="shared" si="31"/>
        <v>0</v>
      </c>
      <c r="N155" s="340"/>
    </row>
    <row r="156" spans="1:14" ht="32.25" customHeight="1">
      <c r="A156" s="342">
        <v>3</v>
      </c>
      <c r="B156" s="340" t="s">
        <v>1009</v>
      </c>
      <c r="C156" s="340" t="s">
        <v>939</v>
      </c>
      <c r="D156" s="338">
        <v>42.625</v>
      </c>
      <c r="E156" s="339">
        <v>1206690</v>
      </c>
      <c r="F156" s="337">
        <f t="shared" si="26"/>
        <v>51435161.25</v>
      </c>
      <c r="G156" s="338">
        <v>42.625</v>
      </c>
      <c r="H156" s="339">
        <v>1206690</v>
      </c>
      <c r="I156" s="337">
        <f t="shared" si="27"/>
        <v>51435161.25</v>
      </c>
      <c r="J156" s="336">
        <f t="shared" si="28"/>
        <v>0</v>
      </c>
      <c r="K156" s="337">
        <f t="shared" si="29"/>
        <v>0</v>
      </c>
      <c r="L156" s="338">
        <f t="shared" si="30"/>
        <v>0</v>
      </c>
      <c r="M156" s="339">
        <f t="shared" si="31"/>
        <v>0</v>
      </c>
      <c r="N156" s="340"/>
    </row>
    <row r="157" spans="1:14" ht="32.25" customHeight="1">
      <c r="A157" s="342">
        <v>4</v>
      </c>
      <c r="B157" s="340" t="s">
        <v>1010</v>
      </c>
      <c r="C157" s="340" t="s">
        <v>900</v>
      </c>
      <c r="D157" s="338">
        <v>3.6480000000000001</v>
      </c>
      <c r="E157" s="339">
        <v>1283592</v>
      </c>
      <c r="F157" s="337">
        <f t="shared" si="26"/>
        <v>4682543.6160000004</v>
      </c>
      <c r="G157" s="338">
        <v>3.6480000000000001</v>
      </c>
      <c r="H157" s="339">
        <v>1283592</v>
      </c>
      <c r="I157" s="337">
        <f t="shared" si="27"/>
        <v>4682543.6160000004</v>
      </c>
      <c r="J157" s="336">
        <f t="shared" si="28"/>
        <v>0</v>
      </c>
      <c r="K157" s="337">
        <f t="shared" si="29"/>
        <v>0</v>
      </c>
      <c r="L157" s="338">
        <f t="shared" si="30"/>
        <v>0</v>
      </c>
      <c r="M157" s="339">
        <f t="shared" si="31"/>
        <v>0</v>
      </c>
      <c r="N157" s="340"/>
    </row>
    <row r="158" spans="1:14" ht="32.25" customHeight="1">
      <c r="A158" s="342">
        <v>5</v>
      </c>
      <c r="B158" s="340" t="s">
        <v>999</v>
      </c>
      <c r="C158" s="340" t="s">
        <v>900</v>
      </c>
      <c r="D158" s="338">
        <v>4.6440000000000001</v>
      </c>
      <c r="E158" s="339">
        <v>2216701</v>
      </c>
      <c r="F158" s="337">
        <f t="shared" si="26"/>
        <v>10294359.444</v>
      </c>
      <c r="G158" s="338">
        <v>4.6440000000000001</v>
      </c>
      <c r="H158" s="339">
        <v>2216701</v>
      </c>
      <c r="I158" s="337">
        <f t="shared" si="27"/>
        <v>10294359.444</v>
      </c>
      <c r="J158" s="336">
        <f t="shared" si="28"/>
        <v>0</v>
      </c>
      <c r="K158" s="337">
        <f t="shared" si="29"/>
        <v>0</v>
      </c>
      <c r="L158" s="338">
        <f t="shared" si="30"/>
        <v>0</v>
      </c>
      <c r="M158" s="339">
        <f t="shared" si="31"/>
        <v>0</v>
      </c>
      <c r="N158" s="340"/>
    </row>
    <row r="159" spans="1:14" ht="32.25" customHeight="1">
      <c r="A159" s="342">
        <v>6</v>
      </c>
      <c r="B159" s="340" t="s">
        <v>974</v>
      </c>
      <c r="C159" s="340" t="s">
        <v>900</v>
      </c>
      <c r="D159" s="338">
        <v>2</v>
      </c>
      <c r="E159" s="339">
        <v>2543579</v>
      </c>
      <c r="F159" s="337">
        <f t="shared" si="26"/>
        <v>5087158</v>
      </c>
      <c r="G159" s="338">
        <v>2</v>
      </c>
      <c r="H159" s="339">
        <v>2543579</v>
      </c>
      <c r="I159" s="337">
        <f t="shared" si="27"/>
        <v>5087158</v>
      </c>
      <c r="J159" s="336">
        <f t="shared" si="28"/>
        <v>0</v>
      </c>
      <c r="K159" s="337">
        <f t="shared" si="29"/>
        <v>0</v>
      </c>
      <c r="L159" s="338">
        <f t="shared" si="30"/>
        <v>0</v>
      </c>
      <c r="M159" s="339">
        <f t="shared" si="31"/>
        <v>0</v>
      </c>
      <c r="N159" s="340"/>
    </row>
    <row r="160" spans="1:14" ht="32.25" customHeight="1">
      <c r="A160" s="342">
        <v>7</v>
      </c>
      <c r="B160" s="340" t="s">
        <v>1011</v>
      </c>
      <c r="C160" s="340" t="s">
        <v>900</v>
      </c>
      <c r="D160" s="338">
        <v>24.95</v>
      </c>
      <c r="E160" s="339">
        <v>2522566</v>
      </c>
      <c r="F160" s="337">
        <f t="shared" si="26"/>
        <v>62938021.699999996</v>
      </c>
      <c r="G160" s="338">
        <v>24.95</v>
      </c>
      <c r="H160" s="339">
        <v>2522566</v>
      </c>
      <c r="I160" s="337">
        <f t="shared" si="27"/>
        <v>62938021.699999996</v>
      </c>
      <c r="J160" s="336">
        <f t="shared" si="28"/>
        <v>0</v>
      </c>
      <c r="K160" s="337">
        <f t="shared" si="29"/>
        <v>0</v>
      </c>
      <c r="L160" s="338">
        <f t="shared" si="30"/>
        <v>0</v>
      </c>
      <c r="M160" s="339">
        <f t="shared" si="31"/>
        <v>0</v>
      </c>
      <c r="N160" s="340"/>
    </row>
    <row r="161" spans="1:14" ht="32.25" customHeight="1">
      <c r="A161" s="342">
        <v>8</v>
      </c>
      <c r="B161" s="340" t="s">
        <v>1012</v>
      </c>
      <c r="C161" s="340" t="s">
        <v>900</v>
      </c>
      <c r="D161" s="338">
        <v>2.9580000000000002</v>
      </c>
      <c r="E161" s="339">
        <v>1944442</v>
      </c>
      <c r="F161" s="337">
        <f t="shared" si="26"/>
        <v>5751659.4360000007</v>
      </c>
      <c r="G161" s="338">
        <v>2.9580000000000002</v>
      </c>
      <c r="H161" s="339">
        <v>1944442</v>
      </c>
      <c r="I161" s="337">
        <f t="shared" si="27"/>
        <v>5751659.4360000007</v>
      </c>
      <c r="J161" s="336">
        <f t="shared" si="28"/>
        <v>0</v>
      </c>
      <c r="K161" s="337">
        <f t="shared" si="29"/>
        <v>0</v>
      </c>
      <c r="L161" s="338">
        <f t="shared" si="30"/>
        <v>0</v>
      </c>
      <c r="M161" s="339">
        <f t="shared" si="31"/>
        <v>0</v>
      </c>
      <c r="N161" s="340"/>
    </row>
    <row r="162" spans="1:14" ht="32.25" customHeight="1">
      <c r="A162" s="342">
        <v>9</v>
      </c>
      <c r="B162" s="340" t="s">
        <v>1013</v>
      </c>
      <c r="C162" s="340" t="s">
        <v>914</v>
      </c>
      <c r="D162" s="338">
        <v>0.53779999999999994</v>
      </c>
      <c r="E162" s="339">
        <v>21613723</v>
      </c>
      <c r="F162" s="337">
        <f t="shared" si="26"/>
        <v>11623860.2294</v>
      </c>
      <c r="G162" s="338">
        <v>0.53779999999999994</v>
      </c>
      <c r="H162" s="339">
        <v>21613723</v>
      </c>
      <c r="I162" s="337">
        <f t="shared" si="27"/>
        <v>11623860.2294</v>
      </c>
      <c r="J162" s="336">
        <f t="shared" si="28"/>
        <v>0</v>
      </c>
      <c r="K162" s="337">
        <f t="shared" si="29"/>
        <v>0</v>
      </c>
      <c r="L162" s="338">
        <f t="shared" si="30"/>
        <v>0</v>
      </c>
      <c r="M162" s="339">
        <f t="shared" si="31"/>
        <v>0</v>
      </c>
      <c r="N162" s="340"/>
    </row>
    <row r="163" spans="1:14" ht="32.25" customHeight="1">
      <c r="A163" s="342">
        <v>10</v>
      </c>
      <c r="B163" s="340" t="s">
        <v>946</v>
      </c>
      <c r="C163" s="340" t="s">
        <v>914</v>
      </c>
      <c r="D163" s="338">
        <v>0.4</v>
      </c>
      <c r="E163" s="339">
        <v>17821387</v>
      </c>
      <c r="F163" s="337">
        <f t="shared" si="26"/>
        <v>7128554.8000000007</v>
      </c>
      <c r="G163" s="338">
        <v>0.4</v>
      </c>
      <c r="H163" s="339">
        <v>17821387</v>
      </c>
      <c r="I163" s="337">
        <f t="shared" si="27"/>
        <v>7128554.8000000007</v>
      </c>
      <c r="J163" s="336">
        <f t="shared" si="28"/>
        <v>0</v>
      </c>
      <c r="K163" s="337">
        <f t="shared" si="29"/>
        <v>0</v>
      </c>
      <c r="L163" s="338">
        <f t="shared" si="30"/>
        <v>0</v>
      </c>
      <c r="M163" s="339">
        <f t="shared" si="31"/>
        <v>0</v>
      </c>
      <c r="N163" s="340"/>
    </row>
    <row r="164" spans="1:14" ht="32.25" customHeight="1">
      <c r="A164" s="342">
        <v>11</v>
      </c>
      <c r="B164" s="340" t="s">
        <v>1014</v>
      </c>
      <c r="C164" s="340" t="s">
        <v>914</v>
      </c>
      <c r="D164" s="338">
        <v>1.7678</v>
      </c>
      <c r="E164" s="339">
        <v>16155898</v>
      </c>
      <c r="F164" s="337">
        <f t="shared" si="26"/>
        <v>28560396.4844</v>
      </c>
      <c r="G164" s="338">
        <v>1.7678</v>
      </c>
      <c r="H164" s="339">
        <v>16155898</v>
      </c>
      <c r="I164" s="337">
        <f t="shared" si="27"/>
        <v>28560396.4844</v>
      </c>
      <c r="J164" s="336">
        <f t="shared" si="28"/>
        <v>0</v>
      </c>
      <c r="K164" s="337">
        <f t="shared" si="29"/>
        <v>0</v>
      </c>
      <c r="L164" s="338">
        <f t="shared" si="30"/>
        <v>0</v>
      </c>
      <c r="M164" s="339">
        <f t="shared" si="31"/>
        <v>0</v>
      </c>
      <c r="N164" s="340"/>
    </row>
    <row r="165" spans="1:14" ht="32.25" customHeight="1">
      <c r="A165" s="342">
        <v>12</v>
      </c>
      <c r="B165" s="340" t="s">
        <v>1015</v>
      </c>
      <c r="C165" s="340" t="s">
        <v>914</v>
      </c>
      <c r="D165" s="338">
        <v>0.29580000000000001</v>
      </c>
      <c r="E165" s="339">
        <v>17179470</v>
      </c>
      <c r="F165" s="337">
        <f t="shared" si="26"/>
        <v>5081687.2259999998</v>
      </c>
      <c r="G165" s="338">
        <v>0.29580000000000001</v>
      </c>
      <c r="H165" s="339">
        <v>17179470</v>
      </c>
      <c r="I165" s="337">
        <f t="shared" si="27"/>
        <v>5081687.2259999998</v>
      </c>
      <c r="J165" s="336">
        <f t="shared" si="28"/>
        <v>0</v>
      </c>
      <c r="K165" s="337">
        <f t="shared" si="29"/>
        <v>0</v>
      </c>
      <c r="L165" s="338">
        <f t="shared" si="30"/>
        <v>0</v>
      </c>
      <c r="M165" s="339">
        <f t="shared" si="31"/>
        <v>0</v>
      </c>
      <c r="N165" s="340"/>
    </row>
    <row r="166" spans="1:14" ht="32.25" customHeight="1">
      <c r="A166" s="342">
        <v>13</v>
      </c>
      <c r="B166" s="340" t="s">
        <v>1016</v>
      </c>
      <c r="C166" s="340" t="s">
        <v>919</v>
      </c>
      <c r="D166" s="338">
        <v>1.0991</v>
      </c>
      <c r="E166" s="339">
        <v>23112893</v>
      </c>
      <c r="F166" s="337">
        <f t="shared" si="26"/>
        <v>25403380.6963</v>
      </c>
      <c r="G166" s="338">
        <v>1.0991</v>
      </c>
      <c r="H166" s="339">
        <v>23112893</v>
      </c>
      <c r="I166" s="337">
        <f t="shared" si="27"/>
        <v>25403380.6963</v>
      </c>
      <c r="J166" s="336">
        <f t="shared" si="28"/>
        <v>0</v>
      </c>
      <c r="K166" s="337">
        <f t="shared" si="29"/>
        <v>0</v>
      </c>
      <c r="L166" s="338">
        <f t="shared" si="30"/>
        <v>0</v>
      </c>
      <c r="M166" s="339">
        <f t="shared" si="31"/>
        <v>0</v>
      </c>
      <c r="N166" s="340"/>
    </row>
    <row r="167" spans="1:14" ht="32.25" customHeight="1">
      <c r="A167" s="342">
        <v>14</v>
      </c>
      <c r="B167" s="340" t="s">
        <v>1017</v>
      </c>
      <c r="C167" s="340" t="s">
        <v>919</v>
      </c>
      <c r="D167" s="338">
        <v>0.49980000000000002</v>
      </c>
      <c r="E167" s="339">
        <v>22795827</v>
      </c>
      <c r="F167" s="337">
        <f t="shared" si="26"/>
        <v>11393354.3346</v>
      </c>
      <c r="G167" s="338">
        <v>0.49980000000000002</v>
      </c>
      <c r="H167" s="339">
        <v>22795827</v>
      </c>
      <c r="I167" s="337">
        <f t="shared" si="27"/>
        <v>11393354.3346</v>
      </c>
      <c r="J167" s="336">
        <f t="shared" si="28"/>
        <v>0</v>
      </c>
      <c r="K167" s="337">
        <f t="shared" si="29"/>
        <v>0</v>
      </c>
      <c r="L167" s="338">
        <f t="shared" si="30"/>
        <v>0</v>
      </c>
      <c r="M167" s="339">
        <f t="shared" si="31"/>
        <v>0</v>
      </c>
      <c r="N167" s="340"/>
    </row>
    <row r="168" spans="1:14" ht="32.25" customHeight="1">
      <c r="A168" s="342">
        <v>15</v>
      </c>
      <c r="B168" s="340" t="s">
        <v>1018</v>
      </c>
      <c r="C168" s="340" t="s">
        <v>919</v>
      </c>
      <c r="D168" s="338">
        <v>4.4955999999999996</v>
      </c>
      <c r="E168" s="339">
        <v>24438803</v>
      </c>
      <c r="F168" s="337">
        <f t="shared" si="26"/>
        <v>109867082.76679999</v>
      </c>
      <c r="G168" s="338">
        <v>4.4955999999999996</v>
      </c>
      <c r="H168" s="339">
        <v>24438803</v>
      </c>
      <c r="I168" s="337">
        <f t="shared" si="27"/>
        <v>109867082.76679999</v>
      </c>
      <c r="J168" s="336">
        <f t="shared" si="28"/>
        <v>0</v>
      </c>
      <c r="K168" s="337">
        <f t="shared" si="29"/>
        <v>0</v>
      </c>
      <c r="L168" s="338">
        <f t="shared" si="30"/>
        <v>0</v>
      </c>
      <c r="M168" s="339">
        <f t="shared" si="31"/>
        <v>0</v>
      </c>
      <c r="N168" s="340"/>
    </row>
    <row r="169" spans="1:14" ht="32.25" customHeight="1">
      <c r="A169" s="342">
        <v>16</v>
      </c>
      <c r="B169" s="340" t="s">
        <v>1019</v>
      </c>
      <c r="C169" s="340" t="s">
        <v>919</v>
      </c>
      <c r="D169" s="338">
        <v>0.56810000000000005</v>
      </c>
      <c r="E169" s="339">
        <v>22736885</v>
      </c>
      <c r="F169" s="337">
        <f t="shared" si="26"/>
        <v>12916824.368500002</v>
      </c>
      <c r="G169" s="338">
        <v>0.56810000000000005</v>
      </c>
      <c r="H169" s="339">
        <v>22736885</v>
      </c>
      <c r="I169" s="337">
        <f t="shared" si="27"/>
        <v>12916824.368500002</v>
      </c>
      <c r="J169" s="336">
        <f t="shared" si="28"/>
        <v>0</v>
      </c>
      <c r="K169" s="337">
        <f t="shared" si="29"/>
        <v>0</v>
      </c>
      <c r="L169" s="338">
        <f t="shared" si="30"/>
        <v>0</v>
      </c>
      <c r="M169" s="339">
        <f t="shared" si="31"/>
        <v>0</v>
      </c>
      <c r="N169" s="340"/>
    </row>
    <row r="170" spans="1:14" ht="32.25" customHeight="1">
      <c r="A170" s="342">
        <v>17</v>
      </c>
      <c r="B170" s="340" t="s">
        <v>929</v>
      </c>
      <c r="C170" s="340" t="s">
        <v>930</v>
      </c>
      <c r="D170" s="338">
        <v>147.19999999999999</v>
      </c>
      <c r="E170" s="339">
        <v>81113</v>
      </c>
      <c r="F170" s="337">
        <f t="shared" si="26"/>
        <v>11939833.6</v>
      </c>
      <c r="G170" s="338">
        <v>147.19999999999999</v>
      </c>
      <c r="H170" s="339">
        <v>81113</v>
      </c>
      <c r="I170" s="337">
        <f t="shared" si="27"/>
        <v>11939833.6</v>
      </c>
      <c r="J170" s="336">
        <f t="shared" si="28"/>
        <v>0</v>
      </c>
      <c r="K170" s="337">
        <f t="shared" si="29"/>
        <v>0</v>
      </c>
      <c r="L170" s="338">
        <f t="shared" si="30"/>
        <v>0</v>
      </c>
      <c r="M170" s="339">
        <f t="shared" si="31"/>
        <v>0</v>
      </c>
      <c r="N170" s="340"/>
    </row>
    <row r="171" spans="1:14" ht="32.25" customHeight="1">
      <c r="A171" s="342">
        <v>18</v>
      </c>
      <c r="B171" s="340" t="s">
        <v>1020</v>
      </c>
      <c r="C171" s="340" t="s">
        <v>930</v>
      </c>
      <c r="D171" s="338">
        <v>28.8</v>
      </c>
      <c r="E171" s="339">
        <v>149196</v>
      </c>
      <c r="F171" s="337">
        <f t="shared" si="26"/>
        <v>4296844.8</v>
      </c>
      <c r="G171" s="338">
        <v>28.8</v>
      </c>
      <c r="H171" s="339">
        <v>149196</v>
      </c>
      <c r="I171" s="337">
        <f t="shared" si="27"/>
        <v>4296844.8</v>
      </c>
      <c r="J171" s="336">
        <f t="shared" si="28"/>
        <v>0</v>
      </c>
      <c r="K171" s="337">
        <f t="shared" si="29"/>
        <v>0</v>
      </c>
      <c r="L171" s="338">
        <f t="shared" si="30"/>
        <v>0</v>
      </c>
      <c r="M171" s="339">
        <f t="shared" si="31"/>
        <v>0</v>
      </c>
      <c r="N171" s="340"/>
    </row>
    <row r="172" spans="1:14" ht="32.25" customHeight="1">
      <c r="A172" s="342">
        <v>19</v>
      </c>
      <c r="B172" s="340" t="s">
        <v>1004</v>
      </c>
      <c r="C172" s="340" t="s">
        <v>930</v>
      </c>
      <c r="D172" s="338">
        <v>53.78</v>
      </c>
      <c r="E172" s="339">
        <v>105194</v>
      </c>
      <c r="F172" s="337">
        <f t="shared" si="26"/>
        <v>5657333.3200000003</v>
      </c>
      <c r="G172" s="338">
        <v>53.78</v>
      </c>
      <c r="H172" s="339">
        <v>105194</v>
      </c>
      <c r="I172" s="337">
        <f t="shared" si="27"/>
        <v>5657333.3200000003</v>
      </c>
      <c r="J172" s="336">
        <f t="shared" si="28"/>
        <v>0</v>
      </c>
      <c r="K172" s="337">
        <f t="shared" si="29"/>
        <v>0</v>
      </c>
      <c r="L172" s="338">
        <f t="shared" si="30"/>
        <v>0</v>
      </c>
      <c r="M172" s="339">
        <f t="shared" si="31"/>
        <v>0</v>
      </c>
      <c r="N172" s="340"/>
    </row>
    <row r="173" spans="1:14" ht="32.25" customHeight="1">
      <c r="A173" s="342">
        <v>20</v>
      </c>
      <c r="B173" s="340" t="s">
        <v>1021</v>
      </c>
      <c r="C173" s="340" t="s">
        <v>930</v>
      </c>
      <c r="D173" s="338">
        <v>59.16</v>
      </c>
      <c r="E173" s="339">
        <v>144019</v>
      </c>
      <c r="F173" s="337">
        <f t="shared" si="26"/>
        <v>8520164.0399999991</v>
      </c>
      <c r="G173" s="338">
        <v>59.16</v>
      </c>
      <c r="H173" s="339">
        <v>144019</v>
      </c>
      <c r="I173" s="337">
        <f t="shared" si="27"/>
        <v>8520164.0399999991</v>
      </c>
      <c r="J173" s="336">
        <f t="shared" si="28"/>
        <v>0</v>
      </c>
      <c r="K173" s="337">
        <f t="shared" si="29"/>
        <v>0</v>
      </c>
      <c r="L173" s="338">
        <f t="shared" si="30"/>
        <v>0</v>
      </c>
      <c r="M173" s="339">
        <f t="shared" si="31"/>
        <v>0</v>
      </c>
      <c r="N173" s="340"/>
    </row>
    <row r="174" spans="1:14" ht="32.25" customHeight="1">
      <c r="A174" s="342">
        <v>21</v>
      </c>
      <c r="B174" s="340" t="s">
        <v>1022</v>
      </c>
      <c r="C174" s="340" t="s">
        <v>930</v>
      </c>
      <c r="D174" s="338">
        <v>29.58</v>
      </c>
      <c r="E174" s="339">
        <v>57407</v>
      </c>
      <c r="F174" s="337">
        <f t="shared" si="26"/>
        <v>1698099.0599999998</v>
      </c>
      <c r="G174" s="338">
        <v>29.58</v>
      </c>
      <c r="H174" s="339">
        <v>57407</v>
      </c>
      <c r="I174" s="337">
        <f t="shared" si="27"/>
        <v>1698099.0599999998</v>
      </c>
      <c r="J174" s="336">
        <f t="shared" si="28"/>
        <v>0</v>
      </c>
      <c r="K174" s="337">
        <f t="shared" si="29"/>
        <v>0</v>
      </c>
      <c r="L174" s="338">
        <f t="shared" si="30"/>
        <v>0</v>
      </c>
      <c r="M174" s="339">
        <f t="shared" si="31"/>
        <v>0</v>
      </c>
      <c r="N174" s="340"/>
    </row>
    <row r="175" spans="1:14" ht="32.25" customHeight="1">
      <c r="A175" s="342">
        <v>22</v>
      </c>
      <c r="B175" s="340" t="s">
        <v>991</v>
      </c>
      <c r="C175" s="340" t="s">
        <v>930</v>
      </c>
      <c r="D175" s="338">
        <v>34.1</v>
      </c>
      <c r="E175" s="339">
        <v>187552</v>
      </c>
      <c r="F175" s="337">
        <f t="shared" si="26"/>
        <v>6395523.2000000002</v>
      </c>
      <c r="G175" s="338">
        <v>34.1</v>
      </c>
      <c r="H175" s="339">
        <v>187552</v>
      </c>
      <c r="I175" s="337">
        <f t="shared" si="27"/>
        <v>6395523.2000000002</v>
      </c>
      <c r="J175" s="336">
        <f t="shared" si="28"/>
        <v>0</v>
      </c>
      <c r="K175" s="337">
        <f t="shared" si="29"/>
        <v>0</v>
      </c>
      <c r="L175" s="338">
        <f t="shared" si="30"/>
        <v>0</v>
      </c>
      <c r="M175" s="339">
        <f t="shared" si="31"/>
        <v>0</v>
      </c>
      <c r="N175" s="340"/>
    </row>
    <row r="176" spans="1:14" ht="32.25" customHeight="1">
      <c r="A176" s="342">
        <v>23</v>
      </c>
      <c r="B176" s="340" t="s">
        <v>954</v>
      </c>
      <c r="C176" s="340" t="s">
        <v>930</v>
      </c>
      <c r="D176" s="338">
        <v>103.18</v>
      </c>
      <c r="E176" s="339">
        <v>274407</v>
      </c>
      <c r="F176" s="337">
        <f t="shared" si="26"/>
        <v>28313314.260000002</v>
      </c>
      <c r="G176" s="338">
        <v>103.18</v>
      </c>
      <c r="H176" s="339">
        <v>274407</v>
      </c>
      <c r="I176" s="337">
        <f t="shared" si="27"/>
        <v>28313314.260000002</v>
      </c>
      <c r="J176" s="336">
        <f t="shared" si="28"/>
        <v>0</v>
      </c>
      <c r="K176" s="337">
        <f t="shared" si="29"/>
        <v>0</v>
      </c>
      <c r="L176" s="338">
        <f t="shared" si="30"/>
        <v>0</v>
      </c>
      <c r="M176" s="339">
        <f t="shared" si="31"/>
        <v>0</v>
      </c>
      <c r="N176" s="340"/>
    </row>
    <row r="177" spans="1:14" ht="32.25" customHeight="1">
      <c r="A177" s="342">
        <v>24</v>
      </c>
      <c r="B177" s="340" t="s">
        <v>964</v>
      </c>
      <c r="C177" s="340" t="s">
        <v>930</v>
      </c>
      <c r="D177" s="338">
        <v>68.2</v>
      </c>
      <c r="E177" s="339">
        <v>47287</v>
      </c>
      <c r="F177" s="337">
        <f t="shared" si="26"/>
        <v>3224973.4</v>
      </c>
      <c r="G177" s="338">
        <v>68.2</v>
      </c>
      <c r="H177" s="339">
        <v>47287</v>
      </c>
      <c r="I177" s="337">
        <f t="shared" si="27"/>
        <v>3224973.4</v>
      </c>
      <c r="J177" s="336">
        <f t="shared" si="28"/>
        <v>0</v>
      </c>
      <c r="K177" s="337">
        <f t="shared" si="29"/>
        <v>0</v>
      </c>
      <c r="L177" s="338">
        <f t="shared" si="30"/>
        <v>0</v>
      </c>
      <c r="M177" s="339">
        <f t="shared" si="31"/>
        <v>0</v>
      </c>
      <c r="N177" s="340"/>
    </row>
    <row r="178" spans="1:14" ht="32.25" customHeight="1">
      <c r="A178" s="342">
        <v>25</v>
      </c>
      <c r="B178" s="340" t="s">
        <v>933</v>
      </c>
      <c r="C178" s="340" t="s">
        <v>930</v>
      </c>
      <c r="D178" s="338">
        <v>90.72</v>
      </c>
      <c r="E178" s="339">
        <v>83662</v>
      </c>
      <c r="F178" s="337">
        <f t="shared" si="26"/>
        <v>7589816.6399999997</v>
      </c>
      <c r="G178" s="338">
        <v>90.72</v>
      </c>
      <c r="H178" s="339">
        <v>83662</v>
      </c>
      <c r="I178" s="337">
        <f t="shared" si="27"/>
        <v>7589816.6399999997</v>
      </c>
      <c r="J178" s="336">
        <f t="shared" si="28"/>
        <v>0</v>
      </c>
      <c r="K178" s="337">
        <f t="shared" si="29"/>
        <v>0</v>
      </c>
      <c r="L178" s="338">
        <f t="shared" si="30"/>
        <v>0</v>
      </c>
      <c r="M178" s="339">
        <f t="shared" si="31"/>
        <v>0</v>
      </c>
      <c r="N178" s="340"/>
    </row>
    <row r="179" spans="1:14" s="352" customFormat="1" ht="32.25" customHeight="1">
      <c r="A179" s="344">
        <v>26</v>
      </c>
      <c r="B179" s="351" t="s">
        <v>934</v>
      </c>
      <c r="C179" s="351" t="s">
        <v>930</v>
      </c>
      <c r="D179" s="347">
        <v>90.72</v>
      </c>
      <c r="E179" s="348">
        <v>59365</v>
      </c>
      <c r="F179" s="349">
        <f t="shared" si="26"/>
        <v>5385592.7999999998</v>
      </c>
      <c r="G179" s="347">
        <v>90.72</v>
      </c>
      <c r="H179" s="348">
        <v>29710</v>
      </c>
      <c r="I179" s="349">
        <f t="shared" si="27"/>
        <v>2695291.2</v>
      </c>
      <c r="J179" s="350">
        <f t="shared" si="28"/>
        <v>0</v>
      </c>
      <c r="K179" s="349">
        <f t="shared" si="29"/>
        <v>2690301.5999999996</v>
      </c>
      <c r="L179" s="347">
        <f t="shared" si="30"/>
        <v>0</v>
      </c>
      <c r="M179" s="348">
        <f t="shared" si="31"/>
        <v>0</v>
      </c>
      <c r="N179" s="351"/>
    </row>
    <row r="180" spans="1:14" s="327" customFormat="1" ht="32.25" customHeight="1">
      <c r="A180" s="536" t="s">
        <v>94</v>
      </c>
      <c r="B180" s="536"/>
      <c r="C180" s="536"/>
      <c r="D180" s="328"/>
      <c r="E180" s="329"/>
      <c r="F180" s="329">
        <f>SUM(F153:F179)</f>
        <v>459682232.78400004</v>
      </c>
      <c r="G180" s="328"/>
      <c r="H180" s="329"/>
      <c r="I180" s="329">
        <f>SUM(I153:I179)</f>
        <v>456991931.18400002</v>
      </c>
      <c r="J180" s="328"/>
      <c r="K180" s="329">
        <f>SUM(K153:K179)</f>
        <v>2690301.5999999996</v>
      </c>
      <c r="L180" s="328"/>
      <c r="M180" s="329">
        <f>SUM(M153:M179)</f>
        <v>0</v>
      </c>
      <c r="N180" s="360"/>
    </row>
    <row r="181" spans="1:14" ht="32.25" customHeight="1">
      <c r="A181" s="536" t="s">
        <v>1023</v>
      </c>
      <c r="B181" s="536"/>
      <c r="C181" s="536"/>
      <c r="D181" s="338"/>
      <c r="E181" s="339"/>
      <c r="F181" s="337"/>
      <c r="G181" s="338"/>
      <c r="H181" s="339"/>
      <c r="I181" s="337"/>
      <c r="J181" s="336"/>
      <c r="K181" s="337"/>
      <c r="L181" s="338"/>
      <c r="M181" s="339"/>
      <c r="N181" s="340"/>
    </row>
    <row r="182" spans="1:14" ht="32.25" customHeight="1">
      <c r="A182" s="342">
        <v>1</v>
      </c>
      <c r="B182" s="340" t="s">
        <v>1024</v>
      </c>
      <c r="C182" s="340" t="s">
        <v>900</v>
      </c>
      <c r="D182" s="338">
        <v>18.4041</v>
      </c>
      <c r="E182" s="339">
        <v>230428</v>
      </c>
      <c r="F182" s="337">
        <f t="shared" ref="F182:F199" si="32">D182*E182</f>
        <v>4240819.9547999995</v>
      </c>
      <c r="G182" s="338">
        <v>18.4041</v>
      </c>
      <c r="H182" s="339">
        <v>230428</v>
      </c>
      <c r="I182" s="337">
        <f t="shared" ref="I182:I199" si="33">G182*H182</f>
        <v>4240819.9547999995</v>
      </c>
      <c r="J182" s="336">
        <f t="shared" ref="J182:J199" si="34">MAX(D182-G182,0)</f>
        <v>0</v>
      </c>
      <c r="K182" s="337">
        <f t="shared" ref="K182:K199" si="35">MAX(F182-I182,0)</f>
        <v>0</v>
      </c>
      <c r="L182" s="338">
        <f t="shared" ref="L182:L199" si="36">MAX(G182-D182,0)</f>
        <v>0</v>
      </c>
      <c r="M182" s="339">
        <f t="shared" ref="M182:M199" si="37">MAX(I182-F182,0)</f>
        <v>0</v>
      </c>
      <c r="N182" s="340"/>
    </row>
    <row r="183" spans="1:14" s="352" customFormat="1" ht="32.25" customHeight="1">
      <c r="A183" s="344">
        <v>2</v>
      </c>
      <c r="B183" s="351" t="s">
        <v>1025</v>
      </c>
      <c r="C183" s="351" t="s">
        <v>900</v>
      </c>
      <c r="D183" s="347">
        <v>1.3</v>
      </c>
      <c r="E183" s="348">
        <v>201625</v>
      </c>
      <c r="F183" s="349">
        <f t="shared" si="32"/>
        <v>262112.5</v>
      </c>
      <c r="G183" s="347">
        <v>19.448</v>
      </c>
      <c r="H183" s="348">
        <v>201625</v>
      </c>
      <c r="I183" s="349">
        <f t="shared" si="33"/>
        <v>3921203</v>
      </c>
      <c r="J183" s="350">
        <f t="shared" si="34"/>
        <v>0</v>
      </c>
      <c r="K183" s="349">
        <f t="shared" si="35"/>
        <v>0</v>
      </c>
      <c r="L183" s="347">
        <f t="shared" si="36"/>
        <v>18.148</v>
      </c>
      <c r="M183" s="348">
        <f t="shared" si="37"/>
        <v>3659090.5</v>
      </c>
      <c r="N183" s="351"/>
    </row>
    <row r="184" spans="1:14" s="352" customFormat="1" ht="32.25" customHeight="1">
      <c r="A184" s="344">
        <v>3</v>
      </c>
      <c r="B184" s="351" t="s">
        <v>1026</v>
      </c>
      <c r="C184" s="351" t="s">
        <v>900</v>
      </c>
      <c r="D184" s="347">
        <v>12.7026</v>
      </c>
      <c r="E184" s="348">
        <v>124076</v>
      </c>
      <c r="F184" s="349">
        <f t="shared" si="32"/>
        <v>1576087.7975999999</v>
      </c>
      <c r="G184" s="347">
        <v>18.751999999999999</v>
      </c>
      <c r="H184" s="348">
        <v>124076</v>
      </c>
      <c r="I184" s="349">
        <f t="shared" si="33"/>
        <v>2326673.1519999998</v>
      </c>
      <c r="J184" s="350">
        <f t="shared" si="34"/>
        <v>0</v>
      </c>
      <c r="K184" s="349">
        <f t="shared" si="35"/>
        <v>0</v>
      </c>
      <c r="L184" s="347">
        <f t="shared" si="36"/>
        <v>6.0493999999999986</v>
      </c>
      <c r="M184" s="348">
        <f t="shared" si="37"/>
        <v>750585.35439999984</v>
      </c>
      <c r="N184" s="351"/>
    </row>
    <row r="185" spans="1:14" ht="32.25" customHeight="1">
      <c r="A185" s="342">
        <v>4</v>
      </c>
      <c r="B185" s="340" t="s">
        <v>938</v>
      </c>
      <c r="C185" s="340"/>
      <c r="D185" s="338">
        <v>8.8000000000000007</v>
      </c>
      <c r="E185" s="339">
        <v>1206690</v>
      </c>
      <c r="F185" s="337">
        <f t="shared" si="32"/>
        <v>10618872</v>
      </c>
      <c r="G185" s="338">
        <v>8.8000000000000007</v>
      </c>
      <c r="H185" s="339">
        <v>1206690</v>
      </c>
      <c r="I185" s="337">
        <f t="shared" si="33"/>
        <v>10618872</v>
      </c>
      <c r="J185" s="336">
        <f t="shared" si="34"/>
        <v>0</v>
      </c>
      <c r="K185" s="337">
        <f t="shared" si="35"/>
        <v>0</v>
      </c>
      <c r="L185" s="338">
        <f t="shared" si="36"/>
        <v>0</v>
      </c>
      <c r="M185" s="339">
        <f t="shared" si="37"/>
        <v>0</v>
      </c>
      <c r="N185" s="340"/>
    </row>
    <row r="186" spans="1:14" s="352" customFormat="1" ht="32.25" customHeight="1">
      <c r="A186" s="344">
        <v>5</v>
      </c>
      <c r="B186" s="351" t="s">
        <v>1027</v>
      </c>
      <c r="C186" s="351" t="s">
        <v>900</v>
      </c>
      <c r="D186" s="347">
        <v>1.089</v>
      </c>
      <c r="E186" s="348">
        <v>1283592</v>
      </c>
      <c r="F186" s="349">
        <f t="shared" si="32"/>
        <v>1397831.6879999998</v>
      </c>
      <c r="G186" s="347">
        <v>8.5690000000000008</v>
      </c>
      <c r="H186" s="348">
        <v>1283592</v>
      </c>
      <c r="I186" s="349">
        <f t="shared" si="33"/>
        <v>10999099.848000001</v>
      </c>
      <c r="J186" s="350">
        <f t="shared" si="34"/>
        <v>0</v>
      </c>
      <c r="K186" s="349">
        <f t="shared" si="35"/>
        <v>0</v>
      </c>
      <c r="L186" s="347">
        <f t="shared" si="36"/>
        <v>7.48</v>
      </c>
      <c r="M186" s="348">
        <f t="shared" si="37"/>
        <v>9601268.160000002</v>
      </c>
      <c r="N186" s="351"/>
    </row>
    <row r="187" spans="1:14" ht="32.25" customHeight="1">
      <c r="A187" s="342">
        <v>6</v>
      </c>
      <c r="B187" s="340" t="s">
        <v>1028</v>
      </c>
      <c r="C187" s="340" t="s">
        <v>900</v>
      </c>
      <c r="D187" s="338">
        <v>5.6870000000000003</v>
      </c>
      <c r="E187" s="339">
        <v>1684611</v>
      </c>
      <c r="F187" s="337">
        <f t="shared" si="32"/>
        <v>9580382.7570000011</v>
      </c>
      <c r="G187" s="338">
        <v>5.6870000000000003</v>
      </c>
      <c r="H187" s="339">
        <v>1684611</v>
      </c>
      <c r="I187" s="337">
        <f t="shared" si="33"/>
        <v>9580382.7570000011</v>
      </c>
      <c r="J187" s="336">
        <f t="shared" si="34"/>
        <v>0</v>
      </c>
      <c r="K187" s="337">
        <f t="shared" si="35"/>
        <v>0</v>
      </c>
      <c r="L187" s="338">
        <f t="shared" si="36"/>
        <v>0</v>
      </c>
      <c r="M187" s="339">
        <f t="shared" si="37"/>
        <v>0</v>
      </c>
      <c r="N187" s="340"/>
    </row>
    <row r="188" spans="1:14" s="352" customFormat="1" ht="32.25" customHeight="1">
      <c r="A188" s="344">
        <v>7</v>
      </c>
      <c r="B188" s="351" t="s">
        <v>999</v>
      </c>
      <c r="C188" s="351" t="s">
        <v>900</v>
      </c>
      <c r="D188" s="347">
        <v>3</v>
      </c>
      <c r="E188" s="348">
        <v>2216701</v>
      </c>
      <c r="F188" s="349">
        <f t="shared" si="32"/>
        <v>6650103</v>
      </c>
      <c r="G188" s="347">
        <v>9.7200000000000006</v>
      </c>
      <c r="H188" s="348">
        <v>2216701</v>
      </c>
      <c r="I188" s="349">
        <f t="shared" si="33"/>
        <v>21546333.720000003</v>
      </c>
      <c r="J188" s="350">
        <f t="shared" si="34"/>
        <v>0</v>
      </c>
      <c r="K188" s="349">
        <f t="shared" si="35"/>
        <v>0</v>
      </c>
      <c r="L188" s="347">
        <f t="shared" si="36"/>
        <v>6.7200000000000006</v>
      </c>
      <c r="M188" s="348">
        <f t="shared" si="37"/>
        <v>14896230.720000003</v>
      </c>
      <c r="N188" s="351"/>
    </row>
    <row r="189" spans="1:14" s="352" customFormat="1" ht="32.25" customHeight="1">
      <c r="A189" s="344">
        <v>8</v>
      </c>
      <c r="B189" s="351" t="s">
        <v>951</v>
      </c>
      <c r="C189" s="351" t="s">
        <v>900</v>
      </c>
      <c r="D189" s="347">
        <v>39.159999999999997</v>
      </c>
      <c r="E189" s="348">
        <v>1676247</v>
      </c>
      <c r="F189" s="349">
        <f t="shared" si="32"/>
        <v>65641832.519999996</v>
      </c>
      <c r="G189" s="347">
        <v>30</v>
      </c>
      <c r="H189" s="348">
        <v>1676247</v>
      </c>
      <c r="I189" s="349">
        <f t="shared" si="33"/>
        <v>50287410</v>
      </c>
      <c r="J189" s="350">
        <f t="shared" si="34"/>
        <v>9.1599999999999966</v>
      </c>
      <c r="K189" s="349">
        <f t="shared" si="35"/>
        <v>15354422.519999996</v>
      </c>
      <c r="L189" s="347">
        <f t="shared" si="36"/>
        <v>0</v>
      </c>
      <c r="M189" s="348">
        <f t="shared" si="37"/>
        <v>0</v>
      </c>
      <c r="N189" s="351"/>
    </row>
    <row r="190" spans="1:14" s="352" customFormat="1" ht="32.25" customHeight="1">
      <c r="A190" s="344">
        <v>9</v>
      </c>
      <c r="B190" s="351" t="s">
        <v>989</v>
      </c>
      <c r="C190" s="351" t="s">
        <v>900</v>
      </c>
      <c r="D190" s="347">
        <v>90</v>
      </c>
      <c r="E190" s="348">
        <v>195237</v>
      </c>
      <c r="F190" s="349">
        <f t="shared" si="32"/>
        <v>17571330</v>
      </c>
      <c r="G190" s="347">
        <v>183</v>
      </c>
      <c r="H190" s="348">
        <v>118811</v>
      </c>
      <c r="I190" s="349">
        <f t="shared" si="33"/>
        <v>21742413</v>
      </c>
      <c r="J190" s="350">
        <f t="shared" si="34"/>
        <v>0</v>
      </c>
      <c r="K190" s="349">
        <f t="shared" si="35"/>
        <v>0</v>
      </c>
      <c r="L190" s="347">
        <f t="shared" si="36"/>
        <v>93</v>
      </c>
      <c r="M190" s="348">
        <f t="shared" si="37"/>
        <v>4171083</v>
      </c>
      <c r="N190" s="351"/>
    </row>
    <row r="191" spans="1:14" s="352" customFormat="1" ht="32.25" customHeight="1">
      <c r="A191" s="344">
        <v>10</v>
      </c>
      <c r="B191" s="351" t="s">
        <v>1029</v>
      </c>
      <c r="C191" s="351" t="s">
        <v>900</v>
      </c>
      <c r="D191" s="347">
        <v>2.88</v>
      </c>
      <c r="E191" s="348">
        <v>2142036</v>
      </c>
      <c r="F191" s="349">
        <f t="shared" si="32"/>
        <v>6169063.6799999997</v>
      </c>
      <c r="G191" s="347">
        <v>0</v>
      </c>
      <c r="H191" s="348">
        <v>2142036</v>
      </c>
      <c r="I191" s="349">
        <f t="shared" si="33"/>
        <v>0</v>
      </c>
      <c r="J191" s="350">
        <f t="shared" si="34"/>
        <v>2.88</v>
      </c>
      <c r="K191" s="349">
        <f t="shared" si="35"/>
        <v>6169063.6799999997</v>
      </c>
      <c r="L191" s="347">
        <f t="shared" si="36"/>
        <v>0</v>
      </c>
      <c r="M191" s="348">
        <f t="shared" si="37"/>
        <v>0</v>
      </c>
      <c r="N191" s="351"/>
    </row>
    <row r="192" spans="1:14" s="352" customFormat="1" ht="32.25" customHeight="1">
      <c r="A192" s="344">
        <v>11</v>
      </c>
      <c r="B192" s="351" t="s">
        <v>929</v>
      </c>
      <c r="C192" s="351" t="s">
        <v>930</v>
      </c>
      <c r="D192" s="347">
        <v>28.8</v>
      </c>
      <c r="E192" s="348">
        <v>81113</v>
      </c>
      <c r="F192" s="349">
        <f t="shared" si="32"/>
        <v>2336054.4</v>
      </c>
      <c r="G192" s="347">
        <v>4.4880000000000004</v>
      </c>
      <c r="H192" s="348">
        <v>81113</v>
      </c>
      <c r="I192" s="349">
        <f t="shared" si="33"/>
        <v>364035.14400000003</v>
      </c>
      <c r="J192" s="350">
        <f t="shared" si="34"/>
        <v>24.312000000000001</v>
      </c>
      <c r="K192" s="349">
        <f t="shared" si="35"/>
        <v>1972019.2559999998</v>
      </c>
      <c r="L192" s="347">
        <f t="shared" si="36"/>
        <v>0</v>
      </c>
      <c r="M192" s="348">
        <f t="shared" si="37"/>
        <v>0</v>
      </c>
      <c r="N192" s="351"/>
    </row>
    <row r="193" spans="1:14" ht="32.25" customHeight="1">
      <c r="A193" s="342">
        <v>12</v>
      </c>
      <c r="B193" s="340" t="s">
        <v>944</v>
      </c>
      <c r="C193" s="340" t="s">
        <v>914</v>
      </c>
      <c r="D193" s="338">
        <v>0.35970000000000002</v>
      </c>
      <c r="E193" s="339">
        <v>16065408</v>
      </c>
      <c r="F193" s="337">
        <f t="shared" si="32"/>
        <v>5778727.2576000001</v>
      </c>
      <c r="G193" s="338">
        <v>0.35970000000000002</v>
      </c>
      <c r="H193" s="339">
        <v>16065408</v>
      </c>
      <c r="I193" s="337">
        <f t="shared" si="33"/>
        <v>5778727.2576000001</v>
      </c>
      <c r="J193" s="336">
        <f t="shared" si="34"/>
        <v>0</v>
      </c>
      <c r="K193" s="337">
        <f t="shared" si="35"/>
        <v>0</v>
      </c>
      <c r="L193" s="338">
        <f t="shared" si="36"/>
        <v>0</v>
      </c>
      <c r="M193" s="339">
        <f t="shared" si="37"/>
        <v>0</v>
      </c>
      <c r="N193" s="340"/>
    </row>
    <row r="194" spans="1:14" ht="32.25" customHeight="1">
      <c r="A194" s="342">
        <v>13</v>
      </c>
      <c r="B194" s="340" t="s">
        <v>1001</v>
      </c>
      <c r="C194" s="340" t="s">
        <v>914</v>
      </c>
      <c r="D194" s="338">
        <v>0.3</v>
      </c>
      <c r="E194" s="339">
        <v>21613723</v>
      </c>
      <c r="F194" s="337">
        <f t="shared" si="32"/>
        <v>6484116.8999999994</v>
      </c>
      <c r="G194" s="338">
        <v>0.3</v>
      </c>
      <c r="H194" s="339">
        <v>21613723</v>
      </c>
      <c r="I194" s="337">
        <f t="shared" si="33"/>
        <v>6484116.8999999994</v>
      </c>
      <c r="J194" s="336">
        <f t="shared" si="34"/>
        <v>0</v>
      </c>
      <c r="K194" s="337">
        <f t="shared" si="35"/>
        <v>0</v>
      </c>
      <c r="L194" s="338">
        <f t="shared" si="36"/>
        <v>0</v>
      </c>
      <c r="M194" s="339">
        <f t="shared" si="37"/>
        <v>0</v>
      </c>
      <c r="N194" s="340"/>
    </row>
    <row r="195" spans="1:14" s="352" customFormat="1" ht="32.25" customHeight="1">
      <c r="A195" s="344">
        <v>14</v>
      </c>
      <c r="B195" s="351" t="s">
        <v>1030</v>
      </c>
      <c r="C195" s="351" t="s">
        <v>919</v>
      </c>
      <c r="D195" s="347">
        <v>0.25159999999999999</v>
      </c>
      <c r="E195" s="348">
        <v>21940712</v>
      </c>
      <c r="F195" s="349">
        <f t="shared" si="32"/>
        <v>5520283.1392000001</v>
      </c>
      <c r="G195" s="347">
        <v>0.50319999999999998</v>
      </c>
      <c r="H195" s="348">
        <v>21940712</v>
      </c>
      <c r="I195" s="349">
        <f t="shared" si="33"/>
        <v>11040566.2784</v>
      </c>
      <c r="J195" s="350">
        <f t="shared" si="34"/>
        <v>0</v>
      </c>
      <c r="K195" s="349">
        <f t="shared" si="35"/>
        <v>0</v>
      </c>
      <c r="L195" s="347">
        <f t="shared" si="36"/>
        <v>0.25159999999999999</v>
      </c>
      <c r="M195" s="348">
        <f t="shared" si="37"/>
        <v>5520283.1392000001</v>
      </c>
      <c r="N195" s="351"/>
    </row>
    <row r="196" spans="1:14" ht="32.25" customHeight="1">
      <c r="A196" s="342">
        <v>15</v>
      </c>
      <c r="B196" s="340" t="s">
        <v>1031</v>
      </c>
      <c r="C196" s="340" t="s">
        <v>919</v>
      </c>
      <c r="D196" s="338">
        <v>0.70209999999999995</v>
      </c>
      <c r="E196" s="339">
        <v>23112893</v>
      </c>
      <c r="F196" s="337">
        <f t="shared" si="32"/>
        <v>16227562.175299998</v>
      </c>
      <c r="G196" s="338">
        <v>0.70209999999999995</v>
      </c>
      <c r="H196" s="339">
        <v>23112893</v>
      </c>
      <c r="I196" s="337">
        <f t="shared" si="33"/>
        <v>16227562.175299998</v>
      </c>
      <c r="J196" s="336">
        <f t="shared" si="34"/>
        <v>0</v>
      </c>
      <c r="K196" s="337">
        <f t="shared" si="35"/>
        <v>0</v>
      </c>
      <c r="L196" s="338">
        <f t="shared" si="36"/>
        <v>0</v>
      </c>
      <c r="M196" s="339">
        <f t="shared" si="37"/>
        <v>0</v>
      </c>
      <c r="N196" s="340"/>
    </row>
    <row r="197" spans="1:14" s="352" customFormat="1" ht="32.25" customHeight="1">
      <c r="A197" s="344">
        <v>16</v>
      </c>
      <c r="B197" s="351" t="s">
        <v>924</v>
      </c>
      <c r="C197" s="351" t="s">
        <v>914</v>
      </c>
      <c r="D197" s="347">
        <v>3.5</v>
      </c>
      <c r="E197" s="348">
        <v>682496</v>
      </c>
      <c r="F197" s="349">
        <f t="shared" si="32"/>
        <v>2388736</v>
      </c>
      <c r="G197" s="347">
        <v>3</v>
      </c>
      <c r="H197" s="348">
        <v>682496</v>
      </c>
      <c r="I197" s="349">
        <f t="shared" si="33"/>
        <v>2047488</v>
      </c>
      <c r="J197" s="350">
        <f t="shared" si="34"/>
        <v>0.5</v>
      </c>
      <c r="K197" s="349">
        <f t="shared" si="35"/>
        <v>341248</v>
      </c>
      <c r="L197" s="347">
        <f t="shared" si="36"/>
        <v>0</v>
      </c>
      <c r="M197" s="348">
        <f t="shared" si="37"/>
        <v>0</v>
      </c>
      <c r="N197" s="351"/>
    </row>
    <row r="198" spans="1:14" s="352" customFormat="1" ht="32.25" customHeight="1">
      <c r="A198" s="344">
        <v>17</v>
      </c>
      <c r="B198" s="351" t="s">
        <v>1032</v>
      </c>
      <c r="C198" s="351" t="s">
        <v>919</v>
      </c>
      <c r="D198" s="347"/>
      <c r="E198" s="348"/>
      <c r="F198" s="349">
        <f t="shared" si="32"/>
        <v>0</v>
      </c>
      <c r="G198" s="347">
        <v>0.74119999999999997</v>
      </c>
      <c r="H198" s="348">
        <v>22329835</v>
      </c>
      <c r="I198" s="349">
        <f t="shared" si="33"/>
        <v>16550873.702</v>
      </c>
      <c r="J198" s="350">
        <f t="shared" si="34"/>
        <v>0</v>
      </c>
      <c r="K198" s="349">
        <f t="shared" si="35"/>
        <v>0</v>
      </c>
      <c r="L198" s="347">
        <f t="shared" si="36"/>
        <v>0.74119999999999997</v>
      </c>
      <c r="M198" s="348">
        <f t="shared" si="37"/>
        <v>16550873.702</v>
      </c>
      <c r="N198" s="351"/>
    </row>
    <row r="199" spans="1:14" s="352" customFormat="1" ht="32.25" customHeight="1">
      <c r="A199" s="344">
        <v>18</v>
      </c>
      <c r="B199" s="351" t="s">
        <v>958</v>
      </c>
      <c r="C199" s="351"/>
      <c r="D199" s="347"/>
      <c r="E199" s="348"/>
      <c r="F199" s="349">
        <f t="shared" si="32"/>
        <v>0</v>
      </c>
      <c r="G199" s="347">
        <v>4.24</v>
      </c>
      <c r="H199" s="348">
        <v>1537033</v>
      </c>
      <c r="I199" s="349">
        <f t="shared" si="33"/>
        <v>6517019.9199999999</v>
      </c>
      <c r="J199" s="350">
        <f t="shared" si="34"/>
        <v>0</v>
      </c>
      <c r="K199" s="349">
        <f t="shared" si="35"/>
        <v>0</v>
      </c>
      <c r="L199" s="347">
        <f t="shared" si="36"/>
        <v>4.24</v>
      </c>
      <c r="M199" s="348">
        <f t="shared" si="37"/>
        <v>6517019.9199999999</v>
      </c>
      <c r="N199" s="351"/>
    </row>
    <row r="200" spans="1:14" s="327" customFormat="1" ht="32.25" customHeight="1">
      <c r="A200" s="536" t="s">
        <v>94</v>
      </c>
      <c r="B200" s="536"/>
      <c r="C200" s="536"/>
      <c r="D200" s="328"/>
      <c r="E200" s="329"/>
      <c r="F200" s="329">
        <f>SUM(F181:F199)</f>
        <v>162443915.76949999</v>
      </c>
      <c r="G200" s="328"/>
      <c r="H200" s="329"/>
      <c r="I200" s="329">
        <f>SUM(I181:I199)</f>
        <v>200273596.8091</v>
      </c>
      <c r="J200" s="328"/>
      <c r="K200" s="329">
        <f>SUM(K181:K199)</f>
        <v>23836753.455999997</v>
      </c>
      <c r="L200" s="328"/>
      <c r="M200" s="329">
        <f>SUM(M181:M199)</f>
        <v>61666434.495600007</v>
      </c>
      <c r="N200" s="360"/>
    </row>
    <row r="201" spans="1:14" ht="32.25" customHeight="1">
      <c r="A201" s="536" t="s">
        <v>1033</v>
      </c>
      <c r="B201" s="536"/>
      <c r="C201" s="536"/>
      <c r="D201" s="338"/>
      <c r="E201" s="339"/>
      <c r="F201" s="337"/>
      <c r="G201" s="338"/>
      <c r="H201" s="339"/>
      <c r="I201" s="337"/>
      <c r="J201" s="336"/>
      <c r="K201" s="337"/>
      <c r="L201" s="338"/>
      <c r="M201" s="339"/>
      <c r="N201" s="340"/>
    </row>
    <row r="202" spans="1:14" s="352" customFormat="1" ht="32.25" customHeight="1">
      <c r="A202" s="344">
        <v>1</v>
      </c>
      <c r="B202" s="351" t="s">
        <v>899</v>
      </c>
      <c r="C202" s="351" t="s">
        <v>900</v>
      </c>
      <c r="D202" s="347">
        <v>9.8552999999999997</v>
      </c>
      <c r="E202" s="348">
        <v>158277</v>
      </c>
      <c r="F202" s="349">
        <f t="shared" ref="F202:F213" si="38">D202*E202</f>
        <v>1559867.3181</v>
      </c>
      <c r="G202" s="347">
        <v>15.069599999999999</v>
      </c>
      <c r="H202" s="348">
        <v>158277</v>
      </c>
      <c r="I202" s="349">
        <f t="shared" ref="I202:I212" si="39">G202*H202</f>
        <v>2385171.0792</v>
      </c>
      <c r="J202" s="350">
        <f t="shared" ref="J202:J213" si="40">MAX(D202-G202,0)</f>
        <v>0</v>
      </c>
      <c r="K202" s="349">
        <f t="shared" ref="K202:K213" si="41">MAX(F202-I202,0)</f>
        <v>0</v>
      </c>
      <c r="L202" s="347">
        <f t="shared" ref="L202:L213" si="42">MAX(G202-D202,0)</f>
        <v>5.2142999999999997</v>
      </c>
      <c r="M202" s="348">
        <f t="shared" ref="M202:M213" si="43">MAX(I202-F202,0)</f>
        <v>825303.7611</v>
      </c>
      <c r="N202" s="351"/>
    </row>
    <row r="203" spans="1:14" s="352" customFormat="1" ht="32.25" customHeight="1">
      <c r="A203" s="344">
        <v>2</v>
      </c>
      <c r="B203" s="351" t="s">
        <v>1034</v>
      </c>
      <c r="C203" s="351" t="s">
        <v>939</v>
      </c>
      <c r="D203" s="347"/>
      <c r="E203" s="348"/>
      <c r="F203" s="349">
        <f t="shared" si="38"/>
        <v>0</v>
      </c>
      <c r="G203" s="347">
        <v>5.7750000000000004</v>
      </c>
      <c r="H203" s="348">
        <v>1206690</v>
      </c>
      <c r="I203" s="349">
        <f t="shared" si="39"/>
        <v>6968634.75</v>
      </c>
      <c r="J203" s="350">
        <f t="shared" si="40"/>
        <v>0</v>
      </c>
      <c r="K203" s="349">
        <f t="shared" si="41"/>
        <v>0</v>
      </c>
      <c r="L203" s="347">
        <f t="shared" si="42"/>
        <v>5.7750000000000004</v>
      </c>
      <c r="M203" s="348">
        <f t="shared" si="43"/>
        <v>6968634.75</v>
      </c>
      <c r="N203" s="351"/>
    </row>
    <row r="204" spans="1:14" s="352" customFormat="1" ht="32.25" customHeight="1">
      <c r="A204" s="344">
        <v>3</v>
      </c>
      <c r="B204" s="351" t="s">
        <v>1035</v>
      </c>
      <c r="C204" s="351" t="s">
        <v>900</v>
      </c>
      <c r="D204" s="347">
        <v>6.5707000000000004</v>
      </c>
      <c r="E204" s="348">
        <v>124836</v>
      </c>
      <c r="F204" s="349">
        <f t="shared" si="38"/>
        <v>820259.90520000004</v>
      </c>
      <c r="G204" s="347">
        <v>10.0464</v>
      </c>
      <c r="H204" s="348">
        <v>124836</v>
      </c>
      <c r="I204" s="349">
        <f t="shared" si="39"/>
        <v>1254152.3903999999</v>
      </c>
      <c r="J204" s="350">
        <f t="shared" si="40"/>
        <v>0</v>
      </c>
      <c r="K204" s="349">
        <f t="shared" si="41"/>
        <v>0</v>
      </c>
      <c r="L204" s="347">
        <f t="shared" si="42"/>
        <v>3.4756999999999998</v>
      </c>
      <c r="M204" s="348">
        <f t="shared" si="43"/>
        <v>433892.48519999988</v>
      </c>
      <c r="N204" s="351"/>
    </row>
    <row r="205" spans="1:14" s="352" customFormat="1" ht="32.25" customHeight="1">
      <c r="A205" s="344">
        <v>4</v>
      </c>
      <c r="B205" s="351" t="s">
        <v>971</v>
      </c>
      <c r="C205" s="351" t="s">
        <v>900</v>
      </c>
      <c r="D205" s="347">
        <v>0.47</v>
      </c>
      <c r="E205" s="348">
        <v>1285523</v>
      </c>
      <c r="F205" s="349">
        <f t="shared" si="38"/>
        <v>604195.80999999994</v>
      </c>
      <c r="G205" s="347">
        <v>0.55200000000000005</v>
      </c>
      <c r="H205" s="348">
        <v>1285523</v>
      </c>
      <c r="I205" s="349">
        <f t="shared" si="39"/>
        <v>709608.69600000011</v>
      </c>
      <c r="J205" s="350">
        <f t="shared" si="40"/>
        <v>0</v>
      </c>
      <c r="K205" s="349">
        <f t="shared" si="41"/>
        <v>0</v>
      </c>
      <c r="L205" s="347">
        <f t="shared" si="42"/>
        <v>8.2000000000000073E-2</v>
      </c>
      <c r="M205" s="348">
        <f t="shared" si="43"/>
        <v>105412.88600000017</v>
      </c>
      <c r="N205" s="351"/>
    </row>
    <row r="206" spans="1:14" s="352" customFormat="1" ht="32.25" customHeight="1">
      <c r="A206" s="344">
        <v>5</v>
      </c>
      <c r="B206" s="351" t="s">
        <v>1036</v>
      </c>
      <c r="C206" s="351" t="s">
        <v>900</v>
      </c>
      <c r="D206" s="347">
        <v>0.621</v>
      </c>
      <c r="E206" s="348">
        <v>1798035</v>
      </c>
      <c r="F206" s="349">
        <f t="shared" si="38"/>
        <v>1116579.7350000001</v>
      </c>
      <c r="G206" s="347">
        <v>0.55200000000000005</v>
      </c>
      <c r="H206" s="348">
        <v>1798035</v>
      </c>
      <c r="I206" s="349">
        <f t="shared" si="39"/>
        <v>992515.32000000007</v>
      </c>
      <c r="J206" s="350">
        <f t="shared" si="40"/>
        <v>6.899999999999995E-2</v>
      </c>
      <c r="K206" s="349">
        <f t="shared" si="41"/>
        <v>124064.41500000004</v>
      </c>
      <c r="L206" s="347">
        <f t="shared" si="42"/>
        <v>0</v>
      </c>
      <c r="M206" s="348">
        <f t="shared" si="43"/>
        <v>0</v>
      </c>
      <c r="N206" s="351"/>
    </row>
    <row r="207" spans="1:14" s="352" customFormat="1" ht="32.25" customHeight="1">
      <c r="A207" s="344">
        <v>6</v>
      </c>
      <c r="B207" s="351" t="s">
        <v>1037</v>
      </c>
      <c r="C207" s="351" t="s">
        <v>900</v>
      </c>
      <c r="D207" s="347">
        <v>0.29970000000000002</v>
      </c>
      <c r="E207" s="348">
        <v>2267107</v>
      </c>
      <c r="F207" s="349">
        <f t="shared" si="38"/>
        <v>679451.96790000005</v>
      </c>
      <c r="G207" s="347">
        <v>0.36959999999999998</v>
      </c>
      <c r="H207" s="348">
        <v>2267107</v>
      </c>
      <c r="I207" s="349">
        <f t="shared" si="39"/>
        <v>837922.74719999998</v>
      </c>
      <c r="J207" s="350">
        <f t="shared" si="40"/>
        <v>0</v>
      </c>
      <c r="K207" s="349">
        <f t="shared" si="41"/>
        <v>0</v>
      </c>
      <c r="L207" s="347">
        <f t="shared" si="42"/>
        <v>6.9899999999999962E-2</v>
      </c>
      <c r="M207" s="348">
        <f t="shared" si="43"/>
        <v>158470.77929999994</v>
      </c>
      <c r="N207" s="351"/>
    </row>
    <row r="208" spans="1:14" s="352" customFormat="1" ht="32.25" customHeight="1">
      <c r="A208" s="344">
        <v>7</v>
      </c>
      <c r="B208" s="351" t="s">
        <v>1038</v>
      </c>
      <c r="C208" s="351" t="s">
        <v>919</v>
      </c>
      <c r="D208" s="347">
        <v>2.4500000000000001E-2</v>
      </c>
      <c r="E208" s="348">
        <v>24470797</v>
      </c>
      <c r="F208" s="349">
        <f t="shared" si="38"/>
        <v>599534.52650000004</v>
      </c>
      <c r="G208" s="347">
        <v>5.4899999999999997E-2</v>
      </c>
      <c r="H208" s="348">
        <v>24470797</v>
      </c>
      <c r="I208" s="349">
        <f t="shared" si="39"/>
        <v>1343446.7552999998</v>
      </c>
      <c r="J208" s="350">
        <f t="shared" si="40"/>
        <v>0</v>
      </c>
      <c r="K208" s="349">
        <f t="shared" si="41"/>
        <v>0</v>
      </c>
      <c r="L208" s="347">
        <f t="shared" si="42"/>
        <v>3.0399999999999996E-2</v>
      </c>
      <c r="M208" s="348">
        <f t="shared" si="43"/>
        <v>743912.22879999981</v>
      </c>
      <c r="N208" s="351"/>
    </row>
    <row r="209" spans="1:14" s="352" customFormat="1" ht="32.25" customHeight="1">
      <c r="A209" s="344">
        <v>8</v>
      </c>
      <c r="B209" s="351" t="s">
        <v>1039</v>
      </c>
      <c r="C209" s="351" t="s">
        <v>994</v>
      </c>
      <c r="D209" s="347">
        <v>4</v>
      </c>
      <c r="E209" s="348">
        <v>69401</v>
      </c>
      <c r="F209" s="349">
        <f t="shared" si="38"/>
        <v>277604</v>
      </c>
      <c r="G209" s="347">
        <v>3</v>
      </c>
      <c r="H209" s="348">
        <v>69401</v>
      </c>
      <c r="I209" s="349">
        <f t="shared" si="39"/>
        <v>208203</v>
      </c>
      <c r="J209" s="350">
        <f t="shared" si="40"/>
        <v>1</v>
      </c>
      <c r="K209" s="349">
        <f t="shared" si="41"/>
        <v>69401</v>
      </c>
      <c r="L209" s="347">
        <f t="shared" si="42"/>
        <v>0</v>
      </c>
      <c r="M209" s="348">
        <f t="shared" si="43"/>
        <v>0</v>
      </c>
      <c r="N209" s="351"/>
    </row>
    <row r="210" spans="1:14" s="352" customFormat="1" ht="32.25" customHeight="1">
      <c r="A210" s="344">
        <v>9</v>
      </c>
      <c r="B210" s="351" t="s">
        <v>926</v>
      </c>
      <c r="C210" s="351" t="s">
        <v>900</v>
      </c>
      <c r="D210" s="347">
        <v>2.38</v>
      </c>
      <c r="E210" s="348">
        <v>2604470</v>
      </c>
      <c r="F210" s="349">
        <f t="shared" si="38"/>
        <v>6198638.5999999996</v>
      </c>
      <c r="G210" s="347">
        <v>3.2759999999999998</v>
      </c>
      <c r="H210" s="348">
        <v>2604470</v>
      </c>
      <c r="I210" s="349">
        <f t="shared" si="39"/>
        <v>8532243.7199999988</v>
      </c>
      <c r="J210" s="350">
        <f t="shared" si="40"/>
        <v>0</v>
      </c>
      <c r="K210" s="349">
        <f t="shared" si="41"/>
        <v>0</v>
      </c>
      <c r="L210" s="347">
        <f t="shared" si="42"/>
        <v>0.89599999999999991</v>
      </c>
      <c r="M210" s="348">
        <f t="shared" si="43"/>
        <v>2333605.1199999992</v>
      </c>
      <c r="N210" s="351"/>
    </row>
    <row r="211" spans="1:14" s="352" customFormat="1" ht="32.25" customHeight="1">
      <c r="A211" s="344">
        <v>10</v>
      </c>
      <c r="B211" s="351" t="s">
        <v>929</v>
      </c>
      <c r="C211" s="351" t="s">
        <v>930</v>
      </c>
      <c r="D211" s="347">
        <v>18.100000000000001</v>
      </c>
      <c r="E211" s="348">
        <v>81524</v>
      </c>
      <c r="F211" s="349">
        <f t="shared" si="38"/>
        <v>1475584.4000000001</v>
      </c>
      <c r="G211" s="347">
        <v>17.472000000000001</v>
      </c>
      <c r="H211" s="348">
        <v>81524</v>
      </c>
      <c r="I211" s="349">
        <f t="shared" si="39"/>
        <v>1424387.3280000002</v>
      </c>
      <c r="J211" s="350">
        <f t="shared" si="40"/>
        <v>0.62800000000000011</v>
      </c>
      <c r="K211" s="349">
        <f t="shared" si="41"/>
        <v>51197.071999999927</v>
      </c>
      <c r="L211" s="347">
        <f t="shared" si="42"/>
        <v>0</v>
      </c>
      <c r="M211" s="348">
        <f t="shared" si="43"/>
        <v>0</v>
      </c>
      <c r="N211" s="351"/>
    </row>
    <row r="212" spans="1:14" s="352" customFormat="1" ht="32.25" customHeight="1">
      <c r="A212" s="344">
        <v>11</v>
      </c>
      <c r="B212" s="351" t="s">
        <v>1040</v>
      </c>
      <c r="C212" s="351" t="s">
        <v>930</v>
      </c>
      <c r="D212" s="347">
        <v>14.09</v>
      </c>
      <c r="E212" s="348">
        <v>61795</v>
      </c>
      <c r="F212" s="349">
        <f t="shared" si="38"/>
        <v>870691.55</v>
      </c>
      <c r="G212" s="347">
        <v>2.82</v>
      </c>
      <c r="H212" s="348">
        <v>61793</v>
      </c>
      <c r="I212" s="349">
        <f t="shared" si="39"/>
        <v>174256.25999999998</v>
      </c>
      <c r="J212" s="350">
        <f t="shared" si="40"/>
        <v>11.27</v>
      </c>
      <c r="K212" s="349">
        <f t="shared" si="41"/>
        <v>696435.29</v>
      </c>
      <c r="L212" s="347">
        <f t="shared" si="42"/>
        <v>0</v>
      </c>
      <c r="M212" s="348">
        <f t="shared" si="43"/>
        <v>0</v>
      </c>
      <c r="N212" s="351"/>
    </row>
    <row r="213" spans="1:14" s="352" customFormat="1" ht="32.25" customHeight="1">
      <c r="A213" s="344">
        <v>12</v>
      </c>
      <c r="B213" s="366" t="s">
        <v>1041</v>
      </c>
      <c r="C213" s="366" t="s">
        <v>900</v>
      </c>
      <c r="D213" s="359">
        <v>8.0799999999999997E-2</v>
      </c>
      <c r="E213" s="358">
        <v>1535399</v>
      </c>
      <c r="F213" s="358">
        <f t="shared" si="38"/>
        <v>124060.2392</v>
      </c>
      <c r="G213" s="359"/>
      <c r="H213" s="358"/>
      <c r="I213" s="358"/>
      <c r="J213" s="350">
        <f t="shared" si="40"/>
        <v>8.0799999999999997E-2</v>
      </c>
      <c r="K213" s="349">
        <f t="shared" si="41"/>
        <v>124060.2392</v>
      </c>
      <c r="L213" s="347">
        <f t="shared" si="42"/>
        <v>0</v>
      </c>
      <c r="M213" s="348">
        <f t="shared" si="43"/>
        <v>0</v>
      </c>
      <c r="N213" s="351"/>
    </row>
    <row r="214" spans="1:14" s="327" customFormat="1" ht="32.25" customHeight="1">
      <c r="A214" s="536" t="s">
        <v>94</v>
      </c>
      <c r="B214" s="536"/>
      <c r="C214" s="536"/>
      <c r="D214" s="328"/>
      <c r="E214" s="329"/>
      <c r="F214" s="329">
        <f>SUM(F201:F213)</f>
        <v>14326468.051900001</v>
      </c>
      <c r="G214" s="328"/>
      <c r="H214" s="329"/>
      <c r="I214" s="329">
        <f>SUM(I201:I213)</f>
        <v>24830542.046100002</v>
      </c>
      <c r="J214" s="328"/>
      <c r="K214" s="329">
        <f>SUM(K201:K213)</f>
        <v>1065158.0162</v>
      </c>
      <c r="L214" s="328"/>
      <c r="M214" s="329">
        <f>SUM(M201:M213)</f>
        <v>11569232.010399999</v>
      </c>
      <c r="N214" s="360"/>
    </row>
    <row r="215" spans="1:14" s="327" customFormat="1" ht="32.25" customHeight="1">
      <c r="A215" s="546" t="s">
        <v>1042</v>
      </c>
      <c r="B215" s="546"/>
      <c r="C215" s="546"/>
      <c r="D215" s="330"/>
      <c r="E215" s="331"/>
      <c r="F215" s="331"/>
      <c r="G215" s="330"/>
      <c r="H215" s="331"/>
      <c r="I215" s="331">
        <v>32901264</v>
      </c>
      <c r="J215" s="330">
        <f t="shared" ref="J215:J218" si="44">MAX(D215-G215,0)</f>
        <v>0</v>
      </c>
      <c r="K215" s="331">
        <f t="shared" ref="K215:K220" si="45">MAX(F215-I215,0)</f>
        <v>0</v>
      </c>
      <c r="L215" s="330">
        <f t="shared" ref="L215:L218" si="46">MAX(G215-D215,0)</f>
        <v>0</v>
      </c>
      <c r="M215" s="331">
        <f t="shared" ref="M215:M220" si="47">MAX(I215-F215,0)</f>
        <v>32901264</v>
      </c>
      <c r="N215" s="332"/>
    </row>
    <row r="216" spans="1:14" s="327" customFormat="1" ht="32.25" customHeight="1">
      <c r="A216" s="547" t="s">
        <v>1043</v>
      </c>
      <c r="B216" s="547"/>
      <c r="C216" s="547"/>
      <c r="D216" s="367"/>
      <c r="E216" s="368"/>
      <c r="F216" s="368"/>
      <c r="G216" s="367"/>
      <c r="H216" s="368"/>
      <c r="I216" s="368">
        <v>119905555</v>
      </c>
      <c r="J216" s="367">
        <f t="shared" si="44"/>
        <v>0</v>
      </c>
      <c r="K216" s="368">
        <f t="shared" si="45"/>
        <v>0</v>
      </c>
      <c r="L216" s="367">
        <f t="shared" si="46"/>
        <v>0</v>
      </c>
      <c r="M216" s="368">
        <f t="shared" si="47"/>
        <v>119905555</v>
      </c>
      <c r="N216" s="369"/>
    </row>
    <row r="217" spans="1:14" s="327" customFormat="1" ht="32.25" customHeight="1">
      <c r="A217" s="547" t="s">
        <v>1044</v>
      </c>
      <c r="B217" s="547"/>
      <c r="C217" s="547"/>
      <c r="D217" s="367"/>
      <c r="E217" s="368"/>
      <c r="F217" s="368"/>
      <c r="G217" s="367"/>
      <c r="H217" s="368"/>
      <c r="I217" s="368">
        <v>886969404</v>
      </c>
      <c r="J217" s="367">
        <f t="shared" si="44"/>
        <v>0</v>
      </c>
      <c r="K217" s="368">
        <f t="shared" si="45"/>
        <v>0</v>
      </c>
      <c r="L217" s="367">
        <f t="shared" si="46"/>
        <v>0</v>
      </c>
      <c r="M217" s="368">
        <f t="shared" si="47"/>
        <v>886969404</v>
      </c>
      <c r="N217" s="369"/>
    </row>
    <row r="218" spans="1:14" s="327" customFormat="1" ht="32.25" customHeight="1">
      <c r="A218" s="547" t="s">
        <v>1045</v>
      </c>
      <c r="B218" s="547"/>
      <c r="C218" s="547"/>
      <c r="D218" s="367"/>
      <c r="E218" s="368"/>
      <c r="F218" s="368"/>
      <c r="G218" s="367"/>
      <c r="H218" s="368"/>
      <c r="I218" s="368">
        <v>286230000</v>
      </c>
      <c r="J218" s="367">
        <f t="shared" si="44"/>
        <v>0</v>
      </c>
      <c r="K218" s="368">
        <f t="shared" si="45"/>
        <v>0</v>
      </c>
      <c r="L218" s="367">
        <f t="shared" si="46"/>
        <v>0</v>
      </c>
      <c r="M218" s="368">
        <f t="shared" si="47"/>
        <v>286230000</v>
      </c>
      <c r="N218" s="369"/>
    </row>
    <row r="219" spans="1:14" s="327" customFormat="1" ht="32.25" customHeight="1">
      <c r="A219" s="547" t="s">
        <v>1046</v>
      </c>
      <c r="B219" s="547"/>
      <c r="C219" s="547"/>
      <c r="D219" s="367"/>
      <c r="E219" s="368"/>
      <c r="F219" s="368"/>
      <c r="G219" s="367"/>
      <c r="H219" s="368"/>
      <c r="I219" s="368">
        <v>300003882</v>
      </c>
      <c r="J219" s="367"/>
      <c r="K219" s="368">
        <f t="shared" si="45"/>
        <v>0</v>
      </c>
      <c r="L219" s="367"/>
      <c r="M219" s="368">
        <f t="shared" si="47"/>
        <v>300003882</v>
      </c>
      <c r="N219" s="369"/>
    </row>
    <row r="220" spans="1:14" s="327" customFormat="1" ht="32.25" customHeight="1">
      <c r="A220" s="548" t="s">
        <v>1047</v>
      </c>
      <c r="B220" s="548"/>
      <c r="C220" s="548"/>
      <c r="D220" s="370"/>
      <c r="E220" s="371"/>
      <c r="F220" s="371"/>
      <c r="G220" s="370"/>
      <c r="H220" s="371"/>
      <c r="I220" s="371">
        <v>53183258</v>
      </c>
      <c r="J220" s="370"/>
      <c r="K220" s="371">
        <f t="shared" si="45"/>
        <v>0</v>
      </c>
      <c r="L220" s="370"/>
      <c r="M220" s="371">
        <f t="shared" si="47"/>
        <v>53183258</v>
      </c>
      <c r="N220" s="372"/>
    </row>
    <row r="221" spans="1:14" s="327" customFormat="1" ht="32.25" customHeight="1">
      <c r="A221" s="536" t="s">
        <v>94</v>
      </c>
      <c r="B221" s="536"/>
      <c r="C221" s="536"/>
      <c r="D221" s="328"/>
      <c r="E221" s="329"/>
      <c r="F221" s="329">
        <f>SUM(F215:F220)</f>
        <v>0</v>
      </c>
      <c r="G221" s="328"/>
      <c r="H221" s="329"/>
      <c r="I221" s="329">
        <f>SUM(I215:I220)</f>
        <v>1679193363</v>
      </c>
      <c r="J221" s="328"/>
      <c r="K221" s="329">
        <f>SUM(K215:K220)</f>
        <v>0</v>
      </c>
      <c r="L221" s="328"/>
      <c r="M221" s="329">
        <f>SUM(M215:M220)</f>
        <v>1679193363</v>
      </c>
      <c r="N221" s="360"/>
    </row>
    <row r="222" spans="1:14" s="327" customFormat="1" ht="32.25" customHeight="1">
      <c r="A222" s="543" t="s">
        <v>1048</v>
      </c>
      <c r="B222" s="544"/>
      <c r="C222" s="545"/>
      <c r="D222" s="328"/>
      <c r="E222" s="329"/>
      <c r="F222" s="329">
        <f>F31+F72+F112+F152+F180+F200+F214+F221</f>
        <v>8748426395.2454014</v>
      </c>
      <c r="G222" s="329"/>
      <c r="H222" s="329"/>
      <c r="I222" s="329">
        <f>I31+I72+I112+I152+I180+I200+I214+I221</f>
        <v>10172568447.6012</v>
      </c>
      <c r="J222" s="329"/>
      <c r="K222" s="329">
        <f>K31+K72+K112+K152+K180+K200+K214+K221</f>
        <v>1267596478.4047</v>
      </c>
      <c r="L222" s="329"/>
      <c r="M222" s="329">
        <f>M31+M72+M112+M152+M180+M200+M214+M221</f>
        <v>2691738530.7605</v>
      </c>
      <c r="N222" s="360"/>
    </row>
    <row r="224" spans="1:14" ht="32.25" customHeight="1">
      <c r="G224" s="376"/>
    </row>
  </sheetData>
  <mergeCells count="30"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  <mergeCell ref="D2:F2"/>
    <mergeCell ref="L2:M2"/>
    <mergeCell ref="N2:N3"/>
    <mergeCell ref="A4:C4"/>
    <mergeCell ref="A31:C31"/>
    <mergeCell ref="G2:I2"/>
    <mergeCell ref="J2:K2"/>
    <mergeCell ref="A73:C73"/>
    <mergeCell ref="A112:C112"/>
    <mergeCell ref="A113:C113"/>
    <mergeCell ref="A72:C72"/>
    <mergeCell ref="A2:A3"/>
    <mergeCell ref="B2:B3"/>
    <mergeCell ref="C2:C3"/>
    <mergeCell ref="A32:C32"/>
  </mergeCells>
  <pageMargins left="0.16" right="0.15" top="0.16" bottom="0.16" header="0.13" footer="0.16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2016-02-22T07:33:16Z</cp:lastPrinted>
  <dcterms:created xsi:type="dcterms:W3CDTF">1996-10-14T23:33:28Z</dcterms:created>
  <dcterms:modified xsi:type="dcterms:W3CDTF">2016-03-11T09:02:50Z</dcterms:modified>
</cp:coreProperties>
</file>