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90" windowWidth="14880" windowHeight="8190" tabRatio="942" activeTab="3"/>
  </bookViews>
  <sheets>
    <sheet name="T.KẾT" sheetId="7" r:id="rId1"/>
    <sheet name="THÀNH PHÚ" sheetId="1" r:id="rId2"/>
    <sheet name="TẤN DŨNG" sheetId="3" r:id="rId3"/>
    <sheet name="NGHỊ HÒA" sheetId="2" r:id="rId4"/>
    <sheet name="MTN-DUOZON" sheetId="10" r:id="rId5"/>
    <sheet name="MÈ ĐƯỞNG" sheetId="11" r:id="rId6"/>
    <sheet name="ANH KIM" sheetId="16" r:id="rId7"/>
    <sheet name="TÂN MINH THƯ" sheetId="17" r:id="rId8"/>
  </sheets>
  <externalReferences>
    <externalReference r:id="rId9"/>
    <externalReference r:id="rId10"/>
  </externalReferences>
  <definedNames>
    <definedName name="_xlnm._FilterDatabase" localSheetId="6" hidden="1">'ANH KIM'!$A$11:$J$61</definedName>
    <definedName name="_xlnm._FilterDatabase" localSheetId="3" hidden="1">'NGHỊ HÒA'!$A$11:$L$77</definedName>
    <definedName name="_xlnm._FilterDatabase" localSheetId="2" hidden="1">'TẤN DŨNG'!$A$11:$K$202</definedName>
    <definedName name="_xlnm._FilterDatabase" localSheetId="1" hidden="1">'THÀNH PHÚ'!$A$11:$K$11</definedName>
  </definedNames>
  <calcPr calcId="144525"/>
</workbook>
</file>

<file path=xl/calcChain.xml><?xml version="1.0" encoding="utf-8"?>
<calcChain xmlns="http://schemas.openxmlformats.org/spreadsheetml/2006/main">
  <c r="J191" i="3" l="1"/>
  <c r="J192" i="3"/>
  <c r="J193" i="3"/>
  <c r="J194" i="3"/>
  <c r="J195" i="3"/>
  <c r="J190" i="3"/>
  <c r="J196" i="3"/>
  <c r="J197" i="3"/>
  <c r="F35" i="17" l="1"/>
  <c r="G35" i="17" s="1"/>
  <c r="I35" i="17" s="1"/>
  <c r="G193" i="3" l="1"/>
  <c r="H193" i="3"/>
  <c r="G194" i="3"/>
  <c r="H194" i="3"/>
  <c r="G195" i="3"/>
  <c r="H195" i="3"/>
  <c r="G196" i="3"/>
  <c r="H196" i="3"/>
  <c r="G197" i="3"/>
  <c r="H197" i="3"/>
  <c r="G198" i="3"/>
  <c r="H198" i="3"/>
  <c r="J198" i="3"/>
  <c r="G199" i="3"/>
  <c r="H199" i="3"/>
  <c r="J199" i="3"/>
  <c r="G200" i="3"/>
  <c r="H200" i="3"/>
  <c r="J200" i="3"/>
  <c r="G248" i="11" l="1"/>
  <c r="I69" i="2"/>
  <c r="G187" i="3"/>
  <c r="H187" i="3"/>
  <c r="G188" i="3"/>
  <c r="H188" i="3"/>
  <c r="G189" i="3"/>
  <c r="H189" i="3"/>
  <c r="G190" i="3"/>
  <c r="H190" i="3"/>
  <c r="G191" i="3"/>
  <c r="H191" i="3" s="1"/>
  <c r="G201" i="3"/>
  <c r="H201" i="3"/>
  <c r="J201" i="3"/>
  <c r="G246" i="11"/>
  <c r="G247" i="11"/>
  <c r="G249" i="11"/>
  <c r="I249" i="11"/>
  <c r="G250" i="11"/>
  <c r="I250" i="11" s="1"/>
  <c r="G251" i="11"/>
  <c r="I251" i="11"/>
  <c r="G252" i="11"/>
  <c r="I252" i="11"/>
  <c r="G253" i="11"/>
  <c r="G254" i="11"/>
  <c r="I254" i="11" s="1"/>
  <c r="G255" i="11"/>
  <c r="I255" i="11"/>
  <c r="G256" i="11"/>
  <c r="I256" i="11"/>
  <c r="G257" i="11"/>
  <c r="I257" i="11"/>
  <c r="G258" i="11"/>
  <c r="I258" i="11"/>
  <c r="G259" i="11"/>
  <c r="I259" i="11"/>
  <c r="G183" i="3"/>
  <c r="H183" i="3" s="1"/>
  <c r="G25" i="10"/>
  <c r="G26" i="10"/>
  <c r="G27" i="10"/>
  <c r="I27" i="10"/>
  <c r="G28" i="10"/>
  <c r="I28" i="10"/>
  <c r="G29" i="10"/>
  <c r="I29" i="10"/>
  <c r="G23" i="10"/>
  <c r="G24" i="10"/>
  <c r="H67" i="2"/>
  <c r="I67" i="2" s="1"/>
  <c r="H68" i="2"/>
  <c r="I68" i="2"/>
  <c r="H70" i="2"/>
  <c r="I70" i="2"/>
  <c r="K70" i="2"/>
  <c r="H71" i="2"/>
  <c r="I71" i="2"/>
  <c r="K71" i="2"/>
  <c r="H72" i="2"/>
  <c r="I72" i="2"/>
  <c r="K72" i="2"/>
  <c r="H73" i="2"/>
  <c r="I73" i="2"/>
  <c r="K73" i="2"/>
  <c r="H74" i="2"/>
  <c r="I74" i="2"/>
  <c r="K74" i="2"/>
  <c r="H75" i="2"/>
  <c r="I75" i="2"/>
  <c r="K75" i="2"/>
  <c r="H76" i="2"/>
  <c r="I76" i="2"/>
  <c r="K76" i="2"/>
  <c r="I253" i="11" l="1"/>
  <c r="G179" i="3"/>
  <c r="H179" i="3" s="1"/>
  <c r="G180" i="3" l="1"/>
  <c r="H180" i="3" s="1"/>
  <c r="G181" i="3"/>
  <c r="H181" i="3" s="1"/>
  <c r="G182" i="3"/>
  <c r="H182" i="3" s="1"/>
  <c r="G184" i="3"/>
  <c r="H184" i="3" s="1"/>
  <c r="G185" i="3"/>
  <c r="H185" i="3" s="1"/>
  <c r="G186" i="3"/>
  <c r="H186" i="3" s="1"/>
  <c r="G174" i="3"/>
  <c r="H174" i="3" s="1"/>
  <c r="G173" i="3"/>
  <c r="H173" i="3" s="1"/>
  <c r="G162" i="3"/>
  <c r="H162" i="3" s="1"/>
  <c r="H175" i="3" l="1"/>
  <c r="G175" i="3"/>
  <c r="I204" i="3"/>
  <c r="G55" i="16"/>
  <c r="G166" i="3"/>
  <c r="H166" i="3" s="1"/>
  <c r="G235" i="11"/>
  <c r="G236" i="11"/>
  <c r="G237" i="11"/>
  <c r="G238" i="11"/>
  <c r="G239" i="11"/>
  <c r="G240" i="11"/>
  <c r="G241" i="11"/>
  <c r="G242" i="11"/>
  <c r="G243" i="11"/>
  <c r="G244" i="11"/>
  <c r="G245" i="11"/>
  <c r="G260" i="11"/>
  <c r="I260" i="11"/>
  <c r="I62" i="2"/>
  <c r="G158" i="3"/>
  <c r="H158" i="3" s="1"/>
  <c r="G159" i="3"/>
  <c r="H159" i="3" s="1"/>
  <c r="G160" i="3"/>
  <c r="H160" i="3" s="1"/>
  <c r="G161" i="3"/>
  <c r="H161" i="3" s="1"/>
  <c r="G163" i="3"/>
  <c r="H163" i="3" s="1"/>
  <c r="G164" i="3"/>
  <c r="H164" i="3" s="1"/>
  <c r="G165" i="3"/>
  <c r="H165" i="3" s="1"/>
  <c r="G167" i="3"/>
  <c r="H167" i="3" s="1"/>
  <c r="G168" i="3"/>
  <c r="H168" i="3" s="1"/>
  <c r="G169" i="3"/>
  <c r="H169" i="3" s="1"/>
  <c r="G170" i="3"/>
  <c r="H170" i="3" s="1"/>
  <c r="G171" i="3"/>
  <c r="H171" i="3" s="1"/>
  <c r="G172" i="3"/>
  <c r="H172" i="3" s="1"/>
  <c r="G176" i="3"/>
  <c r="H176" i="3" s="1"/>
  <c r="G177" i="3"/>
  <c r="H177" i="3" s="1"/>
  <c r="A11" i="7" a="1"/>
  <c r="A11" i="7" s="1"/>
  <c r="A12" i="7" a="1"/>
  <c r="A12" i="7" s="1"/>
  <c r="A13" i="7" a="1"/>
  <c r="A13" i="7" s="1"/>
  <c r="A14" i="7" a="1"/>
  <c r="A14" i="7" s="1"/>
  <c r="G34" i="17"/>
  <c r="G36" i="17"/>
  <c r="I36" i="17"/>
  <c r="G37" i="17"/>
  <c r="I37" i="17"/>
  <c r="G38" i="17"/>
  <c r="I38" i="17"/>
  <c r="G39" i="17"/>
  <c r="I39" i="17"/>
  <c r="G154" i="3"/>
  <c r="H154" i="3" s="1"/>
  <c r="G155" i="3"/>
  <c r="H155" i="3" s="1"/>
  <c r="G156" i="3"/>
  <c r="H156" i="3" s="1"/>
  <c r="G157" i="3"/>
  <c r="H157" i="3" s="1"/>
  <c r="G178" i="3"/>
  <c r="H178" i="3" s="1"/>
  <c r="I61" i="2"/>
  <c r="G152" i="3"/>
  <c r="H152" i="3" s="1"/>
  <c r="F42" i="1"/>
  <c r="G42" i="1"/>
  <c r="F43" i="1"/>
  <c r="F44" i="1"/>
  <c r="G44" i="1" s="1"/>
  <c r="F45" i="1"/>
  <c r="F41" i="1"/>
  <c r="G41" i="1" s="1"/>
  <c r="G40" i="1"/>
  <c r="G43" i="16"/>
  <c r="G44" i="16"/>
  <c r="G45" i="16"/>
  <c r="G46" i="16"/>
  <c r="G47" i="16"/>
  <c r="G48" i="16"/>
  <c r="G49" i="16"/>
  <c r="G50" i="16"/>
  <c r="G51" i="16"/>
  <c r="G52" i="16"/>
  <c r="G53" i="16"/>
  <c r="G54" i="16"/>
  <c r="G56" i="16"/>
  <c r="G57" i="16"/>
  <c r="G58" i="16"/>
  <c r="G59" i="16"/>
  <c r="G60" i="16"/>
  <c r="I56" i="16"/>
  <c r="I57" i="16"/>
  <c r="I58" i="16"/>
  <c r="I59" i="16"/>
  <c r="I58" i="2"/>
  <c r="H59" i="2"/>
  <c r="I59" i="2"/>
  <c r="H60" i="2"/>
  <c r="I60" i="2" s="1"/>
  <c r="H63" i="2"/>
  <c r="I63" i="2" s="1"/>
  <c r="H64" i="2"/>
  <c r="I64" i="2" s="1"/>
  <c r="H65" i="2"/>
  <c r="I65" i="2" s="1"/>
  <c r="H66" i="2"/>
  <c r="I66" i="2"/>
  <c r="G146" i="3"/>
  <c r="H146" i="3" s="1"/>
  <c r="G39" i="1"/>
  <c r="H49" i="2"/>
  <c r="I49" i="2"/>
  <c r="H48" i="2"/>
  <c r="I48" i="2" s="1"/>
  <c r="H50" i="2"/>
  <c r="I50" i="2"/>
  <c r="H51" i="2"/>
  <c r="I51" i="2" s="1"/>
  <c r="H52" i="2"/>
  <c r="I52" i="2"/>
  <c r="H53" i="2"/>
  <c r="I53" i="2" s="1"/>
  <c r="H54" i="2"/>
  <c r="I54" i="2"/>
  <c r="H55" i="2"/>
  <c r="I55" i="2" s="1"/>
  <c r="H56" i="2"/>
  <c r="I56" i="2"/>
  <c r="H57" i="2"/>
  <c r="I57" i="2" s="1"/>
  <c r="F31" i="17"/>
  <c r="G230" i="11"/>
  <c r="G229" i="11"/>
  <c r="F38" i="1"/>
  <c r="G38" i="1" s="1"/>
  <c r="F37" i="1"/>
  <c r="G31" i="17"/>
  <c r="G30" i="17"/>
  <c r="G32" i="17"/>
  <c r="G33" i="17"/>
  <c r="G12" i="17"/>
  <c r="I12" i="17" s="1"/>
  <c r="I13" i="17" s="1"/>
  <c r="I14" i="17" s="1"/>
  <c r="I15" i="17" s="1"/>
  <c r="I16" i="17" s="1"/>
  <c r="I17" i="17" s="1"/>
  <c r="H18" i="17" s="1"/>
  <c r="G13" i="17"/>
  <c r="G14" i="17"/>
  <c r="G15" i="17"/>
  <c r="G16" i="17"/>
  <c r="G17" i="17"/>
  <c r="G18" i="17"/>
  <c r="F20" i="17"/>
  <c r="G20" i="17"/>
  <c r="G21" i="17"/>
  <c r="F22" i="17"/>
  <c r="G22" i="17"/>
  <c r="G23" i="17"/>
  <c r="F24" i="17"/>
  <c r="G24" i="17" s="1"/>
  <c r="G25" i="17"/>
  <c r="F26" i="17"/>
  <c r="G26" i="17" s="1"/>
  <c r="G27" i="17"/>
  <c r="F28" i="17"/>
  <c r="G28" i="17" s="1"/>
  <c r="G29" i="17"/>
  <c r="G36" i="1"/>
  <c r="G13" i="1"/>
  <c r="I13" i="1" s="1"/>
  <c r="I14" i="1" s="1"/>
  <c r="I15" i="1" s="1"/>
  <c r="G14" i="1"/>
  <c r="G15" i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G22" i="1"/>
  <c r="F23" i="1"/>
  <c r="G23" i="1"/>
  <c r="G24" i="1"/>
  <c r="F25" i="1"/>
  <c r="G25" i="1" s="1"/>
  <c r="F26" i="1"/>
  <c r="G26" i="1" s="1"/>
  <c r="G30" i="1"/>
  <c r="F27" i="1"/>
  <c r="G27" i="1"/>
  <c r="F28" i="1"/>
  <c r="G28" i="1" s="1"/>
  <c r="F29" i="1"/>
  <c r="G29" i="1"/>
  <c r="F31" i="1"/>
  <c r="G31" i="1" s="1"/>
  <c r="F32" i="1"/>
  <c r="G32" i="1"/>
  <c r="F33" i="1"/>
  <c r="G33" i="1" s="1"/>
  <c r="F34" i="1"/>
  <c r="G34" i="1"/>
  <c r="F35" i="1"/>
  <c r="G35" i="1" s="1"/>
  <c r="G228" i="11"/>
  <c r="I60" i="16"/>
  <c r="H15" i="16"/>
  <c r="G12" i="16"/>
  <c r="I12" i="16" s="1"/>
  <c r="I13" i="16" s="1"/>
  <c r="I14" i="16" s="1"/>
  <c r="I15" i="16" s="1"/>
  <c r="I16" i="16" s="1"/>
  <c r="I17" i="16" s="1"/>
  <c r="I18" i="16" s="1"/>
  <c r="G13" i="16"/>
  <c r="G14" i="16"/>
  <c r="G15" i="16"/>
  <c r="G16" i="16"/>
  <c r="G17" i="16"/>
  <c r="D19" i="16"/>
  <c r="G19" i="16" s="1"/>
  <c r="D20" i="16"/>
  <c r="G20" i="16" s="1"/>
  <c r="G21" i="16"/>
  <c r="G22" i="16"/>
  <c r="G23" i="16"/>
  <c r="G18" i="16"/>
  <c r="G24" i="16"/>
  <c r="G26" i="16"/>
  <c r="G25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I47" i="2"/>
  <c r="H13" i="2"/>
  <c r="I13" i="2" s="1"/>
  <c r="K13" i="2" s="1"/>
  <c r="H14" i="2"/>
  <c r="I14" i="2"/>
  <c r="H15" i="2"/>
  <c r="I15" i="2" s="1"/>
  <c r="H16" i="2"/>
  <c r="I16" i="2"/>
  <c r="H17" i="2"/>
  <c r="I17" i="2" s="1"/>
  <c r="H18" i="2"/>
  <c r="I18" i="2"/>
  <c r="I19" i="2"/>
  <c r="H20" i="2"/>
  <c r="I20" i="2" s="1"/>
  <c r="H21" i="2"/>
  <c r="I21" i="2" s="1"/>
  <c r="H22" i="2"/>
  <c r="I22" i="2" s="1"/>
  <c r="H23" i="2"/>
  <c r="I23" i="2" s="1"/>
  <c r="I24" i="2"/>
  <c r="I25" i="2"/>
  <c r="H26" i="2"/>
  <c r="I26" i="2" s="1"/>
  <c r="H27" i="2"/>
  <c r="I27" i="2" s="1"/>
  <c r="H28" i="2"/>
  <c r="I28" i="2" s="1"/>
  <c r="I29" i="2"/>
  <c r="H30" i="2"/>
  <c r="I30" i="2"/>
  <c r="H31" i="2"/>
  <c r="I31" i="2" s="1"/>
  <c r="H32" i="2"/>
  <c r="I32" i="2"/>
  <c r="H33" i="2"/>
  <c r="I33" i="2" s="1"/>
  <c r="H34" i="2"/>
  <c r="I34" i="2"/>
  <c r="H35" i="2"/>
  <c r="I35" i="2" s="1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I43" i="2"/>
  <c r="H44" i="2"/>
  <c r="I44" i="2" s="1"/>
  <c r="H45" i="2"/>
  <c r="I45" i="2" s="1"/>
  <c r="H46" i="2"/>
  <c r="I46" i="2" s="1"/>
  <c r="G142" i="3"/>
  <c r="H142" i="3" s="1"/>
  <c r="G143" i="3"/>
  <c r="H143" i="3" s="1"/>
  <c r="G144" i="3"/>
  <c r="H144" i="3" s="1"/>
  <c r="G145" i="3"/>
  <c r="H145" i="3" s="1"/>
  <c r="G147" i="3"/>
  <c r="H147" i="3" s="1"/>
  <c r="G148" i="3"/>
  <c r="H148" i="3" s="1"/>
  <c r="G149" i="3"/>
  <c r="H149" i="3" s="1"/>
  <c r="G150" i="3"/>
  <c r="H150" i="3" s="1"/>
  <c r="G151" i="3"/>
  <c r="H151" i="3" s="1"/>
  <c r="G153" i="3"/>
  <c r="H153" i="3" s="1"/>
  <c r="G140" i="3"/>
  <c r="H140" i="3" s="1"/>
  <c r="G15" i="3"/>
  <c r="H15" i="3" s="1"/>
  <c r="G16" i="3"/>
  <c r="H16" i="3" s="1"/>
  <c r="G17" i="3"/>
  <c r="H17" i="3" s="1"/>
  <c r="G18" i="3"/>
  <c r="H18" i="3" s="1"/>
  <c r="G19" i="3"/>
  <c r="H19" i="3" s="1"/>
  <c r="G20" i="3"/>
  <c r="H20" i="3" s="1"/>
  <c r="G21" i="3"/>
  <c r="H21" i="3" s="1"/>
  <c r="G22" i="3"/>
  <c r="H22" i="3" s="1"/>
  <c r="G23" i="3"/>
  <c r="H23" i="3" s="1"/>
  <c r="G25" i="3"/>
  <c r="H25" i="3" s="1"/>
  <c r="G26" i="3"/>
  <c r="H26" i="3" s="1"/>
  <c r="G27" i="3"/>
  <c r="H27" i="3" s="1"/>
  <c r="G28" i="3"/>
  <c r="H28" i="3" s="1"/>
  <c r="G29" i="3"/>
  <c r="H29" i="3" s="1"/>
  <c r="G30" i="3"/>
  <c r="H30" i="3" s="1"/>
  <c r="G31" i="3"/>
  <c r="H31" i="3" s="1"/>
  <c r="G32" i="3"/>
  <c r="H32" i="3" s="1"/>
  <c r="G33" i="3"/>
  <c r="H33" i="3" s="1"/>
  <c r="G34" i="3"/>
  <c r="H34" i="3" s="1"/>
  <c r="G35" i="3"/>
  <c r="H35" i="3" s="1"/>
  <c r="G36" i="3"/>
  <c r="H36" i="3" s="1"/>
  <c r="G37" i="3"/>
  <c r="H37" i="3" s="1"/>
  <c r="G38" i="3"/>
  <c r="H38" i="3" s="1"/>
  <c r="G39" i="3"/>
  <c r="H39" i="3" s="1"/>
  <c r="G40" i="3"/>
  <c r="H40" i="3" s="1"/>
  <c r="G41" i="3"/>
  <c r="H41" i="3" s="1"/>
  <c r="G42" i="3"/>
  <c r="H42" i="3" s="1"/>
  <c r="G43" i="3"/>
  <c r="H43" i="3" s="1"/>
  <c r="G44" i="3"/>
  <c r="H44" i="3" s="1"/>
  <c r="G45" i="3"/>
  <c r="H45" i="3" s="1"/>
  <c r="G46" i="3"/>
  <c r="H46" i="3" s="1"/>
  <c r="G47" i="3"/>
  <c r="H47" i="3" s="1"/>
  <c r="G48" i="3"/>
  <c r="H48" i="3" s="1"/>
  <c r="G49" i="3"/>
  <c r="H49" i="3" s="1"/>
  <c r="G50" i="3"/>
  <c r="H50" i="3" s="1"/>
  <c r="G51" i="3"/>
  <c r="H51" i="3" s="1"/>
  <c r="G52" i="3"/>
  <c r="H52" i="3" s="1"/>
  <c r="G53" i="3"/>
  <c r="H53" i="3" s="1"/>
  <c r="G54" i="3"/>
  <c r="H54" i="3" s="1"/>
  <c r="G55" i="3"/>
  <c r="H55" i="3" s="1"/>
  <c r="G56" i="3"/>
  <c r="H56" i="3" s="1"/>
  <c r="G57" i="3"/>
  <c r="H57" i="3" s="1"/>
  <c r="G58" i="3"/>
  <c r="H58" i="3" s="1"/>
  <c r="G59" i="3"/>
  <c r="H59" i="3" s="1"/>
  <c r="G60" i="3"/>
  <c r="H60" i="3" s="1"/>
  <c r="G61" i="3"/>
  <c r="H61" i="3" s="1"/>
  <c r="G62" i="3"/>
  <c r="H62" i="3" s="1"/>
  <c r="G63" i="3"/>
  <c r="H63" i="3" s="1"/>
  <c r="G64" i="3"/>
  <c r="H64" i="3" s="1"/>
  <c r="G65" i="3"/>
  <c r="H65" i="3" s="1"/>
  <c r="G66" i="3"/>
  <c r="H66" i="3" s="1"/>
  <c r="G67" i="3"/>
  <c r="H67" i="3" s="1"/>
  <c r="G68" i="3"/>
  <c r="H68" i="3" s="1"/>
  <c r="G69" i="3"/>
  <c r="H69" i="3" s="1"/>
  <c r="G70" i="3"/>
  <c r="H70" i="3" s="1"/>
  <c r="G71" i="3"/>
  <c r="H71" i="3" s="1"/>
  <c r="G72" i="3"/>
  <c r="H72" i="3" s="1"/>
  <c r="G73" i="3"/>
  <c r="H73" i="3" s="1"/>
  <c r="G74" i="3"/>
  <c r="H74" i="3" s="1"/>
  <c r="G75" i="3"/>
  <c r="H75" i="3" s="1"/>
  <c r="G76" i="3"/>
  <c r="H76" i="3" s="1"/>
  <c r="G77" i="3"/>
  <c r="H77" i="3" s="1"/>
  <c r="G78" i="3"/>
  <c r="H78" i="3" s="1"/>
  <c r="G79" i="3"/>
  <c r="H79" i="3" s="1"/>
  <c r="G80" i="3"/>
  <c r="H80" i="3" s="1"/>
  <c r="G81" i="3"/>
  <c r="H81" i="3" s="1"/>
  <c r="G82" i="3"/>
  <c r="H82" i="3" s="1"/>
  <c r="G83" i="3"/>
  <c r="H83" i="3" s="1"/>
  <c r="G84" i="3"/>
  <c r="H84" i="3" s="1"/>
  <c r="G85" i="3"/>
  <c r="H85" i="3" s="1"/>
  <c r="G86" i="3"/>
  <c r="H86" i="3" s="1"/>
  <c r="G87" i="3"/>
  <c r="H87" i="3" s="1"/>
  <c r="G88" i="3"/>
  <c r="H88" i="3" s="1"/>
  <c r="G89" i="3"/>
  <c r="H89" i="3" s="1"/>
  <c r="G90" i="3"/>
  <c r="H90" i="3" s="1"/>
  <c r="G91" i="3"/>
  <c r="H91" i="3" s="1"/>
  <c r="G92" i="3"/>
  <c r="H92" i="3" s="1"/>
  <c r="G93" i="3"/>
  <c r="H93" i="3" s="1"/>
  <c r="G94" i="3"/>
  <c r="H94" i="3" s="1"/>
  <c r="G95" i="3"/>
  <c r="H95" i="3" s="1"/>
  <c r="G96" i="3"/>
  <c r="H96" i="3" s="1"/>
  <c r="G97" i="3"/>
  <c r="H97" i="3" s="1"/>
  <c r="G98" i="3"/>
  <c r="H98" i="3" s="1"/>
  <c r="G99" i="3"/>
  <c r="H99" i="3" s="1"/>
  <c r="G100" i="3"/>
  <c r="H100" i="3" s="1"/>
  <c r="G101" i="3"/>
  <c r="H101" i="3" s="1"/>
  <c r="G102" i="3"/>
  <c r="G103" i="3"/>
  <c r="H103" i="3" s="1"/>
  <c r="G104" i="3"/>
  <c r="H104" i="3" s="1"/>
  <c r="G105" i="3"/>
  <c r="H105" i="3" s="1"/>
  <c r="G106" i="3"/>
  <c r="H106" i="3" s="1"/>
  <c r="G107" i="3"/>
  <c r="H107" i="3" s="1"/>
  <c r="G108" i="3"/>
  <c r="H108" i="3" s="1"/>
  <c r="G109" i="3"/>
  <c r="H109" i="3" s="1"/>
  <c r="G110" i="3"/>
  <c r="H110" i="3" s="1"/>
  <c r="G111" i="3"/>
  <c r="H111" i="3" s="1"/>
  <c r="G112" i="3"/>
  <c r="H112" i="3" s="1"/>
  <c r="G113" i="3"/>
  <c r="H113" i="3" s="1"/>
  <c r="G115" i="3"/>
  <c r="H115" i="3" s="1"/>
  <c r="G116" i="3"/>
  <c r="H116" i="3" s="1"/>
  <c r="G117" i="3"/>
  <c r="H117" i="3" s="1"/>
  <c r="G118" i="3"/>
  <c r="H118" i="3" s="1"/>
  <c r="G119" i="3"/>
  <c r="H119" i="3" s="1"/>
  <c r="G120" i="3"/>
  <c r="H120" i="3" s="1"/>
  <c r="G122" i="3"/>
  <c r="H122" i="3" s="1"/>
  <c r="G124" i="3"/>
  <c r="H124" i="3" s="1"/>
  <c r="G125" i="3"/>
  <c r="H125" i="3" s="1"/>
  <c r="G126" i="3"/>
  <c r="H126" i="3" s="1"/>
  <c r="G127" i="3"/>
  <c r="H127" i="3" s="1"/>
  <c r="G128" i="3"/>
  <c r="H128" i="3" s="1"/>
  <c r="G129" i="3"/>
  <c r="H129" i="3" s="1"/>
  <c r="G130" i="3"/>
  <c r="H130" i="3" s="1"/>
  <c r="G131" i="3"/>
  <c r="H131" i="3" s="1"/>
  <c r="G133" i="3"/>
  <c r="H133" i="3" s="1"/>
  <c r="G134" i="3"/>
  <c r="H134" i="3" s="1"/>
  <c r="G135" i="3"/>
  <c r="H135" i="3" s="1"/>
  <c r="G136" i="3"/>
  <c r="H136" i="3" s="1"/>
  <c r="G137" i="3"/>
  <c r="H137" i="3" s="1"/>
  <c r="G138" i="3"/>
  <c r="H138" i="3" s="1"/>
  <c r="G139" i="3"/>
  <c r="H139" i="3" s="1"/>
  <c r="G225" i="11"/>
  <c r="G224" i="11"/>
  <c r="G223" i="11"/>
  <c r="G226" i="11"/>
  <c r="G227" i="11"/>
  <c r="G231" i="11"/>
  <c r="G232" i="11"/>
  <c r="G233" i="11"/>
  <c r="G234" i="11"/>
  <c r="G217" i="11"/>
  <c r="G216" i="11"/>
  <c r="G13" i="1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I57" i="11" s="1"/>
  <c r="I58" i="11" s="1"/>
  <c r="I59" i="11" s="1"/>
  <c r="I60" i="11" s="1"/>
  <c r="I61" i="11" s="1"/>
  <c r="I62" i="11" s="1"/>
  <c r="I63" i="11" s="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H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H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H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8" i="11"/>
  <c r="G219" i="11"/>
  <c r="G220" i="11"/>
  <c r="G221" i="11"/>
  <c r="G222" i="11"/>
  <c r="G37" i="1"/>
  <c r="G43" i="1"/>
  <c r="G45" i="1"/>
  <c r="G46" i="1"/>
  <c r="I46" i="1"/>
  <c r="G47" i="1"/>
  <c r="I47" i="1"/>
  <c r="G48" i="1"/>
  <c r="I48" i="1"/>
  <c r="G49" i="1"/>
  <c r="I49" i="1"/>
  <c r="G50" i="1"/>
  <c r="I50" i="1"/>
  <c r="G51" i="1"/>
  <c r="I51" i="1"/>
  <c r="G52" i="1"/>
  <c r="I52" i="1"/>
  <c r="G13" i="3"/>
  <c r="H13" i="3" s="1"/>
  <c r="J13" i="3" s="1"/>
  <c r="G14" i="3"/>
  <c r="H14" i="3" s="1"/>
  <c r="G24" i="3"/>
  <c r="H24" i="3" s="1"/>
  <c r="E102" i="3"/>
  <c r="G114" i="3"/>
  <c r="H114" i="3" s="1"/>
  <c r="G121" i="3"/>
  <c r="H121" i="3" s="1"/>
  <c r="G123" i="3"/>
  <c r="H123" i="3" s="1"/>
  <c r="G132" i="3"/>
  <c r="H132" i="3" s="1"/>
  <c r="G261" i="11"/>
  <c r="I261" i="11"/>
  <c r="G141" i="3"/>
  <c r="H141" i="3" s="1"/>
  <c r="I202" i="3"/>
  <c r="G21" i="10"/>
  <c r="G13" i="10"/>
  <c r="I13" i="10" s="1"/>
  <c r="I14" i="10" s="1"/>
  <c r="I15" i="10" s="1"/>
  <c r="I16" i="10" s="1"/>
  <c r="I17" i="10" s="1"/>
  <c r="I18" i="10" s="1"/>
  <c r="G14" i="10"/>
  <c r="G15" i="10"/>
  <c r="G16" i="10"/>
  <c r="G17" i="10"/>
  <c r="G18" i="10"/>
  <c r="D19" i="10"/>
  <c r="G19" i="10" s="1"/>
  <c r="G30" i="10" s="1"/>
  <c r="G20" i="10"/>
  <c r="G22" i="10"/>
  <c r="G53" i="1"/>
  <c r="J131" i="11"/>
  <c r="H262" i="11"/>
  <c r="I53" i="1"/>
  <c r="G54" i="1"/>
  <c r="K14" i="2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G262" i="11"/>
  <c r="I16" i="1"/>
  <c r="I17" i="1"/>
  <c r="I18" i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18" i="17"/>
  <c r="I20" i="17"/>
  <c r="H21" i="17" s="1"/>
  <c r="C43" i="17"/>
  <c r="C57" i="1"/>
  <c r="H40" i="1" l="1"/>
  <c r="H54" i="1" s="1"/>
  <c r="I54" i="1" s="1"/>
  <c r="J25" i="2"/>
  <c r="K25" i="2"/>
  <c r="K26" i="2" s="1"/>
  <c r="K27" i="2" s="1"/>
  <c r="K28" i="2" s="1"/>
  <c r="I21" i="17"/>
  <c r="I22" i="17" s="1"/>
  <c r="I19" i="16"/>
  <c r="I20" i="16" s="1"/>
  <c r="I21" i="16" s="1"/>
  <c r="I22" i="16" s="1"/>
  <c r="I23" i="16" s="1"/>
  <c r="I24" i="16" s="1"/>
  <c r="I25" i="16" s="1"/>
  <c r="I26" i="16" s="1"/>
  <c r="I27" i="16" s="1"/>
  <c r="I28" i="16" s="1"/>
  <c r="I29" i="16" s="1"/>
  <c r="I30" i="16" s="1"/>
  <c r="I31" i="16" s="1"/>
  <c r="I32" i="16" s="1"/>
  <c r="I33" i="16" s="1"/>
  <c r="I34" i="16" s="1"/>
  <c r="I35" i="16" s="1"/>
  <c r="I36" i="16" s="1"/>
  <c r="I37" i="16" s="1"/>
  <c r="I38" i="16" s="1"/>
  <c r="I39" i="16" s="1"/>
  <c r="I40" i="16" s="1"/>
  <c r="I41" i="16" s="1"/>
  <c r="I42" i="16" s="1"/>
  <c r="I64" i="11"/>
  <c r="I65" i="11" s="1"/>
  <c r="I66" i="11" s="1"/>
  <c r="I67" i="11" s="1"/>
  <c r="I68" i="11" s="1"/>
  <c r="I69" i="11" s="1"/>
  <c r="I70" i="11" s="1"/>
  <c r="I71" i="11" s="1"/>
  <c r="I72" i="11" s="1"/>
  <c r="I73" i="11" s="1"/>
  <c r="I74" i="11" s="1"/>
  <c r="I75" i="11" s="1"/>
  <c r="I76" i="11" s="1"/>
  <c r="I77" i="11" s="1"/>
  <c r="I78" i="11" s="1"/>
  <c r="I79" i="11" s="1"/>
  <c r="I80" i="11" s="1"/>
  <c r="I81" i="11" s="1"/>
  <c r="I82" i="11" s="1"/>
  <c r="I83" i="11" s="1"/>
  <c r="I84" i="11" s="1"/>
  <c r="I85" i="11" s="1"/>
  <c r="I86" i="11" s="1"/>
  <c r="I87" i="11" s="1"/>
  <c r="I88" i="11" s="1"/>
  <c r="I89" i="11" s="1"/>
  <c r="I90" i="11" s="1"/>
  <c r="I91" i="11" s="1"/>
  <c r="I92" i="11" s="1"/>
  <c r="I93" i="11" s="1"/>
  <c r="I94" i="11" s="1"/>
  <c r="I95" i="11" s="1"/>
  <c r="I96" i="11" s="1"/>
  <c r="I97" i="11" s="1"/>
  <c r="I98" i="11" s="1"/>
  <c r="I99" i="11" s="1"/>
  <c r="I100" i="11" s="1"/>
  <c r="I101" i="11" s="1"/>
  <c r="I102" i="11" s="1"/>
  <c r="I103" i="11" s="1"/>
  <c r="I104" i="11" s="1"/>
  <c r="I105" i="11" s="1"/>
  <c r="I106" i="11" s="1"/>
  <c r="I107" i="11" s="1"/>
  <c r="I108" i="11" s="1"/>
  <c r="I109" i="11" s="1"/>
  <c r="I110" i="11" s="1"/>
  <c r="I111" i="11" s="1"/>
  <c r="I112" i="11" s="1"/>
  <c r="I113" i="11" s="1"/>
  <c r="I114" i="11" s="1"/>
  <c r="I115" i="11" s="1"/>
  <c r="I116" i="11" s="1"/>
  <c r="I117" i="11" s="1"/>
  <c r="I118" i="11" s="1"/>
  <c r="I119" i="11" s="1"/>
  <c r="I120" i="11" s="1"/>
  <c r="I121" i="11" s="1"/>
  <c r="I122" i="11" s="1"/>
  <c r="I123" i="11" s="1"/>
  <c r="I124" i="11" s="1"/>
  <c r="I125" i="11" s="1"/>
  <c r="I126" i="11" s="1"/>
  <c r="I127" i="11" s="1"/>
  <c r="I128" i="11" s="1"/>
  <c r="I129" i="11" s="1"/>
  <c r="I130" i="11" s="1"/>
  <c r="I131" i="11" s="1"/>
  <c r="I132" i="11" s="1"/>
  <c r="I133" i="11" s="1"/>
  <c r="I134" i="11" s="1"/>
  <c r="I135" i="11" s="1"/>
  <c r="I136" i="11" s="1"/>
  <c r="I137" i="11" s="1"/>
  <c r="I138" i="11" s="1"/>
  <c r="I139" i="11" s="1"/>
  <c r="I140" i="11" s="1"/>
  <c r="I141" i="11" s="1"/>
  <c r="I142" i="11" s="1"/>
  <c r="I143" i="11" s="1"/>
  <c r="I144" i="11" s="1"/>
  <c r="I145" i="11" s="1"/>
  <c r="I146" i="11" s="1"/>
  <c r="I147" i="11" s="1"/>
  <c r="I148" i="11" s="1"/>
  <c r="I149" i="11" s="1"/>
  <c r="I150" i="11" s="1"/>
  <c r="I151" i="11" s="1"/>
  <c r="I152" i="11" s="1"/>
  <c r="I153" i="11" s="1"/>
  <c r="I154" i="11" s="1"/>
  <c r="I155" i="11" s="1"/>
  <c r="I156" i="11" s="1"/>
  <c r="I157" i="11" s="1"/>
  <c r="I158" i="11" s="1"/>
  <c r="I159" i="11" s="1"/>
  <c r="I160" i="11" s="1"/>
  <c r="I161" i="11" s="1"/>
  <c r="I162" i="11" s="1"/>
  <c r="I163" i="11" s="1"/>
  <c r="I164" i="11" s="1"/>
  <c r="I165" i="11" s="1"/>
  <c r="I166" i="11" s="1"/>
  <c r="I167" i="11" s="1"/>
  <c r="I168" i="11" s="1"/>
  <c r="I169" i="11" s="1"/>
  <c r="I170" i="11" s="1"/>
  <c r="I171" i="11" s="1"/>
  <c r="I172" i="11" s="1"/>
  <c r="I173" i="11" s="1"/>
  <c r="I174" i="11" s="1"/>
  <c r="I175" i="11" s="1"/>
  <c r="I176" i="11" s="1"/>
  <c r="I177" i="11" s="1"/>
  <c r="I178" i="11" s="1"/>
  <c r="I179" i="11" s="1"/>
  <c r="I180" i="11" s="1"/>
  <c r="I181" i="11" s="1"/>
  <c r="I182" i="11" s="1"/>
  <c r="I183" i="11" s="1"/>
  <c r="I184" i="11" s="1"/>
  <c r="I185" i="11" s="1"/>
  <c r="I186" i="11" s="1"/>
  <c r="I187" i="11" s="1"/>
  <c r="I188" i="11" s="1"/>
  <c r="I189" i="11" s="1"/>
  <c r="I190" i="11" s="1"/>
  <c r="I191" i="11" s="1"/>
  <c r="I192" i="11" s="1"/>
  <c r="I193" i="11" s="1"/>
  <c r="I194" i="11" s="1"/>
  <c r="I195" i="11" s="1"/>
  <c r="I196" i="11" s="1"/>
  <c r="I197" i="11" s="1"/>
  <c r="I198" i="11" s="1"/>
  <c r="I199" i="11" s="1"/>
  <c r="I200" i="11" s="1"/>
  <c r="I201" i="11" s="1"/>
  <c r="I202" i="11" s="1"/>
  <c r="I203" i="11" s="1"/>
  <c r="I204" i="11" s="1"/>
  <c r="I205" i="11" s="1"/>
  <c r="I206" i="11" s="1"/>
  <c r="I207" i="11" s="1"/>
  <c r="I208" i="11" s="1"/>
  <c r="I209" i="11" s="1"/>
  <c r="I210" i="11" s="1"/>
  <c r="I211" i="11" s="1"/>
  <c r="I212" i="11" s="1"/>
  <c r="I213" i="11" s="1"/>
  <c r="I214" i="11" s="1"/>
  <c r="I215" i="11" s="1"/>
  <c r="I216" i="11" s="1"/>
  <c r="I217" i="11" s="1"/>
  <c r="I218" i="11" s="1"/>
  <c r="I219" i="11" s="1"/>
  <c r="I220" i="11" s="1"/>
  <c r="I221" i="11" s="1"/>
  <c r="I222" i="11" s="1"/>
  <c r="I223" i="11" s="1"/>
  <c r="I224" i="11" s="1"/>
  <c r="I225" i="11" s="1"/>
  <c r="I226" i="11" s="1"/>
  <c r="I227" i="11" s="1"/>
  <c r="I228" i="11" s="1"/>
  <c r="I229" i="11" s="1"/>
  <c r="I230" i="11" s="1"/>
  <c r="I231" i="11" s="1"/>
  <c r="I232" i="11" s="1"/>
  <c r="I233" i="11" s="1"/>
  <c r="I234" i="11" s="1"/>
  <c r="I235" i="11" s="1"/>
  <c r="I236" i="11" s="1"/>
  <c r="I237" i="11" s="1"/>
  <c r="I238" i="11" s="1"/>
  <c r="I239" i="11" s="1"/>
  <c r="I240" i="11" s="1"/>
  <c r="I241" i="11" s="1"/>
  <c r="I242" i="11" s="1"/>
  <c r="I243" i="11" s="1"/>
  <c r="I244" i="11" s="1"/>
  <c r="I245" i="11" s="1"/>
  <c r="I246" i="11" s="1"/>
  <c r="I247" i="11" s="1"/>
  <c r="I248" i="11" s="1"/>
  <c r="G61" i="16"/>
  <c r="G40" i="17"/>
  <c r="H102" i="3"/>
  <c r="I19" i="10"/>
  <c r="I20" i="10" s="1"/>
  <c r="I21" i="10" s="1"/>
  <c r="I77" i="2"/>
  <c r="I262" i="11"/>
  <c r="E264" i="11" s="1"/>
  <c r="J14" i="3"/>
  <c r="J15" i="3" s="1"/>
  <c r="J16" i="3" s="1"/>
  <c r="J17" i="3" s="1"/>
  <c r="J18" i="3" s="1"/>
  <c r="J19" i="3" s="1"/>
  <c r="J20" i="3" s="1"/>
  <c r="J21" i="3" s="1"/>
  <c r="J22" i="3" s="1"/>
  <c r="J24" i="3" s="1"/>
  <c r="J23" i="3" s="1"/>
  <c r="J25" i="3" s="1"/>
  <c r="J26" i="3" s="1"/>
  <c r="J27" i="3" s="1"/>
  <c r="J28" i="3" s="1"/>
  <c r="J29" i="3" s="1"/>
  <c r="J30" i="3" s="1"/>
  <c r="J31" i="3" s="1"/>
  <c r="J32" i="3" s="1"/>
  <c r="J33" i="3" s="1"/>
  <c r="J34" i="3" s="1"/>
  <c r="J35" i="3" s="1"/>
  <c r="J36" i="3" s="1"/>
  <c r="J37" i="3" s="1"/>
  <c r="J38" i="3" s="1"/>
  <c r="J39" i="3" s="1"/>
  <c r="J40" i="3" s="1"/>
  <c r="J41" i="3" s="1"/>
  <c r="J42" i="3" s="1"/>
  <c r="J43" i="3" s="1"/>
  <c r="J44" i="3" s="1"/>
  <c r="J45" i="3" s="1"/>
  <c r="J46" i="3" s="1"/>
  <c r="J47" i="3" s="1"/>
  <c r="J48" i="3" s="1"/>
  <c r="J49" i="3" s="1"/>
  <c r="J50" i="3" s="1"/>
  <c r="J51" i="3" s="1"/>
  <c r="J52" i="3" s="1"/>
  <c r="J53" i="3" s="1"/>
  <c r="J54" i="3" s="1"/>
  <c r="J55" i="3" s="1"/>
  <c r="J56" i="3" s="1"/>
  <c r="J57" i="3" s="1"/>
  <c r="J58" i="3" s="1"/>
  <c r="J59" i="3" s="1"/>
  <c r="J60" i="3" s="1"/>
  <c r="J61" i="3" s="1"/>
  <c r="J62" i="3" s="1"/>
  <c r="J63" i="3" s="1"/>
  <c r="J64" i="3" s="1"/>
  <c r="J65" i="3" s="1"/>
  <c r="J66" i="3" s="1"/>
  <c r="J67" i="3" s="1"/>
  <c r="J68" i="3" s="1"/>
  <c r="J69" i="3" s="1"/>
  <c r="J70" i="3" s="1"/>
  <c r="J71" i="3" s="1"/>
  <c r="J72" i="3" s="1"/>
  <c r="J73" i="3" s="1"/>
  <c r="J74" i="3" s="1"/>
  <c r="J75" i="3" s="1"/>
  <c r="J76" i="3" s="1"/>
  <c r="J77" i="3" s="1"/>
  <c r="J78" i="3" s="1"/>
  <c r="J79" i="3" s="1"/>
  <c r="J80" i="3" s="1"/>
  <c r="J81" i="3" s="1"/>
  <c r="J82" i="3" s="1"/>
  <c r="J83" i="3" s="1"/>
  <c r="J84" i="3" s="1"/>
  <c r="J85" i="3" s="1"/>
  <c r="J86" i="3" s="1"/>
  <c r="J87" i="3" s="1"/>
  <c r="J88" i="3" s="1"/>
  <c r="J89" i="3" s="1"/>
  <c r="J90" i="3" s="1"/>
  <c r="J91" i="3" s="1"/>
  <c r="J92" i="3" s="1"/>
  <c r="J93" i="3" s="1"/>
  <c r="J94" i="3" s="1"/>
  <c r="J95" i="3" s="1"/>
  <c r="J96" i="3" s="1"/>
  <c r="J97" i="3" s="1"/>
  <c r="J98" i="3" s="1"/>
  <c r="J99" i="3" s="1"/>
  <c r="J100" i="3" s="1"/>
  <c r="J101" i="3" s="1"/>
  <c r="J102" i="3" s="1"/>
  <c r="J103" i="3" s="1"/>
  <c r="J104" i="3" s="1"/>
  <c r="J105" i="3" s="1"/>
  <c r="J106" i="3" s="1"/>
  <c r="J107" i="3" s="1"/>
  <c r="J108" i="3" s="1"/>
  <c r="J109" i="3" s="1"/>
  <c r="J110" i="3" s="1"/>
  <c r="J111" i="3" s="1"/>
  <c r="J112" i="3" s="1"/>
  <c r="J113" i="3" s="1"/>
  <c r="J114" i="3" s="1"/>
  <c r="J115" i="3" s="1"/>
  <c r="J116" i="3" s="1"/>
  <c r="J117" i="3" s="1"/>
  <c r="J118" i="3" s="1"/>
  <c r="J119" i="3" s="1"/>
  <c r="J120" i="3" s="1"/>
  <c r="J121" i="3" s="1"/>
  <c r="J122" i="3" s="1"/>
  <c r="J123" i="3" s="1"/>
  <c r="J124" i="3" s="1"/>
  <c r="J125" i="3" s="1"/>
  <c r="J126" i="3" s="1"/>
  <c r="J127" i="3" s="1"/>
  <c r="J128" i="3" s="1"/>
  <c r="J129" i="3" s="1"/>
  <c r="J130" i="3" s="1"/>
  <c r="J131" i="3" s="1"/>
  <c r="J132" i="3" s="1"/>
  <c r="J133" i="3" s="1"/>
  <c r="J134" i="3" s="1"/>
  <c r="J135" i="3" s="1"/>
  <c r="J136" i="3" s="1"/>
  <c r="J137" i="3" s="1"/>
  <c r="J138" i="3" s="1"/>
  <c r="J139" i="3" s="1"/>
  <c r="J140" i="3" s="1"/>
  <c r="J141" i="3" s="1"/>
  <c r="J142" i="3" s="1"/>
  <c r="J143" i="3" s="1"/>
  <c r="J144" i="3" s="1"/>
  <c r="J145" i="3" s="1"/>
  <c r="J146" i="3" s="1"/>
  <c r="J147" i="3" s="1"/>
  <c r="J148" i="3" s="1"/>
  <c r="J149" i="3" s="1"/>
  <c r="J150" i="3" s="1"/>
  <c r="J151" i="3" s="1"/>
  <c r="J152" i="3" s="1"/>
  <c r="J153" i="3" s="1"/>
  <c r="J154" i="3" s="1"/>
  <c r="J155" i="3" s="1"/>
  <c r="J156" i="3" s="1"/>
  <c r="J157" i="3" s="1"/>
  <c r="J158" i="3" s="1"/>
  <c r="J159" i="3" s="1"/>
  <c r="J160" i="3" s="1"/>
  <c r="J161" i="3" s="1"/>
  <c r="J162" i="3" s="1"/>
  <c r="J163" i="3" s="1"/>
  <c r="J164" i="3" s="1"/>
  <c r="J165" i="3" s="1"/>
  <c r="J166" i="3" s="1"/>
  <c r="J167" i="3" s="1"/>
  <c r="J168" i="3" s="1"/>
  <c r="J169" i="3" s="1"/>
  <c r="J170" i="3" s="1"/>
  <c r="J171" i="3" s="1"/>
  <c r="J172" i="3" s="1"/>
  <c r="J173" i="3" s="1"/>
  <c r="J174" i="3" s="1"/>
  <c r="J175" i="3" s="1"/>
  <c r="J176" i="3" s="1"/>
  <c r="J177" i="3" s="1"/>
  <c r="J178" i="3" s="1"/>
  <c r="J179" i="3" s="1"/>
  <c r="J180" i="3" s="1"/>
  <c r="J181" i="3" s="1"/>
  <c r="J182" i="3" s="1"/>
  <c r="J183" i="3" s="1"/>
  <c r="J184" i="3" s="1"/>
  <c r="J185" i="3" s="1"/>
  <c r="J186" i="3" s="1"/>
  <c r="J187" i="3" s="1"/>
  <c r="J188" i="3" s="1"/>
  <c r="J189" i="3" s="1"/>
  <c r="H202" i="3"/>
  <c r="J202" i="3" s="1"/>
  <c r="E204" i="3" s="1"/>
  <c r="C205" i="3"/>
  <c r="C265" i="11"/>
  <c r="C64" i="16"/>
  <c r="C4" i="7" l="1"/>
  <c r="A4" i="7" s="1"/>
  <c r="E56" i="1"/>
  <c r="H43" i="16"/>
  <c r="H61" i="16" s="1"/>
  <c r="I61" i="16" s="1"/>
  <c r="I43" i="16"/>
  <c r="I44" i="16" s="1"/>
  <c r="I45" i="16" s="1"/>
  <c r="I46" i="16" s="1"/>
  <c r="I47" i="16" s="1"/>
  <c r="I48" i="16" s="1"/>
  <c r="I49" i="16" s="1"/>
  <c r="I50" i="16" s="1"/>
  <c r="I51" i="16" s="1"/>
  <c r="I52" i="16" s="1"/>
  <c r="I53" i="16" s="1"/>
  <c r="I54" i="16" s="1"/>
  <c r="I55" i="16" s="1"/>
  <c r="J29" i="2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H23" i="17"/>
  <c r="I23" i="17" s="1"/>
  <c r="I24" i="17" s="1"/>
  <c r="I40" i="1"/>
  <c r="I41" i="1" s="1"/>
  <c r="I42" i="1" s="1"/>
  <c r="I43" i="1" s="1"/>
  <c r="I44" i="1" s="1"/>
  <c r="I45" i="1" s="1"/>
  <c r="H22" i="10"/>
  <c r="I22" i="10" s="1"/>
  <c r="I23" i="10" s="1"/>
  <c r="I24" i="10" s="1"/>
  <c r="C8" i="7"/>
  <c r="C5" i="7"/>
  <c r="A5" i="7" s="1" a="1"/>
  <c r="A5" i="7" s="1"/>
  <c r="D80" i="2"/>
  <c r="H25" i="17" l="1"/>
  <c r="I25" i="17"/>
  <c r="I26" i="17" s="1"/>
  <c r="J43" i="2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C9" i="7"/>
  <c r="E63" i="16"/>
  <c r="H25" i="10"/>
  <c r="I25" i="10" s="1"/>
  <c r="I26" i="10" s="1"/>
  <c r="J62" i="2" l="1"/>
  <c r="K62" i="2"/>
  <c r="K63" i="2" s="1"/>
  <c r="K64" i="2" s="1"/>
  <c r="K65" i="2" s="1"/>
  <c r="K66" i="2" s="1"/>
  <c r="K67" i="2" s="1"/>
  <c r="K68" i="2" s="1"/>
  <c r="H27" i="17"/>
  <c r="H30" i="10"/>
  <c r="I30" i="10" s="1"/>
  <c r="C7" i="7" s="1"/>
  <c r="E32" i="10"/>
  <c r="J69" i="2" l="1"/>
  <c r="J77" i="2" s="1"/>
  <c r="K77" i="2" s="1"/>
  <c r="K69" i="2"/>
  <c r="I27" i="17"/>
  <c r="I28" i="17" s="1"/>
  <c r="E79" i="2" l="1"/>
  <c r="C6" i="7"/>
  <c r="H29" i="17"/>
  <c r="I29" i="17" s="1"/>
  <c r="I30" i="17" s="1"/>
  <c r="I31" i="17" s="1"/>
  <c r="I32" i="17" l="1"/>
  <c r="I33" i="17" s="1"/>
  <c r="H32" i="17"/>
  <c r="A6" i="7" a="1"/>
  <c r="A6" i="7" s="1"/>
  <c r="A8" i="7" a="1"/>
  <c r="A8" i="7" s="1"/>
  <c r="A9" i="7" a="1"/>
  <c r="A9" i="7" s="1"/>
  <c r="A7" i="7" a="1"/>
  <c r="A7" i="7" s="1"/>
  <c r="I34" i="17" l="1"/>
  <c r="H34" i="17"/>
  <c r="H40" i="17" s="1"/>
  <c r="I40" i="17" s="1"/>
  <c r="C10" i="7" l="1"/>
  <c r="E42" i="17"/>
  <c r="A10" i="7" l="1" a="1"/>
  <c r="A10" i="7" s="1"/>
  <c r="C15" i="7"/>
</calcChain>
</file>

<file path=xl/sharedStrings.xml><?xml version="1.0" encoding="utf-8"?>
<sst xmlns="http://schemas.openxmlformats.org/spreadsheetml/2006/main" count="1563" uniqueCount="283">
  <si>
    <t>Ngày nhập</t>
  </si>
  <si>
    <t>Diễn giải</t>
  </si>
  <si>
    <t>ĐVT</t>
  </si>
  <si>
    <t>Số lượng</t>
  </si>
  <si>
    <t>VAT</t>
  </si>
  <si>
    <t>Thành tiền</t>
  </si>
  <si>
    <t>Thanh toán</t>
  </si>
  <si>
    <t>Còn nợ</t>
  </si>
  <si>
    <t>Cty TNHH SX TM Nghị Hoà</t>
  </si>
  <si>
    <t>Công Ty TNHH Bao Bì Nhựa Thành Phú</t>
  </si>
  <si>
    <t>Qui cách</t>
  </si>
  <si>
    <t>Cty TNHH Tấn Dũng</t>
  </si>
  <si>
    <t>KH</t>
  </si>
  <si>
    <t>Số dư đầu kỳ 01/2013</t>
  </si>
  <si>
    <t>Số dư đầu kỳ tháng 01/2013</t>
  </si>
  <si>
    <t>kg</t>
  </si>
  <si>
    <t>54x34x14</t>
  </si>
  <si>
    <t>thùng</t>
  </si>
  <si>
    <t>47x37x11</t>
  </si>
  <si>
    <t>37x26x11</t>
  </si>
  <si>
    <t>48x32x13.5</t>
  </si>
  <si>
    <t>Thùng carton 5lớp</t>
  </si>
  <si>
    <t>Bizmax</t>
  </si>
  <si>
    <t>46.5x34.5x26.5</t>
  </si>
  <si>
    <t>Khách hàng</t>
  </si>
  <si>
    <t>Mr - Park</t>
  </si>
  <si>
    <t>Túi cá chỉ 40gr</t>
  </si>
  <si>
    <t>túi</t>
  </si>
  <si>
    <t>Túi cá chỉ 90gr</t>
  </si>
  <si>
    <t>Ukraine</t>
  </si>
  <si>
    <t>48x32.5x15</t>
  </si>
  <si>
    <t>Công ty TNHH Hải Sản An Lạc</t>
  </si>
  <si>
    <t>Địa chỉ: Lô A14, Đường 4A, KCN Hải Sơn, Đức Hòa, Long An</t>
  </si>
  <si>
    <t>ĐT : 072. 3850 606</t>
  </si>
  <si>
    <t>BẢNG ĐỐI CHIẾU CÔNG NỢ THÁNG NĂM 2013</t>
  </si>
  <si>
    <t>Địa chỉ : 652 Hồ Học Lãm, KP 14, P.Bình Trị Đông B, Bình Tân, TPHCM</t>
  </si>
  <si>
    <t>ĐT : 08 3756 0325</t>
  </si>
  <si>
    <t>Fax : 08 3756 0507</t>
  </si>
  <si>
    <t>Đơn giá</t>
  </si>
  <si>
    <t>Ghi chú</t>
  </si>
  <si>
    <t>TỔNG CỘNG</t>
  </si>
  <si>
    <t>Công ty chúng tôi còn nợ số tiền:</t>
  </si>
  <si>
    <t xml:space="preserve">Bằng chữ : </t>
  </si>
  <si>
    <t>đ</t>
  </si>
  <si>
    <t>Xác nhận công nợ Cty TNHH Hải Sản An Lạc</t>
  </si>
  <si>
    <t>Xác nhận công nợ Cty TNHH Bao Bì Nhựa Thành Phú</t>
  </si>
  <si>
    <t>Fax: 072. 3850 608</t>
  </si>
  <si>
    <t>Xác nhận công nợ Cty TNHH Tấn Dũng</t>
  </si>
  <si>
    <t>ghẹ mè: 1250</t>
  </si>
  <si>
    <t>Địa chỉ: Kim Sơn, Châu Thành, Tiền Giang</t>
  </si>
  <si>
    <t>Fax: 073. 3613 163</t>
  </si>
  <si>
    <t>ĐT: 073. 3613 267</t>
  </si>
  <si>
    <t>Địa chỉ : 859 Hương Lộ 2, P. Bình Trị Đông A, Q. Bình Tân, TPHCM</t>
  </si>
  <si>
    <t>Fax : 08. 3762 0968 - 5426 1023</t>
  </si>
  <si>
    <t>ĐT : 08. 3762 0969 - 5426 1022</t>
  </si>
  <si>
    <t>cơm: 810, mắt kiếng: 510, chỉ: 1010</t>
  </si>
  <si>
    <t>Xác nhận công nợ Cty TNHH SX TM Nghị Hoà</t>
  </si>
  <si>
    <t>Thùng carton 5 lớp</t>
  </si>
  <si>
    <t>STT</t>
  </si>
  <si>
    <t>KHÁCH HÀNG</t>
  </si>
  <si>
    <t>SỐ TIỀN</t>
  </si>
  <si>
    <t>CÔNG NỢ VẬT LIỆU</t>
  </si>
  <si>
    <t>Long An, ngày  .........tháng ..........năm 013</t>
  </si>
  <si>
    <t>48x35.5x22</t>
  </si>
  <si>
    <t>Mực: 200, chì: 1700</t>
  </si>
  <si>
    <t>47x37x11 (29320k)</t>
  </si>
  <si>
    <t>40x30x14.5 (27066k)</t>
  </si>
  <si>
    <t>chỉ: 1020, cơm: 810, ngân: 510</t>
  </si>
  <si>
    <t>Dixtov</t>
  </si>
  <si>
    <t>Chỉ: 1550, Cơm: 1550</t>
  </si>
  <si>
    <t>Tokai</t>
  </si>
  <si>
    <t>50x30x16</t>
  </si>
  <si>
    <t>50x30x14</t>
  </si>
  <si>
    <t>Mai tẩm</t>
  </si>
  <si>
    <t>Đổng</t>
  </si>
  <si>
    <t>A Thắng</t>
  </si>
  <si>
    <t>Chỉ</t>
  </si>
  <si>
    <t>Cá mối (không cán màng)</t>
  </si>
  <si>
    <t>3L: 400g</t>
  </si>
  <si>
    <t>M : xá</t>
  </si>
  <si>
    <t>M : 141g</t>
  </si>
  <si>
    <t>M : 450g</t>
  </si>
  <si>
    <t xml:space="preserve">Bò M </t>
  </si>
  <si>
    <t>Mực</t>
  </si>
  <si>
    <t>Jintatsu</t>
  </si>
  <si>
    <t>54.5x37.5x38</t>
  </si>
  <si>
    <t>36.5x26x17.5</t>
  </si>
  <si>
    <t>Ghẹ lạt (thùng ngoài)</t>
  </si>
  <si>
    <t>Ghẹ lạt (thùng trong)</t>
  </si>
  <si>
    <t>Duozon</t>
  </si>
  <si>
    <t>Cty Minh Thành Nam</t>
  </si>
  <si>
    <t>PHÁT</t>
  </si>
  <si>
    <t>0937010342</t>
  </si>
  <si>
    <t>Bột ngọt</t>
  </si>
  <si>
    <t>Mè</t>
  </si>
  <si>
    <t>Đường</t>
  </si>
  <si>
    <t>Mè, đường ( Phát)</t>
  </si>
  <si>
    <t>Bò M : xá</t>
  </si>
  <si>
    <t>M : 454g</t>
  </si>
  <si>
    <t>37x26x26</t>
  </si>
  <si>
    <t>M : 283g</t>
  </si>
  <si>
    <t>DT: 0908440039 (Thạch)</t>
  </si>
  <si>
    <t>Bột ngọt(bao 25kg)</t>
  </si>
  <si>
    <t>Dầu(can 30l, thung 25 kg)</t>
  </si>
  <si>
    <t>50x35x22</t>
  </si>
  <si>
    <t>Chì (không cán màng)</t>
  </si>
  <si>
    <t>Đổng ( không cán màng)</t>
  </si>
  <si>
    <t>Cá bò (không cán màng)</t>
  </si>
  <si>
    <t>C.Nguyên</t>
  </si>
  <si>
    <t>Mai mè (ko cán màng-vàng)</t>
  </si>
  <si>
    <t>bao</t>
  </si>
  <si>
    <t>50x35x25</t>
  </si>
  <si>
    <t>Ghẹ mè ( vàng)</t>
  </si>
  <si>
    <t>48x35.5x20.5</t>
  </si>
  <si>
    <t>Chỉ ( không cán màng)</t>
  </si>
  <si>
    <t>46x35x10</t>
  </si>
  <si>
    <t>Chỉ tẩm</t>
  </si>
  <si>
    <t>Thuế GTGT (Bột ngọt)</t>
  </si>
  <si>
    <t>Thuế GTGT (Đường)</t>
  </si>
  <si>
    <t>Cá chai</t>
  </si>
  <si>
    <t>Himego mai tẩm</t>
  </si>
  <si>
    <t>cá chỉ</t>
  </si>
  <si>
    <t>Bò (kawahagi)</t>
  </si>
  <si>
    <t>Nam Kyung</t>
  </si>
  <si>
    <t>Cá chai ghép</t>
  </si>
  <si>
    <t>Mai mè (Chili)(P.O#0971218)</t>
  </si>
  <si>
    <t>Mai mè (Chili Pepper)</t>
  </si>
  <si>
    <t>Bột gừng</t>
  </si>
  <si>
    <t>Ngũ vị hương</t>
  </si>
  <si>
    <t>Can</t>
  </si>
  <si>
    <t>Mai mè</t>
  </si>
  <si>
    <t>Shimaaji chỉ tẩm</t>
  </si>
  <si>
    <t>Cá mai mè</t>
  </si>
  <si>
    <t>Bò (kawahagi) ( cán màng)</t>
  </si>
  <si>
    <t>Ớt</t>
  </si>
  <si>
    <t>48x35.5x23</t>
  </si>
  <si>
    <t>50x30x12</t>
  </si>
  <si>
    <t>32.5x26x13</t>
  </si>
  <si>
    <t>Đóng hàng A.Liền</t>
  </si>
  <si>
    <t xml:space="preserve">Trắng không in </t>
  </si>
  <si>
    <t>Cá bò 2S</t>
  </si>
  <si>
    <t>Mè trả lại</t>
  </si>
  <si>
    <t>Tiêu</t>
  </si>
  <si>
    <t>ATB</t>
  </si>
  <si>
    <t>Ngân</t>
  </si>
  <si>
    <t>Cơm</t>
  </si>
  <si>
    <t xml:space="preserve">Chỉ </t>
  </si>
  <si>
    <t>Bò</t>
  </si>
  <si>
    <t>cá bò</t>
  </si>
  <si>
    <t>cá đục</t>
  </si>
  <si>
    <t>Tiêu sọ</t>
  </si>
  <si>
    <t>ớt</t>
  </si>
  <si>
    <t>mè</t>
  </si>
  <si>
    <t>bột ngọt</t>
  </si>
  <si>
    <t>tiêu sọ</t>
  </si>
  <si>
    <t>ghẹ lạt (ngoài)</t>
  </si>
  <si>
    <t>ghẹ lạt (trong)</t>
  </si>
  <si>
    <t>Hoàng Hải</t>
  </si>
  <si>
    <t>Ăn liền</t>
  </si>
  <si>
    <t>Ứng tiền xe</t>
  </si>
  <si>
    <t>Belokea</t>
  </si>
  <si>
    <t>50x30x20</t>
  </si>
  <si>
    <t>Mai mè (xanh)</t>
  </si>
  <si>
    <t>Ghẹ mè (đỏ)</t>
  </si>
  <si>
    <t>Bò M</t>
  </si>
  <si>
    <t>Ghẹ (ngoài)</t>
  </si>
  <si>
    <t>Ghẹ (trong)</t>
  </si>
  <si>
    <t>cơm</t>
  </si>
  <si>
    <t>ngân</t>
  </si>
  <si>
    <t>chỉ</t>
  </si>
  <si>
    <t>Bột ớt</t>
  </si>
  <si>
    <t>Thùng tạm</t>
  </si>
  <si>
    <t>Chỉ, cơm, ngân ( không cán màng)</t>
  </si>
  <si>
    <t>Chỉ ghép</t>
  </si>
  <si>
    <t>Chỉ mè</t>
  </si>
  <si>
    <t>44.5x42x8</t>
  </si>
  <si>
    <t>Chai ghép</t>
  </si>
  <si>
    <t>Chỉ, cơm</t>
  </si>
  <si>
    <t>Thuế GTGT (Mè)</t>
  </si>
  <si>
    <t>Oxy</t>
  </si>
  <si>
    <t>Cá ngân</t>
  </si>
  <si>
    <t>54.5x37.5x32.5</t>
  </si>
  <si>
    <t>54.5x37.5x26</t>
  </si>
  <si>
    <t>54.5x37.5x22</t>
  </si>
  <si>
    <t>54.5x37.5x20</t>
  </si>
  <si>
    <t>Bò ghép M</t>
  </si>
  <si>
    <t>Cửu Long</t>
  </si>
  <si>
    <t>Đuối tẩm nướng cắt</t>
  </si>
  <si>
    <t>Mai tẩm nướng (xá)</t>
  </si>
  <si>
    <t>Mai tẩm nướng (đóng gói)</t>
  </si>
  <si>
    <t>Bò ghép M, Chai ghép</t>
  </si>
  <si>
    <t>Ghẹ (xá)</t>
  </si>
  <si>
    <t>51x34.5x8</t>
  </si>
  <si>
    <t>Cá chỉ</t>
  </si>
  <si>
    <t>Bò ghép 2S</t>
  </si>
  <si>
    <t>Đổng tẩm</t>
  </si>
  <si>
    <t>Cơm : 210 ; Ngân : 680 ; Chỉ : 550</t>
  </si>
  <si>
    <t>Ghẹ (ngoài) ( Thùng vàng ko cán màng)</t>
  </si>
  <si>
    <t>Túi cá cơm 25g</t>
  </si>
  <si>
    <t>trục</t>
  </si>
  <si>
    <t>Trục in chỉ 40g</t>
  </si>
  <si>
    <t>Trục in chỉ 90g</t>
  </si>
  <si>
    <t>Trục in cơm 25g</t>
  </si>
  <si>
    <t>Túi chỉ 40g</t>
  </si>
  <si>
    <t>Túi chỉ 90g</t>
  </si>
  <si>
    <t>Bò M : 283g</t>
  </si>
  <si>
    <t>Bò M : 453g</t>
  </si>
  <si>
    <t>Thùng carton 3 lớp</t>
  </si>
  <si>
    <t>30.5x20x15</t>
  </si>
  <si>
    <t>Cơm : 25g</t>
  </si>
  <si>
    <t>Chỉ : 40g</t>
  </si>
  <si>
    <t>Chỉ : 90g</t>
  </si>
  <si>
    <t>3C</t>
  </si>
  <si>
    <t>49x28x18</t>
  </si>
  <si>
    <t>Ghẹ mè</t>
  </si>
  <si>
    <t>Clorin</t>
  </si>
  <si>
    <t>Giấy tấm 3 lớp</t>
  </si>
  <si>
    <t>54x41</t>
  </si>
  <si>
    <t>Ghẹ lạt</t>
  </si>
  <si>
    <t>Tạm</t>
  </si>
  <si>
    <t>Mai tẩm (ko cán màng)</t>
  </si>
  <si>
    <t>Cá bò (ko cán màng)</t>
  </si>
  <si>
    <t>46.5x39.5x26.5</t>
  </si>
  <si>
    <t>Ghẹ</t>
  </si>
  <si>
    <t>bột ớt</t>
  </si>
  <si>
    <t>50x30x25</t>
  </si>
  <si>
    <t>43x37x16</t>
  </si>
  <si>
    <t>Chỉ 10kg</t>
  </si>
  <si>
    <t>bao PE (85x75)(3jam)</t>
  </si>
  <si>
    <t>bao PA (22x32)</t>
  </si>
  <si>
    <t>bao xốp</t>
  </si>
  <si>
    <t>Túi zipper</t>
  </si>
  <si>
    <t>Bao PE (40x60)(3jam)</t>
  </si>
  <si>
    <t>Bao PE</t>
  </si>
  <si>
    <t>Bao xốp trắng</t>
  </si>
  <si>
    <t>Bao xốp đen</t>
  </si>
  <si>
    <t>Bao PA (25x35)</t>
  </si>
  <si>
    <t>Bao kiếng</t>
  </si>
  <si>
    <t>Dây thun</t>
  </si>
  <si>
    <t>Bao PA 27x45</t>
  </si>
  <si>
    <t>Thuế GTGT</t>
  </si>
  <si>
    <t>48x25.5x22</t>
  </si>
  <si>
    <t>Công Ty TNHH TM DV Bao Bì Giấy Tân Minh Thư</t>
  </si>
  <si>
    <t>Địa chỉ : 15B5 Tô Hiến Thành, P.14, Q.10, TPHCM</t>
  </si>
  <si>
    <t>ĐT : 08. 6293 4565</t>
  </si>
  <si>
    <t xml:space="preserve">Fax : 08. 3863 7447 </t>
  </si>
  <si>
    <t>Hộp ghẹ</t>
  </si>
  <si>
    <t>cái</t>
  </si>
  <si>
    <t>Hộp cá mai</t>
  </si>
  <si>
    <t>Thùng cá mai</t>
  </si>
  <si>
    <t>Chuyển trả</t>
  </si>
  <si>
    <t>Túi xách</t>
  </si>
  <si>
    <t>Bizmax 01</t>
  </si>
  <si>
    <t>Bizmax 02</t>
  </si>
  <si>
    <t>Bizmax 03</t>
  </si>
  <si>
    <t>Xác nhận công nợ Cty TNHH TM DV Bao Bì Giấy Tân Minh Thư</t>
  </si>
  <si>
    <t>Nhãn 2 loại</t>
  </si>
  <si>
    <t>con</t>
  </si>
  <si>
    <t>BẢNG ĐỐI CHIẾU CÔNG NỢ THÁNG NĂM 2014</t>
  </si>
  <si>
    <t>Dau</t>
  </si>
  <si>
    <t>30x20x15</t>
  </si>
  <si>
    <t>Bao PE 70 x 50</t>
  </si>
  <si>
    <t>Bao xốp 24</t>
  </si>
  <si>
    <t>Túi bông gói kẹo</t>
  </si>
  <si>
    <t>Bao PE 86 x 75</t>
  </si>
  <si>
    <t>Bò ghép</t>
  </si>
  <si>
    <t>Nhãn</t>
  </si>
  <si>
    <t>CuuLong</t>
  </si>
  <si>
    <t>Anh Kim</t>
  </si>
  <si>
    <t>Bao PE 28 x 38</t>
  </si>
  <si>
    <t>49x37x11</t>
  </si>
  <si>
    <t>O Choen</t>
  </si>
  <si>
    <t>Cá bò (Cán màng)</t>
  </si>
  <si>
    <t>Alexay</t>
  </si>
  <si>
    <t>50x34x15.5</t>
  </si>
  <si>
    <t>Cá cơm (cán màng)</t>
  </si>
  <si>
    <t>45x31x10.5</t>
  </si>
  <si>
    <t>56x36x32</t>
  </si>
  <si>
    <t>Chỉ 40g</t>
  </si>
  <si>
    <t>Chỉ 90g</t>
  </si>
  <si>
    <t>Mai lạt</t>
  </si>
  <si>
    <t>Mai nướng</t>
  </si>
  <si>
    <t>Cá bò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</si>
</sst>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_(* #,##0.0_);_(* \(#,##0.0\);_(* &quot;-&quot;??_);_(@_)"/>
    <numFmt numFmtId="167" formatCode="_-* #,##0.0_-;\-* #,##0.0_-;_-* &quot;-&quot;??_-;_-@_-"/>
    <numFmt numFmtId="168" formatCode="_(* #,##0.000_);_(* \(#,##0.000\);_(* &quot;-&quot;??_);_(@_)"/>
    <numFmt numFmtId="169" formatCode="_-* #,##0_-;\-* #,##0_-;_-* &quot;-&quot;??_-;_-@_-"/>
  </numFmts>
  <fonts count="34" x14ac:knownFonts="1">
    <font>
      <sz val="12"/>
      <name val="VNI-Times"/>
    </font>
    <font>
      <sz val="12"/>
      <name val="VNI-Times"/>
    </font>
    <font>
      <sz val="12"/>
      <name val="Times New Roman"/>
      <family val="1"/>
    </font>
    <font>
      <b/>
      <i/>
      <sz val="12"/>
      <name val="Times New Roman"/>
      <family val="1"/>
    </font>
    <font>
      <b/>
      <sz val="12"/>
      <name val="Times New Roman"/>
      <family val="1"/>
    </font>
    <font>
      <sz val="8"/>
      <name val="VNI-Times"/>
    </font>
    <font>
      <sz val="12"/>
      <color indexed="8"/>
      <name val="Times New Roman"/>
      <family val="1"/>
    </font>
    <font>
      <sz val="12"/>
      <color indexed="10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6"/>
      <name val="Times New Roman"/>
      <family val="1"/>
    </font>
    <font>
      <sz val="16"/>
      <name val="Times New Roman"/>
      <family val="1"/>
    </font>
    <font>
      <b/>
      <sz val="12"/>
      <color indexed="8"/>
      <name val="Times New Roman"/>
      <family val="1"/>
    </font>
    <font>
      <b/>
      <u/>
      <sz val="12"/>
      <name val="Times New Roman"/>
      <family val="1"/>
    </font>
    <font>
      <b/>
      <u/>
      <sz val="11"/>
      <name val="VNI-Times"/>
    </font>
    <font>
      <sz val="11"/>
      <name val="VNI-Times"/>
    </font>
    <font>
      <sz val="11"/>
      <color indexed="9"/>
      <name val="VNI-Times"/>
    </font>
    <font>
      <b/>
      <sz val="11"/>
      <name val="VNI-Times"/>
    </font>
    <font>
      <sz val="12"/>
      <color rgb="FFFF0000"/>
      <name val="Times New Roman"/>
      <family val="1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46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164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1" applyNumberFormat="0" applyAlignment="0" applyProtection="0"/>
    <xf numFmtId="0" fontId="19" fillId="0" borderId="6" applyNumberFormat="0" applyFill="0" applyAlignment="0" applyProtection="0"/>
    <xf numFmtId="0" fontId="20" fillId="22" borderId="0" applyNumberFormat="0" applyBorder="0" applyAlignment="0" applyProtection="0"/>
    <xf numFmtId="0" fontId="8" fillId="0" borderId="0"/>
    <xf numFmtId="0" fontId="8" fillId="0" borderId="0"/>
    <xf numFmtId="0" fontId="8" fillId="23" borderId="7" applyNumberFormat="0" applyFont="0" applyAlignment="0" applyProtection="0"/>
    <xf numFmtId="0" fontId="21" fillId="20" borderId="8" applyNumberForma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0" borderId="0" applyNumberFormat="0" applyFill="0" applyBorder="0" applyAlignment="0" applyProtection="0"/>
  </cellStyleXfs>
  <cellXfs count="193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165" fontId="2" fillId="0" borderId="0" xfId="28" applyNumberFormat="1" applyFont="1"/>
    <xf numFmtId="166" fontId="2" fillId="0" borderId="0" xfId="28" applyNumberFormat="1" applyFont="1"/>
    <xf numFmtId="0" fontId="4" fillId="0" borderId="10" xfId="0" applyFont="1" applyBorder="1" applyAlignment="1">
      <alignment horizontal="center" vertical="center"/>
    </xf>
    <xf numFmtId="165" fontId="4" fillId="0" borderId="10" xfId="28" applyNumberFormat="1" applyFont="1" applyBorder="1" applyAlignment="1">
      <alignment horizontal="center" vertical="center"/>
    </xf>
    <xf numFmtId="165" fontId="4" fillId="0" borderId="10" xfId="28" applyNumberFormat="1" applyFont="1" applyBorder="1" applyAlignment="1">
      <alignment horizontal="center" vertical="center" wrapText="1"/>
    </xf>
    <xf numFmtId="166" fontId="4" fillId="0" borderId="10" xfId="28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65" fontId="2" fillId="0" borderId="11" xfId="28" applyNumberFormat="1" applyFont="1" applyBorder="1" applyAlignment="1">
      <alignment horizontal="center"/>
    </xf>
    <xf numFmtId="14" fontId="2" fillId="0" borderId="11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66" fontId="2" fillId="0" borderId="11" xfId="28" applyNumberFormat="1" applyFont="1" applyBorder="1" applyAlignment="1">
      <alignment horizontal="center"/>
    </xf>
    <xf numFmtId="14" fontId="2" fillId="0" borderId="12" xfId="0" applyNumberFormat="1" applyFont="1" applyBorder="1" applyAlignment="1">
      <alignment horizontal="center"/>
    </xf>
    <xf numFmtId="165" fontId="2" fillId="0" borderId="12" xfId="28" applyNumberFormat="1" applyFont="1" applyBorder="1" applyAlignment="1">
      <alignment horizontal="center"/>
    </xf>
    <xf numFmtId="165" fontId="4" fillId="0" borderId="10" xfId="28" applyNumberFormat="1" applyFont="1" applyBorder="1" applyAlignment="1">
      <alignment horizontal="center"/>
    </xf>
    <xf numFmtId="0" fontId="4" fillId="0" borderId="0" xfId="0" applyFont="1"/>
    <xf numFmtId="14" fontId="2" fillId="0" borderId="0" xfId="0" applyNumberFormat="1" applyFont="1" applyAlignment="1">
      <alignment horizontal="center"/>
    </xf>
    <xf numFmtId="165" fontId="2" fillId="0" borderId="0" xfId="28" applyNumberFormat="1" applyFont="1" applyAlignment="1">
      <alignment horizontal="center"/>
    </xf>
    <xf numFmtId="165" fontId="6" fillId="0" borderId="11" xfId="28" applyNumberFormat="1" applyFont="1" applyBorder="1" applyAlignment="1">
      <alignment horizontal="center"/>
    </xf>
    <xf numFmtId="0" fontId="6" fillId="0" borderId="0" xfId="0" applyFont="1"/>
    <xf numFmtId="0" fontId="6" fillId="0" borderId="11" xfId="0" applyFont="1" applyBorder="1" applyAlignment="1">
      <alignment horizontal="center"/>
    </xf>
    <xf numFmtId="3" fontId="2" fillId="0" borderId="0" xfId="28" applyNumberFormat="1" applyFont="1" applyAlignment="1">
      <alignment horizontal="center"/>
    </xf>
    <xf numFmtId="165" fontId="4" fillId="0" borderId="0" xfId="28" applyNumberFormat="1" applyFont="1"/>
    <xf numFmtId="14" fontId="2" fillId="0" borderId="11" xfId="0" applyNumberFormat="1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165" fontId="2" fillId="0" borderId="11" xfId="28" applyNumberFormat="1" applyFont="1" applyBorder="1"/>
    <xf numFmtId="3" fontId="2" fillId="0" borderId="11" xfId="28" applyNumberFormat="1" applyFont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 applyAlignment="1">
      <alignment horizontal="center"/>
    </xf>
    <xf numFmtId="165" fontId="7" fillId="0" borderId="11" xfId="28" applyNumberFormat="1" applyFont="1" applyBorder="1" applyAlignment="1">
      <alignment horizontal="center"/>
    </xf>
    <xf numFmtId="166" fontId="7" fillId="0" borderId="11" xfId="28" applyNumberFormat="1" applyFont="1" applyBorder="1" applyAlignment="1">
      <alignment horizontal="center"/>
    </xf>
    <xf numFmtId="14" fontId="2" fillId="0" borderId="13" xfId="0" applyNumberFormat="1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5" fontId="2" fillId="0" borderId="13" xfId="28" applyNumberFormat="1" applyFont="1" applyBorder="1" applyAlignment="1">
      <alignment horizontal="center"/>
    </xf>
    <xf numFmtId="166" fontId="2" fillId="0" borderId="13" xfId="28" applyNumberFormat="1" applyFont="1" applyBorder="1" applyAlignment="1">
      <alignment horizontal="center"/>
    </xf>
    <xf numFmtId="14" fontId="2" fillId="0" borderId="14" xfId="0" applyNumberFormat="1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165" fontId="2" fillId="0" borderId="14" xfId="28" applyNumberFormat="1" applyFont="1" applyBorder="1" applyAlignment="1">
      <alignment horizontal="center"/>
    </xf>
    <xf numFmtId="166" fontId="2" fillId="0" borderId="14" xfId="28" applyNumberFormat="1" applyFont="1" applyBorder="1" applyAlignment="1">
      <alignment horizontal="center"/>
    </xf>
    <xf numFmtId="0" fontId="6" fillId="0" borderId="0" xfId="39" applyFont="1" applyAlignment="1">
      <alignment horizontal="center" vertical="center"/>
    </xf>
    <xf numFmtId="168" fontId="7" fillId="0" borderId="0" xfId="29" applyNumberFormat="1" applyFont="1" applyAlignment="1">
      <alignment horizontal="center" vertical="center"/>
    </xf>
    <xf numFmtId="168" fontId="6" fillId="0" borderId="0" xfId="29" applyNumberFormat="1" applyFont="1" applyAlignment="1">
      <alignment horizontal="center" vertical="center"/>
    </xf>
    <xf numFmtId="0" fontId="26" fillId="0" borderId="0" xfId="0" applyFont="1" applyAlignment="1">
      <alignment vertical="center"/>
    </xf>
    <xf numFmtId="0" fontId="6" fillId="0" borderId="0" xfId="40" applyFont="1" applyAlignment="1">
      <alignment horizontal="left" vertical="center" wrapText="1"/>
    </xf>
    <xf numFmtId="0" fontId="6" fillId="0" borderId="0" xfId="39" applyFont="1" applyAlignment="1">
      <alignment horizontal="left" vertical="center"/>
    </xf>
    <xf numFmtId="168" fontId="7" fillId="0" borderId="0" xfId="29" applyNumberFormat="1" applyFont="1" applyAlignment="1">
      <alignment horizontal="left" vertical="center"/>
    </xf>
    <xf numFmtId="168" fontId="6" fillId="0" borderId="0" xfId="29" applyNumberFormat="1" applyFont="1" applyAlignment="1">
      <alignment horizontal="left" vertical="center"/>
    </xf>
    <xf numFmtId="14" fontId="4" fillId="0" borderId="10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5" fontId="4" fillId="0" borderId="10" xfId="28" applyNumberFormat="1" applyFont="1" applyBorder="1" applyAlignment="1"/>
    <xf numFmtId="0" fontId="3" fillId="0" borderId="0" xfId="0" applyFont="1"/>
    <xf numFmtId="165" fontId="3" fillId="0" borderId="0" xfId="28" applyNumberFormat="1" applyFont="1" applyAlignment="1"/>
    <xf numFmtId="0" fontId="3" fillId="0" borderId="0" xfId="0" applyFont="1" applyAlignment="1">
      <alignment horizontal="left"/>
    </xf>
    <xf numFmtId="0" fontId="6" fillId="0" borderId="0" xfId="40" applyFont="1" applyAlignment="1">
      <alignment horizontal="left" vertical="center"/>
    </xf>
    <xf numFmtId="165" fontId="4" fillId="0" borderId="14" xfId="28" applyNumberFormat="1" applyFont="1" applyBorder="1"/>
    <xf numFmtId="165" fontId="2" fillId="0" borderId="14" xfId="28" applyNumberFormat="1" applyFont="1" applyBorder="1"/>
    <xf numFmtId="165" fontId="2" fillId="0" borderId="11" xfId="28" applyNumberFormat="1" applyFont="1" applyBorder="1" applyAlignment="1"/>
    <xf numFmtId="3" fontId="4" fillId="0" borderId="10" xfId="28" applyNumberFormat="1" applyFont="1" applyBorder="1" applyAlignment="1">
      <alignment horizontal="center" vertical="center" wrapText="1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65" fontId="2" fillId="0" borderId="0" xfId="28" applyNumberFormat="1" applyFont="1" applyAlignment="1">
      <alignment vertical="center"/>
    </xf>
    <xf numFmtId="14" fontId="6" fillId="0" borderId="14" xfId="0" applyNumberFormat="1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165" fontId="6" fillId="0" borderId="14" xfId="28" applyNumberFormat="1" applyFont="1" applyBorder="1" applyAlignment="1">
      <alignment horizontal="center"/>
    </xf>
    <xf numFmtId="165" fontId="2" fillId="0" borderId="14" xfId="28" applyNumberFormat="1" applyFont="1" applyBorder="1" applyAlignment="1">
      <alignment horizontal="center" vertical="center"/>
    </xf>
    <xf numFmtId="14" fontId="2" fillId="0" borderId="11" xfId="0" applyNumberFormat="1" applyFont="1" applyBorder="1" applyAlignment="1"/>
    <xf numFmtId="165" fontId="2" fillId="0" borderId="11" xfId="28" applyNumberFormat="1" applyFont="1" applyBorder="1" applyAlignment="1">
      <alignment horizontal="center" vertical="center"/>
    </xf>
    <xf numFmtId="14" fontId="2" fillId="0" borderId="12" xfId="0" applyNumberFormat="1" applyFont="1" applyBorder="1" applyAlignment="1"/>
    <xf numFmtId="165" fontId="3" fillId="0" borderId="0" xfId="28" applyNumberFormat="1" applyFont="1"/>
    <xf numFmtId="166" fontId="2" fillId="0" borderId="0" xfId="28" applyNumberFormat="1" applyFont="1" applyAlignment="1">
      <alignment vertical="center"/>
    </xf>
    <xf numFmtId="0" fontId="2" fillId="0" borderId="0" xfId="0" applyFont="1" applyAlignment="1">
      <alignment horizontal="left" vertical="center"/>
    </xf>
    <xf numFmtId="3" fontId="2" fillId="0" borderId="0" xfId="28" applyNumberFormat="1" applyFont="1" applyAlignment="1">
      <alignment horizontal="center" vertical="center"/>
    </xf>
    <xf numFmtId="165" fontId="4" fillId="0" borderId="0" xfId="28" applyNumberFormat="1" applyFont="1" applyAlignment="1">
      <alignment vertical="center"/>
    </xf>
    <xf numFmtId="0" fontId="31" fillId="0" borderId="0" xfId="0" applyFont="1" applyBorder="1"/>
    <xf numFmtId="0" fontId="30" fillId="0" borderId="0" xfId="0" applyFont="1" applyBorder="1"/>
    <xf numFmtId="0" fontId="32" fillId="0" borderId="0" xfId="0" applyFont="1" applyBorder="1" applyAlignment="1">
      <alignment horizontal="left"/>
    </xf>
    <xf numFmtId="0" fontId="29" fillId="0" borderId="0" xfId="0" applyFont="1" applyBorder="1" applyAlignment="1">
      <alignment horizontal="center"/>
    </xf>
    <xf numFmtId="49" fontId="27" fillId="0" borderId="10" xfId="0" applyNumberFormat="1" applyFont="1" applyBorder="1" applyAlignment="1">
      <alignment horizontal="center" vertical="center"/>
    </xf>
    <xf numFmtId="49" fontId="27" fillId="0" borderId="10" xfId="0" applyNumberFormat="1" applyFont="1" applyBorder="1" applyAlignment="1">
      <alignment horizontal="center" vertical="center" wrapText="1"/>
    </xf>
    <xf numFmtId="49" fontId="27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14" fontId="2" fillId="0" borderId="14" xfId="0" applyNumberFormat="1" applyFont="1" applyBorder="1" applyAlignment="1">
      <alignment vertical="center"/>
    </xf>
    <xf numFmtId="14" fontId="2" fillId="0" borderId="11" xfId="0" applyNumberFormat="1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9" fillId="0" borderId="0" xfId="0" applyFont="1" applyBorder="1" applyAlignment="1">
      <alignment vertical="center"/>
    </xf>
    <xf numFmtId="3" fontId="29" fillId="0" borderId="0" xfId="0" applyNumberFormat="1" applyFont="1" applyBorder="1" applyAlignment="1">
      <alignment vertical="center"/>
    </xf>
    <xf numFmtId="0" fontId="31" fillId="0" borderId="0" xfId="0" applyFont="1" applyBorder="1" applyAlignment="1">
      <alignment vertical="center"/>
    </xf>
    <xf numFmtId="0" fontId="30" fillId="0" borderId="0" xfId="0" applyFont="1" applyBorder="1" applyAlignment="1">
      <alignment vertical="center"/>
    </xf>
    <xf numFmtId="0" fontId="6" fillId="0" borderId="1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3" fontId="30" fillId="0" borderId="0" xfId="28" applyNumberFormat="1" applyFont="1" applyBorder="1" applyAlignment="1"/>
    <xf numFmtId="3" fontId="27" fillId="0" borderId="10" xfId="28" applyNumberFormat="1" applyFont="1" applyBorder="1" applyAlignment="1">
      <alignment vertical="center" wrapText="1"/>
    </xf>
    <xf numFmtId="3" fontId="6" fillId="0" borderId="0" xfId="28" applyNumberFormat="1" applyFont="1" applyAlignment="1"/>
    <xf numFmtId="1" fontId="6" fillId="0" borderId="0" xfId="0" applyNumberFormat="1" applyFont="1" applyAlignment="1">
      <alignment vertical="center"/>
    </xf>
    <xf numFmtId="165" fontId="3" fillId="0" borderId="0" xfId="28" applyNumberFormat="1" applyFont="1" applyAlignment="1">
      <alignment horizontal="center"/>
    </xf>
    <xf numFmtId="165" fontId="2" fillId="0" borderId="16" xfId="28" applyNumberFormat="1" applyFont="1" applyBorder="1"/>
    <xf numFmtId="166" fontId="6" fillId="0" borderId="0" xfId="39" applyNumberFormat="1" applyFont="1" applyAlignment="1">
      <alignment horizontal="left" vertical="center"/>
    </xf>
    <xf numFmtId="166" fontId="6" fillId="0" borderId="0" xfId="40" applyNumberFormat="1" applyFont="1" applyAlignment="1">
      <alignment horizontal="left" vertical="center" wrapText="1"/>
    </xf>
    <xf numFmtId="166" fontId="6" fillId="0" borderId="0" xfId="39" applyNumberFormat="1" applyFont="1" applyAlignment="1">
      <alignment horizontal="center" vertical="center"/>
    </xf>
    <xf numFmtId="43" fontId="7" fillId="0" borderId="0" xfId="29" applyNumberFormat="1" applyFont="1" applyAlignment="1">
      <alignment horizontal="left" vertical="center"/>
    </xf>
    <xf numFmtId="43" fontId="7" fillId="0" borderId="0" xfId="29" applyNumberFormat="1" applyFont="1" applyAlignment="1">
      <alignment horizontal="center" vertical="center"/>
    </xf>
    <xf numFmtId="43" fontId="2" fillId="0" borderId="0" xfId="28" applyNumberFormat="1" applyFont="1" applyAlignment="1">
      <alignment vertical="center"/>
    </xf>
    <xf numFmtId="43" fontId="2" fillId="0" borderId="0" xfId="28" applyNumberFormat="1" applyFont="1"/>
    <xf numFmtId="43" fontId="4" fillId="0" borderId="10" xfId="28" applyNumberFormat="1" applyFont="1" applyBorder="1" applyAlignment="1">
      <alignment horizontal="center" vertical="center" wrapText="1"/>
    </xf>
    <xf numFmtId="43" fontId="2" fillId="0" borderId="14" xfId="28" applyNumberFormat="1" applyFont="1" applyBorder="1" applyAlignment="1">
      <alignment horizontal="center"/>
    </xf>
    <xf numFmtId="43" fontId="2" fillId="0" borderId="13" xfId="28" applyNumberFormat="1" applyFont="1" applyBorder="1" applyAlignment="1">
      <alignment horizontal="center"/>
    </xf>
    <xf numFmtId="43" fontId="2" fillId="0" borderId="11" xfId="28" applyNumberFormat="1" applyFont="1" applyBorder="1" applyAlignment="1">
      <alignment horizontal="center"/>
    </xf>
    <xf numFmtId="43" fontId="7" fillId="0" borderId="11" xfId="28" applyNumberFormat="1" applyFont="1" applyBorder="1" applyAlignment="1">
      <alignment horizontal="center"/>
    </xf>
    <xf numFmtId="0" fontId="4" fillId="0" borderId="10" xfId="0" applyFont="1" applyBorder="1"/>
    <xf numFmtId="0" fontId="6" fillId="0" borderId="14" xfId="0" applyFont="1" applyBorder="1"/>
    <xf numFmtId="14" fontId="4" fillId="0" borderId="0" xfId="0" applyNumberFormat="1" applyFont="1" applyAlignment="1">
      <alignment vertical="center"/>
    </xf>
    <xf numFmtId="49" fontId="2" fillId="0" borderId="13" xfId="28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right"/>
    </xf>
    <xf numFmtId="14" fontId="7" fillId="0" borderId="11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0" xfId="0" applyFont="1"/>
    <xf numFmtId="0" fontId="7" fillId="0" borderId="11" xfId="0" applyFont="1" applyBorder="1"/>
    <xf numFmtId="3" fontId="7" fillId="0" borderId="11" xfId="28" applyNumberFormat="1" applyFont="1" applyBorder="1" applyAlignment="1">
      <alignment horizontal="center"/>
    </xf>
    <xf numFmtId="165" fontId="7" fillId="0" borderId="11" xfId="28" applyNumberFormat="1" applyFont="1" applyBorder="1"/>
    <xf numFmtId="165" fontId="7" fillId="0" borderId="16" xfId="28" applyNumberFormat="1" applyFont="1" applyBorder="1"/>
    <xf numFmtId="0" fontId="2" fillId="0" borderId="12" xfId="0" applyFont="1" applyBorder="1"/>
    <xf numFmtId="0" fontId="2" fillId="0" borderId="11" xfId="0" applyNumberFormat="1" applyFont="1" applyBorder="1" applyAlignment="1">
      <alignment horizontal="right"/>
    </xf>
    <xf numFmtId="165" fontId="2" fillId="0" borderId="0" xfId="28" applyNumberFormat="1" applyFont="1" applyBorder="1"/>
    <xf numFmtId="164" fontId="2" fillId="0" borderId="0" xfId="28" applyFont="1" applyAlignment="1">
      <alignment vertical="center"/>
    </xf>
    <xf numFmtId="164" fontId="2" fillId="0" borderId="0" xfId="28" applyFont="1"/>
    <xf numFmtId="164" fontId="4" fillId="0" borderId="10" xfId="28" applyFont="1" applyBorder="1" applyAlignment="1">
      <alignment horizontal="center" vertical="center" wrapText="1"/>
    </xf>
    <xf numFmtId="164" fontId="2" fillId="0" borderId="14" xfId="28" applyFont="1" applyBorder="1" applyAlignment="1">
      <alignment horizontal="center"/>
    </xf>
    <xf numFmtId="164" fontId="2" fillId="0" borderId="13" xfId="28" applyFont="1" applyBorder="1" applyAlignment="1">
      <alignment horizontal="center"/>
    </xf>
    <xf numFmtId="164" fontId="7" fillId="0" borderId="11" xfId="28" applyFont="1" applyBorder="1" applyAlignment="1">
      <alignment horizontal="center"/>
    </xf>
    <xf numFmtId="164" fontId="2" fillId="0" borderId="11" xfId="28" applyFont="1" applyBorder="1" applyAlignment="1">
      <alignment horizontal="center"/>
    </xf>
    <xf numFmtId="164" fontId="2" fillId="0" borderId="12" xfId="28" applyFont="1" applyBorder="1" applyAlignment="1">
      <alignment horizontal="center"/>
    </xf>
    <xf numFmtId="167" fontId="6" fillId="0" borderId="0" xfId="28" applyNumberFormat="1" applyFont="1" applyAlignment="1">
      <alignment horizontal="left" vertical="center"/>
    </xf>
    <xf numFmtId="167" fontId="6" fillId="0" borderId="0" xfId="28" applyNumberFormat="1" applyFont="1" applyAlignment="1">
      <alignment horizontal="left" vertical="center" wrapText="1"/>
    </xf>
    <xf numFmtId="167" fontId="6" fillId="0" borderId="0" xfId="28" applyNumberFormat="1" applyFont="1" applyAlignment="1">
      <alignment horizontal="center" vertical="center"/>
    </xf>
    <xf numFmtId="167" fontId="2" fillId="0" borderId="0" xfId="28" applyNumberFormat="1" applyFont="1" applyAlignment="1">
      <alignment vertical="center"/>
    </xf>
    <xf numFmtId="167" fontId="2" fillId="0" borderId="0" xfId="28" applyNumberFormat="1" applyFont="1"/>
    <xf numFmtId="167" fontId="4" fillId="0" borderId="10" xfId="28" applyNumberFormat="1" applyFont="1" applyBorder="1" applyAlignment="1">
      <alignment horizontal="center" vertical="center" wrapText="1"/>
    </xf>
    <xf numFmtId="167" fontId="2" fillId="0" borderId="14" xfId="28" applyNumberFormat="1" applyFont="1" applyBorder="1" applyAlignment="1">
      <alignment horizontal="center"/>
    </xf>
    <xf numFmtId="167" fontId="2" fillId="0" borderId="13" xfId="28" applyNumberFormat="1" applyFont="1" applyBorder="1" applyAlignment="1">
      <alignment horizontal="center"/>
    </xf>
    <xf numFmtId="167" fontId="7" fillId="0" borderId="11" xfId="28" applyNumberFormat="1" applyFont="1" applyBorder="1" applyAlignment="1">
      <alignment horizontal="center"/>
    </xf>
    <xf numFmtId="167" fontId="2" fillId="0" borderId="11" xfId="28" applyNumberFormat="1" applyFont="1" applyBorder="1" applyAlignment="1">
      <alignment horizontal="center"/>
    </xf>
    <xf numFmtId="167" fontId="2" fillId="0" borderId="12" xfId="28" applyNumberFormat="1" applyFont="1" applyBorder="1" applyAlignment="1">
      <alignment horizontal="center"/>
    </xf>
    <xf numFmtId="164" fontId="7" fillId="0" borderId="0" xfId="28" applyFont="1" applyAlignment="1">
      <alignment horizontal="left" vertical="center"/>
    </xf>
    <xf numFmtId="164" fontId="7" fillId="0" borderId="0" xfId="28" applyFont="1" applyAlignment="1">
      <alignment horizontal="center" vertical="center"/>
    </xf>
    <xf numFmtId="164" fontId="7" fillId="0" borderId="11" xfId="28" applyFont="1" applyBorder="1"/>
    <xf numFmtId="164" fontId="2" fillId="0" borderId="11" xfId="28" applyFont="1" applyBorder="1"/>
    <xf numFmtId="164" fontId="6" fillId="0" borderId="0" xfId="28" applyFont="1" applyAlignment="1">
      <alignment horizontal="left" vertical="center"/>
    </xf>
    <xf numFmtId="164" fontId="6" fillId="0" borderId="0" xfId="28" applyFont="1" applyAlignment="1">
      <alignment horizontal="center" vertical="center"/>
    </xf>
    <xf numFmtId="14" fontId="2" fillId="0" borderId="16" xfId="0" applyNumberFormat="1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66" fontId="2" fillId="0" borderId="16" xfId="28" applyNumberFormat="1" applyFont="1" applyBorder="1" applyAlignment="1">
      <alignment horizontal="center"/>
    </xf>
    <xf numFmtId="165" fontId="2" fillId="0" borderId="16" xfId="28" applyNumberFormat="1" applyFont="1" applyBorder="1" applyAlignment="1">
      <alignment horizontal="center"/>
    </xf>
    <xf numFmtId="0" fontId="2" fillId="0" borderId="17" xfId="0" applyFont="1" applyBorder="1"/>
    <xf numFmtId="165" fontId="7" fillId="0" borderId="16" xfId="28" applyNumberFormat="1" applyFont="1" applyBorder="1" applyAlignment="1">
      <alignment horizontal="center"/>
    </xf>
    <xf numFmtId="0" fontId="7" fillId="0" borderId="17" xfId="0" applyFont="1" applyBorder="1"/>
    <xf numFmtId="166" fontId="2" fillId="0" borderId="0" xfId="28" applyNumberFormat="1" applyFont="1" applyAlignment="1">
      <alignment horizontal="center"/>
    </xf>
    <xf numFmtId="169" fontId="6" fillId="0" borderId="14" xfId="28" applyNumberFormat="1" applyFont="1" applyBorder="1" applyAlignment="1">
      <alignment vertical="center"/>
    </xf>
    <xf numFmtId="169" fontId="6" fillId="0" borderId="11" xfId="28" applyNumberFormat="1" applyFont="1" applyBorder="1" applyAlignment="1">
      <alignment vertical="center"/>
    </xf>
    <xf numFmtId="169" fontId="6" fillId="0" borderId="15" xfId="28" applyNumberFormat="1" applyFont="1" applyBorder="1" applyAlignment="1">
      <alignment vertical="center"/>
    </xf>
    <xf numFmtId="169" fontId="27" fillId="0" borderId="10" xfId="28" applyNumberFormat="1" applyFont="1" applyBorder="1" applyAlignment="1">
      <alignment vertical="center"/>
    </xf>
    <xf numFmtId="14" fontId="33" fillId="0" borderId="12" xfId="0" applyNumberFormat="1" applyFont="1" applyBorder="1" applyAlignment="1">
      <alignment horizontal="center"/>
    </xf>
    <xf numFmtId="0" fontId="33" fillId="0" borderId="11" xfId="0" applyFont="1" applyBorder="1"/>
    <xf numFmtId="0" fontId="33" fillId="0" borderId="11" xfId="0" applyFont="1" applyBorder="1" applyAlignment="1">
      <alignment horizontal="center"/>
    </xf>
    <xf numFmtId="3" fontId="33" fillId="0" borderId="11" xfId="28" applyNumberFormat="1" applyFont="1" applyBorder="1" applyAlignment="1">
      <alignment horizontal="center"/>
    </xf>
    <xf numFmtId="165" fontId="33" fillId="0" borderId="11" xfId="28" applyNumberFormat="1" applyFont="1" applyBorder="1"/>
    <xf numFmtId="165" fontId="33" fillId="0" borderId="16" xfId="28" applyNumberFormat="1" applyFont="1" applyBorder="1"/>
    <xf numFmtId="165" fontId="33" fillId="0" borderId="11" xfId="28" applyNumberFormat="1" applyFont="1" applyBorder="1" applyAlignment="1">
      <alignment horizontal="center"/>
    </xf>
    <xf numFmtId="0" fontId="33" fillId="0" borderId="0" xfId="0" applyFont="1"/>
    <xf numFmtId="0" fontId="27" fillId="0" borderId="10" xfId="0" applyFont="1" applyBorder="1" applyAlignment="1">
      <alignment horizontal="center" vertical="center"/>
    </xf>
    <xf numFmtId="165" fontId="3" fillId="0" borderId="0" xfId="28" applyNumberFormat="1" applyFont="1" applyAlignment="1">
      <alignment horizontal="center"/>
    </xf>
    <xf numFmtId="14" fontId="25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/>
    </xf>
    <xf numFmtId="165" fontId="4" fillId="0" borderId="18" xfId="28" applyNumberFormat="1" applyFont="1" applyBorder="1" applyAlignment="1">
      <alignment horizontal="center" vertical="center"/>
    </xf>
    <xf numFmtId="165" fontId="4" fillId="0" borderId="19" xfId="28" applyNumberFormat="1" applyFont="1" applyBorder="1" applyAlignment="1">
      <alignment horizontal="center" vertical="center"/>
    </xf>
    <xf numFmtId="165" fontId="4" fillId="0" borderId="20" xfId="28" applyNumberFormat="1" applyFont="1" applyBorder="1" applyAlignment="1">
      <alignment horizontal="center" vertical="center"/>
    </xf>
    <xf numFmtId="0" fontId="6" fillId="0" borderId="0" xfId="40" applyFont="1" applyAlignment="1">
      <alignment horizontal="left" vertical="center" wrapText="1"/>
    </xf>
    <xf numFmtId="0" fontId="6" fillId="0" borderId="0" xfId="40" applyFont="1" applyAlignment="1">
      <alignment horizontal="left" vertical="center"/>
    </xf>
    <xf numFmtId="165" fontId="4" fillId="0" borderId="10" xfId="28" applyNumberFormat="1" applyFont="1" applyBorder="1" applyAlignment="1">
      <alignment horizontal="center"/>
    </xf>
    <xf numFmtId="165" fontId="4" fillId="0" borderId="19" xfId="28" quotePrefix="1" applyNumberFormat="1" applyFont="1" applyBorder="1" applyAlignment="1">
      <alignment horizontal="center" vertical="center"/>
    </xf>
    <xf numFmtId="165" fontId="4" fillId="0" borderId="20" xfId="28" quotePrefix="1" applyNumberFormat="1" applyFont="1" applyBorder="1" applyAlignment="1">
      <alignment horizontal="center" vertical="center"/>
    </xf>
    <xf numFmtId="14" fontId="4" fillId="0" borderId="18" xfId="0" applyNumberFormat="1" applyFont="1" applyBorder="1" applyAlignment="1">
      <alignment horizontal="center"/>
    </xf>
    <xf numFmtId="14" fontId="4" fillId="0" borderId="19" xfId="0" applyNumberFormat="1" applyFont="1" applyBorder="1" applyAlignment="1">
      <alignment horizontal="center"/>
    </xf>
    <xf numFmtId="14" fontId="4" fillId="0" borderId="20" xfId="0" applyNumberFormat="1" applyFont="1" applyBorder="1" applyAlignment="1">
      <alignment horizontal="center"/>
    </xf>
    <xf numFmtId="14" fontId="2" fillId="0" borderId="21" xfId="0" applyNumberFormat="1" applyFont="1" applyBorder="1" applyAlignment="1">
      <alignment horizontal="center"/>
    </xf>
    <xf numFmtId="14" fontId="2" fillId="0" borderId="17" xfId="0" applyNumberFormat="1" applyFont="1" applyBorder="1" applyAlignment="1">
      <alignment horizontal="center"/>
    </xf>
    <xf numFmtId="14" fontId="2" fillId="0" borderId="22" xfId="0" applyNumberFormat="1" applyFont="1" applyBorder="1" applyAlignment="1">
      <alignment horizontal="center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omma_CONG NO CA 2013" xfId="29"/>
    <cellStyle name="Explanatory Text" xfId="30" builtinId="53" customBuiltin="1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rmal_CONG NO CA 2013" xfId="39"/>
    <cellStyle name="Normal_Ms_Nga2.4" xfId="4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5"/>
  </sheetPr>
  <dimension ref="A1:D183"/>
  <sheetViews>
    <sheetView workbookViewId="0">
      <pane ySplit="3" topLeftCell="A4" activePane="bottomLeft" state="frozen"/>
      <selection pane="bottomLeft" activeCell="B10" sqref="B10"/>
    </sheetView>
  </sheetViews>
  <sheetFormatPr defaultRowHeight="30" customHeight="1" x14ac:dyDescent="0.25"/>
  <cols>
    <col min="1" max="1" width="4.625" style="22" bestFit="1" customWidth="1"/>
    <col min="2" max="2" width="42.5" style="22" customWidth="1"/>
    <col min="3" max="3" width="17.125" style="99" customWidth="1"/>
    <col min="4" max="16384" width="9" style="22"/>
  </cols>
  <sheetData>
    <row r="1" spans="1:4" s="94" customFormat="1" ht="27" customHeight="1" x14ac:dyDescent="0.3">
      <c r="A1" s="90" t="s">
        <v>61</v>
      </c>
      <c r="B1" s="91"/>
      <c r="C1" s="92"/>
      <c r="D1" s="93"/>
    </row>
    <row r="2" spans="1:4" s="79" customFormat="1" ht="12" customHeight="1" x14ac:dyDescent="0.3">
      <c r="A2" s="80"/>
      <c r="B2" s="81"/>
      <c r="C2" s="97"/>
      <c r="D2" s="78"/>
    </row>
    <row r="3" spans="1:4" s="84" customFormat="1" ht="25.5" customHeight="1" x14ac:dyDescent="0.3">
      <c r="A3" s="82" t="s">
        <v>58</v>
      </c>
      <c r="B3" s="83" t="s">
        <v>59</v>
      </c>
      <c r="C3" s="98" t="s">
        <v>60</v>
      </c>
    </row>
    <row r="4" spans="1:4" s="85" customFormat="1" ht="21.75" customHeight="1" x14ac:dyDescent="0.3">
      <c r="A4" s="95">
        <f>IF(C4&lt;&gt;0,SUM(($C$4:C4&lt;&gt;0)*1),"")</f>
        <v>1</v>
      </c>
      <c r="B4" s="86" t="s">
        <v>9</v>
      </c>
      <c r="C4" s="163">
        <f>'THÀNH PHÚ'!$I$54</f>
        <v>62481100</v>
      </c>
    </row>
    <row r="5" spans="1:4" s="85" customFormat="1" ht="21.75" customHeight="1" x14ac:dyDescent="0.3">
      <c r="A5" s="96">
        <f t="array" ref="A5">IF(C5&lt;&gt;0,SUM(($C$4:C5&lt;&gt;0)*1),"")</f>
        <v>2</v>
      </c>
      <c r="B5" s="87" t="s">
        <v>11</v>
      </c>
      <c r="C5" s="164">
        <f>'TẤN DŨNG'!$J$202</f>
        <v>37798740</v>
      </c>
    </row>
    <row r="6" spans="1:4" s="85" customFormat="1" ht="21.75" customHeight="1" x14ac:dyDescent="0.3">
      <c r="A6" s="96" t="str">
        <f t="array" ref="A6">IF(C6&lt;&gt;0,SUM(($C$4:C6&lt;&gt;0)*1),"")</f>
        <v/>
      </c>
      <c r="B6" s="87" t="s">
        <v>8</v>
      </c>
      <c r="C6" s="164">
        <f>'NGHỊ HÒA'!$K$77</f>
        <v>0</v>
      </c>
    </row>
    <row r="7" spans="1:4" s="85" customFormat="1" ht="21.75" customHeight="1" x14ac:dyDescent="0.3">
      <c r="A7" s="96">
        <f t="array" ref="A7">IF(C7&lt;&gt;0,SUM(($C$4:C7&lt;&gt;0)*1),"")</f>
        <v>3</v>
      </c>
      <c r="B7" s="88" t="s">
        <v>90</v>
      </c>
      <c r="C7" s="164">
        <f>'MTN-DUOZON'!$I$30</f>
        <v>9400000</v>
      </c>
      <c r="D7" s="100"/>
    </row>
    <row r="8" spans="1:4" s="85" customFormat="1" ht="21.75" customHeight="1" x14ac:dyDescent="0.3">
      <c r="A8" s="96">
        <f t="array" ref="A8">IF(C8&lt;&gt;0,SUM(($C$4:C8&lt;&gt;0)*1),"")</f>
        <v>4</v>
      </c>
      <c r="B8" s="88" t="s">
        <v>96</v>
      </c>
      <c r="C8" s="164">
        <f>'MÈ ĐƯỞNG'!$I$262</f>
        <v>210799533</v>
      </c>
      <c r="D8" s="100"/>
    </row>
    <row r="9" spans="1:4" s="85" customFormat="1" ht="21.75" customHeight="1" x14ac:dyDescent="0.3">
      <c r="A9" s="96">
        <f t="array" ref="A9">IF(C9&lt;&gt;0,SUM(($C$4:C9&lt;&gt;0)*1),"")</f>
        <v>5</v>
      </c>
      <c r="B9" s="88" t="s">
        <v>268</v>
      </c>
      <c r="C9" s="164">
        <f>'ANH KIM'!I61</f>
        <v>46833400</v>
      </c>
      <c r="D9" s="100"/>
    </row>
    <row r="10" spans="1:4" s="85" customFormat="1" ht="21.75" customHeight="1" x14ac:dyDescent="0.3">
      <c r="A10" s="96">
        <f t="array" ref="A10">IF(C10&lt;&gt;0,SUM(($C$4:C10&lt;&gt;0)*1),"")</f>
        <v>6</v>
      </c>
      <c r="B10" s="62" t="s">
        <v>242</v>
      </c>
      <c r="C10" s="164">
        <f>'TÂN MINH THƯ'!I40</f>
        <v>38500000</v>
      </c>
      <c r="D10" s="100"/>
    </row>
    <row r="11" spans="1:4" s="85" customFormat="1" ht="21.75" customHeight="1" x14ac:dyDescent="0.3">
      <c r="A11" s="96" t="str">
        <f t="array" ref="A11">IF(C11&lt;&gt;0,SUM(($C$4:C11&lt;&gt;0)*1),"")</f>
        <v/>
      </c>
      <c r="B11" s="88"/>
      <c r="C11" s="164"/>
      <c r="D11" s="100"/>
    </row>
    <row r="12" spans="1:4" s="85" customFormat="1" ht="21.75" customHeight="1" x14ac:dyDescent="0.3">
      <c r="A12" s="96" t="str">
        <f t="array" ref="A12">IF(C12&lt;&gt;0,SUM(($C$4:C12&lt;&gt;0)*1),"")</f>
        <v/>
      </c>
      <c r="B12" s="88"/>
      <c r="C12" s="164"/>
      <c r="D12" s="100"/>
    </row>
    <row r="13" spans="1:4" s="85" customFormat="1" ht="21.75" customHeight="1" x14ac:dyDescent="0.3">
      <c r="A13" s="96" t="str">
        <f t="array" ref="A13">IF(C13&lt;&gt;0,SUM(($C$4:C13&lt;&gt;0)*1),"")</f>
        <v/>
      </c>
      <c r="B13" s="88"/>
      <c r="C13" s="164"/>
    </row>
    <row r="14" spans="1:4" s="85" customFormat="1" ht="21.75" customHeight="1" x14ac:dyDescent="0.3">
      <c r="A14" s="96" t="str">
        <f t="array" ref="A14">IF(C14&lt;&gt;0,SUM(($C$4:C14&lt;&gt;0)*1),"")</f>
        <v/>
      </c>
      <c r="B14" s="89"/>
      <c r="C14" s="165"/>
    </row>
    <row r="15" spans="1:4" s="85" customFormat="1" ht="21.75" customHeight="1" x14ac:dyDescent="0.3">
      <c r="A15" s="175" t="s">
        <v>40</v>
      </c>
      <c r="B15" s="175"/>
      <c r="C15" s="166">
        <f>SUM(C4:C14)</f>
        <v>405812773</v>
      </c>
    </row>
    <row r="16" spans="1:4" ht="21.75" customHeight="1" x14ac:dyDescent="0.25"/>
    <row r="17" ht="21.75" customHeight="1" x14ac:dyDescent="0.25"/>
    <row r="18" ht="21.75" customHeight="1" x14ac:dyDescent="0.25"/>
    <row r="19" ht="21.75" customHeight="1" x14ac:dyDescent="0.25"/>
    <row r="20" ht="21.75" customHeight="1" x14ac:dyDescent="0.25"/>
    <row r="21" ht="21.75" customHeight="1" x14ac:dyDescent="0.25"/>
    <row r="22" ht="21.75" customHeight="1" x14ac:dyDescent="0.25"/>
    <row r="23" ht="21.75" customHeight="1" x14ac:dyDescent="0.25"/>
    <row r="24" ht="21.75" customHeight="1" x14ac:dyDescent="0.25"/>
    <row r="25" ht="21.75" customHeight="1" x14ac:dyDescent="0.25"/>
    <row r="26" ht="21.75" customHeight="1" x14ac:dyDescent="0.25"/>
    <row r="27" ht="21.75" customHeight="1" x14ac:dyDescent="0.25"/>
    <row r="28" ht="21.75" customHeight="1" x14ac:dyDescent="0.25"/>
    <row r="29" ht="21.75" customHeight="1" x14ac:dyDescent="0.25"/>
    <row r="30" ht="21.75" customHeight="1" x14ac:dyDescent="0.25"/>
    <row r="31" ht="21.75" customHeight="1" x14ac:dyDescent="0.25"/>
    <row r="32" ht="21.75" customHeight="1" x14ac:dyDescent="0.25"/>
    <row r="33" ht="21.75" customHeight="1" x14ac:dyDescent="0.25"/>
    <row r="34" ht="21.75" customHeight="1" x14ac:dyDescent="0.25"/>
    <row r="35" ht="21.75" customHeight="1" x14ac:dyDescent="0.25"/>
    <row r="36" ht="21.75" customHeight="1" x14ac:dyDescent="0.25"/>
    <row r="37" ht="21.75" customHeight="1" x14ac:dyDescent="0.25"/>
    <row r="38" ht="21.75" customHeight="1" x14ac:dyDescent="0.25"/>
    <row r="39" ht="21.75" customHeight="1" x14ac:dyDescent="0.25"/>
    <row r="40" ht="21.75" customHeight="1" x14ac:dyDescent="0.25"/>
    <row r="41" ht="21.75" customHeight="1" x14ac:dyDescent="0.25"/>
    <row r="42" ht="21.75" customHeight="1" x14ac:dyDescent="0.25"/>
    <row r="43" ht="21.75" customHeight="1" x14ac:dyDescent="0.25"/>
    <row r="44" ht="21.75" customHeight="1" x14ac:dyDescent="0.25"/>
    <row r="45" ht="21.75" customHeight="1" x14ac:dyDescent="0.25"/>
    <row r="46" ht="21.75" customHeight="1" x14ac:dyDescent="0.25"/>
    <row r="47" ht="21.75" customHeight="1" x14ac:dyDescent="0.25"/>
    <row r="48" ht="21.75" customHeight="1" x14ac:dyDescent="0.25"/>
    <row r="49" ht="21.75" customHeight="1" x14ac:dyDescent="0.25"/>
    <row r="50" ht="21.75" customHeight="1" x14ac:dyDescent="0.25"/>
    <row r="51" ht="21.75" customHeight="1" x14ac:dyDescent="0.25"/>
    <row r="52" ht="21.75" customHeight="1" x14ac:dyDescent="0.25"/>
    <row r="53" ht="21.75" customHeight="1" x14ac:dyDescent="0.25"/>
    <row r="54" ht="21.75" customHeight="1" x14ac:dyDescent="0.25"/>
    <row r="55" ht="21.75" customHeight="1" x14ac:dyDescent="0.25"/>
    <row r="56" ht="21.75" customHeight="1" x14ac:dyDescent="0.25"/>
    <row r="57" ht="21.75" customHeight="1" x14ac:dyDescent="0.25"/>
    <row r="58" ht="21.75" customHeight="1" x14ac:dyDescent="0.25"/>
    <row r="59" ht="21.75" customHeight="1" x14ac:dyDescent="0.25"/>
    <row r="60" ht="21.75" customHeight="1" x14ac:dyDescent="0.25"/>
    <row r="61" ht="21.75" customHeight="1" x14ac:dyDescent="0.25"/>
    <row r="62" ht="21.75" customHeight="1" x14ac:dyDescent="0.25"/>
    <row r="63" ht="21.75" customHeight="1" x14ac:dyDescent="0.25"/>
    <row r="64" ht="21.75" customHeight="1" x14ac:dyDescent="0.25"/>
    <row r="65" ht="21.75" customHeight="1" x14ac:dyDescent="0.25"/>
    <row r="66" ht="21.75" customHeight="1" x14ac:dyDescent="0.25"/>
    <row r="67" ht="21.75" customHeight="1" x14ac:dyDescent="0.25"/>
    <row r="68" ht="21.75" customHeight="1" x14ac:dyDescent="0.25"/>
    <row r="69" ht="21.75" customHeight="1" x14ac:dyDescent="0.25"/>
    <row r="70" ht="21.75" customHeight="1" x14ac:dyDescent="0.25"/>
    <row r="71" ht="21.75" customHeight="1" x14ac:dyDescent="0.25"/>
    <row r="72" ht="21.75" customHeight="1" x14ac:dyDescent="0.25"/>
    <row r="73" ht="21.75" customHeight="1" x14ac:dyDescent="0.25"/>
    <row r="74" ht="21.75" customHeight="1" x14ac:dyDescent="0.25"/>
    <row r="75" ht="21.75" customHeight="1" x14ac:dyDescent="0.25"/>
    <row r="76" ht="21.75" customHeight="1" x14ac:dyDescent="0.25"/>
    <row r="77" ht="21.75" customHeight="1" x14ac:dyDescent="0.25"/>
    <row r="78" ht="21.75" customHeight="1" x14ac:dyDescent="0.25"/>
    <row r="79" ht="21.75" customHeight="1" x14ac:dyDescent="0.25"/>
    <row r="80" ht="21.75" customHeight="1" x14ac:dyDescent="0.25"/>
    <row r="81" ht="21.75" customHeight="1" x14ac:dyDescent="0.25"/>
    <row r="82" ht="21.75" customHeight="1" x14ac:dyDescent="0.25"/>
    <row r="83" ht="21.75" customHeight="1" x14ac:dyDescent="0.25"/>
    <row r="84" ht="21.75" customHeight="1" x14ac:dyDescent="0.25"/>
    <row r="85" ht="21.75" customHeight="1" x14ac:dyDescent="0.25"/>
    <row r="86" ht="21.75" customHeight="1" x14ac:dyDescent="0.25"/>
    <row r="87" ht="21.75" customHeight="1" x14ac:dyDescent="0.25"/>
    <row r="88" ht="21.75" customHeight="1" x14ac:dyDescent="0.25"/>
    <row r="89" ht="21.75" customHeight="1" x14ac:dyDescent="0.25"/>
    <row r="90" ht="21.75" customHeight="1" x14ac:dyDescent="0.25"/>
    <row r="91" ht="21.75" customHeight="1" x14ac:dyDescent="0.25"/>
    <row r="92" ht="21.75" customHeight="1" x14ac:dyDescent="0.25"/>
    <row r="93" ht="21.75" customHeight="1" x14ac:dyDescent="0.25"/>
    <row r="94" ht="21.75" customHeight="1" x14ac:dyDescent="0.25"/>
    <row r="95" ht="21.75" customHeight="1" x14ac:dyDescent="0.25"/>
    <row r="96" ht="21.75" customHeight="1" x14ac:dyDescent="0.25"/>
    <row r="97" ht="21.75" customHeight="1" x14ac:dyDescent="0.25"/>
    <row r="98" ht="21.75" customHeight="1" x14ac:dyDescent="0.25"/>
    <row r="99" ht="21.75" customHeight="1" x14ac:dyDescent="0.25"/>
    <row r="100" ht="21.75" customHeight="1" x14ac:dyDescent="0.25"/>
    <row r="101" ht="21.75" customHeight="1" x14ac:dyDescent="0.25"/>
    <row r="102" ht="21.75" customHeight="1" x14ac:dyDescent="0.25"/>
    <row r="103" ht="21.75" customHeight="1" x14ac:dyDescent="0.25"/>
    <row r="104" ht="21.75" customHeight="1" x14ac:dyDescent="0.25"/>
    <row r="105" ht="21.75" customHeight="1" x14ac:dyDescent="0.25"/>
    <row r="106" ht="21.75" customHeight="1" x14ac:dyDescent="0.25"/>
    <row r="107" ht="21.75" customHeight="1" x14ac:dyDescent="0.25"/>
    <row r="108" ht="21.75" customHeight="1" x14ac:dyDescent="0.25"/>
    <row r="109" ht="21.75" customHeight="1" x14ac:dyDescent="0.25"/>
    <row r="110" ht="21.75" customHeight="1" x14ac:dyDescent="0.25"/>
    <row r="111" ht="21.75" customHeight="1" x14ac:dyDescent="0.25"/>
    <row r="112" ht="21.75" customHeight="1" x14ac:dyDescent="0.25"/>
    <row r="113" ht="21.75" customHeight="1" x14ac:dyDescent="0.25"/>
    <row r="114" ht="21.75" customHeight="1" x14ac:dyDescent="0.25"/>
    <row r="115" ht="21.75" customHeight="1" x14ac:dyDescent="0.25"/>
    <row r="116" ht="21.75" customHeight="1" x14ac:dyDescent="0.25"/>
    <row r="117" ht="21.75" customHeight="1" x14ac:dyDescent="0.25"/>
    <row r="118" ht="21.75" customHeight="1" x14ac:dyDescent="0.25"/>
    <row r="119" ht="21.75" customHeight="1" x14ac:dyDescent="0.25"/>
    <row r="120" ht="21.75" customHeight="1" x14ac:dyDescent="0.25"/>
    <row r="121" ht="21.75" customHeight="1" x14ac:dyDescent="0.25"/>
    <row r="122" ht="21.75" customHeight="1" x14ac:dyDescent="0.25"/>
    <row r="123" ht="21.75" customHeight="1" x14ac:dyDescent="0.25"/>
    <row r="124" ht="21.75" customHeight="1" x14ac:dyDescent="0.25"/>
    <row r="125" ht="21.75" customHeight="1" x14ac:dyDescent="0.25"/>
    <row r="126" ht="21.75" customHeight="1" x14ac:dyDescent="0.25"/>
    <row r="127" ht="21.75" customHeight="1" x14ac:dyDescent="0.25"/>
    <row r="128" ht="21.75" customHeight="1" x14ac:dyDescent="0.25"/>
    <row r="129" ht="21.75" customHeight="1" x14ac:dyDescent="0.25"/>
    <row r="130" ht="21.75" customHeight="1" x14ac:dyDescent="0.25"/>
    <row r="131" ht="21.75" customHeight="1" x14ac:dyDescent="0.25"/>
    <row r="132" ht="21.75" customHeight="1" x14ac:dyDescent="0.25"/>
    <row r="133" ht="21.75" customHeight="1" x14ac:dyDescent="0.25"/>
    <row r="134" ht="21.75" customHeight="1" x14ac:dyDescent="0.25"/>
    <row r="135" ht="21.75" customHeight="1" x14ac:dyDescent="0.25"/>
    <row r="136" ht="21.75" customHeight="1" x14ac:dyDescent="0.25"/>
    <row r="137" ht="21.75" customHeight="1" x14ac:dyDescent="0.25"/>
    <row r="138" ht="21.75" customHeight="1" x14ac:dyDescent="0.25"/>
    <row r="139" ht="21.75" customHeight="1" x14ac:dyDescent="0.25"/>
    <row r="140" ht="21.75" customHeight="1" x14ac:dyDescent="0.25"/>
    <row r="141" ht="21.75" customHeight="1" x14ac:dyDescent="0.25"/>
    <row r="142" ht="21.75" customHeight="1" x14ac:dyDescent="0.25"/>
    <row r="143" ht="21.75" customHeight="1" x14ac:dyDescent="0.25"/>
    <row r="144" ht="21.75" customHeight="1" x14ac:dyDescent="0.25"/>
    <row r="145" ht="21.75" customHeight="1" x14ac:dyDescent="0.25"/>
    <row r="146" ht="21.75" customHeight="1" x14ac:dyDescent="0.25"/>
    <row r="147" ht="21.75" customHeight="1" x14ac:dyDescent="0.25"/>
    <row r="148" ht="21.75" customHeight="1" x14ac:dyDescent="0.25"/>
    <row r="149" ht="21.75" customHeight="1" x14ac:dyDescent="0.25"/>
    <row r="150" ht="21.75" customHeight="1" x14ac:dyDescent="0.25"/>
    <row r="151" ht="21.75" customHeight="1" x14ac:dyDescent="0.25"/>
    <row r="152" ht="21.75" customHeight="1" x14ac:dyDescent="0.25"/>
    <row r="153" ht="21.75" customHeight="1" x14ac:dyDescent="0.25"/>
    <row r="154" ht="21.75" customHeight="1" x14ac:dyDescent="0.25"/>
    <row r="155" ht="21.75" customHeight="1" x14ac:dyDescent="0.25"/>
    <row r="156" ht="21.75" customHeight="1" x14ac:dyDescent="0.25"/>
    <row r="157" ht="21.75" customHeight="1" x14ac:dyDescent="0.25"/>
    <row r="158" ht="21.75" customHeight="1" x14ac:dyDescent="0.25"/>
    <row r="159" ht="21.75" customHeight="1" x14ac:dyDescent="0.25"/>
    <row r="160" ht="21.75" customHeight="1" x14ac:dyDescent="0.25"/>
    <row r="161" ht="21.75" customHeight="1" x14ac:dyDescent="0.25"/>
    <row r="162" ht="21.75" customHeight="1" x14ac:dyDescent="0.25"/>
    <row r="163" ht="21.75" customHeight="1" x14ac:dyDescent="0.25"/>
    <row r="164" ht="21.75" customHeight="1" x14ac:dyDescent="0.25"/>
    <row r="165" ht="21.75" customHeight="1" x14ac:dyDescent="0.25"/>
    <row r="166" ht="21.75" customHeight="1" x14ac:dyDescent="0.25"/>
    <row r="167" ht="21.75" customHeight="1" x14ac:dyDescent="0.25"/>
    <row r="168" ht="21.75" customHeight="1" x14ac:dyDescent="0.25"/>
    <row r="169" ht="21.75" customHeight="1" x14ac:dyDescent="0.25"/>
    <row r="170" ht="21.75" customHeight="1" x14ac:dyDescent="0.25"/>
    <row r="171" ht="21.75" customHeight="1" x14ac:dyDescent="0.25"/>
    <row r="172" ht="21.75" customHeight="1" x14ac:dyDescent="0.25"/>
    <row r="173" ht="21.75" customHeight="1" x14ac:dyDescent="0.25"/>
    <row r="174" ht="21.75" customHeight="1" x14ac:dyDescent="0.25"/>
    <row r="175" ht="21.75" customHeight="1" x14ac:dyDescent="0.25"/>
    <row r="176" ht="21.75" customHeight="1" x14ac:dyDescent="0.25"/>
    <row r="177" ht="21.75" customHeight="1" x14ac:dyDescent="0.25"/>
    <row r="178" ht="21.75" customHeight="1" x14ac:dyDescent="0.25"/>
    <row r="179" ht="21.75" customHeight="1" x14ac:dyDescent="0.25"/>
    <row r="180" ht="21.75" customHeight="1" x14ac:dyDescent="0.25"/>
    <row r="181" ht="21.75" customHeight="1" x14ac:dyDescent="0.25"/>
    <row r="182" ht="21.75" customHeight="1" x14ac:dyDescent="0.25"/>
    <row r="183" ht="21.75" customHeight="1" x14ac:dyDescent="0.25"/>
  </sheetData>
  <mergeCells count="1">
    <mergeCell ref="A15:B15"/>
  </mergeCells>
  <phoneticPr fontId="5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1"/>
  </sheetPr>
  <dimension ref="A1:K74"/>
  <sheetViews>
    <sheetView topLeftCell="A32" zoomScale="95" workbookViewId="0">
      <selection activeCell="B47" sqref="B47"/>
    </sheetView>
  </sheetViews>
  <sheetFormatPr defaultRowHeight="15.75" x14ac:dyDescent="0.25"/>
  <cols>
    <col min="1" max="1" width="10.375" style="2" customWidth="1"/>
    <col min="2" max="2" width="15.375" style="1" customWidth="1"/>
    <col min="3" max="3" width="6.25" style="3" customWidth="1"/>
    <col min="4" max="4" width="11.875" style="142" bestFit="1" customWidth="1"/>
    <col min="5" max="5" width="11.375" style="142" customWidth="1"/>
    <col min="6" max="6" width="10.75" style="131" customWidth="1"/>
    <col min="7" max="7" width="13" style="4" customWidth="1"/>
    <col min="8" max="8" width="12.625" style="4" customWidth="1"/>
    <col min="9" max="9" width="12.75" style="4" customWidth="1"/>
    <col min="10" max="10" width="14.125" style="1" customWidth="1"/>
    <col min="11" max="16384" width="9" style="1"/>
  </cols>
  <sheetData>
    <row r="1" spans="1:11" s="47" customFormat="1" ht="18" hidden="1" customHeight="1" x14ac:dyDescent="0.3">
      <c r="A1" s="182" t="s">
        <v>31</v>
      </c>
      <c r="B1" s="182"/>
      <c r="C1" s="182"/>
      <c r="D1" s="138"/>
      <c r="E1" s="138"/>
      <c r="F1" s="149"/>
      <c r="G1" s="49"/>
      <c r="H1" s="49"/>
    </row>
    <row r="2" spans="1:11" s="47" customFormat="1" ht="18" hidden="1" customHeight="1" x14ac:dyDescent="0.3">
      <c r="A2" s="182" t="s">
        <v>32</v>
      </c>
      <c r="B2" s="182"/>
      <c r="C2" s="182"/>
      <c r="D2" s="182"/>
      <c r="E2" s="182"/>
      <c r="F2" s="149"/>
      <c r="G2" s="49"/>
      <c r="H2" s="49"/>
    </row>
    <row r="3" spans="1:11" s="47" customFormat="1" ht="18" hidden="1" customHeight="1" x14ac:dyDescent="0.3">
      <c r="A3" s="182" t="s">
        <v>33</v>
      </c>
      <c r="B3" s="182"/>
      <c r="C3" s="183" t="s">
        <v>46</v>
      </c>
      <c r="D3" s="183"/>
      <c r="E3" s="139"/>
      <c r="F3" s="149"/>
      <c r="G3" s="49"/>
      <c r="H3" s="49"/>
    </row>
    <row r="4" spans="1:11" s="42" customFormat="1" ht="9" hidden="1" customHeight="1" x14ac:dyDescent="0.3">
      <c r="D4" s="140"/>
      <c r="E4" s="140"/>
      <c r="F4" s="150"/>
      <c r="G4" s="44"/>
      <c r="H4" s="44"/>
    </row>
    <row r="5" spans="1:11" s="45" customFormat="1" ht="29.25" customHeight="1" x14ac:dyDescent="0.3">
      <c r="A5" s="177" t="s">
        <v>258</v>
      </c>
      <c r="B5" s="177"/>
      <c r="C5" s="177"/>
      <c r="D5" s="177"/>
      <c r="E5" s="177"/>
      <c r="F5" s="177"/>
      <c r="G5" s="177"/>
      <c r="H5" s="177"/>
      <c r="I5" s="177"/>
    </row>
    <row r="6" spans="1:11" ht="9" customHeight="1" x14ac:dyDescent="0.25">
      <c r="A6" s="178"/>
      <c r="B6" s="178"/>
      <c r="C6" s="178"/>
      <c r="D6" s="178"/>
      <c r="E6" s="178"/>
      <c r="F6" s="178"/>
      <c r="G6" s="178"/>
      <c r="H6" s="178"/>
      <c r="I6" s="178"/>
    </row>
    <row r="7" spans="1:11" s="63" customFormat="1" ht="18" customHeight="1" x14ac:dyDescent="0.3">
      <c r="A7" s="62" t="s">
        <v>9</v>
      </c>
      <c r="C7" s="64"/>
      <c r="D7" s="141"/>
      <c r="E7" s="141"/>
      <c r="F7" s="130"/>
      <c r="G7" s="65"/>
      <c r="H7" s="65"/>
      <c r="I7" s="65"/>
    </row>
    <row r="8" spans="1:11" s="63" customFormat="1" ht="18" hidden="1" customHeight="1" x14ac:dyDescent="0.3">
      <c r="A8" s="62" t="s">
        <v>35</v>
      </c>
      <c r="C8" s="64"/>
      <c r="D8" s="141"/>
      <c r="E8" s="141"/>
      <c r="F8" s="130"/>
      <c r="G8" s="65"/>
      <c r="H8" s="65"/>
      <c r="I8" s="65"/>
    </row>
    <row r="9" spans="1:11" s="63" customFormat="1" ht="18" hidden="1" customHeight="1" x14ac:dyDescent="0.3">
      <c r="A9" s="62" t="s">
        <v>36</v>
      </c>
      <c r="C9" s="75" t="s">
        <v>37</v>
      </c>
      <c r="D9" s="141"/>
      <c r="E9" s="141"/>
      <c r="F9" s="130"/>
      <c r="G9" s="65"/>
      <c r="H9" s="65"/>
      <c r="I9" s="65"/>
    </row>
    <row r="10" spans="1:11" ht="8.25" hidden="1" customHeight="1" x14ac:dyDescent="0.25"/>
    <row r="11" spans="1:11" s="52" customFormat="1" ht="32.25" customHeight="1" x14ac:dyDescent="0.3">
      <c r="A11" s="50" t="s">
        <v>0</v>
      </c>
      <c r="B11" s="51" t="s">
        <v>1</v>
      </c>
      <c r="C11" s="51" t="s">
        <v>2</v>
      </c>
      <c r="D11" s="143" t="s">
        <v>3</v>
      </c>
      <c r="E11" s="143" t="s">
        <v>38</v>
      </c>
      <c r="F11" s="132" t="s">
        <v>4</v>
      </c>
      <c r="G11" s="8" t="s">
        <v>5</v>
      </c>
      <c r="H11" s="8" t="s">
        <v>6</v>
      </c>
      <c r="I11" s="8" t="s">
        <v>7</v>
      </c>
      <c r="J11" s="8" t="s">
        <v>39</v>
      </c>
    </row>
    <row r="12" spans="1:11" s="10" customFormat="1" ht="21" customHeight="1" x14ac:dyDescent="0.3">
      <c r="A12" s="179" t="s">
        <v>13</v>
      </c>
      <c r="B12" s="180"/>
      <c r="C12" s="180"/>
      <c r="D12" s="180"/>
      <c r="E12" s="180"/>
      <c r="F12" s="180"/>
      <c r="G12" s="180"/>
      <c r="H12" s="181"/>
      <c r="I12" s="7">
        <v>44477881</v>
      </c>
      <c r="J12" s="7"/>
    </row>
    <row r="13" spans="1:11" ht="21" customHeight="1" x14ac:dyDescent="0.25">
      <c r="A13" s="38">
        <v>41334</v>
      </c>
      <c r="B13" s="39" t="s">
        <v>26</v>
      </c>
      <c r="C13" s="39" t="s">
        <v>27</v>
      </c>
      <c r="D13" s="144">
        <v>99400</v>
      </c>
      <c r="E13" s="144">
        <v>333.5</v>
      </c>
      <c r="F13" s="133">
        <v>33.35</v>
      </c>
      <c r="G13" s="40">
        <f>IF(B13&lt;&gt;"",D13*(E13+F13),0)</f>
        <v>36464890</v>
      </c>
      <c r="H13" s="40"/>
      <c r="I13" s="40">
        <f t="shared" ref="I13:I34" si="0">IF(B13&lt;&gt;"",I12+G13-H13,0)</f>
        <v>80942771</v>
      </c>
      <c r="J13" s="40"/>
    </row>
    <row r="14" spans="1:11" ht="21" customHeight="1" x14ac:dyDescent="0.25">
      <c r="A14" s="34"/>
      <c r="B14" s="35" t="s">
        <v>28</v>
      </c>
      <c r="C14" s="35" t="s">
        <v>27</v>
      </c>
      <c r="D14" s="145">
        <v>43980</v>
      </c>
      <c r="E14" s="145">
        <v>429</v>
      </c>
      <c r="F14" s="134">
        <v>42.9</v>
      </c>
      <c r="G14" s="11">
        <f>IF(B14&lt;&gt;"",D14*(E14+F14),0)</f>
        <v>20754162</v>
      </c>
      <c r="H14" s="36"/>
      <c r="I14" s="11">
        <f t="shared" si="0"/>
        <v>101696933</v>
      </c>
      <c r="J14" s="36"/>
    </row>
    <row r="15" spans="1:11" s="122" customFormat="1" ht="21" customHeight="1" x14ac:dyDescent="0.25">
      <c r="A15" s="120">
        <v>41655</v>
      </c>
      <c r="B15" s="123" t="s">
        <v>6</v>
      </c>
      <c r="C15" s="121"/>
      <c r="D15" s="146"/>
      <c r="E15" s="146"/>
      <c r="F15" s="151"/>
      <c r="G15" s="11">
        <f t="shared" ref="G15:G26" si="1">IF(B15&lt;&gt;"",D15*(E15+F15),0)</f>
        <v>0</v>
      </c>
      <c r="H15" s="32">
        <v>50000000</v>
      </c>
      <c r="I15" s="11">
        <f t="shared" si="0"/>
        <v>51696933</v>
      </c>
      <c r="J15" s="28"/>
      <c r="K15" s="125"/>
    </row>
    <row r="16" spans="1:11" ht="21" customHeight="1" x14ac:dyDescent="0.25">
      <c r="A16" s="12">
        <v>41843</v>
      </c>
      <c r="B16" s="30" t="s">
        <v>198</v>
      </c>
      <c r="C16" s="35" t="s">
        <v>27</v>
      </c>
      <c r="D16" s="147">
        <v>185000</v>
      </c>
      <c r="E16" s="147">
        <v>290</v>
      </c>
      <c r="F16" s="152">
        <f t="shared" ref="F16:F38" si="2">E16*10%</f>
        <v>29</v>
      </c>
      <c r="G16" s="11">
        <f t="shared" si="1"/>
        <v>59015000</v>
      </c>
      <c r="H16" s="11"/>
      <c r="I16" s="11">
        <f t="shared" si="0"/>
        <v>110711933</v>
      </c>
      <c r="J16" s="28"/>
      <c r="K16" s="129"/>
    </row>
    <row r="17" spans="1:11" ht="21" customHeight="1" x14ac:dyDescent="0.25">
      <c r="A17" s="12">
        <v>41841</v>
      </c>
      <c r="B17" s="30" t="s">
        <v>200</v>
      </c>
      <c r="C17" s="13" t="s">
        <v>199</v>
      </c>
      <c r="D17" s="147">
        <v>1</v>
      </c>
      <c r="E17" s="147">
        <v>3000000</v>
      </c>
      <c r="F17" s="152">
        <f t="shared" si="2"/>
        <v>300000</v>
      </c>
      <c r="G17" s="11">
        <f t="shared" si="1"/>
        <v>3300000</v>
      </c>
      <c r="H17" s="11"/>
      <c r="I17" s="11">
        <f t="shared" si="0"/>
        <v>114011933</v>
      </c>
      <c r="J17" s="28"/>
      <c r="K17" s="129"/>
    </row>
    <row r="18" spans="1:11" ht="21" customHeight="1" x14ac:dyDescent="0.25">
      <c r="A18" s="12"/>
      <c r="B18" s="30" t="s">
        <v>201</v>
      </c>
      <c r="C18" s="13" t="s">
        <v>199</v>
      </c>
      <c r="D18" s="147">
        <v>1</v>
      </c>
      <c r="E18" s="147">
        <v>3100000</v>
      </c>
      <c r="F18" s="152">
        <f t="shared" si="2"/>
        <v>310000</v>
      </c>
      <c r="G18" s="11">
        <f t="shared" si="1"/>
        <v>3410000</v>
      </c>
      <c r="H18" s="11"/>
      <c r="I18" s="11">
        <f t="shared" si="0"/>
        <v>117421933</v>
      </c>
      <c r="J18" s="28"/>
      <c r="K18" s="129"/>
    </row>
    <row r="19" spans="1:11" ht="21" customHeight="1" x14ac:dyDescent="0.25">
      <c r="A19" s="12"/>
      <c r="B19" s="30" t="s">
        <v>202</v>
      </c>
      <c r="C19" s="13" t="s">
        <v>199</v>
      </c>
      <c r="D19" s="147">
        <v>1</v>
      </c>
      <c r="E19" s="147">
        <v>3200000</v>
      </c>
      <c r="F19" s="152">
        <f t="shared" si="2"/>
        <v>320000</v>
      </c>
      <c r="G19" s="11">
        <f t="shared" si="1"/>
        <v>3520000</v>
      </c>
      <c r="H19" s="11"/>
      <c r="I19" s="11">
        <f t="shared" si="0"/>
        <v>120941933</v>
      </c>
      <c r="J19" s="28"/>
      <c r="K19" s="129"/>
    </row>
    <row r="20" spans="1:11" ht="21" customHeight="1" x14ac:dyDescent="0.25">
      <c r="A20" s="12">
        <v>41841</v>
      </c>
      <c r="B20" s="30" t="s">
        <v>203</v>
      </c>
      <c r="C20" s="35" t="s">
        <v>27</v>
      </c>
      <c r="D20" s="147">
        <v>68000</v>
      </c>
      <c r="E20" s="147">
        <v>380</v>
      </c>
      <c r="F20" s="152">
        <f t="shared" si="2"/>
        <v>38</v>
      </c>
      <c r="G20" s="11">
        <f t="shared" si="1"/>
        <v>28424000</v>
      </c>
      <c r="H20" s="11"/>
      <c r="I20" s="11">
        <f t="shared" si="0"/>
        <v>149365933</v>
      </c>
      <c r="J20" s="28"/>
      <c r="K20" s="129"/>
    </row>
    <row r="21" spans="1:11" ht="21" customHeight="1" x14ac:dyDescent="0.25">
      <c r="A21" s="12"/>
      <c r="B21" s="30" t="s">
        <v>204</v>
      </c>
      <c r="C21" s="35" t="s">
        <v>27</v>
      </c>
      <c r="D21" s="147">
        <v>26700</v>
      </c>
      <c r="E21" s="147">
        <v>690</v>
      </c>
      <c r="F21" s="152">
        <f t="shared" si="2"/>
        <v>69</v>
      </c>
      <c r="G21" s="11">
        <f t="shared" si="1"/>
        <v>20265300</v>
      </c>
      <c r="H21" s="11"/>
      <c r="I21" s="11">
        <f t="shared" si="0"/>
        <v>169631233</v>
      </c>
      <c r="J21" s="28"/>
      <c r="K21" s="129"/>
    </row>
    <row r="22" spans="1:11" s="122" customFormat="1" ht="21" customHeight="1" x14ac:dyDescent="0.25">
      <c r="A22" s="120">
        <v>41831</v>
      </c>
      <c r="B22" s="123" t="s">
        <v>6</v>
      </c>
      <c r="C22" s="121"/>
      <c r="D22" s="146"/>
      <c r="E22" s="146"/>
      <c r="F22" s="135"/>
      <c r="G22" s="11">
        <f t="shared" si="1"/>
        <v>0</v>
      </c>
      <c r="H22" s="32">
        <v>118690000</v>
      </c>
      <c r="I22" s="11">
        <f t="shared" si="0"/>
        <v>50941233</v>
      </c>
      <c r="J22" s="32"/>
    </row>
    <row r="23" spans="1:11" ht="21" customHeight="1" x14ac:dyDescent="0.25">
      <c r="A23" s="12">
        <v>41865</v>
      </c>
      <c r="B23" s="30" t="s">
        <v>204</v>
      </c>
      <c r="C23" s="35" t="s">
        <v>27</v>
      </c>
      <c r="D23" s="147">
        <v>13700</v>
      </c>
      <c r="E23" s="147">
        <v>690</v>
      </c>
      <c r="F23" s="152">
        <f t="shared" si="2"/>
        <v>69</v>
      </c>
      <c r="G23" s="11">
        <f t="shared" si="1"/>
        <v>10398300</v>
      </c>
      <c r="H23" s="11"/>
      <c r="I23" s="11">
        <f t="shared" si="0"/>
        <v>61339533</v>
      </c>
      <c r="J23" s="11"/>
    </row>
    <row r="24" spans="1:11" s="122" customFormat="1" ht="21" customHeight="1" x14ac:dyDescent="0.25">
      <c r="A24" s="120">
        <v>41939</v>
      </c>
      <c r="B24" s="123" t="s">
        <v>6</v>
      </c>
      <c r="C24" s="121"/>
      <c r="D24" s="146"/>
      <c r="E24" s="146"/>
      <c r="F24" s="135"/>
      <c r="G24" s="11">
        <f>IF(B24&lt;&gt;"",D24*(E24+F24),0)</f>
        <v>0</v>
      </c>
      <c r="H24" s="32">
        <v>41000000</v>
      </c>
      <c r="I24" s="11">
        <f t="shared" si="0"/>
        <v>20339533</v>
      </c>
      <c r="J24" s="32"/>
    </row>
    <row r="25" spans="1:11" ht="21" customHeight="1" x14ac:dyDescent="0.25">
      <c r="A25" s="12">
        <v>41944</v>
      </c>
      <c r="B25" s="30" t="s">
        <v>203</v>
      </c>
      <c r="C25" s="13" t="s">
        <v>27</v>
      </c>
      <c r="D25" s="147">
        <v>14000</v>
      </c>
      <c r="E25" s="146">
        <v>380</v>
      </c>
      <c r="F25" s="152">
        <f t="shared" si="2"/>
        <v>38</v>
      </c>
      <c r="G25" s="11">
        <f t="shared" si="1"/>
        <v>5852000</v>
      </c>
      <c r="H25" s="11"/>
      <c r="I25" s="11">
        <f t="shared" si="0"/>
        <v>26191533</v>
      </c>
      <c r="J25" s="11"/>
    </row>
    <row r="26" spans="1:11" ht="21" customHeight="1" x14ac:dyDescent="0.25">
      <c r="A26" s="12">
        <v>41946</v>
      </c>
      <c r="B26" s="30" t="s">
        <v>203</v>
      </c>
      <c r="C26" s="13" t="s">
        <v>27</v>
      </c>
      <c r="D26" s="147">
        <v>47000</v>
      </c>
      <c r="E26" s="147">
        <v>380</v>
      </c>
      <c r="F26" s="152">
        <f t="shared" si="2"/>
        <v>38</v>
      </c>
      <c r="G26" s="11">
        <f t="shared" si="1"/>
        <v>19646000</v>
      </c>
      <c r="H26" s="11"/>
      <c r="I26" s="11">
        <f t="shared" si="0"/>
        <v>45837533</v>
      </c>
      <c r="J26" s="11"/>
    </row>
    <row r="27" spans="1:11" ht="21" customHeight="1" x14ac:dyDescent="0.25">
      <c r="A27" s="12">
        <v>41995</v>
      </c>
      <c r="B27" s="30" t="s">
        <v>198</v>
      </c>
      <c r="C27" s="13" t="s">
        <v>27</v>
      </c>
      <c r="D27" s="147">
        <v>15000</v>
      </c>
      <c r="E27" s="147">
        <v>290</v>
      </c>
      <c r="F27" s="152">
        <f t="shared" si="2"/>
        <v>29</v>
      </c>
      <c r="G27" s="11">
        <f>IF(B27&lt;&gt;"",D27*(E27+F27),0)</f>
        <v>4785000</v>
      </c>
      <c r="H27" s="11"/>
      <c r="I27" s="11">
        <f t="shared" si="0"/>
        <v>50622533</v>
      </c>
      <c r="J27" s="11"/>
    </row>
    <row r="28" spans="1:11" ht="21" customHeight="1" x14ac:dyDescent="0.25">
      <c r="A28" s="12"/>
      <c r="B28" s="30" t="s">
        <v>203</v>
      </c>
      <c r="C28" s="13" t="s">
        <v>27</v>
      </c>
      <c r="D28" s="147">
        <v>66800</v>
      </c>
      <c r="E28" s="147">
        <v>380</v>
      </c>
      <c r="F28" s="152">
        <f t="shared" si="2"/>
        <v>38</v>
      </c>
      <c r="G28" s="11">
        <f t="shared" ref="G28:G52" si="3">IF(B28&lt;&gt;"",D28*(E28+F28),0)</f>
        <v>27922400</v>
      </c>
      <c r="H28" s="11"/>
      <c r="I28" s="11">
        <f t="shared" si="0"/>
        <v>78544933</v>
      </c>
      <c r="J28" s="11"/>
    </row>
    <row r="29" spans="1:11" ht="21" customHeight="1" x14ac:dyDescent="0.25">
      <c r="A29" s="12"/>
      <c r="B29" s="30" t="s">
        <v>204</v>
      </c>
      <c r="C29" s="13" t="s">
        <v>27</v>
      </c>
      <c r="D29" s="147">
        <v>40000</v>
      </c>
      <c r="E29" s="147">
        <v>690</v>
      </c>
      <c r="F29" s="152">
        <f t="shared" si="2"/>
        <v>69</v>
      </c>
      <c r="G29" s="11">
        <f t="shared" si="3"/>
        <v>30360000</v>
      </c>
      <c r="H29" s="11"/>
      <c r="I29" s="11">
        <f t="shared" si="0"/>
        <v>108904933</v>
      </c>
      <c r="J29" s="11"/>
    </row>
    <row r="30" spans="1:11" s="122" customFormat="1" ht="21" customHeight="1" x14ac:dyDescent="0.25">
      <c r="A30" s="120">
        <v>41992</v>
      </c>
      <c r="B30" s="123" t="s">
        <v>6</v>
      </c>
      <c r="C30" s="121"/>
      <c r="D30" s="146"/>
      <c r="E30" s="146"/>
      <c r="F30" s="135"/>
      <c r="G30" s="11">
        <f>IF(B30&lt;&gt;"",D30*(E30+F30),0)</f>
        <v>0</v>
      </c>
      <c r="H30" s="32">
        <v>87472000</v>
      </c>
      <c r="I30" s="11">
        <f t="shared" si="0"/>
        <v>21432933</v>
      </c>
      <c r="J30" s="32"/>
    </row>
    <row r="31" spans="1:11" ht="21" customHeight="1" x14ac:dyDescent="0.25">
      <c r="A31" s="12">
        <v>41996</v>
      </c>
      <c r="B31" s="30" t="s">
        <v>198</v>
      </c>
      <c r="C31" s="13" t="s">
        <v>27</v>
      </c>
      <c r="D31" s="147">
        <v>66000</v>
      </c>
      <c r="E31" s="147">
        <v>290</v>
      </c>
      <c r="F31" s="136">
        <f t="shared" si="2"/>
        <v>29</v>
      </c>
      <c r="G31" s="11">
        <f t="shared" si="3"/>
        <v>21054000</v>
      </c>
      <c r="H31" s="11"/>
      <c r="I31" s="11">
        <f t="shared" si="0"/>
        <v>42486933</v>
      </c>
      <c r="J31" s="11"/>
    </row>
    <row r="32" spans="1:11" ht="21" customHeight="1" x14ac:dyDescent="0.25">
      <c r="A32" s="12">
        <v>42003</v>
      </c>
      <c r="B32" s="30" t="s">
        <v>204</v>
      </c>
      <c r="C32" s="13" t="s">
        <v>27</v>
      </c>
      <c r="D32" s="147">
        <v>18000</v>
      </c>
      <c r="E32" s="147">
        <v>690</v>
      </c>
      <c r="F32" s="136">
        <f t="shared" si="2"/>
        <v>69</v>
      </c>
      <c r="G32" s="11">
        <f t="shared" si="3"/>
        <v>13662000</v>
      </c>
      <c r="H32" s="11"/>
      <c r="I32" s="11">
        <f t="shared" si="0"/>
        <v>56148933</v>
      </c>
      <c r="J32" s="11"/>
    </row>
    <row r="33" spans="1:10" ht="21" customHeight="1" x14ac:dyDescent="0.25">
      <c r="A33" s="12">
        <v>42039</v>
      </c>
      <c r="B33" s="30" t="s">
        <v>198</v>
      </c>
      <c r="C33" s="13" t="s">
        <v>27</v>
      </c>
      <c r="D33" s="147">
        <v>61000</v>
      </c>
      <c r="E33" s="147">
        <v>290</v>
      </c>
      <c r="F33" s="136">
        <f t="shared" si="2"/>
        <v>29</v>
      </c>
      <c r="G33" s="11">
        <f t="shared" si="3"/>
        <v>19459000</v>
      </c>
      <c r="H33" s="11"/>
      <c r="I33" s="11">
        <f t="shared" si="0"/>
        <v>75607933</v>
      </c>
      <c r="J33" s="11"/>
    </row>
    <row r="34" spans="1:10" ht="21" customHeight="1" x14ac:dyDescent="0.25">
      <c r="A34" s="12"/>
      <c r="B34" s="30" t="s">
        <v>203</v>
      </c>
      <c r="C34" s="13" t="s">
        <v>27</v>
      </c>
      <c r="D34" s="147">
        <v>109000</v>
      </c>
      <c r="E34" s="147">
        <v>380</v>
      </c>
      <c r="F34" s="136">
        <f t="shared" si="2"/>
        <v>38</v>
      </c>
      <c r="G34" s="11">
        <f t="shared" si="3"/>
        <v>45562000</v>
      </c>
      <c r="H34" s="11"/>
      <c r="I34" s="11">
        <f t="shared" si="0"/>
        <v>121169933</v>
      </c>
      <c r="J34" s="11"/>
    </row>
    <row r="35" spans="1:10" ht="21" customHeight="1" x14ac:dyDescent="0.25">
      <c r="A35" s="12"/>
      <c r="B35" s="30" t="s">
        <v>204</v>
      </c>
      <c r="C35" s="13" t="s">
        <v>27</v>
      </c>
      <c r="D35" s="147">
        <v>57200</v>
      </c>
      <c r="E35" s="147">
        <v>690</v>
      </c>
      <c r="F35" s="136">
        <f t="shared" si="2"/>
        <v>69</v>
      </c>
      <c r="G35" s="11">
        <f t="shared" si="3"/>
        <v>43414800</v>
      </c>
      <c r="H35" s="11"/>
      <c r="I35" s="11">
        <f t="shared" ref="I35:I52" si="4">IF(B35&lt;&gt;"",I34+G35-H35,0)</f>
        <v>164584733</v>
      </c>
      <c r="J35" s="11"/>
    </row>
    <row r="36" spans="1:10" s="122" customFormat="1" ht="21" customHeight="1" x14ac:dyDescent="0.25">
      <c r="A36" s="120">
        <v>42033</v>
      </c>
      <c r="B36" s="123" t="s">
        <v>6</v>
      </c>
      <c r="C36" s="121"/>
      <c r="D36" s="146"/>
      <c r="E36" s="146"/>
      <c r="F36" s="135"/>
      <c r="G36" s="11">
        <f>IF(B36&lt;&gt;"",D36*(E36+F36),0)</f>
        <v>0</v>
      </c>
      <c r="H36" s="32">
        <v>90000000</v>
      </c>
      <c r="I36" s="11">
        <f>IF(B36&lt;&gt;"",I35+G36-H36,0)</f>
        <v>74584733</v>
      </c>
      <c r="J36" s="32"/>
    </row>
    <row r="37" spans="1:10" ht="21" customHeight="1" x14ac:dyDescent="0.25">
      <c r="A37" s="12">
        <v>42040</v>
      </c>
      <c r="B37" s="30" t="s">
        <v>198</v>
      </c>
      <c r="C37" s="13" t="s">
        <v>27</v>
      </c>
      <c r="D37" s="147">
        <v>136000</v>
      </c>
      <c r="E37" s="147">
        <v>290</v>
      </c>
      <c r="F37" s="136">
        <f t="shared" si="2"/>
        <v>29</v>
      </c>
      <c r="G37" s="11">
        <f t="shared" si="3"/>
        <v>43384000</v>
      </c>
      <c r="H37" s="11"/>
      <c r="I37" s="11">
        <f t="shared" si="4"/>
        <v>117968733</v>
      </c>
      <c r="J37" s="11"/>
    </row>
    <row r="38" spans="1:10" ht="21" customHeight="1" x14ac:dyDescent="0.25">
      <c r="A38" s="12"/>
      <c r="B38" s="30" t="s">
        <v>204</v>
      </c>
      <c r="C38" s="13" t="s">
        <v>27</v>
      </c>
      <c r="D38" s="147">
        <v>8290</v>
      </c>
      <c r="E38" s="147">
        <v>690</v>
      </c>
      <c r="F38" s="136">
        <f t="shared" si="2"/>
        <v>69</v>
      </c>
      <c r="G38" s="11">
        <f t="shared" si="3"/>
        <v>6292110</v>
      </c>
      <c r="H38" s="11"/>
      <c r="I38" s="11">
        <f t="shared" si="4"/>
        <v>124260843</v>
      </c>
      <c r="J38" s="11"/>
    </row>
    <row r="39" spans="1:10" s="122" customFormat="1" ht="21" customHeight="1" x14ac:dyDescent="0.25">
      <c r="A39" s="120">
        <v>42040</v>
      </c>
      <c r="B39" s="123" t="s">
        <v>6</v>
      </c>
      <c r="C39" s="121"/>
      <c r="D39" s="146"/>
      <c r="E39" s="146"/>
      <c r="F39" s="135"/>
      <c r="G39" s="11">
        <f>IF(B39&lt;&gt;"",D39*(E39+F39),0)</f>
        <v>0</v>
      </c>
      <c r="H39" s="32">
        <v>61000000</v>
      </c>
      <c r="I39" s="11">
        <f>IF(B39&lt;&gt;"",I38+G39-H39,0)</f>
        <v>63260843</v>
      </c>
      <c r="J39" s="32"/>
    </row>
    <row r="40" spans="1:10" s="122" customFormat="1" ht="21" customHeight="1" x14ac:dyDescent="0.25">
      <c r="A40" s="120">
        <v>42072</v>
      </c>
      <c r="B40" s="123" t="s">
        <v>6</v>
      </c>
      <c r="C40" s="121"/>
      <c r="D40" s="146"/>
      <c r="E40" s="146"/>
      <c r="F40" s="135"/>
      <c r="G40" s="11">
        <f>IF(B40&lt;&gt;"",D40*(E40+F40),0)</f>
        <v>0</v>
      </c>
      <c r="H40" s="32">
        <f>I39</f>
        <v>63260843</v>
      </c>
      <c r="I40" s="11">
        <f>IF(B40&lt;&gt;"",I39+G40-H40,0)</f>
        <v>0</v>
      </c>
      <c r="J40" s="32"/>
    </row>
    <row r="41" spans="1:10" ht="21" customHeight="1" x14ac:dyDescent="0.25">
      <c r="A41" s="12">
        <v>42081</v>
      </c>
      <c r="B41" s="30" t="s">
        <v>198</v>
      </c>
      <c r="C41" s="13" t="s">
        <v>27</v>
      </c>
      <c r="D41" s="147">
        <v>30000</v>
      </c>
      <c r="E41" s="147">
        <v>290</v>
      </c>
      <c r="F41" s="136">
        <f>E41*10%</f>
        <v>29</v>
      </c>
      <c r="G41" s="11">
        <f t="shared" si="3"/>
        <v>9570000</v>
      </c>
      <c r="H41" s="11"/>
      <c r="I41" s="11">
        <f t="shared" si="4"/>
        <v>9570000</v>
      </c>
      <c r="J41" s="11"/>
    </row>
    <row r="42" spans="1:10" ht="21" customHeight="1" x14ac:dyDescent="0.25">
      <c r="A42" s="12"/>
      <c r="B42" s="30" t="s">
        <v>203</v>
      </c>
      <c r="C42" s="13" t="s">
        <v>27</v>
      </c>
      <c r="D42" s="147">
        <v>21000</v>
      </c>
      <c r="E42" s="147">
        <v>390</v>
      </c>
      <c r="F42" s="136">
        <f>E42*10%</f>
        <v>39</v>
      </c>
      <c r="G42" s="11">
        <f t="shared" si="3"/>
        <v>9009000</v>
      </c>
      <c r="H42" s="11"/>
      <c r="I42" s="11">
        <f t="shared" si="4"/>
        <v>18579000</v>
      </c>
      <c r="J42" s="11"/>
    </row>
    <row r="43" spans="1:10" ht="21" customHeight="1" x14ac:dyDescent="0.25">
      <c r="A43" s="12"/>
      <c r="B43" s="30" t="s">
        <v>204</v>
      </c>
      <c r="C43" s="13" t="s">
        <v>27</v>
      </c>
      <c r="D43" s="147">
        <v>25000</v>
      </c>
      <c r="E43" s="147">
        <v>650</v>
      </c>
      <c r="F43" s="136">
        <f>E43*10%</f>
        <v>65</v>
      </c>
      <c r="G43" s="11">
        <f t="shared" si="3"/>
        <v>17875000</v>
      </c>
      <c r="H43" s="11"/>
      <c r="I43" s="11">
        <f t="shared" si="4"/>
        <v>36454000</v>
      </c>
      <c r="J43" s="11"/>
    </row>
    <row r="44" spans="1:10" ht="21" customHeight="1" x14ac:dyDescent="0.25">
      <c r="A44" s="12">
        <v>42082</v>
      </c>
      <c r="B44" s="30" t="s">
        <v>198</v>
      </c>
      <c r="C44" s="13" t="s">
        <v>27</v>
      </c>
      <c r="D44" s="147">
        <v>71100</v>
      </c>
      <c r="E44" s="147">
        <v>290</v>
      </c>
      <c r="F44" s="136">
        <f>E44*10%</f>
        <v>29</v>
      </c>
      <c r="G44" s="11">
        <f t="shared" si="3"/>
        <v>22680900</v>
      </c>
      <c r="H44" s="11"/>
      <c r="I44" s="11">
        <f t="shared" si="4"/>
        <v>59134900</v>
      </c>
      <c r="J44" s="11"/>
    </row>
    <row r="45" spans="1:10" ht="21" customHeight="1" x14ac:dyDescent="0.25">
      <c r="A45" s="12"/>
      <c r="B45" s="30" t="s">
        <v>203</v>
      </c>
      <c r="C45" s="13" t="s">
        <v>27</v>
      </c>
      <c r="D45" s="147">
        <v>7800</v>
      </c>
      <c r="E45" s="147">
        <v>390</v>
      </c>
      <c r="F45" s="136">
        <f>E45*10%</f>
        <v>39</v>
      </c>
      <c r="G45" s="11">
        <f t="shared" si="3"/>
        <v>3346200</v>
      </c>
      <c r="H45" s="11"/>
      <c r="I45" s="11">
        <f t="shared" si="4"/>
        <v>62481100</v>
      </c>
      <c r="J45" s="11"/>
    </row>
    <row r="46" spans="1:10" ht="21" customHeight="1" x14ac:dyDescent="0.25">
      <c r="A46" s="12"/>
      <c r="B46" s="13"/>
      <c r="C46" s="13"/>
      <c r="D46" s="147"/>
      <c r="E46" s="147"/>
      <c r="F46" s="136"/>
      <c r="G46" s="11">
        <f t="shared" si="3"/>
        <v>0</v>
      </c>
      <c r="H46" s="11"/>
      <c r="I46" s="11">
        <f t="shared" si="4"/>
        <v>0</v>
      </c>
      <c r="J46" s="11"/>
    </row>
    <row r="47" spans="1:10" ht="21" customHeight="1" x14ac:dyDescent="0.25">
      <c r="A47" s="12"/>
      <c r="B47" s="13"/>
      <c r="C47" s="13"/>
      <c r="D47" s="147"/>
      <c r="E47" s="147"/>
      <c r="F47" s="136"/>
      <c r="G47" s="11">
        <f t="shared" si="3"/>
        <v>0</v>
      </c>
      <c r="H47" s="11"/>
      <c r="I47" s="11">
        <f t="shared" si="4"/>
        <v>0</v>
      </c>
      <c r="J47" s="11"/>
    </row>
    <row r="48" spans="1:10" ht="21" customHeight="1" x14ac:dyDescent="0.25">
      <c r="A48" s="12"/>
      <c r="B48" s="13"/>
      <c r="C48" s="13"/>
      <c r="D48" s="147"/>
      <c r="E48" s="147"/>
      <c r="F48" s="136"/>
      <c r="G48" s="11">
        <f t="shared" si="3"/>
        <v>0</v>
      </c>
      <c r="H48" s="11"/>
      <c r="I48" s="11">
        <f t="shared" si="4"/>
        <v>0</v>
      </c>
      <c r="J48" s="11"/>
    </row>
    <row r="49" spans="1:10" ht="21" customHeight="1" x14ac:dyDescent="0.25">
      <c r="A49" s="12"/>
      <c r="B49" s="13"/>
      <c r="C49" s="13"/>
      <c r="D49" s="147"/>
      <c r="E49" s="147"/>
      <c r="F49" s="136"/>
      <c r="G49" s="11">
        <f t="shared" si="3"/>
        <v>0</v>
      </c>
      <c r="H49" s="11"/>
      <c r="I49" s="11">
        <f t="shared" si="4"/>
        <v>0</v>
      </c>
      <c r="J49" s="11"/>
    </row>
    <row r="50" spans="1:10" ht="21" customHeight="1" x14ac:dyDescent="0.25">
      <c r="A50" s="12"/>
      <c r="B50" s="13"/>
      <c r="C50" s="13"/>
      <c r="D50" s="147"/>
      <c r="E50" s="147"/>
      <c r="F50" s="136"/>
      <c r="G50" s="11">
        <f t="shared" si="3"/>
        <v>0</v>
      </c>
      <c r="H50" s="11"/>
      <c r="I50" s="11">
        <f t="shared" si="4"/>
        <v>0</v>
      </c>
      <c r="J50" s="11"/>
    </row>
    <row r="51" spans="1:10" ht="21" customHeight="1" x14ac:dyDescent="0.25">
      <c r="A51" s="12"/>
      <c r="B51" s="13"/>
      <c r="C51" s="13"/>
      <c r="D51" s="147"/>
      <c r="E51" s="147"/>
      <c r="F51" s="136"/>
      <c r="G51" s="11">
        <f t="shared" si="3"/>
        <v>0</v>
      </c>
      <c r="H51" s="11"/>
      <c r="I51" s="11">
        <f t="shared" si="4"/>
        <v>0</v>
      </c>
      <c r="J51" s="11"/>
    </row>
    <row r="52" spans="1:10" ht="21" customHeight="1" x14ac:dyDescent="0.25">
      <c r="A52" s="12"/>
      <c r="B52" s="13"/>
      <c r="C52" s="13"/>
      <c r="D52" s="147"/>
      <c r="E52" s="147"/>
      <c r="F52" s="136"/>
      <c r="G52" s="11">
        <f t="shared" si="3"/>
        <v>0</v>
      </c>
      <c r="H52" s="11"/>
      <c r="I52" s="11">
        <f t="shared" si="4"/>
        <v>0</v>
      </c>
      <c r="J52" s="11"/>
    </row>
    <row r="53" spans="1:10" ht="21" customHeight="1" x14ac:dyDescent="0.25">
      <c r="A53" s="15"/>
      <c r="B53" s="31"/>
      <c r="C53" s="31"/>
      <c r="D53" s="148"/>
      <c r="E53" s="148"/>
      <c r="F53" s="137"/>
      <c r="G53" s="16">
        <f>IF(B53&lt;&gt;"",D53*(E53+F53),0)</f>
        <v>0</v>
      </c>
      <c r="H53" s="16"/>
      <c r="I53" s="16">
        <f>IF(B53&lt;&gt;"",I52+G53-H53,0)</f>
        <v>0</v>
      </c>
      <c r="J53" s="16"/>
    </row>
    <row r="54" spans="1:10" s="18" customFormat="1" ht="21" customHeight="1" x14ac:dyDescent="0.25">
      <c r="A54" s="184" t="s">
        <v>40</v>
      </c>
      <c r="B54" s="184"/>
      <c r="C54" s="184"/>
      <c r="D54" s="184"/>
      <c r="E54" s="184"/>
      <c r="F54" s="184"/>
      <c r="G54" s="53">
        <f>I12+SUM(G13:G53)</f>
        <v>573903943</v>
      </c>
      <c r="H54" s="53">
        <f>SUM(H13:H53)</f>
        <v>511422843</v>
      </c>
      <c r="I54" s="17">
        <f>G54-H54</f>
        <v>62481100</v>
      </c>
      <c r="J54" s="17"/>
    </row>
    <row r="55" spans="1:10" ht="21" customHeight="1" x14ac:dyDescent="0.25"/>
    <row r="56" spans="1:10" ht="21" customHeight="1" x14ac:dyDescent="0.25">
      <c r="B56" s="54" t="s">
        <v>41</v>
      </c>
      <c r="E56" s="176">
        <f>I54</f>
        <v>62481100</v>
      </c>
      <c r="F56" s="176"/>
      <c r="G56" s="55" t="s">
        <v>43</v>
      </c>
    </row>
    <row r="57" spans="1:10" ht="21" customHeight="1" x14ac:dyDescent="0.25">
      <c r="B57" s="54" t="s">
        <v>42</v>
      </c>
      <c r="C57" s="56" t="e">
        <f ca="1">[1]!VND(E56, TRUE)</f>
        <v>#NAME?</v>
      </c>
    </row>
    <row r="58" spans="1:10" ht="21" customHeight="1" x14ac:dyDescent="0.25"/>
    <row r="59" spans="1:10" ht="14.25" customHeight="1" x14ac:dyDescent="0.25">
      <c r="H59" s="20" t="s">
        <v>62</v>
      </c>
    </row>
    <row r="60" spans="1:10" ht="21" customHeight="1" x14ac:dyDescent="0.25">
      <c r="A60" s="4" t="s">
        <v>45</v>
      </c>
      <c r="G60" s="4" t="s">
        <v>44</v>
      </c>
    </row>
    <row r="61" spans="1:10" ht="21" customHeight="1" x14ac:dyDescent="0.25"/>
    <row r="62" spans="1:10" ht="21" customHeight="1" x14ac:dyDescent="0.25"/>
    <row r="63" spans="1:10" ht="21" customHeight="1" x14ac:dyDescent="0.25"/>
    <row r="64" spans="1:10" ht="21" customHeight="1" x14ac:dyDescent="0.25"/>
    <row r="65" ht="21" customHeight="1" x14ac:dyDescent="0.25"/>
    <row r="66" ht="21" customHeight="1" x14ac:dyDescent="0.25"/>
    <row r="67" ht="21" customHeight="1" x14ac:dyDescent="0.25"/>
    <row r="68" ht="21" customHeight="1" x14ac:dyDescent="0.25"/>
    <row r="69" ht="21" customHeight="1" x14ac:dyDescent="0.25"/>
    <row r="70" ht="21" customHeight="1" x14ac:dyDescent="0.25"/>
    <row r="71" ht="21" customHeight="1" x14ac:dyDescent="0.25"/>
    <row r="72" ht="21" customHeight="1" x14ac:dyDescent="0.25"/>
    <row r="73" ht="21" customHeight="1" x14ac:dyDescent="0.25"/>
    <row r="74" ht="21" customHeight="1" x14ac:dyDescent="0.25"/>
  </sheetData>
  <autoFilter ref="A11:K11"/>
  <mergeCells count="9">
    <mergeCell ref="E56:F56"/>
    <mergeCell ref="A5:I5"/>
    <mergeCell ref="A6:I6"/>
    <mergeCell ref="A12:H12"/>
    <mergeCell ref="A1:C1"/>
    <mergeCell ref="A2:E2"/>
    <mergeCell ref="A3:B3"/>
    <mergeCell ref="C3:D3"/>
    <mergeCell ref="A54:F54"/>
  </mergeCells>
  <phoneticPr fontId="5" type="noConversion"/>
  <pageMargins left="0.43" right="0.15" top="0.51" bottom="0.54" header="0.5" footer="0.5"/>
  <pageSetup scale="9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1"/>
  </sheetPr>
  <dimension ref="A1:K233"/>
  <sheetViews>
    <sheetView topLeftCell="A5" zoomScale="83" workbookViewId="0">
      <pane ySplit="7" topLeftCell="A186" activePane="bottomLeft" state="frozen"/>
      <selection activeCell="A5" sqref="A5"/>
      <selection pane="bottomLeft" activeCell="A13" sqref="A13:XFD183"/>
    </sheetView>
  </sheetViews>
  <sheetFormatPr defaultRowHeight="15.75" x14ac:dyDescent="0.25"/>
  <cols>
    <col min="1" max="1" width="10.875" style="2" customWidth="1"/>
    <col min="2" max="2" width="16.375" style="1" customWidth="1"/>
    <col min="3" max="3" width="11.5" style="3" customWidth="1"/>
    <col min="4" max="4" width="13.75" style="3" customWidth="1"/>
    <col min="5" max="5" width="8.75" style="24" customWidth="1"/>
    <col min="6" max="7" width="7.875" style="4" customWidth="1"/>
    <col min="8" max="8" width="15" style="4" customWidth="1"/>
    <col min="9" max="9" width="14.75" style="25" customWidth="1"/>
    <col min="10" max="10" width="12.75" style="25" customWidth="1"/>
    <col min="11" max="11" width="22.25" style="1" customWidth="1"/>
    <col min="12" max="16384" width="9" style="1"/>
  </cols>
  <sheetData>
    <row r="1" spans="1:11" s="47" customFormat="1" ht="18.75" customHeight="1" x14ac:dyDescent="0.3">
      <c r="A1" s="182" t="s">
        <v>31</v>
      </c>
      <c r="B1" s="182"/>
      <c r="C1" s="182"/>
      <c r="F1" s="48"/>
      <c r="G1" s="48"/>
      <c r="H1" s="49"/>
      <c r="I1" s="49"/>
    </row>
    <row r="2" spans="1:11" s="47" customFormat="1" ht="18.75" customHeight="1" x14ac:dyDescent="0.3">
      <c r="A2" s="182" t="s">
        <v>32</v>
      </c>
      <c r="B2" s="182"/>
      <c r="C2" s="182"/>
      <c r="D2" s="182"/>
      <c r="E2" s="182"/>
      <c r="F2" s="48"/>
      <c r="G2" s="48"/>
      <c r="H2" s="49"/>
      <c r="I2" s="49"/>
    </row>
    <row r="3" spans="1:11" s="47" customFormat="1" ht="18.75" customHeight="1" x14ac:dyDescent="0.3">
      <c r="A3" s="182" t="s">
        <v>33</v>
      </c>
      <c r="B3" s="182"/>
      <c r="C3" s="183" t="s">
        <v>46</v>
      </c>
      <c r="D3" s="183"/>
      <c r="E3" s="46"/>
      <c r="F3" s="48"/>
      <c r="G3" s="48"/>
      <c r="H3" s="49"/>
      <c r="I3" s="49"/>
    </row>
    <row r="4" spans="1:11" s="42" customFormat="1" ht="9" customHeight="1" x14ac:dyDescent="0.3">
      <c r="F4" s="43"/>
      <c r="G4" s="43"/>
      <c r="H4" s="44"/>
      <c r="I4" s="44"/>
    </row>
    <row r="5" spans="1:11" s="45" customFormat="1" ht="30.75" customHeight="1" x14ac:dyDescent="0.3">
      <c r="A5" s="177" t="s">
        <v>34</v>
      </c>
      <c r="B5" s="177"/>
      <c r="C5" s="177"/>
      <c r="D5" s="177"/>
      <c r="E5" s="177"/>
      <c r="F5" s="177"/>
      <c r="G5" s="177"/>
      <c r="H5" s="177"/>
      <c r="I5" s="177"/>
      <c r="J5" s="177"/>
    </row>
    <row r="6" spans="1:11" ht="9" customHeight="1" x14ac:dyDescent="0.25">
      <c r="A6" s="178"/>
      <c r="B6" s="178"/>
      <c r="C6" s="178"/>
      <c r="D6" s="178"/>
      <c r="E6" s="178"/>
      <c r="F6" s="178"/>
      <c r="G6" s="178"/>
      <c r="H6" s="178"/>
      <c r="I6" s="178"/>
      <c r="J6" s="178"/>
    </row>
    <row r="7" spans="1:11" s="63" customFormat="1" ht="18.75" customHeight="1" x14ac:dyDescent="0.3">
      <c r="A7" s="62" t="s">
        <v>11</v>
      </c>
      <c r="C7" s="64"/>
      <c r="D7" s="64"/>
      <c r="E7" s="76"/>
      <c r="F7" s="65"/>
      <c r="G7" s="65"/>
      <c r="H7" s="65"/>
      <c r="I7" s="77"/>
      <c r="J7" s="77"/>
    </row>
    <row r="8" spans="1:11" s="47" customFormat="1" ht="18.75" customHeight="1" x14ac:dyDescent="0.3">
      <c r="A8" s="182" t="s">
        <v>49</v>
      </c>
      <c r="B8" s="182"/>
      <c r="C8" s="182"/>
      <c r="D8" s="182"/>
      <c r="E8" s="182"/>
      <c r="F8" s="48"/>
      <c r="G8" s="48"/>
      <c r="H8" s="49"/>
      <c r="I8" s="49"/>
    </row>
    <row r="9" spans="1:11" s="63" customFormat="1" ht="18.75" customHeight="1" x14ac:dyDescent="0.3">
      <c r="A9" s="62" t="s">
        <v>51</v>
      </c>
      <c r="C9" s="75" t="s">
        <v>50</v>
      </c>
      <c r="D9" s="64"/>
      <c r="E9" s="76"/>
      <c r="F9" s="65"/>
      <c r="G9" s="65"/>
      <c r="H9" s="65"/>
      <c r="I9" s="77"/>
      <c r="J9" s="77"/>
    </row>
    <row r="10" spans="1:11" ht="7.5" customHeight="1" x14ac:dyDescent="0.25"/>
    <row r="11" spans="1:11" s="52" customFormat="1" ht="34.5" customHeight="1" x14ac:dyDescent="0.3">
      <c r="A11" s="50" t="s">
        <v>0</v>
      </c>
      <c r="B11" s="51" t="s">
        <v>1</v>
      </c>
      <c r="C11" s="51" t="s">
        <v>12</v>
      </c>
      <c r="D11" s="51" t="s">
        <v>10</v>
      </c>
      <c r="E11" s="61" t="s">
        <v>3</v>
      </c>
      <c r="F11" s="8" t="s">
        <v>38</v>
      </c>
      <c r="G11" s="8" t="s">
        <v>4</v>
      </c>
      <c r="H11" s="8" t="s">
        <v>5</v>
      </c>
      <c r="I11" s="8" t="s">
        <v>6</v>
      </c>
      <c r="J11" s="8" t="s">
        <v>7</v>
      </c>
      <c r="K11" s="8" t="s">
        <v>39</v>
      </c>
    </row>
    <row r="12" spans="1:11" s="10" customFormat="1" ht="21" customHeight="1" x14ac:dyDescent="0.3">
      <c r="A12" s="179" t="s">
        <v>14</v>
      </c>
      <c r="B12" s="185"/>
      <c r="C12" s="185"/>
      <c r="D12" s="185"/>
      <c r="E12" s="185"/>
      <c r="F12" s="185"/>
      <c r="G12" s="185"/>
      <c r="H12" s="185"/>
      <c r="I12" s="186"/>
      <c r="J12" s="7">
        <v>88198890</v>
      </c>
      <c r="K12" s="7"/>
    </row>
    <row r="13" spans="1:11" ht="21" customHeight="1" x14ac:dyDescent="0.25">
      <c r="A13" s="12">
        <v>41335</v>
      </c>
      <c r="B13" s="26" t="s">
        <v>21</v>
      </c>
      <c r="C13" s="27" t="s">
        <v>22</v>
      </c>
      <c r="D13" s="13" t="s">
        <v>23</v>
      </c>
      <c r="E13" s="24">
        <v>1250</v>
      </c>
      <c r="F13" s="28">
        <v>16700</v>
      </c>
      <c r="G13" s="102">
        <f>F13*10%</f>
        <v>1670</v>
      </c>
      <c r="H13" s="40">
        <f t="shared" ref="H13:H20" si="0">IF(B13&lt;&gt;"",(E13*(G13+F13)),0)</f>
        <v>22962500</v>
      </c>
      <c r="I13" s="58"/>
      <c r="J13" s="59">
        <f t="shared" ref="J13:J20" si="1">IF(B13&lt;&gt;"",J12+H13-I13,0)</f>
        <v>111161390</v>
      </c>
      <c r="K13" s="59" t="s">
        <v>48</v>
      </c>
    </row>
    <row r="14" spans="1:11" ht="21" customHeight="1" x14ac:dyDescent="0.25">
      <c r="A14" s="12">
        <v>41349</v>
      </c>
      <c r="B14" s="13" t="s">
        <v>21</v>
      </c>
      <c r="C14" s="13" t="s">
        <v>29</v>
      </c>
      <c r="D14" s="13" t="s">
        <v>30</v>
      </c>
      <c r="E14" s="29">
        <v>2330</v>
      </c>
      <c r="F14" s="28">
        <v>13050</v>
      </c>
      <c r="G14" s="102">
        <f>F14*10%</f>
        <v>1305</v>
      </c>
      <c r="H14" s="11">
        <f t="shared" si="0"/>
        <v>33447150</v>
      </c>
      <c r="I14" s="28"/>
      <c r="J14" s="28">
        <f t="shared" si="1"/>
        <v>144608540</v>
      </c>
      <c r="K14" s="60" t="s">
        <v>55</v>
      </c>
    </row>
    <row r="15" spans="1:11" ht="21" customHeight="1" x14ac:dyDescent="0.25">
      <c r="A15" s="12">
        <v>41359</v>
      </c>
      <c r="B15" s="13" t="s">
        <v>21</v>
      </c>
      <c r="C15" s="13" t="s">
        <v>75</v>
      </c>
      <c r="D15" s="13" t="s">
        <v>63</v>
      </c>
      <c r="E15" s="29">
        <v>1900</v>
      </c>
      <c r="F15" s="28">
        <v>16250</v>
      </c>
      <c r="G15" s="102">
        <f t="shared" ref="G15:G178" si="2">F15*10%</f>
        <v>1625</v>
      </c>
      <c r="H15" s="11">
        <f t="shared" si="0"/>
        <v>33962500</v>
      </c>
      <c r="I15" s="28"/>
      <c r="J15" s="28">
        <f t="shared" si="1"/>
        <v>178571040</v>
      </c>
      <c r="K15" s="28" t="s">
        <v>64</v>
      </c>
    </row>
    <row r="16" spans="1:11" ht="21" customHeight="1" x14ac:dyDescent="0.25">
      <c r="A16" s="12">
        <v>41361</v>
      </c>
      <c r="B16" s="30" t="s">
        <v>6</v>
      </c>
      <c r="C16" s="13"/>
      <c r="D16" s="13"/>
      <c r="E16" s="29"/>
      <c r="F16" s="28"/>
      <c r="G16" s="102">
        <f t="shared" si="2"/>
        <v>0</v>
      </c>
      <c r="H16" s="11">
        <f t="shared" si="0"/>
        <v>0</v>
      </c>
      <c r="I16" s="28">
        <v>50000000</v>
      </c>
      <c r="J16" s="28">
        <f t="shared" si="1"/>
        <v>128571040</v>
      </c>
      <c r="K16" s="28"/>
    </row>
    <row r="17" spans="1:11" ht="21" customHeight="1" x14ac:dyDescent="0.25">
      <c r="A17" s="12">
        <v>41364</v>
      </c>
      <c r="B17" s="13" t="s">
        <v>21</v>
      </c>
      <c r="C17" s="13" t="s">
        <v>29</v>
      </c>
      <c r="D17" s="13" t="s">
        <v>30</v>
      </c>
      <c r="E17" s="29">
        <v>2340</v>
      </c>
      <c r="F17" s="28">
        <v>13050</v>
      </c>
      <c r="G17" s="102">
        <f t="shared" si="2"/>
        <v>1305</v>
      </c>
      <c r="H17" s="11">
        <f t="shared" si="0"/>
        <v>33590700</v>
      </c>
      <c r="I17" s="28"/>
      <c r="J17" s="28">
        <f t="shared" si="1"/>
        <v>162161740</v>
      </c>
      <c r="K17" s="28" t="s">
        <v>67</v>
      </c>
    </row>
    <row r="18" spans="1:11" ht="21" customHeight="1" x14ac:dyDescent="0.25">
      <c r="A18" s="12">
        <v>41379</v>
      </c>
      <c r="B18" s="30" t="s">
        <v>6</v>
      </c>
      <c r="C18" s="13"/>
      <c r="D18" s="13"/>
      <c r="E18" s="29"/>
      <c r="F18" s="28"/>
      <c r="G18" s="102">
        <f t="shared" si="2"/>
        <v>0</v>
      </c>
      <c r="H18" s="11">
        <f t="shared" si="0"/>
        <v>0</v>
      </c>
      <c r="I18" s="28">
        <v>50000000</v>
      </c>
      <c r="J18" s="28">
        <f t="shared" si="1"/>
        <v>112161740</v>
      </c>
      <c r="K18" s="28"/>
    </row>
    <row r="19" spans="1:11" ht="21" customHeight="1" x14ac:dyDescent="0.25">
      <c r="A19" s="12">
        <v>41403</v>
      </c>
      <c r="B19" s="30" t="s">
        <v>6</v>
      </c>
      <c r="C19" s="13"/>
      <c r="D19" s="13"/>
      <c r="E19" s="29"/>
      <c r="F19" s="28"/>
      <c r="G19" s="102">
        <f t="shared" si="2"/>
        <v>0</v>
      </c>
      <c r="H19" s="11">
        <f t="shared" si="0"/>
        <v>0</v>
      </c>
      <c r="I19" s="28">
        <v>50000000</v>
      </c>
      <c r="J19" s="28">
        <f t="shared" si="1"/>
        <v>62161740</v>
      </c>
      <c r="K19" s="28"/>
    </row>
    <row r="20" spans="1:11" ht="21" customHeight="1" x14ac:dyDescent="0.25">
      <c r="A20" s="12">
        <v>41407</v>
      </c>
      <c r="B20" s="13" t="s">
        <v>21</v>
      </c>
      <c r="C20" s="13" t="s">
        <v>68</v>
      </c>
      <c r="D20" s="13" t="s">
        <v>63</v>
      </c>
      <c r="E20" s="29">
        <v>3100</v>
      </c>
      <c r="F20" s="28">
        <v>16250</v>
      </c>
      <c r="G20" s="102">
        <f t="shared" si="2"/>
        <v>1625</v>
      </c>
      <c r="H20" s="11">
        <f t="shared" si="0"/>
        <v>55412500</v>
      </c>
      <c r="I20" s="28"/>
      <c r="J20" s="28">
        <f t="shared" si="1"/>
        <v>117574240</v>
      </c>
      <c r="K20" s="28" t="s">
        <v>69</v>
      </c>
    </row>
    <row r="21" spans="1:11" ht="21" customHeight="1" x14ac:dyDescent="0.25">
      <c r="A21" s="12">
        <v>41411</v>
      </c>
      <c r="B21" s="13" t="s">
        <v>21</v>
      </c>
      <c r="C21" s="13" t="s">
        <v>70</v>
      </c>
      <c r="D21" s="13" t="s">
        <v>71</v>
      </c>
      <c r="E21" s="29">
        <v>600</v>
      </c>
      <c r="F21" s="28">
        <v>12600</v>
      </c>
      <c r="G21" s="102">
        <f t="shared" si="2"/>
        <v>1260</v>
      </c>
      <c r="H21" s="11">
        <f t="shared" ref="H21:H27" si="3">IF(B21&lt;&gt;"",(E21*(G21+F21)),0)</f>
        <v>8316000</v>
      </c>
      <c r="I21" s="28"/>
      <c r="J21" s="28">
        <f>IF(B21&lt;&gt;"",J20+H21-I21,0)</f>
        <v>125890240</v>
      </c>
      <c r="K21" s="28" t="s">
        <v>73</v>
      </c>
    </row>
    <row r="22" spans="1:11" ht="21" customHeight="1" x14ac:dyDescent="0.25">
      <c r="A22" s="12"/>
      <c r="B22" s="13" t="s">
        <v>21</v>
      </c>
      <c r="C22" s="13" t="s">
        <v>70</v>
      </c>
      <c r="D22" s="13" t="s">
        <v>72</v>
      </c>
      <c r="E22" s="29">
        <v>150</v>
      </c>
      <c r="F22" s="28">
        <v>12050</v>
      </c>
      <c r="G22" s="102">
        <f t="shared" si="2"/>
        <v>1205</v>
      </c>
      <c r="H22" s="11">
        <f t="shared" si="3"/>
        <v>1988250</v>
      </c>
      <c r="I22" s="28"/>
      <c r="J22" s="28">
        <f>IF(B22&lt;&gt;"",J21+H22-I22,0)</f>
        <v>127878490</v>
      </c>
      <c r="K22" s="28" t="s">
        <v>74</v>
      </c>
    </row>
    <row r="23" spans="1:11" ht="21" customHeight="1" x14ac:dyDescent="0.25">
      <c r="A23" s="12">
        <v>41421</v>
      </c>
      <c r="B23" s="13" t="s">
        <v>21</v>
      </c>
      <c r="C23" s="13" t="s">
        <v>70</v>
      </c>
      <c r="D23" s="13" t="s">
        <v>72</v>
      </c>
      <c r="E23" s="29">
        <v>100</v>
      </c>
      <c r="F23" s="28">
        <v>12050</v>
      </c>
      <c r="G23" s="102">
        <f t="shared" si="2"/>
        <v>1205</v>
      </c>
      <c r="H23" s="11">
        <f t="shared" si="3"/>
        <v>1325500</v>
      </c>
      <c r="I23" s="28"/>
      <c r="J23" s="28">
        <f>IF(B23&lt;&gt;"",J24+H23-I23,0)</f>
        <v>156016490</v>
      </c>
      <c r="K23" s="28" t="s">
        <v>76</v>
      </c>
    </row>
    <row r="24" spans="1:11" ht="21" customHeight="1" x14ac:dyDescent="0.25">
      <c r="B24" s="13" t="s">
        <v>21</v>
      </c>
      <c r="C24" s="13" t="s">
        <v>75</v>
      </c>
      <c r="D24" s="13" t="s">
        <v>63</v>
      </c>
      <c r="E24" s="29">
        <v>1500</v>
      </c>
      <c r="F24" s="28">
        <v>16250</v>
      </c>
      <c r="G24" s="102">
        <f>F24*10%</f>
        <v>1625</v>
      </c>
      <c r="H24" s="11">
        <f t="shared" si="3"/>
        <v>26812500</v>
      </c>
      <c r="I24" s="28"/>
      <c r="J24" s="28">
        <f>IF(B24&lt;&gt;"",J22+H24-I24,0)</f>
        <v>154690990</v>
      </c>
      <c r="K24" s="28" t="s">
        <v>76</v>
      </c>
    </row>
    <row r="25" spans="1:11" ht="21" customHeight="1" x14ac:dyDescent="0.25">
      <c r="A25" s="12">
        <v>41425</v>
      </c>
      <c r="B25" s="13" t="s">
        <v>21</v>
      </c>
      <c r="C25" s="13" t="s">
        <v>75</v>
      </c>
      <c r="D25" s="13" t="s">
        <v>63</v>
      </c>
      <c r="E25" s="29">
        <v>260</v>
      </c>
      <c r="F25" s="28">
        <v>16250</v>
      </c>
      <c r="G25" s="102">
        <f t="shared" si="2"/>
        <v>1625</v>
      </c>
      <c r="H25" s="11">
        <f t="shared" si="3"/>
        <v>4647500</v>
      </c>
      <c r="I25" s="28"/>
      <c r="J25" s="28">
        <f>IF(B25&lt;&gt;"",J23+H25-I25,0)</f>
        <v>160663990</v>
      </c>
      <c r="K25" s="28" t="s">
        <v>77</v>
      </c>
    </row>
    <row r="26" spans="1:11" ht="21" customHeight="1" x14ac:dyDescent="0.25">
      <c r="A26" s="12">
        <v>41436</v>
      </c>
      <c r="B26" s="30" t="s">
        <v>6</v>
      </c>
      <c r="C26" s="13"/>
      <c r="D26" s="13"/>
      <c r="E26" s="29"/>
      <c r="F26" s="28"/>
      <c r="G26" s="102">
        <f t="shared" si="2"/>
        <v>0</v>
      </c>
      <c r="H26" s="11">
        <f t="shared" si="3"/>
        <v>0</v>
      </c>
      <c r="I26" s="28">
        <v>60000000</v>
      </c>
      <c r="J26" s="28">
        <f t="shared" ref="J26:J32" si="4">IF(B26&lt;&gt;"",J25+H26-I26,0)</f>
        <v>100663990</v>
      </c>
      <c r="K26" s="28"/>
    </row>
    <row r="27" spans="1:11" ht="21" customHeight="1" x14ac:dyDescent="0.25">
      <c r="A27" s="12">
        <v>41445</v>
      </c>
      <c r="B27" s="13" t="s">
        <v>21</v>
      </c>
      <c r="C27" s="13" t="s">
        <v>84</v>
      </c>
      <c r="D27" s="13" t="s">
        <v>85</v>
      </c>
      <c r="E27" s="29">
        <v>260</v>
      </c>
      <c r="F27" s="28">
        <v>18400</v>
      </c>
      <c r="G27" s="102">
        <f t="shared" si="2"/>
        <v>1840</v>
      </c>
      <c r="H27" s="11">
        <f t="shared" si="3"/>
        <v>5262400</v>
      </c>
      <c r="I27" s="28"/>
      <c r="J27" s="28">
        <f t="shared" si="4"/>
        <v>105926390</v>
      </c>
      <c r="K27" s="28" t="s">
        <v>87</v>
      </c>
    </row>
    <row r="28" spans="1:11" ht="21" customHeight="1" x14ac:dyDescent="0.25">
      <c r="A28" s="12"/>
      <c r="B28" s="13" t="s">
        <v>21</v>
      </c>
      <c r="C28" s="13" t="s">
        <v>84</v>
      </c>
      <c r="D28" s="13" t="s">
        <v>86</v>
      </c>
      <c r="E28" s="29">
        <v>450</v>
      </c>
      <c r="F28" s="28">
        <v>5950</v>
      </c>
      <c r="G28" s="102">
        <f t="shared" si="2"/>
        <v>595</v>
      </c>
      <c r="H28" s="11">
        <f t="shared" ref="H28:H43" si="5">IF(B28&lt;&gt;"",(E28*(G28+F28)),0)</f>
        <v>2945250</v>
      </c>
      <c r="I28" s="28"/>
      <c r="J28" s="28">
        <f t="shared" si="4"/>
        <v>108871640</v>
      </c>
      <c r="K28" s="28" t="s">
        <v>88</v>
      </c>
    </row>
    <row r="29" spans="1:11" ht="21" customHeight="1" x14ac:dyDescent="0.25">
      <c r="A29" s="12">
        <v>41459</v>
      </c>
      <c r="B29" s="13" t="s">
        <v>21</v>
      </c>
      <c r="C29" s="13" t="s">
        <v>22</v>
      </c>
      <c r="D29" s="13" t="s">
        <v>23</v>
      </c>
      <c r="E29" s="29">
        <v>620</v>
      </c>
      <c r="F29" s="28">
        <v>16700</v>
      </c>
      <c r="G29" s="102">
        <f t="shared" si="2"/>
        <v>1670</v>
      </c>
      <c r="H29" s="11">
        <f t="shared" si="5"/>
        <v>11389400</v>
      </c>
      <c r="I29" s="28"/>
      <c r="J29" s="28">
        <f t="shared" si="4"/>
        <v>120261040</v>
      </c>
      <c r="K29" s="28"/>
    </row>
    <row r="30" spans="1:11" s="122" customFormat="1" ht="21" customHeight="1" x14ac:dyDescent="0.25">
      <c r="A30" s="120">
        <v>41465</v>
      </c>
      <c r="B30" s="123" t="s">
        <v>6</v>
      </c>
      <c r="C30" s="121"/>
      <c r="D30" s="121"/>
      <c r="E30" s="124"/>
      <c r="F30" s="125"/>
      <c r="G30" s="126">
        <f t="shared" si="2"/>
        <v>0</v>
      </c>
      <c r="H30" s="32">
        <f t="shared" si="5"/>
        <v>0</v>
      </c>
      <c r="I30" s="125">
        <v>60000000</v>
      </c>
      <c r="J30" s="125">
        <f t="shared" si="4"/>
        <v>60261040</v>
      </c>
      <c r="K30" s="125"/>
    </row>
    <row r="31" spans="1:11" ht="21" customHeight="1" x14ac:dyDescent="0.25">
      <c r="A31" s="12">
        <v>41470</v>
      </c>
      <c r="B31" s="13" t="s">
        <v>21</v>
      </c>
      <c r="C31" s="13" t="s">
        <v>84</v>
      </c>
      <c r="D31" s="13" t="s">
        <v>85</v>
      </c>
      <c r="E31" s="29">
        <v>510</v>
      </c>
      <c r="F31" s="28">
        <v>18400</v>
      </c>
      <c r="G31" s="102">
        <f t="shared" si="2"/>
        <v>1840</v>
      </c>
      <c r="H31" s="11">
        <f t="shared" si="5"/>
        <v>10322400</v>
      </c>
      <c r="I31" s="28"/>
      <c r="J31" s="28">
        <f t="shared" si="4"/>
        <v>70583440</v>
      </c>
      <c r="K31" s="28" t="s">
        <v>87</v>
      </c>
    </row>
    <row r="32" spans="1:11" ht="21" customHeight="1" x14ac:dyDescent="0.25">
      <c r="A32" s="12"/>
      <c r="B32" s="13" t="s">
        <v>21</v>
      </c>
      <c r="C32" s="13" t="s">
        <v>84</v>
      </c>
      <c r="D32" s="13" t="s">
        <v>86</v>
      </c>
      <c r="E32" s="29">
        <v>2040</v>
      </c>
      <c r="F32" s="28">
        <v>5950</v>
      </c>
      <c r="G32" s="102">
        <f t="shared" si="2"/>
        <v>595</v>
      </c>
      <c r="H32" s="11">
        <f>IF(B32&lt;&gt;"",(E32*(G32+F32)),0)</f>
        <v>13351800</v>
      </c>
      <c r="I32" s="28"/>
      <c r="J32" s="28">
        <f t="shared" si="4"/>
        <v>83935240</v>
      </c>
      <c r="K32" s="28" t="s">
        <v>88</v>
      </c>
    </row>
    <row r="33" spans="1:11" ht="21" customHeight="1" x14ac:dyDescent="0.25">
      <c r="A33" s="12">
        <v>41477</v>
      </c>
      <c r="B33" s="13" t="s">
        <v>21</v>
      </c>
      <c r="C33" s="13" t="s">
        <v>70</v>
      </c>
      <c r="D33" s="13" t="s">
        <v>72</v>
      </c>
      <c r="E33" s="29">
        <v>210</v>
      </c>
      <c r="F33" s="28">
        <v>12050</v>
      </c>
      <c r="G33" s="102">
        <f t="shared" si="2"/>
        <v>1205</v>
      </c>
      <c r="H33" s="11">
        <f t="shared" si="5"/>
        <v>2783550</v>
      </c>
      <c r="I33" s="28"/>
      <c r="J33" s="28">
        <f t="shared" ref="J33:J44" si="6">IF(B33&lt;&gt;"",J32+H33-I33,0)</f>
        <v>86718790</v>
      </c>
      <c r="K33" s="28" t="s">
        <v>105</v>
      </c>
    </row>
    <row r="34" spans="1:11" ht="21" customHeight="1" x14ac:dyDescent="0.25">
      <c r="A34" s="12"/>
      <c r="B34" s="13" t="s">
        <v>21</v>
      </c>
      <c r="C34" s="13" t="s">
        <v>70</v>
      </c>
      <c r="D34" s="13" t="s">
        <v>72</v>
      </c>
      <c r="E34" s="29">
        <v>315</v>
      </c>
      <c r="F34" s="28">
        <v>12050</v>
      </c>
      <c r="G34" s="102">
        <f t="shared" si="2"/>
        <v>1205</v>
      </c>
      <c r="H34" s="11">
        <f t="shared" si="5"/>
        <v>4175325</v>
      </c>
      <c r="I34" s="28"/>
      <c r="J34" s="28">
        <f t="shared" si="6"/>
        <v>90894115</v>
      </c>
      <c r="K34" s="28" t="s">
        <v>106</v>
      </c>
    </row>
    <row r="35" spans="1:11" ht="21" customHeight="1" x14ac:dyDescent="0.25">
      <c r="A35" s="12"/>
      <c r="B35" s="13" t="s">
        <v>21</v>
      </c>
      <c r="C35" s="13" t="s">
        <v>70</v>
      </c>
      <c r="D35" s="13" t="s">
        <v>18</v>
      </c>
      <c r="E35" s="29">
        <v>320</v>
      </c>
      <c r="F35" s="28">
        <v>12000</v>
      </c>
      <c r="G35" s="102">
        <f t="shared" si="2"/>
        <v>1200</v>
      </c>
      <c r="H35" s="11">
        <f t="shared" si="5"/>
        <v>4224000</v>
      </c>
      <c r="I35" s="28"/>
      <c r="J35" s="28">
        <f t="shared" si="6"/>
        <v>95118115</v>
      </c>
      <c r="K35" s="28" t="s">
        <v>107</v>
      </c>
    </row>
    <row r="36" spans="1:11" ht="21" customHeight="1" x14ac:dyDescent="0.25">
      <c r="A36" s="12"/>
      <c r="B36" s="13" t="s">
        <v>21</v>
      </c>
      <c r="C36" s="13" t="s">
        <v>108</v>
      </c>
      <c r="D36" s="13" t="s">
        <v>104</v>
      </c>
      <c r="E36" s="29">
        <v>680</v>
      </c>
      <c r="F36" s="28">
        <v>12450</v>
      </c>
      <c r="G36" s="102">
        <f t="shared" si="2"/>
        <v>1245</v>
      </c>
      <c r="H36" s="11">
        <f t="shared" si="5"/>
        <v>9312600</v>
      </c>
      <c r="I36" s="28"/>
      <c r="J36" s="28">
        <f t="shared" si="6"/>
        <v>104430715</v>
      </c>
      <c r="K36" s="28" t="s">
        <v>109</v>
      </c>
    </row>
    <row r="37" spans="1:11" ht="21" customHeight="1" x14ac:dyDescent="0.25">
      <c r="A37" s="12">
        <v>41480</v>
      </c>
      <c r="B37" s="13" t="s">
        <v>21</v>
      </c>
      <c r="C37" s="13" t="s">
        <v>108</v>
      </c>
      <c r="D37" s="13" t="s">
        <v>111</v>
      </c>
      <c r="E37" s="29">
        <v>330</v>
      </c>
      <c r="F37" s="28">
        <v>13650</v>
      </c>
      <c r="G37" s="102">
        <f t="shared" si="2"/>
        <v>1365</v>
      </c>
      <c r="H37" s="11">
        <f t="shared" si="5"/>
        <v>4954950</v>
      </c>
      <c r="I37" s="28"/>
      <c r="J37" s="28">
        <f>IF(B37&lt;&gt;"",J36+H37-I37,0)</f>
        <v>109385665</v>
      </c>
      <c r="K37" s="28" t="s">
        <v>112</v>
      </c>
    </row>
    <row r="38" spans="1:11" ht="21" customHeight="1" x14ac:dyDescent="0.25">
      <c r="A38" s="12"/>
      <c r="B38" s="13" t="s">
        <v>21</v>
      </c>
      <c r="C38" s="13" t="s">
        <v>75</v>
      </c>
      <c r="D38" s="13" t="s">
        <v>113</v>
      </c>
      <c r="E38" s="29">
        <v>1530</v>
      </c>
      <c r="F38" s="28">
        <v>13850</v>
      </c>
      <c r="G38" s="102">
        <f t="shared" si="2"/>
        <v>1385</v>
      </c>
      <c r="H38" s="11">
        <f t="shared" si="5"/>
        <v>23309550</v>
      </c>
      <c r="I38" s="28"/>
      <c r="J38" s="28">
        <f t="shared" si="6"/>
        <v>132695215</v>
      </c>
      <c r="K38" s="28" t="s">
        <v>114</v>
      </c>
    </row>
    <row r="39" spans="1:11" ht="21" customHeight="1" x14ac:dyDescent="0.25">
      <c r="A39" s="12">
        <v>41487</v>
      </c>
      <c r="B39" s="13" t="s">
        <v>21</v>
      </c>
      <c r="C39" s="12" t="s">
        <v>25</v>
      </c>
      <c r="D39" s="13" t="s">
        <v>115</v>
      </c>
      <c r="E39" s="29">
        <v>10</v>
      </c>
      <c r="F39" s="28"/>
      <c r="G39" s="102">
        <f t="shared" si="2"/>
        <v>0</v>
      </c>
      <c r="H39" s="11">
        <f t="shared" si="5"/>
        <v>0</v>
      </c>
      <c r="I39" s="28"/>
      <c r="J39" s="28">
        <f t="shared" si="6"/>
        <v>132695215</v>
      </c>
      <c r="K39" s="28" t="s">
        <v>119</v>
      </c>
    </row>
    <row r="40" spans="1:11" ht="21" customHeight="1" x14ac:dyDescent="0.25">
      <c r="A40" s="12"/>
      <c r="B40" s="13" t="s">
        <v>21</v>
      </c>
      <c r="C40" s="12" t="s">
        <v>25</v>
      </c>
      <c r="D40" s="13" t="s">
        <v>115</v>
      </c>
      <c r="E40" s="29">
        <v>1160</v>
      </c>
      <c r="F40" s="28">
        <v>12850</v>
      </c>
      <c r="G40" s="102">
        <f t="shared" si="2"/>
        <v>1285</v>
      </c>
      <c r="H40" s="11">
        <f t="shared" si="5"/>
        <v>16396600</v>
      </c>
      <c r="I40" s="28"/>
      <c r="J40" s="28">
        <f t="shared" si="6"/>
        <v>149091815</v>
      </c>
      <c r="K40" s="28" t="s">
        <v>119</v>
      </c>
    </row>
    <row r="41" spans="1:11" ht="21" customHeight="1" x14ac:dyDescent="0.25">
      <c r="A41" s="12">
        <v>41498</v>
      </c>
      <c r="B41" s="13" t="s">
        <v>21</v>
      </c>
      <c r="C41" s="13" t="s">
        <v>84</v>
      </c>
      <c r="D41" s="13" t="s">
        <v>72</v>
      </c>
      <c r="E41" s="29">
        <v>230</v>
      </c>
      <c r="F41" s="28">
        <v>12050</v>
      </c>
      <c r="G41" s="102">
        <f t="shared" si="2"/>
        <v>1205</v>
      </c>
      <c r="H41" s="11">
        <f t="shared" si="5"/>
        <v>3048650</v>
      </c>
      <c r="I41" s="28"/>
      <c r="J41" s="28">
        <f t="shared" si="6"/>
        <v>152140465</v>
      </c>
      <c r="K41" s="28" t="s">
        <v>116</v>
      </c>
    </row>
    <row r="42" spans="1:11" ht="21" customHeight="1" x14ac:dyDescent="0.25">
      <c r="A42" s="12"/>
      <c r="B42" s="13" t="s">
        <v>21</v>
      </c>
      <c r="C42" s="13" t="s">
        <v>84</v>
      </c>
      <c r="D42" s="13" t="s">
        <v>86</v>
      </c>
      <c r="E42" s="29">
        <v>2440</v>
      </c>
      <c r="F42" s="28">
        <v>5950</v>
      </c>
      <c r="G42" s="102">
        <f t="shared" si="2"/>
        <v>595</v>
      </c>
      <c r="H42" s="11">
        <f t="shared" si="5"/>
        <v>15969800</v>
      </c>
      <c r="I42" s="28"/>
      <c r="J42" s="28">
        <f t="shared" si="6"/>
        <v>168110265</v>
      </c>
      <c r="K42" s="28" t="s">
        <v>88</v>
      </c>
    </row>
    <row r="43" spans="1:11" ht="21" customHeight="1" x14ac:dyDescent="0.25">
      <c r="A43" s="15"/>
      <c r="B43" s="13" t="s">
        <v>21</v>
      </c>
      <c r="C43" s="13" t="s">
        <v>84</v>
      </c>
      <c r="D43" s="13" t="s">
        <v>85</v>
      </c>
      <c r="E43" s="29">
        <v>610</v>
      </c>
      <c r="F43" s="28">
        <v>18400</v>
      </c>
      <c r="G43" s="102">
        <f t="shared" si="2"/>
        <v>1840</v>
      </c>
      <c r="H43" s="11">
        <f t="shared" si="5"/>
        <v>12346400</v>
      </c>
      <c r="I43" s="28"/>
      <c r="J43" s="28">
        <f t="shared" si="6"/>
        <v>180456665</v>
      </c>
      <c r="K43" s="28" t="s">
        <v>87</v>
      </c>
    </row>
    <row r="44" spans="1:11" s="122" customFormat="1" ht="21" customHeight="1" x14ac:dyDescent="0.25">
      <c r="A44" s="120">
        <v>41499</v>
      </c>
      <c r="B44" s="123" t="s">
        <v>6</v>
      </c>
      <c r="C44" s="121"/>
      <c r="D44" s="121"/>
      <c r="E44" s="124"/>
      <c r="F44" s="125"/>
      <c r="G44" s="126">
        <f t="shared" si="2"/>
        <v>0</v>
      </c>
      <c r="H44" s="32">
        <f t="shared" ref="H44:H57" si="7">IF(B44&lt;&gt;"",(E44*(G44+F44)),0)</f>
        <v>0</v>
      </c>
      <c r="I44" s="125">
        <v>60000000</v>
      </c>
      <c r="J44" s="125">
        <f t="shared" si="6"/>
        <v>120456665</v>
      </c>
      <c r="K44" s="125"/>
    </row>
    <row r="45" spans="1:11" s="122" customFormat="1" ht="21" customHeight="1" x14ac:dyDescent="0.25">
      <c r="A45" s="120">
        <v>41522</v>
      </c>
      <c r="B45" s="123" t="s">
        <v>6</v>
      </c>
      <c r="C45" s="121"/>
      <c r="D45" s="121"/>
      <c r="E45" s="124"/>
      <c r="F45" s="125"/>
      <c r="G45" s="126">
        <f t="shared" si="2"/>
        <v>0</v>
      </c>
      <c r="H45" s="32">
        <f t="shared" si="7"/>
        <v>0</v>
      </c>
      <c r="I45" s="125">
        <v>50000000</v>
      </c>
      <c r="J45" s="125">
        <f t="shared" ref="J45:J57" si="8">IF(B45&lt;&gt;"",J44+H45-I45,0)</f>
        <v>70456665</v>
      </c>
      <c r="K45" s="125"/>
    </row>
    <row r="46" spans="1:11" ht="21" customHeight="1" x14ac:dyDescent="0.25">
      <c r="A46" s="15">
        <v>41529</v>
      </c>
      <c r="B46" s="13" t="s">
        <v>21</v>
      </c>
      <c r="C46" s="13" t="s">
        <v>84</v>
      </c>
      <c r="D46" s="13" t="s">
        <v>85</v>
      </c>
      <c r="E46" s="29">
        <v>415</v>
      </c>
      <c r="F46" s="28">
        <v>18400</v>
      </c>
      <c r="G46" s="102">
        <f t="shared" si="2"/>
        <v>1840</v>
      </c>
      <c r="H46" s="11">
        <f t="shared" si="7"/>
        <v>8399600</v>
      </c>
      <c r="I46" s="28"/>
      <c r="J46" s="28">
        <f t="shared" si="8"/>
        <v>78856265</v>
      </c>
      <c r="K46" s="28" t="s">
        <v>87</v>
      </c>
    </row>
    <row r="47" spans="1:11" ht="21" customHeight="1" x14ac:dyDescent="0.25">
      <c r="A47" s="15"/>
      <c r="B47" s="13" t="s">
        <v>21</v>
      </c>
      <c r="C47" s="13" t="s">
        <v>70</v>
      </c>
      <c r="D47" s="13" t="s">
        <v>71</v>
      </c>
      <c r="E47" s="29">
        <v>1130</v>
      </c>
      <c r="F47" s="28">
        <v>12600</v>
      </c>
      <c r="G47" s="102">
        <f t="shared" si="2"/>
        <v>1260</v>
      </c>
      <c r="H47" s="11">
        <f t="shared" si="7"/>
        <v>15661800</v>
      </c>
      <c r="I47" s="28"/>
      <c r="J47" s="28">
        <f t="shared" si="8"/>
        <v>94518065</v>
      </c>
      <c r="K47" s="28" t="s">
        <v>120</v>
      </c>
    </row>
    <row r="48" spans="1:11" ht="21" customHeight="1" x14ac:dyDescent="0.25">
      <c r="A48" s="15"/>
      <c r="B48" s="13" t="s">
        <v>21</v>
      </c>
      <c r="C48" s="13" t="s">
        <v>75</v>
      </c>
      <c r="D48" s="13" t="s">
        <v>113</v>
      </c>
      <c r="E48" s="29">
        <v>1650</v>
      </c>
      <c r="F48" s="28">
        <v>13850</v>
      </c>
      <c r="G48" s="102">
        <f t="shared" si="2"/>
        <v>1385</v>
      </c>
      <c r="H48" s="11">
        <f t="shared" si="7"/>
        <v>25137750</v>
      </c>
      <c r="I48" s="28"/>
      <c r="J48" s="28">
        <f t="shared" si="8"/>
        <v>119655815</v>
      </c>
      <c r="K48" s="28" t="s">
        <v>121</v>
      </c>
    </row>
    <row r="49" spans="1:11" ht="21" customHeight="1" x14ac:dyDescent="0.25">
      <c r="A49" s="15"/>
      <c r="B49" s="13" t="s">
        <v>21</v>
      </c>
      <c r="C49" s="13" t="s">
        <v>84</v>
      </c>
      <c r="D49" s="13" t="s">
        <v>18</v>
      </c>
      <c r="E49" s="29">
        <v>370</v>
      </c>
      <c r="F49" s="28">
        <v>12000</v>
      </c>
      <c r="G49" s="102">
        <f t="shared" si="2"/>
        <v>1200</v>
      </c>
      <c r="H49" s="11">
        <f t="shared" si="7"/>
        <v>4884000</v>
      </c>
      <c r="I49" s="28"/>
      <c r="J49" s="28">
        <f t="shared" si="8"/>
        <v>124539815</v>
      </c>
      <c r="K49" s="28" t="s">
        <v>122</v>
      </c>
    </row>
    <row r="50" spans="1:11" ht="21" customHeight="1" x14ac:dyDescent="0.25">
      <c r="A50" s="15"/>
      <c r="B50" s="13" t="s">
        <v>21</v>
      </c>
      <c r="C50" s="13" t="s">
        <v>84</v>
      </c>
      <c r="D50" s="13" t="s">
        <v>86</v>
      </c>
      <c r="E50" s="29">
        <v>1660</v>
      </c>
      <c r="F50" s="28">
        <v>5950</v>
      </c>
      <c r="G50" s="102">
        <f t="shared" si="2"/>
        <v>595</v>
      </c>
      <c r="H50" s="11">
        <f t="shared" si="7"/>
        <v>10864700</v>
      </c>
      <c r="I50" s="28"/>
      <c r="J50" s="28">
        <f t="shared" si="8"/>
        <v>135404515</v>
      </c>
      <c r="K50" s="28" t="s">
        <v>88</v>
      </c>
    </row>
    <row r="51" spans="1:11" ht="21" customHeight="1" x14ac:dyDescent="0.25">
      <c r="A51" s="15">
        <v>41543</v>
      </c>
      <c r="B51" s="13" t="s">
        <v>21</v>
      </c>
      <c r="C51" s="13" t="s">
        <v>123</v>
      </c>
      <c r="D51" s="13" t="s">
        <v>115</v>
      </c>
      <c r="E51" s="29">
        <v>1270</v>
      </c>
      <c r="F51" s="28">
        <v>12850</v>
      </c>
      <c r="G51" s="102">
        <f t="shared" si="2"/>
        <v>1285</v>
      </c>
      <c r="H51" s="11">
        <f t="shared" si="7"/>
        <v>17951450</v>
      </c>
      <c r="I51" s="28"/>
      <c r="J51" s="28">
        <f t="shared" si="8"/>
        <v>153355965</v>
      </c>
      <c r="K51" s="28" t="s">
        <v>124</v>
      </c>
    </row>
    <row r="52" spans="1:11" ht="21" customHeight="1" x14ac:dyDescent="0.25">
      <c r="A52" s="15"/>
      <c r="B52" s="13" t="s">
        <v>21</v>
      </c>
      <c r="C52" s="13" t="s">
        <v>108</v>
      </c>
      <c r="D52" s="13" t="s">
        <v>104</v>
      </c>
      <c r="E52" s="29">
        <v>30</v>
      </c>
      <c r="F52" s="28">
        <v>12450</v>
      </c>
      <c r="G52" s="102">
        <f t="shared" si="2"/>
        <v>1245</v>
      </c>
      <c r="H52" s="11">
        <f t="shared" si="7"/>
        <v>410850</v>
      </c>
      <c r="I52" s="28"/>
      <c r="J52" s="28">
        <f t="shared" si="8"/>
        <v>153766815</v>
      </c>
      <c r="K52" s="28" t="s">
        <v>125</v>
      </c>
    </row>
    <row r="53" spans="1:11" ht="21" customHeight="1" x14ac:dyDescent="0.25">
      <c r="A53" s="15"/>
      <c r="B53" s="13" t="s">
        <v>21</v>
      </c>
      <c r="C53" s="13" t="s">
        <v>108</v>
      </c>
      <c r="D53" s="13" t="s">
        <v>104</v>
      </c>
      <c r="E53" s="29">
        <v>30</v>
      </c>
      <c r="F53" s="28">
        <v>12450</v>
      </c>
      <c r="G53" s="102">
        <f t="shared" si="2"/>
        <v>1245</v>
      </c>
      <c r="H53" s="11">
        <f t="shared" si="7"/>
        <v>410850</v>
      </c>
      <c r="I53" s="28"/>
      <c r="J53" s="28">
        <f t="shared" si="8"/>
        <v>154177665</v>
      </c>
      <c r="K53" s="28" t="s">
        <v>126</v>
      </c>
    </row>
    <row r="54" spans="1:11" s="122" customFormat="1" ht="21" customHeight="1" x14ac:dyDescent="0.25">
      <c r="A54" s="120">
        <v>41549</v>
      </c>
      <c r="B54" s="123" t="s">
        <v>6</v>
      </c>
      <c r="C54" s="121"/>
      <c r="D54" s="121"/>
      <c r="E54" s="124"/>
      <c r="F54" s="125"/>
      <c r="G54" s="126">
        <f t="shared" si="2"/>
        <v>0</v>
      </c>
      <c r="H54" s="32">
        <f t="shared" si="7"/>
        <v>0</v>
      </c>
      <c r="I54" s="125">
        <v>50000000</v>
      </c>
      <c r="J54" s="125">
        <f t="shared" si="8"/>
        <v>104177665</v>
      </c>
      <c r="K54" s="125"/>
    </row>
    <row r="55" spans="1:11" ht="21" customHeight="1" x14ac:dyDescent="0.25">
      <c r="A55" s="15">
        <v>41558</v>
      </c>
      <c r="B55" s="13" t="s">
        <v>21</v>
      </c>
      <c r="C55" s="13" t="s">
        <v>108</v>
      </c>
      <c r="D55" s="13" t="s">
        <v>111</v>
      </c>
      <c r="E55" s="29">
        <v>300</v>
      </c>
      <c r="F55" s="28">
        <v>13000</v>
      </c>
      <c r="G55" s="102">
        <f t="shared" si="2"/>
        <v>1300</v>
      </c>
      <c r="H55" s="11">
        <f t="shared" si="7"/>
        <v>4290000</v>
      </c>
      <c r="I55" s="28"/>
      <c r="J55" s="28">
        <f t="shared" si="8"/>
        <v>108467665</v>
      </c>
      <c r="K55" s="28" t="s">
        <v>130</v>
      </c>
    </row>
    <row r="56" spans="1:11" ht="21" customHeight="1" x14ac:dyDescent="0.25">
      <c r="A56" s="15">
        <v>41566</v>
      </c>
      <c r="B56" s="13" t="s">
        <v>21</v>
      </c>
      <c r="C56" s="13" t="s">
        <v>70</v>
      </c>
      <c r="D56" s="13" t="s">
        <v>71</v>
      </c>
      <c r="E56" s="29">
        <v>830</v>
      </c>
      <c r="F56" s="28">
        <v>12600</v>
      </c>
      <c r="G56" s="102">
        <f t="shared" si="2"/>
        <v>1260</v>
      </c>
      <c r="H56" s="11">
        <f t="shared" si="7"/>
        <v>11503800</v>
      </c>
      <c r="I56" s="28"/>
      <c r="J56" s="28">
        <f t="shared" si="8"/>
        <v>119971465</v>
      </c>
      <c r="K56" s="28" t="s">
        <v>120</v>
      </c>
    </row>
    <row r="57" spans="1:11" ht="21" customHeight="1" x14ac:dyDescent="0.25">
      <c r="A57" s="15"/>
      <c r="B57" s="13" t="s">
        <v>21</v>
      </c>
      <c r="C57" s="13" t="s">
        <v>70</v>
      </c>
      <c r="D57" s="13" t="s">
        <v>72</v>
      </c>
      <c r="E57" s="29">
        <v>230</v>
      </c>
      <c r="F57" s="28">
        <v>12050</v>
      </c>
      <c r="G57" s="102">
        <f t="shared" si="2"/>
        <v>1205</v>
      </c>
      <c r="H57" s="11">
        <f t="shared" si="7"/>
        <v>3048650</v>
      </c>
      <c r="I57" s="28"/>
      <c r="J57" s="28">
        <f t="shared" si="8"/>
        <v>123020115</v>
      </c>
      <c r="K57" s="28" t="s">
        <v>131</v>
      </c>
    </row>
    <row r="58" spans="1:11" ht="21" customHeight="1" x14ac:dyDescent="0.25">
      <c r="A58" s="15"/>
      <c r="B58" s="13" t="s">
        <v>21</v>
      </c>
      <c r="C58" s="13" t="s">
        <v>123</v>
      </c>
      <c r="D58" s="13" t="s">
        <v>115</v>
      </c>
      <c r="E58" s="29">
        <v>1210</v>
      </c>
      <c r="F58" s="28">
        <v>12850</v>
      </c>
      <c r="G58" s="102">
        <f t="shared" si="2"/>
        <v>1285</v>
      </c>
      <c r="H58" s="11">
        <f t="shared" ref="H58:H74" si="9">IF(B58&lt;&gt;"",(E58*(G58+F58)),0)</f>
        <v>17103350</v>
      </c>
      <c r="I58" s="28"/>
      <c r="J58" s="28">
        <f t="shared" ref="J58:J74" si="10">IF(B58&lt;&gt;"",J57+H58-I58,0)</f>
        <v>140123465</v>
      </c>
      <c r="K58" s="28" t="s">
        <v>119</v>
      </c>
    </row>
    <row r="59" spans="1:11" ht="21" customHeight="1" x14ac:dyDescent="0.25">
      <c r="A59" s="15">
        <v>41570</v>
      </c>
      <c r="B59" s="13" t="s">
        <v>21</v>
      </c>
      <c r="C59" s="13" t="s">
        <v>108</v>
      </c>
      <c r="D59" s="13" t="s">
        <v>111</v>
      </c>
      <c r="E59" s="29">
        <v>100</v>
      </c>
      <c r="F59" s="28">
        <v>13000</v>
      </c>
      <c r="G59" s="102">
        <f t="shared" si="2"/>
        <v>1300</v>
      </c>
      <c r="H59" s="11">
        <f t="shared" si="9"/>
        <v>1430000</v>
      </c>
      <c r="I59" s="28"/>
      <c r="J59" s="28">
        <f t="shared" si="10"/>
        <v>141553465</v>
      </c>
      <c r="K59" s="28" t="s">
        <v>132</v>
      </c>
    </row>
    <row r="60" spans="1:11" ht="21" customHeight="1" x14ac:dyDescent="0.25">
      <c r="A60" s="15">
        <v>41571</v>
      </c>
      <c r="B60" s="13" t="s">
        <v>21</v>
      </c>
      <c r="C60" s="13" t="s">
        <v>84</v>
      </c>
      <c r="D60" s="13" t="s">
        <v>18</v>
      </c>
      <c r="E60" s="29">
        <v>225</v>
      </c>
      <c r="F60" s="28">
        <v>12000</v>
      </c>
      <c r="G60" s="102">
        <f t="shared" si="2"/>
        <v>1200</v>
      </c>
      <c r="H60" s="11">
        <f t="shared" si="9"/>
        <v>2970000</v>
      </c>
      <c r="I60" s="28"/>
      <c r="J60" s="28">
        <f t="shared" si="10"/>
        <v>144523465</v>
      </c>
      <c r="K60" s="28" t="s">
        <v>133</v>
      </c>
    </row>
    <row r="61" spans="1:11" ht="21" customHeight="1" x14ac:dyDescent="0.25">
      <c r="A61" s="15">
        <v>41575</v>
      </c>
      <c r="B61" s="13" t="s">
        <v>21</v>
      </c>
      <c r="C61" s="13" t="s">
        <v>123</v>
      </c>
      <c r="D61" s="13" t="s">
        <v>135</v>
      </c>
      <c r="E61" s="29">
        <v>410</v>
      </c>
      <c r="F61" s="28">
        <v>17050</v>
      </c>
      <c r="G61" s="102">
        <f t="shared" si="2"/>
        <v>1705</v>
      </c>
      <c r="H61" s="11">
        <f t="shared" si="9"/>
        <v>7689550</v>
      </c>
      <c r="I61" s="28"/>
      <c r="J61" s="28">
        <f t="shared" si="10"/>
        <v>152213015</v>
      </c>
      <c r="K61" s="28" t="s">
        <v>130</v>
      </c>
    </row>
    <row r="62" spans="1:11" ht="21" customHeight="1" x14ac:dyDescent="0.25">
      <c r="A62" s="15"/>
      <c r="B62" s="13" t="s">
        <v>21</v>
      </c>
      <c r="C62" s="13" t="s">
        <v>123</v>
      </c>
      <c r="D62" s="13" t="s">
        <v>136</v>
      </c>
      <c r="E62" s="29">
        <v>230</v>
      </c>
      <c r="F62" s="28">
        <v>9050</v>
      </c>
      <c r="G62" s="102">
        <f t="shared" si="2"/>
        <v>905</v>
      </c>
      <c r="H62" s="11">
        <f t="shared" si="9"/>
        <v>2289650</v>
      </c>
      <c r="I62" s="28"/>
      <c r="J62" s="28">
        <f t="shared" si="10"/>
        <v>154502665</v>
      </c>
      <c r="K62" s="28" t="s">
        <v>116</v>
      </c>
    </row>
    <row r="63" spans="1:11" ht="30.75" customHeight="1" x14ac:dyDescent="0.25">
      <c r="A63" s="15"/>
      <c r="B63" s="13" t="s">
        <v>21</v>
      </c>
      <c r="C63" s="27" t="s">
        <v>138</v>
      </c>
      <c r="D63" s="13" t="s">
        <v>137</v>
      </c>
      <c r="E63" s="29">
        <v>420</v>
      </c>
      <c r="F63" s="28">
        <v>6050</v>
      </c>
      <c r="G63" s="102">
        <f t="shared" si="2"/>
        <v>605</v>
      </c>
      <c r="H63" s="11">
        <f t="shared" si="9"/>
        <v>2795100</v>
      </c>
      <c r="I63" s="28"/>
      <c r="J63" s="28">
        <f t="shared" si="10"/>
        <v>157297765</v>
      </c>
      <c r="K63" s="28" t="s">
        <v>139</v>
      </c>
    </row>
    <row r="64" spans="1:11" s="122" customFormat="1" ht="21" customHeight="1" x14ac:dyDescent="0.25">
      <c r="A64" s="120">
        <v>41586</v>
      </c>
      <c r="B64" s="123" t="s">
        <v>6</v>
      </c>
      <c r="C64" s="121"/>
      <c r="D64" s="121"/>
      <c r="E64" s="124"/>
      <c r="F64" s="125"/>
      <c r="G64" s="126">
        <f t="shared" si="2"/>
        <v>0</v>
      </c>
      <c r="H64" s="32">
        <f t="shared" si="9"/>
        <v>0</v>
      </c>
      <c r="I64" s="125">
        <v>70000000</v>
      </c>
      <c r="J64" s="125">
        <f t="shared" si="10"/>
        <v>87297765</v>
      </c>
      <c r="K64" s="125"/>
    </row>
    <row r="65" spans="1:11" ht="21" customHeight="1" x14ac:dyDescent="0.25">
      <c r="A65" s="15">
        <v>41584</v>
      </c>
      <c r="B65" s="13" t="s">
        <v>21</v>
      </c>
      <c r="C65" s="13" t="s">
        <v>70</v>
      </c>
      <c r="D65" s="13" t="s">
        <v>18</v>
      </c>
      <c r="E65" s="29">
        <v>230</v>
      </c>
      <c r="F65" s="28">
        <v>12000</v>
      </c>
      <c r="G65" s="102">
        <f t="shared" si="2"/>
        <v>1200</v>
      </c>
      <c r="H65" s="11">
        <f t="shared" si="9"/>
        <v>3036000</v>
      </c>
      <c r="I65" s="28"/>
      <c r="J65" s="28">
        <f t="shared" si="10"/>
        <v>90333765</v>
      </c>
      <c r="K65" s="28" t="s">
        <v>140</v>
      </c>
    </row>
    <row r="66" spans="1:11" ht="21" customHeight="1" x14ac:dyDescent="0.25">
      <c r="A66" s="15">
        <v>41610</v>
      </c>
      <c r="B66" s="13" t="s">
        <v>21</v>
      </c>
      <c r="C66" s="13" t="s">
        <v>143</v>
      </c>
      <c r="D66" s="13" t="s">
        <v>63</v>
      </c>
      <c r="E66" s="29">
        <v>940</v>
      </c>
      <c r="F66" s="28">
        <v>16250</v>
      </c>
      <c r="G66" s="102">
        <f t="shared" si="2"/>
        <v>1625</v>
      </c>
      <c r="H66" s="11">
        <f t="shared" si="9"/>
        <v>16802500</v>
      </c>
      <c r="I66" s="28"/>
      <c r="J66" s="28">
        <f t="shared" si="10"/>
        <v>107136265</v>
      </c>
      <c r="K66" s="28" t="s">
        <v>144</v>
      </c>
    </row>
    <row r="67" spans="1:11" ht="21" customHeight="1" x14ac:dyDescent="0.25">
      <c r="A67" s="15"/>
      <c r="B67" s="13" t="s">
        <v>21</v>
      </c>
      <c r="C67" s="13" t="s">
        <v>143</v>
      </c>
      <c r="D67" s="13" t="s">
        <v>63</v>
      </c>
      <c r="E67" s="29">
        <v>1020</v>
      </c>
      <c r="F67" s="28">
        <v>16250</v>
      </c>
      <c r="G67" s="102">
        <f t="shared" si="2"/>
        <v>1625</v>
      </c>
      <c r="H67" s="11">
        <f t="shared" si="9"/>
        <v>18232500</v>
      </c>
      <c r="I67" s="28"/>
      <c r="J67" s="28">
        <f t="shared" si="10"/>
        <v>125368765</v>
      </c>
      <c r="K67" s="28" t="s">
        <v>145</v>
      </c>
    </row>
    <row r="68" spans="1:11" ht="21" customHeight="1" x14ac:dyDescent="0.25">
      <c r="A68" s="15"/>
      <c r="B68" s="13" t="s">
        <v>21</v>
      </c>
      <c r="C68" s="13" t="s">
        <v>143</v>
      </c>
      <c r="D68" s="13" t="s">
        <v>63</v>
      </c>
      <c r="E68" s="29">
        <v>900</v>
      </c>
      <c r="F68" s="28">
        <v>16250</v>
      </c>
      <c r="G68" s="102">
        <f t="shared" si="2"/>
        <v>1625</v>
      </c>
      <c r="H68" s="11">
        <f t="shared" si="9"/>
        <v>16087500</v>
      </c>
      <c r="I68" s="28"/>
      <c r="J68" s="28">
        <f t="shared" si="10"/>
        <v>141456265</v>
      </c>
      <c r="K68" s="28" t="s">
        <v>76</v>
      </c>
    </row>
    <row r="69" spans="1:11" ht="21" customHeight="1" x14ac:dyDescent="0.25">
      <c r="A69" s="15"/>
      <c r="B69" s="13" t="s">
        <v>21</v>
      </c>
      <c r="C69" s="13" t="s">
        <v>123</v>
      </c>
      <c r="D69" s="13" t="s">
        <v>115</v>
      </c>
      <c r="E69" s="29">
        <v>1120</v>
      </c>
      <c r="F69" s="28">
        <v>12850</v>
      </c>
      <c r="G69" s="102">
        <f t="shared" si="2"/>
        <v>1285</v>
      </c>
      <c r="H69" s="11">
        <f t="shared" si="9"/>
        <v>15831200</v>
      </c>
      <c r="I69" s="28"/>
      <c r="J69" s="28">
        <f t="shared" si="10"/>
        <v>157287465</v>
      </c>
      <c r="K69" s="28" t="s">
        <v>119</v>
      </c>
    </row>
    <row r="70" spans="1:11" ht="21" customHeight="1" x14ac:dyDescent="0.25">
      <c r="A70" s="15"/>
      <c r="B70" s="13" t="s">
        <v>21</v>
      </c>
      <c r="C70" s="13" t="s">
        <v>70</v>
      </c>
      <c r="D70" s="13" t="s">
        <v>18</v>
      </c>
      <c r="E70" s="29">
        <v>235</v>
      </c>
      <c r="F70" s="28">
        <v>12050</v>
      </c>
      <c r="G70" s="102">
        <f t="shared" si="2"/>
        <v>1205</v>
      </c>
      <c r="H70" s="11">
        <f t="shared" si="9"/>
        <v>3114925</v>
      </c>
      <c r="I70" s="28"/>
      <c r="J70" s="28">
        <f t="shared" si="10"/>
        <v>160402390</v>
      </c>
      <c r="K70" s="28" t="s">
        <v>74</v>
      </c>
    </row>
    <row r="71" spans="1:11" ht="21" customHeight="1" x14ac:dyDescent="0.25">
      <c r="A71" s="15"/>
      <c r="B71" s="13" t="s">
        <v>21</v>
      </c>
      <c r="C71" s="13" t="s">
        <v>70</v>
      </c>
      <c r="D71" s="13" t="s">
        <v>18</v>
      </c>
      <c r="E71" s="29">
        <v>210</v>
      </c>
      <c r="F71" s="28">
        <v>12050</v>
      </c>
      <c r="G71" s="102">
        <f t="shared" si="2"/>
        <v>1205</v>
      </c>
      <c r="H71" s="11">
        <f t="shared" si="9"/>
        <v>2783550</v>
      </c>
      <c r="I71" s="28"/>
      <c r="J71" s="28">
        <f t="shared" si="10"/>
        <v>163185940</v>
      </c>
      <c r="K71" s="28" t="s">
        <v>146</v>
      </c>
    </row>
    <row r="72" spans="1:11" ht="21" customHeight="1" x14ac:dyDescent="0.25">
      <c r="A72" s="15"/>
      <c r="B72" s="13" t="s">
        <v>21</v>
      </c>
      <c r="C72" s="13" t="s">
        <v>70</v>
      </c>
      <c r="D72" s="13" t="s">
        <v>18</v>
      </c>
      <c r="E72" s="29">
        <v>650</v>
      </c>
      <c r="F72" s="28">
        <v>12000</v>
      </c>
      <c r="G72" s="102">
        <f t="shared" si="2"/>
        <v>1200</v>
      </c>
      <c r="H72" s="11">
        <f t="shared" si="9"/>
        <v>8580000</v>
      </c>
      <c r="I72" s="28"/>
      <c r="J72" s="28">
        <f t="shared" si="10"/>
        <v>171765940</v>
      </c>
      <c r="K72" s="28" t="s">
        <v>147</v>
      </c>
    </row>
    <row r="73" spans="1:11" ht="21" customHeight="1" x14ac:dyDescent="0.25">
      <c r="A73" s="15">
        <v>41628</v>
      </c>
      <c r="B73" s="13" t="s">
        <v>21</v>
      </c>
      <c r="C73" s="13" t="s">
        <v>84</v>
      </c>
      <c r="D73" s="13" t="s">
        <v>18</v>
      </c>
      <c r="E73" s="29">
        <v>325</v>
      </c>
      <c r="F73" s="28">
        <v>12000</v>
      </c>
      <c r="G73" s="102">
        <f t="shared" si="2"/>
        <v>1200</v>
      </c>
      <c r="H73" s="11">
        <f t="shared" si="9"/>
        <v>4290000</v>
      </c>
      <c r="I73" s="28"/>
      <c r="J73" s="28">
        <f t="shared" si="10"/>
        <v>176055940</v>
      </c>
      <c r="K73" s="28" t="s">
        <v>148</v>
      </c>
    </row>
    <row r="74" spans="1:11" ht="21" customHeight="1" x14ac:dyDescent="0.25">
      <c r="A74" s="15"/>
      <c r="B74" s="13" t="s">
        <v>21</v>
      </c>
      <c r="C74" s="13" t="s">
        <v>84</v>
      </c>
      <c r="D74" s="13" t="s">
        <v>72</v>
      </c>
      <c r="E74" s="29">
        <v>175</v>
      </c>
      <c r="F74" s="28">
        <v>12050</v>
      </c>
      <c r="G74" s="102">
        <f t="shared" si="2"/>
        <v>1205</v>
      </c>
      <c r="H74" s="11">
        <f t="shared" si="9"/>
        <v>2319625</v>
      </c>
      <c r="I74" s="28"/>
      <c r="J74" s="28">
        <f t="shared" si="10"/>
        <v>178375565</v>
      </c>
      <c r="K74" s="28" t="s">
        <v>149</v>
      </c>
    </row>
    <row r="75" spans="1:11" ht="21" customHeight="1" x14ac:dyDescent="0.25">
      <c r="A75" s="15">
        <v>41636</v>
      </c>
      <c r="B75" s="13" t="s">
        <v>21</v>
      </c>
      <c r="C75" s="13" t="s">
        <v>84</v>
      </c>
      <c r="D75" s="13" t="s">
        <v>85</v>
      </c>
      <c r="E75" s="29">
        <v>350</v>
      </c>
      <c r="F75" s="28">
        <v>18400</v>
      </c>
      <c r="G75" s="102">
        <f t="shared" si="2"/>
        <v>1840</v>
      </c>
      <c r="H75" s="11">
        <f t="shared" ref="H75:H106" si="11">IF(B75&lt;&gt;"",(E75*(G75+F75)),0)</f>
        <v>7084000</v>
      </c>
      <c r="I75" s="28"/>
      <c r="J75" s="28">
        <f t="shared" ref="J75:J106" si="12">IF(B75&lt;&gt;"",J74+H75-I75,0)</f>
        <v>185459565</v>
      </c>
      <c r="K75" s="28" t="s">
        <v>155</v>
      </c>
    </row>
    <row r="76" spans="1:11" ht="21" customHeight="1" x14ac:dyDescent="0.25">
      <c r="A76" s="15"/>
      <c r="B76" s="13" t="s">
        <v>21</v>
      </c>
      <c r="C76" s="13" t="s">
        <v>84</v>
      </c>
      <c r="D76" s="13" t="s">
        <v>86</v>
      </c>
      <c r="E76" s="29">
        <v>1400</v>
      </c>
      <c r="F76" s="28">
        <v>5950</v>
      </c>
      <c r="G76" s="102">
        <f t="shared" si="2"/>
        <v>595</v>
      </c>
      <c r="H76" s="11">
        <f t="shared" si="11"/>
        <v>9163000</v>
      </c>
      <c r="I76" s="28"/>
      <c r="J76" s="28">
        <f t="shared" si="12"/>
        <v>194622565</v>
      </c>
      <c r="K76" s="28" t="s">
        <v>156</v>
      </c>
    </row>
    <row r="77" spans="1:11" ht="21" customHeight="1" x14ac:dyDescent="0.25">
      <c r="A77" s="15"/>
      <c r="B77" s="13" t="s">
        <v>21</v>
      </c>
      <c r="C77" s="13" t="s">
        <v>157</v>
      </c>
      <c r="D77" s="13" t="s">
        <v>137</v>
      </c>
      <c r="E77" s="29">
        <v>1010</v>
      </c>
      <c r="F77" s="28">
        <v>6050</v>
      </c>
      <c r="G77" s="102">
        <f t="shared" si="2"/>
        <v>605</v>
      </c>
      <c r="H77" s="11">
        <f t="shared" si="11"/>
        <v>6721550</v>
      </c>
      <c r="I77" s="28"/>
      <c r="J77" s="28">
        <f t="shared" si="12"/>
        <v>201344115</v>
      </c>
      <c r="K77" s="28" t="s">
        <v>158</v>
      </c>
    </row>
    <row r="78" spans="1:11" s="122" customFormat="1" ht="21" customHeight="1" x14ac:dyDescent="0.25">
      <c r="A78" s="120">
        <v>41620</v>
      </c>
      <c r="B78" s="123" t="s">
        <v>6</v>
      </c>
      <c r="C78" s="121"/>
      <c r="D78" s="121"/>
      <c r="E78" s="124"/>
      <c r="F78" s="125"/>
      <c r="G78" s="126">
        <f t="shared" si="2"/>
        <v>0</v>
      </c>
      <c r="H78" s="32">
        <f t="shared" si="11"/>
        <v>0</v>
      </c>
      <c r="I78" s="125">
        <v>70000000</v>
      </c>
      <c r="J78" s="28">
        <f t="shared" si="12"/>
        <v>131344115</v>
      </c>
      <c r="K78" s="125"/>
    </row>
    <row r="79" spans="1:11" s="122" customFormat="1" ht="21" customHeight="1" x14ac:dyDescent="0.25">
      <c r="A79" s="120">
        <v>41655</v>
      </c>
      <c r="B79" s="123" t="s">
        <v>6</v>
      </c>
      <c r="C79" s="121"/>
      <c r="D79" s="121"/>
      <c r="E79" s="124"/>
      <c r="F79" s="125"/>
      <c r="G79" s="126">
        <f t="shared" si="2"/>
        <v>0</v>
      </c>
      <c r="H79" s="32">
        <f t="shared" si="11"/>
        <v>0</v>
      </c>
      <c r="I79" s="125">
        <v>100000000</v>
      </c>
      <c r="J79" s="28">
        <f t="shared" si="12"/>
        <v>31344115</v>
      </c>
      <c r="K79" s="125"/>
    </row>
    <row r="80" spans="1:11" s="122" customFormat="1" ht="21" customHeight="1" x14ac:dyDescent="0.25">
      <c r="A80" s="120"/>
      <c r="B80" s="123" t="s">
        <v>159</v>
      </c>
      <c r="C80" s="121"/>
      <c r="D80" s="121"/>
      <c r="E80" s="124"/>
      <c r="F80" s="125"/>
      <c r="G80" s="126">
        <f t="shared" si="2"/>
        <v>0</v>
      </c>
      <c r="H80" s="32">
        <f t="shared" si="11"/>
        <v>0</v>
      </c>
      <c r="I80" s="125">
        <v>1000000</v>
      </c>
      <c r="J80" s="28">
        <f t="shared" si="12"/>
        <v>30344115</v>
      </c>
      <c r="K80" s="125"/>
    </row>
    <row r="81" spans="1:11" ht="21" customHeight="1" x14ac:dyDescent="0.25">
      <c r="A81" s="15">
        <v>41646</v>
      </c>
      <c r="B81" s="23" t="s">
        <v>57</v>
      </c>
      <c r="C81" s="72" t="s">
        <v>160</v>
      </c>
      <c r="D81" s="15" t="s">
        <v>63</v>
      </c>
      <c r="E81" s="16">
        <v>60</v>
      </c>
      <c r="F81" s="28">
        <v>16250</v>
      </c>
      <c r="G81" s="102">
        <f t="shared" si="2"/>
        <v>1625</v>
      </c>
      <c r="H81" s="11">
        <f t="shared" si="11"/>
        <v>1072500</v>
      </c>
      <c r="I81" s="28"/>
      <c r="J81" s="28">
        <f t="shared" si="12"/>
        <v>31416615</v>
      </c>
      <c r="K81" s="30" t="s">
        <v>145</v>
      </c>
    </row>
    <row r="82" spans="1:11" ht="21" customHeight="1" x14ac:dyDescent="0.25">
      <c r="A82" s="15"/>
      <c r="B82" s="23" t="s">
        <v>57</v>
      </c>
      <c r="C82" s="72" t="s">
        <v>160</v>
      </c>
      <c r="D82" s="15" t="s">
        <v>63</v>
      </c>
      <c r="E82" s="16">
        <v>810</v>
      </c>
      <c r="F82" s="28">
        <v>16250</v>
      </c>
      <c r="G82" s="102">
        <f t="shared" si="2"/>
        <v>1625</v>
      </c>
      <c r="H82" s="11">
        <f t="shared" si="11"/>
        <v>14478750</v>
      </c>
      <c r="I82" s="28"/>
      <c r="J82" s="28">
        <f t="shared" si="12"/>
        <v>45895365</v>
      </c>
      <c r="K82" s="30" t="s">
        <v>76</v>
      </c>
    </row>
    <row r="83" spans="1:11" ht="21" customHeight="1" x14ac:dyDescent="0.25">
      <c r="A83" s="15"/>
      <c r="B83" s="23" t="s">
        <v>57</v>
      </c>
      <c r="C83" s="13" t="s">
        <v>108</v>
      </c>
      <c r="D83" s="15" t="s">
        <v>161</v>
      </c>
      <c r="E83" s="16">
        <v>310</v>
      </c>
      <c r="F83" s="28">
        <v>12900</v>
      </c>
      <c r="G83" s="102">
        <f t="shared" si="2"/>
        <v>1290</v>
      </c>
      <c r="H83" s="11">
        <f t="shared" si="11"/>
        <v>4398900</v>
      </c>
      <c r="I83" s="28"/>
      <c r="J83" s="28">
        <f t="shared" si="12"/>
        <v>50294265</v>
      </c>
      <c r="K83" s="30" t="s">
        <v>162</v>
      </c>
    </row>
    <row r="84" spans="1:11" ht="21" customHeight="1" x14ac:dyDescent="0.25">
      <c r="A84" s="15"/>
      <c r="B84" s="23" t="s">
        <v>57</v>
      </c>
      <c r="C84" s="13" t="s">
        <v>108</v>
      </c>
      <c r="D84" s="15" t="s">
        <v>161</v>
      </c>
      <c r="E84" s="16">
        <v>215</v>
      </c>
      <c r="F84" s="28">
        <v>12900</v>
      </c>
      <c r="G84" s="102">
        <f t="shared" si="2"/>
        <v>1290</v>
      </c>
      <c r="H84" s="11">
        <f t="shared" si="11"/>
        <v>3050850</v>
      </c>
      <c r="I84" s="28"/>
      <c r="J84" s="28">
        <f t="shared" si="12"/>
        <v>53345115</v>
      </c>
      <c r="K84" s="30" t="s">
        <v>163</v>
      </c>
    </row>
    <row r="85" spans="1:11" ht="21" customHeight="1" x14ac:dyDescent="0.25">
      <c r="A85" s="15">
        <v>41650</v>
      </c>
      <c r="B85" s="23" t="s">
        <v>57</v>
      </c>
      <c r="C85" s="13" t="s">
        <v>84</v>
      </c>
      <c r="D85" s="13" t="s">
        <v>85</v>
      </c>
      <c r="E85" s="29">
        <v>355</v>
      </c>
      <c r="F85" s="28">
        <v>18400</v>
      </c>
      <c r="G85" s="102">
        <f t="shared" si="2"/>
        <v>1840</v>
      </c>
      <c r="H85" s="11">
        <f t="shared" si="11"/>
        <v>7185200</v>
      </c>
      <c r="I85" s="28"/>
      <c r="J85" s="28">
        <f t="shared" si="12"/>
        <v>60530315</v>
      </c>
      <c r="K85" s="28" t="s">
        <v>165</v>
      </c>
    </row>
    <row r="86" spans="1:11" ht="21" customHeight="1" x14ac:dyDescent="0.25">
      <c r="A86" s="15"/>
      <c r="B86" s="23" t="s">
        <v>57</v>
      </c>
      <c r="C86" s="13" t="s">
        <v>84</v>
      </c>
      <c r="D86" s="13" t="s">
        <v>86</v>
      </c>
      <c r="E86" s="29">
        <v>1420</v>
      </c>
      <c r="F86" s="28">
        <v>5950</v>
      </c>
      <c r="G86" s="102">
        <f t="shared" si="2"/>
        <v>595</v>
      </c>
      <c r="H86" s="11">
        <f t="shared" si="11"/>
        <v>9293900</v>
      </c>
      <c r="I86" s="28"/>
      <c r="J86" s="28">
        <f t="shared" si="12"/>
        <v>69824215</v>
      </c>
      <c r="K86" s="28" t="s">
        <v>166</v>
      </c>
    </row>
    <row r="87" spans="1:11" ht="21" customHeight="1" x14ac:dyDescent="0.25">
      <c r="A87" s="15"/>
      <c r="B87" s="23" t="s">
        <v>57</v>
      </c>
      <c r="C87" s="13" t="s">
        <v>143</v>
      </c>
      <c r="D87" s="13" t="s">
        <v>63</v>
      </c>
      <c r="E87" s="29">
        <v>360</v>
      </c>
      <c r="F87" s="28">
        <v>16250</v>
      </c>
      <c r="G87" s="102">
        <f t="shared" si="2"/>
        <v>1625</v>
      </c>
      <c r="H87" s="11">
        <f t="shared" si="11"/>
        <v>6435000</v>
      </c>
      <c r="I87" s="28"/>
      <c r="J87" s="28">
        <f t="shared" si="12"/>
        <v>76259215</v>
      </c>
      <c r="K87" s="28" t="s">
        <v>167</v>
      </c>
    </row>
    <row r="88" spans="1:11" ht="21" customHeight="1" x14ac:dyDescent="0.25">
      <c r="A88" s="15"/>
      <c r="B88" s="23" t="s">
        <v>57</v>
      </c>
      <c r="C88" s="13" t="s">
        <v>143</v>
      </c>
      <c r="D88" s="13" t="s">
        <v>63</v>
      </c>
      <c r="E88" s="29">
        <v>1100</v>
      </c>
      <c r="F88" s="28">
        <v>16250</v>
      </c>
      <c r="G88" s="102">
        <f t="shared" si="2"/>
        <v>1625</v>
      </c>
      <c r="H88" s="11">
        <f t="shared" si="11"/>
        <v>19662500</v>
      </c>
      <c r="I88" s="28"/>
      <c r="J88" s="28">
        <f t="shared" si="12"/>
        <v>95921715</v>
      </c>
      <c r="K88" s="28" t="s">
        <v>168</v>
      </c>
    </row>
    <row r="89" spans="1:11" ht="21" customHeight="1" x14ac:dyDescent="0.25">
      <c r="A89" s="15"/>
      <c r="B89" s="23" t="s">
        <v>57</v>
      </c>
      <c r="C89" s="13" t="s">
        <v>143</v>
      </c>
      <c r="D89" s="13" t="s">
        <v>63</v>
      </c>
      <c r="E89" s="29">
        <v>1000</v>
      </c>
      <c r="F89" s="28">
        <v>16250</v>
      </c>
      <c r="G89" s="102">
        <f t="shared" si="2"/>
        <v>1625</v>
      </c>
      <c r="H89" s="11">
        <f t="shared" si="11"/>
        <v>17875000</v>
      </c>
      <c r="I89" s="28"/>
      <c r="J89" s="28">
        <f t="shared" si="12"/>
        <v>113796715</v>
      </c>
      <c r="K89" s="28" t="s">
        <v>169</v>
      </c>
    </row>
    <row r="90" spans="1:11" ht="21" customHeight="1" x14ac:dyDescent="0.25">
      <c r="A90" s="15">
        <v>41680</v>
      </c>
      <c r="B90" s="23" t="s">
        <v>57</v>
      </c>
      <c r="C90" s="13" t="s">
        <v>143</v>
      </c>
      <c r="D90" s="13" t="s">
        <v>63</v>
      </c>
      <c r="E90" s="29">
        <v>400</v>
      </c>
      <c r="F90" s="28">
        <v>16250</v>
      </c>
      <c r="G90" s="102">
        <f t="shared" si="2"/>
        <v>1625</v>
      </c>
      <c r="H90" s="11">
        <f t="shared" si="11"/>
        <v>7150000</v>
      </c>
      <c r="I90" s="28"/>
      <c r="J90" s="28">
        <f t="shared" si="12"/>
        <v>120946715</v>
      </c>
      <c r="K90" s="28" t="s">
        <v>167</v>
      </c>
    </row>
    <row r="91" spans="1:11" ht="21" customHeight="1" x14ac:dyDescent="0.25">
      <c r="A91" s="15">
        <v>41689</v>
      </c>
      <c r="B91" s="23" t="s">
        <v>57</v>
      </c>
      <c r="C91" s="13" t="s">
        <v>75</v>
      </c>
      <c r="D91" s="13" t="s">
        <v>63</v>
      </c>
      <c r="E91" s="29">
        <v>1010</v>
      </c>
      <c r="F91" s="28">
        <v>16250</v>
      </c>
      <c r="G91" s="102">
        <f t="shared" si="2"/>
        <v>1625</v>
      </c>
      <c r="H91" s="11">
        <f t="shared" si="11"/>
        <v>18053750</v>
      </c>
      <c r="I91" s="28"/>
      <c r="J91" s="28">
        <f t="shared" si="12"/>
        <v>139000465</v>
      </c>
      <c r="K91" s="28" t="s">
        <v>76</v>
      </c>
    </row>
    <row r="92" spans="1:11" ht="21" customHeight="1" x14ac:dyDescent="0.25">
      <c r="A92" s="15"/>
      <c r="B92" s="23" t="s">
        <v>57</v>
      </c>
      <c r="C92" s="13" t="s">
        <v>75</v>
      </c>
      <c r="D92" s="13" t="s">
        <v>63</v>
      </c>
      <c r="E92" s="29">
        <v>510</v>
      </c>
      <c r="F92" s="28">
        <v>16250</v>
      </c>
      <c r="G92" s="102">
        <f t="shared" si="2"/>
        <v>1625</v>
      </c>
      <c r="H92" s="11">
        <f t="shared" si="11"/>
        <v>9116250</v>
      </c>
      <c r="I92" s="28"/>
      <c r="J92" s="28">
        <f t="shared" si="12"/>
        <v>148116715</v>
      </c>
      <c r="K92" s="28" t="s">
        <v>145</v>
      </c>
    </row>
    <row r="93" spans="1:11" ht="21" customHeight="1" x14ac:dyDescent="0.25">
      <c r="A93" s="15">
        <v>41697</v>
      </c>
      <c r="B93" s="23" t="s">
        <v>57</v>
      </c>
      <c r="C93" s="13"/>
      <c r="D93" s="13" t="s">
        <v>63</v>
      </c>
      <c r="E93" s="29">
        <v>1000</v>
      </c>
      <c r="F93" s="28">
        <v>5000</v>
      </c>
      <c r="G93" s="102">
        <f t="shared" si="2"/>
        <v>500</v>
      </c>
      <c r="H93" s="11">
        <f t="shared" si="11"/>
        <v>5500000</v>
      </c>
      <c r="I93" s="28"/>
      <c r="J93" s="28">
        <f t="shared" si="12"/>
        <v>153616715</v>
      </c>
      <c r="K93" s="28" t="s">
        <v>171</v>
      </c>
    </row>
    <row r="94" spans="1:11" s="122" customFormat="1" ht="21" customHeight="1" x14ac:dyDescent="0.25">
      <c r="A94" s="120">
        <v>41698</v>
      </c>
      <c r="B94" s="123" t="s">
        <v>6</v>
      </c>
      <c r="C94" s="121"/>
      <c r="D94" s="121"/>
      <c r="E94" s="124"/>
      <c r="F94" s="125"/>
      <c r="G94" s="126">
        <f t="shared" si="2"/>
        <v>0</v>
      </c>
      <c r="H94" s="32">
        <f t="shared" si="11"/>
        <v>0</v>
      </c>
      <c r="I94" s="125">
        <v>50000000</v>
      </c>
      <c r="J94" s="28">
        <f t="shared" si="12"/>
        <v>103616715</v>
      </c>
      <c r="K94" s="125"/>
    </row>
    <row r="95" spans="1:11" ht="21" customHeight="1" x14ac:dyDescent="0.25">
      <c r="A95" s="15">
        <v>41702</v>
      </c>
      <c r="B95" s="23" t="s">
        <v>57</v>
      </c>
      <c r="C95" s="13" t="s">
        <v>84</v>
      </c>
      <c r="D95" s="13" t="s">
        <v>85</v>
      </c>
      <c r="E95" s="29">
        <v>230</v>
      </c>
      <c r="F95" s="28">
        <v>18400</v>
      </c>
      <c r="G95" s="102">
        <f t="shared" si="2"/>
        <v>1840</v>
      </c>
      <c r="H95" s="11">
        <f t="shared" si="11"/>
        <v>4655200</v>
      </c>
      <c r="I95" s="28"/>
      <c r="J95" s="28">
        <f t="shared" si="12"/>
        <v>108271915</v>
      </c>
      <c r="K95" s="28" t="s">
        <v>165</v>
      </c>
    </row>
    <row r="96" spans="1:11" ht="21" customHeight="1" x14ac:dyDescent="0.25">
      <c r="A96" s="15"/>
      <c r="B96" s="23" t="s">
        <v>57</v>
      </c>
      <c r="C96" s="13" t="s">
        <v>84</v>
      </c>
      <c r="D96" s="13" t="s">
        <v>86</v>
      </c>
      <c r="E96" s="29">
        <v>1050</v>
      </c>
      <c r="F96" s="28">
        <v>5950</v>
      </c>
      <c r="G96" s="102">
        <f t="shared" si="2"/>
        <v>595</v>
      </c>
      <c r="H96" s="11">
        <f t="shared" si="11"/>
        <v>6872250</v>
      </c>
      <c r="I96" s="28"/>
      <c r="J96" s="28">
        <f t="shared" si="12"/>
        <v>115144165</v>
      </c>
      <c r="K96" s="28" t="s">
        <v>166</v>
      </c>
    </row>
    <row r="97" spans="1:11" ht="21" customHeight="1" x14ac:dyDescent="0.25">
      <c r="A97" s="15">
        <v>41715</v>
      </c>
      <c r="B97" s="23" t="s">
        <v>57</v>
      </c>
      <c r="C97" s="13" t="s">
        <v>143</v>
      </c>
      <c r="D97" s="13" t="s">
        <v>63</v>
      </c>
      <c r="E97" s="29">
        <v>1500</v>
      </c>
      <c r="F97" s="28">
        <v>14400</v>
      </c>
      <c r="G97" s="102">
        <f t="shared" si="2"/>
        <v>1440</v>
      </c>
      <c r="H97" s="11">
        <f t="shared" si="11"/>
        <v>23760000</v>
      </c>
      <c r="I97" s="28"/>
      <c r="J97" s="28">
        <f t="shared" si="12"/>
        <v>138904165</v>
      </c>
      <c r="K97" s="28" t="s">
        <v>172</v>
      </c>
    </row>
    <row r="98" spans="1:11" ht="21" customHeight="1" x14ac:dyDescent="0.25">
      <c r="A98" s="15"/>
      <c r="B98" s="23" t="s">
        <v>57</v>
      </c>
      <c r="C98" s="13" t="s">
        <v>70</v>
      </c>
      <c r="D98" s="13" t="s">
        <v>18</v>
      </c>
      <c r="E98" s="29">
        <v>400</v>
      </c>
      <c r="F98" s="28">
        <v>12200</v>
      </c>
      <c r="G98" s="102">
        <f t="shared" si="2"/>
        <v>1220</v>
      </c>
      <c r="H98" s="11">
        <f t="shared" si="11"/>
        <v>5368000</v>
      </c>
      <c r="I98" s="28"/>
      <c r="J98" s="28">
        <f t="shared" si="12"/>
        <v>144272165</v>
      </c>
      <c r="K98" s="28" t="s">
        <v>107</v>
      </c>
    </row>
    <row r="99" spans="1:11" ht="21" customHeight="1" x14ac:dyDescent="0.25">
      <c r="A99" s="15">
        <v>41724</v>
      </c>
      <c r="B99" s="23" t="s">
        <v>57</v>
      </c>
      <c r="C99" s="13" t="s">
        <v>143</v>
      </c>
      <c r="D99" s="13" t="s">
        <v>63</v>
      </c>
      <c r="E99" s="29">
        <v>330</v>
      </c>
      <c r="F99" s="28">
        <v>16250</v>
      </c>
      <c r="G99" s="102">
        <f t="shared" si="2"/>
        <v>1625</v>
      </c>
      <c r="H99" s="11">
        <f t="shared" si="11"/>
        <v>5898750</v>
      </c>
      <c r="I99" s="28"/>
      <c r="J99" s="28">
        <f t="shared" si="12"/>
        <v>150170915</v>
      </c>
      <c r="K99" s="28" t="s">
        <v>177</v>
      </c>
    </row>
    <row r="100" spans="1:11" ht="21" customHeight="1" x14ac:dyDescent="0.25">
      <c r="A100" s="15">
        <v>41729</v>
      </c>
      <c r="B100" s="23" t="s">
        <v>57</v>
      </c>
      <c r="C100" s="13" t="s">
        <v>84</v>
      </c>
      <c r="D100" s="13" t="s">
        <v>175</v>
      </c>
      <c r="E100" s="29">
        <v>220</v>
      </c>
      <c r="F100" s="28">
        <v>15150</v>
      </c>
      <c r="G100" s="102">
        <f t="shared" si="2"/>
        <v>1515</v>
      </c>
      <c r="H100" s="11">
        <f t="shared" si="11"/>
        <v>3666300</v>
      </c>
      <c r="I100" s="28"/>
      <c r="J100" s="28">
        <f t="shared" si="12"/>
        <v>153837215</v>
      </c>
      <c r="K100" s="28" t="s">
        <v>173</v>
      </c>
    </row>
    <row r="101" spans="1:11" ht="21" customHeight="1" x14ac:dyDescent="0.25">
      <c r="A101" s="15"/>
      <c r="B101" s="23" t="s">
        <v>57</v>
      </c>
      <c r="C101" s="13" t="s">
        <v>84</v>
      </c>
      <c r="D101" s="13" t="s">
        <v>71</v>
      </c>
      <c r="E101" s="29">
        <v>340</v>
      </c>
      <c r="F101" s="28">
        <v>13000</v>
      </c>
      <c r="G101" s="102">
        <f t="shared" si="2"/>
        <v>1300</v>
      </c>
      <c r="H101" s="11">
        <f t="shared" si="11"/>
        <v>4862000</v>
      </c>
      <c r="I101" s="28"/>
      <c r="J101" s="28">
        <f t="shared" si="12"/>
        <v>158699215</v>
      </c>
      <c r="K101" s="28" t="s">
        <v>174</v>
      </c>
    </row>
    <row r="102" spans="1:11" ht="21" customHeight="1" x14ac:dyDescent="0.25">
      <c r="A102" s="15">
        <v>41737</v>
      </c>
      <c r="B102" s="23" t="s">
        <v>57</v>
      </c>
      <c r="C102" s="13" t="s">
        <v>143</v>
      </c>
      <c r="D102" s="13" t="s">
        <v>63</v>
      </c>
      <c r="E102" s="29">
        <f>255+455+355</f>
        <v>1065</v>
      </c>
      <c r="F102" s="28">
        <v>14400</v>
      </c>
      <c r="G102" s="102">
        <f t="shared" si="2"/>
        <v>1440</v>
      </c>
      <c r="H102" s="11">
        <f t="shared" si="11"/>
        <v>16869600</v>
      </c>
      <c r="I102" s="28"/>
      <c r="J102" s="28">
        <f t="shared" si="12"/>
        <v>175568815</v>
      </c>
      <c r="K102" s="28" t="s">
        <v>172</v>
      </c>
    </row>
    <row r="103" spans="1:11" ht="21" customHeight="1" x14ac:dyDescent="0.25">
      <c r="A103" s="15"/>
      <c r="B103" s="23" t="s">
        <v>57</v>
      </c>
      <c r="C103" s="13" t="s">
        <v>123</v>
      </c>
      <c r="D103" s="13" t="s">
        <v>115</v>
      </c>
      <c r="E103" s="29">
        <v>255</v>
      </c>
      <c r="F103" s="28">
        <v>12650</v>
      </c>
      <c r="G103" s="102">
        <f t="shared" si="2"/>
        <v>1265</v>
      </c>
      <c r="H103" s="11">
        <f t="shared" si="11"/>
        <v>3548325</v>
      </c>
      <c r="I103" s="28"/>
      <c r="J103" s="28">
        <f t="shared" si="12"/>
        <v>179117140</v>
      </c>
      <c r="K103" s="28" t="s">
        <v>176</v>
      </c>
    </row>
    <row r="104" spans="1:11" ht="21" customHeight="1" x14ac:dyDescent="0.25">
      <c r="A104" s="15">
        <v>41745</v>
      </c>
      <c r="B104" s="23" t="s">
        <v>57</v>
      </c>
      <c r="C104" s="13" t="s">
        <v>143</v>
      </c>
      <c r="D104" s="13" t="s">
        <v>63</v>
      </c>
      <c r="E104" s="29">
        <v>250</v>
      </c>
      <c r="F104" s="28">
        <v>14400</v>
      </c>
      <c r="G104" s="102">
        <f t="shared" si="2"/>
        <v>1440</v>
      </c>
      <c r="H104" s="11">
        <f t="shared" si="11"/>
        <v>3960000</v>
      </c>
      <c r="I104" s="28"/>
      <c r="J104" s="28">
        <f t="shared" si="12"/>
        <v>183077140</v>
      </c>
      <c r="K104" s="28" t="s">
        <v>180</v>
      </c>
    </row>
    <row r="105" spans="1:11" s="122" customFormat="1" ht="21" customHeight="1" x14ac:dyDescent="0.25">
      <c r="A105" s="120">
        <v>41766</v>
      </c>
      <c r="B105" s="123" t="s">
        <v>6</v>
      </c>
      <c r="C105" s="121"/>
      <c r="D105" s="121"/>
      <c r="E105" s="124"/>
      <c r="F105" s="125"/>
      <c r="G105" s="126">
        <f t="shared" si="2"/>
        <v>0</v>
      </c>
      <c r="H105" s="32">
        <f t="shared" si="11"/>
        <v>0</v>
      </c>
      <c r="I105" s="125">
        <v>50000000</v>
      </c>
      <c r="J105" s="28">
        <f t="shared" si="12"/>
        <v>133077140</v>
      </c>
      <c r="K105" s="125"/>
    </row>
    <row r="106" spans="1:11" ht="21" customHeight="1" x14ac:dyDescent="0.25">
      <c r="A106" s="15">
        <v>41774</v>
      </c>
      <c r="B106" s="23" t="s">
        <v>57</v>
      </c>
      <c r="C106" s="13" t="s">
        <v>84</v>
      </c>
      <c r="D106" s="13" t="s">
        <v>181</v>
      </c>
      <c r="E106" s="29">
        <v>30</v>
      </c>
      <c r="F106" s="28">
        <v>17000</v>
      </c>
      <c r="G106" s="102">
        <f t="shared" si="2"/>
        <v>1700</v>
      </c>
      <c r="H106" s="11">
        <f t="shared" si="11"/>
        <v>561000</v>
      </c>
      <c r="I106" s="28"/>
      <c r="J106" s="28">
        <f t="shared" si="12"/>
        <v>133638140</v>
      </c>
      <c r="K106" s="28" t="s">
        <v>191</v>
      </c>
    </row>
    <row r="107" spans="1:11" ht="21" customHeight="1" x14ac:dyDescent="0.25">
      <c r="A107" s="15"/>
      <c r="B107" s="23" t="s">
        <v>57</v>
      </c>
      <c r="C107" s="13" t="s">
        <v>123</v>
      </c>
      <c r="D107" s="13" t="s">
        <v>115</v>
      </c>
      <c r="E107" s="29">
        <v>430</v>
      </c>
      <c r="F107" s="28">
        <v>12900</v>
      </c>
      <c r="G107" s="102">
        <f t="shared" si="2"/>
        <v>1290</v>
      </c>
      <c r="H107" s="11">
        <f t="shared" ref="H107:H118" si="13">IF(B107&lt;&gt;"",(E107*(G107+F107)),0)</f>
        <v>6101700</v>
      </c>
      <c r="I107" s="28"/>
      <c r="J107" s="28">
        <f t="shared" ref="J107:J118" si="14">IF(B107&lt;&gt;"",J106+H107-I107,0)</f>
        <v>139739840</v>
      </c>
      <c r="K107" s="28" t="s">
        <v>190</v>
      </c>
    </row>
    <row r="108" spans="1:11" ht="21" customHeight="1" x14ac:dyDescent="0.25">
      <c r="A108" s="15"/>
      <c r="B108" s="23" t="s">
        <v>57</v>
      </c>
      <c r="C108" s="13" t="s">
        <v>186</v>
      </c>
      <c r="D108" s="13" t="s">
        <v>182</v>
      </c>
      <c r="E108" s="29">
        <v>360</v>
      </c>
      <c r="F108" s="28">
        <v>20000</v>
      </c>
      <c r="G108" s="102">
        <f t="shared" si="2"/>
        <v>2000</v>
      </c>
      <c r="H108" s="11">
        <f t="shared" si="13"/>
        <v>7920000</v>
      </c>
      <c r="I108" s="28"/>
      <c r="J108" s="28">
        <f t="shared" si="14"/>
        <v>147659840</v>
      </c>
      <c r="K108" s="28" t="s">
        <v>189</v>
      </c>
    </row>
    <row r="109" spans="1:11" ht="21" customHeight="1" x14ac:dyDescent="0.25">
      <c r="A109" s="15"/>
      <c r="B109" s="23" t="s">
        <v>57</v>
      </c>
      <c r="C109" s="13" t="s">
        <v>186</v>
      </c>
      <c r="D109" s="13" t="s">
        <v>183</v>
      </c>
      <c r="E109" s="29">
        <v>120</v>
      </c>
      <c r="F109" s="28">
        <v>15550</v>
      </c>
      <c r="G109" s="102">
        <f t="shared" si="2"/>
        <v>1555</v>
      </c>
      <c r="H109" s="11">
        <f t="shared" si="13"/>
        <v>2052600</v>
      </c>
      <c r="I109" s="28"/>
      <c r="J109" s="28">
        <f t="shared" si="14"/>
        <v>149712440</v>
      </c>
      <c r="K109" s="28" t="s">
        <v>188</v>
      </c>
    </row>
    <row r="110" spans="1:11" ht="21" customHeight="1" x14ac:dyDescent="0.25">
      <c r="A110" s="15"/>
      <c r="B110" s="23" t="s">
        <v>57</v>
      </c>
      <c r="C110" s="13" t="s">
        <v>186</v>
      </c>
      <c r="D110" s="13" t="s">
        <v>184</v>
      </c>
      <c r="E110" s="29">
        <v>60</v>
      </c>
      <c r="F110" s="28">
        <v>15100</v>
      </c>
      <c r="G110" s="102">
        <f t="shared" si="2"/>
        <v>1510</v>
      </c>
      <c r="H110" s="11">
        <f t="shared" si="13"/>
        <v>996600</v>
      </c>
      <c r="I110" s="28"/>
      <c r="J110" s="28">
        <f t="shared" si="14"/>
        <v>150709040</v>
      </c>
      <c r="K110" s="28" t="s">
        <v>187</v>
      </c>
    </row>
    <row r="111" spans="1:11" ht="21" customHeight="1" x14ac:dyDescent="0.25">
      <c r="A111" s="15"/>
      <c r="B111" s="23" t="s">
        <v>57</v>
      </c>
      <c r="C111" s="13" t="s">
        <v>123</v>
      </c>
      <c r="D111" s="13" t="s">
        <v>18</v>
      </c>
      <c r="E111" s="29">
        <v>220</v>
      </c>
      <c r="F111" s="28">
        <v>14200</v>
      </c>
      <c r="G111" s="102">
        <f t="shared" si="2"/>
        <v>1420</v>
      </c>
      <c r="H111" s="11">
        <f t="shared" si="13"/>
        <v>3436400</v>
      </c>
      <c r="I111" s="28"/>
      <c r="J111" s="28">
        <f t="shared" si="14"/>
        <v>154145440</v>
      </c>
      <c r="K111" s="28" t="s">
        <v>185</v>
      </c>
    </row>
    <row r="112" spans="1:11" ht="21" customHeight="1" x14ac:dyDescent="0.25">
      <c r="A112" s="15">
        <v>41790</v>
      </c>
      <c r="B112" s="23" t="s">
        <v>57</v>
      </c>
      <c r="C112" s="13" t="s">
        <v>75</v>
      </c>
      <c r="D112" s="13" t="s">
        <v>63</v>
      </c>
      <c r="E112" s="29">
        <v>1200</v>
      </c>
      <c r="F112" s="28">
        <v>14400</v>
      </c>
      <c r="G112" s="102">
        <f t="shared" si="2"/>
        <v>1440</v>
      </c>
      <c r="H112" s="11">
        <f t="shared" si="13"/>
        <v>19008000</v>
      </c>
      <c r="I112" s="28"/>
      <c r="J112" s="28">
        <f t="shared" si="14"/>
        <v>173153440</v>
      </c>
      <c r="K112" s="28" t="s">
        <v>193</v>
      </c>
    </row>
    <row r="113" spans="1:11" ht="21" customHeight="1" x14ac:dyDescent="0.25">
      <c r="A113" s="15"/>
      <c r="B113" s="23" t="s">
        <v>57</v>
      </c>
      <c r="C113" s="13" t="s">
        <v>84</v>
      </c>
      <c r="D113" s="13" t="s">
        <v>192</v>
      </c>
      <c r="E113" s="29">
        <v>320</v>
      </c>
      <c r="F113" s="28">
        <v>12850</v>
      </c>
      <c r="G113" s="102">
        <f t="shared" si="2"/>
        <v>1285</v>
      </c>
      <c r="H113" s="11">
        <f t="shared" si="13"/>
        <v>4523200</v>
      </c>
      <c r="I113" s="28"/>
      <c r="J113" s="28">
        <f t="shared" si="14"/>
        <v>177676640</v>
      </c>
      <c r="K113" s="28" t="s">
        <v>173</v>
      </c>
    </row>
    <row r="114" spans="1:11" s="122" customFormat="1" ht="21" customHeight="1" x14ac:dyDescent="0.25">
      <c r="A114" s="120">
        <v>41795</v>
      </c>
      <c r="B114" s="123" t="s">
        <v>6</v>
      </c>
      <c r="C114" s="121"/>
      <c r="D114" s="121"/>
      <c r="E114" s="124"/>
      <c r="F114" s="125"/>
      <c r="G114" s="126">
        <f>F114*10%</f>
        <v>0</v>
      </c>
      <c r="H114" s="32">
        <f>IF(B114&lt;&gt;"",(E114*(G114+F114)),0)</f>
        <v>0</v>
      </c>
      <c r="I114" s="125">
        <v>60000000</v>
      </c>
      <c r="J114" s="28">
        <f t="shared" si="14"/>
        <v>117676640</v>
      </c>
      <c r="K114" s="125"/>
    </row>
    <row r="115" spans="1:11" ht="21" customHeight="1" x14ac:dyDescent="0.25">
      <c r="A115" s="15">
        <v>41802</v>
      </c>
      <c r="B115" s="23" t="s">
        <v>57</v>
      </c>
      <c r="C115" s="13"/>
      <c r="D115" s="13" t="s">
        <v>113</v>
      </c>
      <c r="E115" s="29">
        <v>1220</v>
      </c>
      <c r="F115" s="28">
        <v>5000</v>
      </c>
      <c r="G115" s="102">
        <f t="shared" si="2"/>
        <v>500</v>
      </c>
      <c r="H115" s="11">
        <f t="shared" si="13"/>
        <v>6710000</v>
      </c>
      <c r="I115" s="28"/>
      <c r="J115" s="28">
        <f t="shared" si="14"/>
        <v>124386640</v>
      </c>
      <c r="K115" s="13" t="s">
        <v>171</v>
      </c>
    </row>
    <row r="116" spans="1:11" ht="21" customHeight="1" x14ac:dyDescent="0.25">
      <c r="A116" s="15">
        <v>41804</v>
      </c>
      <c r="B116" s="23" t="s">
        <v>57</v>
      </c>
      <c r="C116" s="13" t="s">
        <v>70</v>
      </c>
      <c r="D116" s="13" t="s">
        <v>18</v>
      </c>
      <c r="E116" s="29">
        <v>400</v>
      </c>
      <c r="F116" s="28">
        <v>12000</v>
      </c>
      <c r="G116" s="102">
        <f t="shared" si="2"/>
        <v>1200</v>
      </c>
      <c r="H116" s="11">
        <f t="shared" si="13"/>
        <v>5280000</v>
      </c>
      <c r="I116" s="28"/>
      <c r="J116" s="28">
        <f t="shared" si="14"/>
        <v>129666640</v>
      </c>
      <c r="K116" s="28" t="s">
        <v>194</v>
      </c>
    </row>
    <row r="117" spans="1:11" ht="21" customHeight="1" x14ac:dyDescent="0.25">
      <c r="A117" s="15"/>
      <c r="B117" s="23" t="s">
        <v>57</v>
      </c>
      <c r="C117" s="13" t="s">
        <v>70</v>
      </c>
      <c r="D117" s="13" t="s">
        <v>72</v>
      </c>
      <c r="E117" s="29">
        <v>170</v>
      </c>
      <c r="F117" s="28">
        <v>10600</v>
      </c>
      <c r="G117" s="102">
        <f t="shared" si="2"/>
        <v>1060</v>
      </c>
      <c r="H117" s="11">
        <f t="shared" si="13"/>
        <v>1982200</v>
      </c>
      <c r="I117" s="28"/>
      <c r="J117" s="28">
        <f t="shared" si="14"/>
        <v>131648840</v>
      </c>
      <c r="K117" s="28" t="s">
        <v>195</v>
      </c>
    </row>
    <row r="118" spans="1:11" ht="21" customHeight="1" x14ac:dyDescent="0.25">
      <c r="A118" s="15"/>
      <c r="B118" s="23" t="s">
        <v>57</v>
      </c>
      <c r="C118" s="13" t="s">
        <v>70</v>
      </c>
      <c r="D118" s="13" t="s">
        <v>71</v>
      </c>
      <c r="E118" s="29">
        <v>180</v>
      </c>
      <c r="F118" s="28">
        <v>11000</v>
      </c>
      <c r="G118" s="102">
        <f t="shared" si="2"/>
        <v>1100</v>
      </c>
      <c r="H118" s="11">
        <f t="shared" si="13"/>
        <v>2178000</v>
      </c>
      <c r="I118" s="28"/>
      <c r="J118" s="28">
        <f t="shared" si="14"/>
        <v>133826840</v>
      </c>
      <c r="K118" s="28" t="s">
        <v>73</v>
      </c>
    </row>
    <row r="119" spans="1:11" ht="21" customHeight="1" x14ac:dyDescent="0.25">
      <c r="A119" s="15">
        <v>41814</v>
      </c>
      <c r="B119" s="23" t="s">
        <v>57</v>
      </c>
      <c r="C119" s="13" t="s">
        <v>143</v>
      </c>
      <c r="D119" s="13" t="s">
        <v>63</v>
      </c>
      <c r="E119" s="29">
        <v>1440</v>
      </c>
      <c r="F119" s="28">
        <v>14400</v>
      </c>
      <c r="G119" s="102">
        <f t="shared" si="2"/>
        <v>1440</v>
      </c>
      <c r="H119" s="11">
        <f>IF(B119&lt;&gt;"",(E119*(G119+F119)),0)</f>
        <v>22809600</v>
      </c>
      <c r="I119" s="28"/>
      <c r="J119" s="28">
        <f>IF(B119&lt;&gt;"",J118+H119-I119,0)</f>
        <v>156636440</v>
      </c>
      <c r="K119" s="28" t="s">
        <v>196</v>
      </c>
    </row>
    <row r="120" spans="1:11" ht="21" customHeight="1" x14ac:dyDescent="0.25">
      <c r="A120" s="15">
        <v>41825</v>
      </c>
      <c r="B120" s="23" t="s">
        <v>57</v>
      </c>
      <c r="C120" s="13" t="s">
        <v>84</v>
      </c>
      <c r="D120" s="13" t="s">
        <v>181</v>
      </c>
      <c r="E120" s="29">
        <v>1000</v>
      </c>
      <c r="F120" s="28">
        <v>17000</v>
      </c>
      <c r="G120" s="102">
        <f t="shared" si="2"/>
        <v>1700</v>
      </c>
      <c r="H120" s="11">
        <f t="shared" ref="H120:H141" si="15">IF(B120&lt;&gt;"",(E120*(G120+F120)),0)</f>
        <v>18700000</v>
      </c>
      <c r="I120" s="28"/>
      <c r="J120" s="28">
        <f t="shared" ref="J120:J141" si="16">IF(B120&lt;&gt;"",J119+H120-I120,0)</f>
        <v>175336440</v>
      </c>
      <c r="K120" s="28" t="s">
        <v>197</v>
      </c>
    </row>
    <row r="121" spans="1:11" s="122" customFormat="1" ht="21" customHeight="1" x14ac:dyDescent="0.25">
      <c r="A121" s="120">
        <v>41837</v>
      </c>
      <c r="B121" s="123" t="s">
        <v>6</v>
      </c>
      <c r="C121" s="121"/>
      <c r="D121" s="121"/>
      <c r="E121" s="124"/>
      <c r="F121" s="125"/>
      <c r="G121" s="126">
        <f>F121*10%</f>
        <v>0</v>
      </c>
      <c r="H121" s="32">
        <f>IF(B121&lt;&gt;"",(E121*(G121+F121)),0)</f>
        <v>0</v>
      </c>
      <c r="I121" s="125">
        <v>50000000</v>
      </c>
      <c r="J121" s="28">
        <f t="shared" si="16"/>
        <v>125336440</v>
      </c>
      <c r="K121" s="125"/>
    </row>
    <row r="122" spans="1:11" ht="21" customHeight="1" x14ac:dyDescent="0.25">
      <c r="A122" s="15">
        <v>41847</v>
      </c>
      <c r="B122" s="23" t="s">
        <v>57</v>
      </c>
      <c r="C122" s="13" t="s">
        <v>22</v>
      </c>
      <c r="D122" s="13" t="s">
        <v>23</v>
      </c>
      <c r="E122" s="29">
        <v>630</v>
      </c>
      <c r="F122" s="28">
        <v>18300</v>
      </c>
      <c r="G122" s="102">
        <f t="shared" si="2"/>
        <v>1830</v>
      </c>
      <c r="H122" s="11">
        <f t="shared" si="15"/>
        <v>12681900</v>
      </c>
      <c r="I122" s="28"/>
      <c r="J122" s="28">
        <f t="shared" si="16"/>
        <v>138018340</v>
      </c>
      <c r="K122" s="28" t="s">
        <v>214</v>
      </c>
    </row>
    <row r="123" spans="1:11" s="122" customFormat="1" ht="21" customHeight="1" x14ac:dyDescent="0.25">
      <c r="A123" s="120">
        <v>41880</v>
      </c>
      <c r="B123" s="123" t="s">
        <v>6</v>
      </c>
      <c r="C123" s="121"/>
      <c r="D123" s="121"/>
      <c r="E123" s="124"/>
      <c r="F123" s="125"/>
      <c r="G123" s="126">
        <f>F123*10%</f>
        <v>0</v>
      </c>
      <c r="H123" s="32">
        <f>IF(B123&lt;&gt;"",(E123*(G123+F123)),0)</f>
        <v>0</v>
      </c>
      <c r="I123" s="125">
        <v>70000000</v>
      </c>
      <c r="J123" s="28">
        <f>IF(B123&lt;&gt;"",J122+H123-I123,0)</f>
        <v>68018340</v>
      </c>
      <c r="K123" s="125"/>
    </row>
    <row r="124" spans="1:11" ht="21" customHeight="1" x14ac:dyDescent="0.25">
      <c r="A124" s="15">
        <v>41878</v>
      </c>
      <c r="B124" s="30" t="s">
        <v>216</v>
      </c>
      <c r="C124" s="13" t="s">
        <v>84</v>
      </c>
      <c r="D124" s="13" t="s">
        <v>217</v>
      </c>
      <c r="E124" s="29">
        <v>350</v>
      </c>
      <c r="F124" s="28">
        <v>2200</v>
      </c>
      <c r="G124" s="102">
        <f t="shared" si="2"/>
        <v>220</v>
      </c>
      <c r="H124" s="11">
        <f t="shared" si="15"/>
        <v>847000</v>
      </c>
      <c r="I124" s="28"/>
      <c r="J124" s="28">
        <f t="shared" si="16"/>
        <v>68865340</v>
      </c>
      <c r="K124" s="28" t="s">
        <v>218</v>
      </c>
    </row>
    <row r="125" spans="1:11" ht="21" customHeight="1" x14ac:dyDescent="0.25">
      <c r="A125" s="15">
        <v>41887</v>
      </c>
      <c r="B125" s="23" t="s">
        <v>57</v>
      </c>
      <c r="C125" s="13" t="s">
        <v>84</v>
      </c>
      <c r="D125" s="13" t="s">
        <v>183</v>
      </c>
      <c r="E125" s="29">
        <v>50</v>
      </c>
      <c r="F125" s="28">
        <v>19100</v>
      </c>
      <c r="G125" s="102">
        <f t="shared" si="2"/>
        <v>1910</v>
      </c>
      <c r="H125" s="11">
        <f t="shared" si="15"/>
        <v>1050500</v>
      </c>
      <c r="I125" s="28"/>
      <c r="J125" s="28">
        <f t="shared" si="16"/>
        <v>69915840</v>
      </c>
      <c r="K125" s="28"/>
    </row>
    <row r="126" spans="1:11" ht="21" customHeight="1" x14ac:dyDescent="0.25">
      <c r="A126" s="15"/>
      <c r="B126" s="23" t="s">
        <v>57</v>
      </c>
      <c r="C126" s="13" t="s">
        <v>84</v>
      </c>
      <c r="D126" s="13" t="s">
        <v>182</v>
      </c>
      <c r="E126" s="29">
        <v>200</v>
      </c>
      <c r="F126" s="28">
        <v>20000</v>
      </c>
      <c r="G126" s="102">
        <f t="shared" si="2"/>
        <v>2000</v>
      </c>
      <c r="H126" s="11">
        <f t="shared" si="15"/>
        <v>4400000</v>
      </c>
      <c r="I126" s="28"/>
      <c r="J126" s="28">
        <f t="shared" si="16"/>
        <v>74315840</v>
      </c>
      <c r="K126" s="28"/>
    </row>
    <row r="127" spans="1:11" ht="21" customHeight="1" x14ac:dyDescent="0.25">
      <c r="A127" s="15">
        <v>41894</v>
      </c>
      <c r="B127" s="23" t="s">
        <v>57</v>
      </c>
      <c r="C127" s="13" t="s">
        <v>143</v>
      </c>
      <c r="D127" s="13" t="s">
        <v>63</v>
      </c>
      <c r="E127" s="29">
        <v>1570</v>
      </c>
      <c r="F127" s="28">
        <v>16800</v>
      </c>
      <c r="G127" s="102">
        <f t="shared" si="2"/>
        <v>1680</v>
      </c>
      <c r="H127" s="11">
        <f t="shared" si="15"/>
        <v>29013600</v>
      </c>
      <c r="I127" s="28"/>
      <c r="J127" s="28">
        <f t="shared" si="16"/>
        <v>103329440</v>
      </c>
      <c r="K127" s="28"/>
    </row>
    <row r="128" spans="1:11" ht="21" customHeight="1" x14ac:dyDescent="0.25">
      <c r="A128" s="15">
        <v>41898</v>
      </c>
      <c r="B128" s="23" t="s">
        <v>57</v>
      </c>
      <c r="C128" s="13" t="s">
        <v>219</v>
      </c>
      <c r="D128" s="13" t="s">
        <v>63</v>
      </c>
      <c r="E128" s="29">
        <v>1580</v>
      </c>
      <c r="F128" s="28">
        <v>5000</v>
      </c>
      <c r="G128" s="102">
        <f t="shared" si="2"/>
        <v>500</v>
      </c>
      <c r="H128" s="11">
        <f t="shared" si="15"/>
        <v>8690000</v>
      </c>
      <c r="I128" s="28"/>
      <c r="J128" s="28">
        <f t="shared" si="16"/>
        <v>112019440</v>
      </c>
      <c r="K128" s="28"/>
    </row>
    <row r="129" spans="1:11" ht="21" customHeight="1" x14ac:dyDescent="0.25">
      <c r="A129" s="15">
        <v>41906</v>
      </c>
      <c r="B129" s="23" t="s">
        <v>57</v>
      </c>
      <c r="C129" s="13" t="s">
        <v>70</v>
      </c>
      <c r="D129" s="13" t="s">
        <v>71</v>
      </c>
      <c r="E129" s="29">
        <v>500</v>
      </c>
      <c r="F129" s="28">
        <v>11000</v>
      </c>
      <c r="G129" s="102">
        <f t="shared" si="2"/>
        <v>1100</v>
      </c>
      <c r="H129" s="11">
        <f t="shared" si="15"/>
        <v>6050000</v>
      </c>
      <c r="I129" s="28"/>
      <c r="J129" s="28">
        <f t="shared" si="16"/>
        <v>118069440</v>
      </c>
      <c r="K129" s="28" t="s">
        <v>220</v>
      </c>
    </row>
    <row r="130" spans="1:11" ht="21" customHeight="1" x14ac:dyDescent="0.25">
      <c r="A130" s="15"/>
      <c r="B130" s="23" t="s">
        <v>57</v>
      </c>
      <c r="C130" s="13" t="s">
        <v>70</v>
      </c>
      <c r="D130" s="13" t="s">
        <v>18</v>
      </c>
      <c r="E130" s="29">
        <v>500</v>
      </c>
      <c r="F130" s="28">
        <v>12000</v>
      </c>
      <c r="G130" s="102">
        <f t="shared" si="2"/>
        <v>1200</v>
      </c>
      <c r="H130" s="11">
        <f t="shared" si="15"/>
        <v>6600000</v>
      </c>
      <c r="I130" s="28"/>
      <c r="J130" s="28">
        <f t="shared" si="16"/>
        <v>124669440</v>
      </c>
      <c r="K130" s="28" t="s">
        <v>221</v>
      </c>
    </row>
    <row r="131" spans="1:11" ht="21" customHeight="1" x14ac:dyDescent="0.25">
      <c r="A131" s="15"/>
      <c r="B131" s="23" t="s">
        <v>57</v>
      </c>
      <c r="C131" s="13" t="s">
        <v>22</v>
      </c>
      <c r="D131" s="13" t="s">
        <v>222</v>
      </c>
      <c r="E131" s="29">
        <v>660</v>
      </c>
      <c r="F131" s="28">
        <v>18300</v>
      </c>
      <c r="G131" s="102">
        <f t="shared" si="2"/>
        <v>1830</v>
      </c>
      <c r="H131" s="11">
        <f t="shared" si="15"/>
        <v>13285800</v>
      </c>
      <c r="I131" s="28"/>
      <c r="J131" s="28">
        <f t="shared" si="16"/>
        <v>137955240</v>
      </c>
      <c r="K131" s="28" t="s">
        <v>223</v>
      </c>
    </row>
    <row r="132" spans="1:11" s="122" customFormat="1" ht="21" customHeight="1" x14ac:dyDescent="0.25">
      <c r="A132" s="120"/>
      <c r="B132" s="123" t="s">
        <v>6</v>
      </c>
      <c r="C132" s="121"/>
      <c r="D132" s="121"/>
      <c r="E132" s="124"/>
      <c r="F132" s="125"/>
      <c r="G132" s="126">
        <f>F132*10%</f>
        <v>0</v>
      </c>
      <c r="H132" s="32">
        <f>IF(B132&lt;&gt;"",(E132*(G132+F132)),0)</f>
        <v>0</v>
      </c>
      <c r="I132" s="125"/>
      <c r="J132" s="28">
        <f t="shared" si="16"/>
        <v>137955240</v>
      </c>
      <c r="K132" s="125">
        <v>68876250</v>
      </c>
    </row>
    <row r="133" spans="1:11" ht="21" customHeight="1" x14ac:dyDescent="0.25">
      <c r="A133" s="15">
        <v>41930</v>
      </c>
      <c r="B133" s="23" t="s">
        <v>57</v>
      </c>
      <c r="C133" s="13" t="s">
        <v>108</v>
      </c>
      <c r="D133" s="13" t="s">
        <v>225</v>
      </c>
      <c r="E133" s="29">
        <v>600</v>
      </c>
      <c r="F133" s="28">
        <v>10100</v>
      </c>
      <c r="G133" s="102">
        <f t="shared" si="2"/>
        <v>1010</v>
      </c>
      <c r="H133" s="11">
        <f t="shared" si="15"/>
        <v>6666000</v>
      </c>
      <c r="I133" s="28"/>
      <c r="J133" s="28">
        <f t="shared" si="16"/>
        <v>144621240</v>
      </c>
      <c r="K133" s="28"/>
    </row>
    <row r="134" spans="1:11" ht="21" customHeight="1" x14ac:dyDescent="0.25">
      <c r="A134" s="15">
        <v>41960</v>
      </c>
      <c r="B134" s="23" t="s">
        <v>57</v>
      </c>
      <c r="C134" s="13" t="s">
        <v>22</v>
      </c>
      <c r="D134" s="13" t="s">
        <v>23</v>
      </c>
      <c r="E134" s="29">
        <v>620</v>
      </c>
      <c r="F134" s="28">
        <v>18300</v>
      </c>
      <c r="G134" s="102">
        <f t="shared" si="2"/>
        <v>1830</v>
      </c>
      <c r="H134" s="11">
        <f t="shared" si="15"/>
        <v>12480600</v>
      </c>
      <c r="I134" s="28"/>
      <c r="J134" s="28">
        <f t="shared" si="16"/>
        <v>157101840</v>
      </c>
      <c r="K134" s="28"/>
    </row>
    <row r="135" spans="1:11" ht="21" customHeight="1" x14ac:dyDescent="0.25">
      <c r="A135" s="15">
        <v>41967</v>
      </c>
      <c r="B135" s="23" t="s">
        <v>57</v>
      </c>
      <c r="C135" s="13" t="s">
        <v>108</v>
      </c>
      <c r="D135" s="13" t="s">
        <v>111</v>
      </c>
      <c r="E135" s="29">
        <v>675</v>
      </c>
      <c r="F135" s="28">
        <v>10100</v>
      </c>
      <c r="G135" s="102">
        <f t="shared" si="2"/>
        <v>1010</v>
      </c>
      <c r="H135" s="11">
        <f t="shared" si="15"/>
        <v>7499250</v>
      </c>
      <c r="I135" s="28"/>
      <c r="J135" s="28">
        <f t="shared" si="16"/>
        <v>164601090</v>
      </c>
      <c r="K135" s="28"/>
    </row>
    <row r="136" spans="1:11" ht="21" customHeight="1" x14ac:dyDescent="0.25">
      <c r="A136" s="15">
        <v>41983</v>
      </c>
      <c r="B136" s="23" t="s">
        <v>57</v>
      </c>
      <c r="C136" s="13" t="s">
        <v>84</v>
      </c>
      <c r="D136" s="13" t="s">
        <v>85</v>
      </c>
      <c r="E136" s="29">
        <v>600</v>
      </c>
      <c r="F136" s="28">
        <v>18400</v>
      </c>
      <c r="G136" s="102">
        <f t="shared" si="2"/>
        <v>1840</v>
      </c>
      <c r="H136" s="11">
        <f t="shared" si="15"/>
        <v>12144000</v>
      </c>
      <c r="I136" s="28"/>
      <c r="J136" s="28">
        <f t="shared" si="16"/>
        <v>176745090</v>
      </c>
      <c r="K136" s="28" t="s">
        <v>165</v>
      </c>
    </row>
    <row r="137" spans="1:11" ht="21" customHeight="1" x14ac:dyDescent="0.25">
      <c r="A137" s="15"/>
      <c r="B137" s="23" t="s">
        <v>57</v>
      </c>
      <c r="C137" s="13" t="s">
        <v>84</v>
      </c>
      <c r="D137" s="13" t="s">
        <v>181</v>
      </c>
      <c r="E137" s="29">
        <v>300</v>
      </c>
      <c r="F137" s="28">
        <v>17000</v>
      </c>
      <c r="G137" s="102">
        <f t="shared" si="2"/>
        <v>1700</v>
      </c>
      <c r="H137" s="11">
        <f t="shared" si="15"/>
        <v>5610000</v>
      </c>
      <c r="I137" s="28"/>
      <c r="J137" s="28">
        <f t="shared" si="16"/>
        <v>182355090</v>
      </c>
      <c r="K137" s="28" t="s">
        <v>197</v>
      </c>
    </row>
    <row r="138" spans="1:11" ht="21" customHeight="1" x14ac:dyDescent="0.25">
      <c r="A138" s="15"/>
      <c r="B138" s="23" t="s">
        <v>57</v>
      </c>
      <c r="C138" s="13" t="s">
        <v>84</v>
      </c>
      <c r="D138" s="13" t="s">
        <v>86</v>
      </c>
      <c r="E138" s="29">
        <v>2300</v>
      </c>
      <c r="F138" s="28">
        <v>5950</v>
      </c>
      <c r="G138" s="102">
        <f t="shared" si="2"/>
        <v>595</v>
      </c>
      <c r="H138" s="11">
        <f t="shared" si="15"/>
        <v>15053500</v>
      </c>
      <c r="I138" s="28"/>
      <c r="J138" s="28">
        <f t="shared" si="16"/>
        <v>197408590</v>
      </c>
      <c r="K138" s="28" t="s">
        <v>166</v>
      </c>
    </row>
    <row r="139" spans="1:11" ht="21" customHeight="1" x14ac:dyDescent="0.25">
      <c r="A139" s="15"/>
      <c r="B139" s="30" t="s">
        <v>216</v>
      </c>
      <c r="C139" s="13" t="s">
        <v>84</v>
      </c>
      <c r="D139" s="13" t="s">
        <v>217</v>
      </c>
      <c r="E139" s="29">
        <v>300</v>
      </c>
      <c r="F139" s="28">
        <v>2500</v>
      </c>
      <c r="G139" s="102">
        <f t="shared" si="2"/>
        <v>250</v>
      </c>
      <c r="H139" s="11">
        <f t="shared" si="15"/>
        <v>825000</v>
      </c>
      <c r="I139" s="28"/>
      <c r="J139" s="28">
        <f t="shared" si="16"/>
        <v>198233590</v>
      </c>
      <c r="K139" s="28"/>
    </row>
    <row r="140" spans="1:11" s="122" customFormat="1" ht="21" customHeight="1" x14ac:dyDescent="0.25">
      <c r="A140" s="120">
        <v>41997</v>
      </c>
      <c r="B140" s="123" t="s">
        <v>6</v>
      </c>
      <c r="C140" s="121"/>
      <c r="D140" s="121"/>
      <c r="E140" s="124"/>
      <c r="F140" s="125"/>
      <c r="G140" s="126">
        <f>F140*10%</f>
        <v>0</v>
      </c>
      <c r="H140" s="32">
        <f>IF(B140&lt;&gt;"",(E140*(G140+F140)),0)</f>
        <v>0</v>
      </c>
      <c r="I140" s="125">
        <v>100000000</v>
      </c>
      <c r="J140" s="28">
        <f>IF(B140&lt;&gt;"",J139+H140-I140,0)</f>
        <v>98233590</v>
      </c>
      <c r="K140" s="125"/>
    </row>
    <row r="141" spans="1:11" ht="21" customHeight="1" x14ac:dyDescent="0.25">
      <c r="A141" s="15">
        <v>41997</v>
      </c>
      <c r="B141" s="23" t="s">
        <v>57</v>
      </c>
      <c r="C141" s="13" t="s">
        <v>267</v>
      </c>
      <c r="D141" s="13" t="s">
        <v>182</v>
      </c>
      <c r="E141" s="29">
        <v>405</v>
      </c>
      <c r="F141" s="28">
        <v>20000</v>
      </c>
      <c r="G141" s="102">
        <f t="shared" si="2"/>
        <v>2000</v>
      </c>
      <c r="H141" s="11">
        <f t="shared" si="15"/>
        <v>8910000</v>
      </c>
      <c r="I141" s="28"/>
      <c r="J141" s="28">
        <f t="shared" si="16"/>
        <v>107143590</v>
      </c>
      <c r="K141" s="28"/>
    </row>
    <row r="142" spans="1:11" ht="21" customHeight="1" x14ac:dyDescent="0.25">
      <c r="A142" s="15">
        <v>41997</v>
      </c>
      <c r="B142" s="23" t="s">
        <v>57</v>
      </c>
      <c r="C142" s="13" t="s">
        <v>143</v>
      </c>
      <c r="D142" s="13" t="s">
        <v>63</v>
      </c>
      <c r="E142" s="29">
        <v>205</v>
      </c>
      <c r="F142" s="28">
        <v>16800</v>
      </c>
      <c r="G142" s="102">
        <f t="shared" si="2"/>
        <v>1680</v>
      </c>
      <c r="H142" s="11">
        <f t="shared" ref="H142:H153" si="17">IF(B142&lt;&gt;"",(E142*(G142+F142)),0)</f>
        <v>3788400</v>
      </c>
      <c r="I142" s="28"/>
      <c r="J142" s="28">
        <f t="shared" ref="J142:J153" si="18">IF(B142&lt;&gt;"",J141+H142-I142,0)</f>
        <v>110931990</v>
      </c>
      <c r="K142" s="28"/>
    </row>
    <row r="143" spans="1:11" ht="21" customHeight="1" x14ac:dyDescent="0.25">
      <c r="A143" s="15">
        <v>42019</v>
      </c>
      <c r="B143" s="23" t="s">
        <v>57</v>
      </c>
      <c r="C143" s="13" t="s">
        <v>143</v>
      </c>
      <c r="D143" s="13" t="s">
        <v>241</v>
      </c>
      <c r="E143" s="29">
        <v>2390</v>
      </c>
      <c r="F143" s="28">
        <v>16800</v>
      </c>
      <c r="G143" s="102">
        <f t="shared" si="2"/>
        <v>1680</v>
      </c>
      <c r="H143" s="11">
        <f t="shared" si="17"/>
        <v>44167200</v>
      </c>
      <c r="I143" s="28"/>
      <c r="J143" s="28">
        <f t="shared" si="18"/>
        <v>155099190</v>
      </c>
      <c r="K143" s="28"/>
    </row>
    <row r="144" spans="1:11" ht="21" customHeight="1" x14ac:dyDescent="0.25">
      <c r="A144" s="15"/>
      <c r="B144" s="23" t="s">
        <v>57</v>
      </c>
      <c r="C144" s="13"/>
      <c r="D144" s="13" t="s">
        <v>86</v>
      </c>
      <c r="E144" s="29">
        <v>250</v>
      </c>
      <c r="F144" s="28">
        <v>5950</v>
      </c>
      <c r="G144" s="102">
        <f t="shared" si="2"/>
        <v>595</v>
      </c>
      <c r="H144" s="11">
        <f t="shared" si="17"/>
        <v>1636250</v>
      </c>
      <c r="I144" s="28"/>
      <c r="J144" s="28">
        <f t="shared" si="18"/>
        <v>156735440</v>
      </c>
      <c r="K144" s="28"/>
    </row>
    <row r="145" spans="1:11" ht="21" customHeight="1" x14ac:dyDescent="0.25">
      <c r="A145" s="15"/>
      <c r="B145" s="23" t="s">
        <v>57</v>
      </c>
      <c r="C145" s="13" t="s">
        <v>267</v>
      </c>
      <c r="D145" s="13" t="s">
        <v>85</v>
      </c>
      <c r="E145" s="29">
        <v>40</v>
      </c>
      <c r="F145" s="28">
        <v>18400</v>
      </c>
      <c r="G145" s="102">
        <f t="shared" si="2"/>
        <v>1840</v>
      </c>
      <c r="H145" s="11">
        <f t="shared" si="17"/>
        <v>809600</v>
      </c>
      <c r="I145" s="28"/>
      <c r="J145" s="28">
        <f t="shared" si="18"/>
        <v>157545040</v>
      </c>
      <c r="K145" s="28"/>
    </row>
    <row r="146" spans="1:11" s="122" customFormat="1" ht="21" customHeight="1" x14ac:dyDescent="0.25">
      <c r="A146" s="120">
        <v>42049</v>
      </c>
      <c r="B146" s="123" t="s">
        <v>6</v>
      </c>
      <c r="C146" s="121"/>
      <c r="D146" s="121"/>
      <c r="E146" s="124"/>
      <c r="F146" s="125"/>
      <c r="G146" s="126">
        <f>F146*10%</f>
        <v>0</v>
      </c>
      <c r="H146" s="32">
        <f>IF(B146&lt;&gt;"",(E146*(G146+F146)),0)</f>
        <v>0</v>
      </c>
      <c r="I146" s="125">
        <v>100000000</v>
      </c>
      <c r="J146" s="28">
        <f>IF(B146&lt;&gt;"",J145+H146-I146,0)</f>
        <v>57545040</v>
      </c>
      <c r="K146" s="125"/>
    </row>
    <row r="147" spans="1:11" ht="21" customHeight="1" x14ac:dyDescent="0.25">
      <c r="A147" s="15">
        <v>42080</v>
      </c>
      <c r="B147" s="23" t="s">
        <v>57</v>
      </c>
      <c r="C147" s="13" t="s">
        <v>143</v>
      </c>
      <c r="D147" s="13" t="s">
        <v>63</v>
      </c>
      <c r="E147" s="29">
        <v>1200</v>
      </c>
      <c r="F147" s="28">
        <v>16800</v>
      </c>
      <c r="G147" s="102">
        <f t="shared" si="2"/>
        <v>1680</v>
      </c>
      <c r="H147" s="11">
        <f t="shared" si="17"/>
        <v>22176000</v>
      </c>
      <c r="I147" s="28"/>
      <c r="J147" s="28">
        <f t="shared" si="18"/>
        <v>79721040</v>
      </c>
      <c r="K147" s="28"/>
    </row>
    <row r="148" spans="1:11" ht="21" customHeight="1" x14ac:dyDescent="0.25">
      <c r="A148" s="15"/>
      <c r="B148" s="23" t="s">
        <v>57</v>
      </c>
      <c r="C148" s="13" t="s">
        <v>143</v>
      </c>
      <c r="D148" s="13" t="s">
        <v>63</v>
      </c>
      <c r="E148" s="29">
        <v>1190</v>
      </c>
      <c r="F148" s="28">
        <v>5000</v>
      </c>
      <c r="G148" s="102">
        <f t="shared" si="2"/>
        <v>500</v>
      </c>
      <c r="H148" s="11">
        <f t="shared" si="17"/>
        <v>6545000</v>
      </c>
      <c r="I148" s="28"/>
      <c r="J148" s="28">
        <f t="shared" si="18"/>
        <v>86266040</v>
      </c>
      <c r="K148" s="28"/>
    </row>
    <row r="149" spans="1:11" ht="21" customHeight="1" x14ac:dyDescent="0.25">
      <c r="A149" s="15">
        <v>42079</v>
      </c>
      <c r="B149" s="23" t="s">
        <v>57</v>
      </c>
      <c r="C149" s="13" t="s">
        <v>143</v>
      </c>
      <c r="D149" s="13" t="s">
        <v>63</v>
      </c>
      <c r="E149" s="29">
        <v>165</v>
      </c>
      <c r="F149" s="28">
        <v>16800</v>
      </c>
      <c r="G149" s="102">
        <f t="shared" si="2"/>
        <v>1680</v>
      </c>
      <c r="H149" s="11">
        <f t="shared" si="17"/>
        <v>3049200</v>
      </c>
      <c r="I149" s="28"/>
      <c r="J149" s="28">
        <f t="shared" si="18"/>
        <v>89315240</v>
      </c>
      <c r="K149" s="28" t="s">
        <v>76</v>
      </c>
    </row>
    <row r="150" spans="1:11" ht="21" customHeight="1" x14ac:dyDescent="0.25">
      <c r="A150" s="15"/>
      <c r="B150" s="23" t="s">
        <v>57</v>
      </c>
      <c r="C150" s="13" t="s">
        <v>70</v>
      </c>
      <c r="D150" s="13" t="s">
        <v>18</v>
      </c>
      <c r="E150" s="29">
        <v>625</v>
      </c>
      <c r="F150" s="28">
        <v>12000</v>
      </c>
      <c r="G150" s="102">
        <f t="shared" si="2"/>
        <v>1200</v>
      </c>
      <c r="H150" s="11">
        <f t="shared" si="17"/>
        <v>8250000</v>
      </c>
      <c r="I150" s="28"/>
      <c r="J150" s="28">
        <f t="shared" si="18"/>
        <v>97565240</v>
      </c>
      <c r="K150" s="28" t="s">
        <v>265</v>
      </c>
    </row>
    <row r="151" spans="1:11" ht="21" customHeight="1" x14ac:dyDescent="0.25">
      <c r="A151" s="15">
        <v>42088</v>
      </c>
      <c r="B151" s="23" t="s">
        <v>57</v>
      </c>
      <c r="C151" s="13" t="s">
        <v>143</v>
      </c>
      <c r="D151" s="13" t="s">
        <v>63</v>
      </c>
      <c r="E151" s="29">
        <v>160</v>
      </c>
      <c r="F151" s="28">
        <v>16800</v>
      </c>
      <c r="G151" s="102">
        <f t="shared" si="2"/>
        <v>1680</v>
      </c>
      <c r="H151" s="11">
        <f t="shared" si="17"/>
        <v>2956800</v>
      </c>
      <c r="I151" s="28"/>
      <c r="J151" s="28">
        <f t="shared" si="18"/>
        <v>100522040</v>
      </c>
      <c r="K151" s="28"/>
    </row>
    <row r="152" spans="1:11" s="122" customFormat="1" ht="21" customHeight="1" x14ac:dyDescent="0.25">
      <c r="A152" s="120">
        <v>42098</v>
      </c>
      <c r="B152" s="123" t="s">
        <v>6</v>
      </c>
      <c r="C152" s="121"/>
      <c r="D152" s="121"/>
      <c r="E152" s="124"/>
      <c r="F152" s="125"/>
      <c r="G152" s="126">
        <f>F152*10%</f>
        <v>0</v>
      </c>
      <c r="H152" s="32">
        <f>IF(B152&lt;&gt;"",(E152*(G152+F152)),0)</f>
        <v>0</v>
      </c>
      <c r="I152" s="125">
        <v>50000000</v>
      </c>
      <c r="J152" s="28">
        <f>IF(B152&lt;&gt;"",J151+H152-I152,0)</f>
        <v>50522040</v>
      </c>
      <c r="K152" s="125"/>
    </row>
    <row r="153" spans="1:11" ht="21" customHeight="1" x14ac:dyDescent="0.25">
      <c r="A153" s="15">
        <v>42109</v>
      </c>
      <c r="B153" s="23" t="s">
        <v>57</v>
      </c>
      <c r="C153" s="13" t="s">
        <v>75</v>
      </c>
      <c r="D153" s="13" t="s">
        <v>63</v>
      </c>
      <c r="E153" s="29">
        <v>1550</v>
      </c>
      <c r="F153" s="28">
        <v>14400</v>
      </c>
      <c r="G153" s="102">
        <f t="shared" si="2"/>
        <v>1440</v>
      </c>
      <c r="H153" s="11">
        <f t="shared" si="17"/>
        <v>24552000</v>
      </c>
      <c r="I153" s="28"/>
      <c r="J153" s="28">
        <f t="shared" si="18"/>
        <v>75074040</v>
      </c>
      <c r="K153" s="28"/>
    </row>
    <row r="154" spans="1:11" ht="21" customHeight="1" x14ac:dyDescent="0.25">
      <c r="A154" s="15">
        <v>42136</v>
      </c>
      <c r="B154" s="23" t="s">
        <v>57</v>
      </c>
      <c r="C154" s="13" t="s">
        <v>84</v>
      </c>
      <c r="D154" s="13" t="s">
        <v>181</v>
      </c>
      <c r="E154" s="29">
        <v>1000</v>
      </c>
      <c r="F154" s="28">
        <v>17000</v>
      </c>
      <c r="G154" s="102">
        <f t="shared" si="2"/>
        <v>1700</v>
      </c>
      <c r="H154" s="11">
        <f t="shared" ref="H154:H178" si="19">IF(B154&lt;&gt;"",(E154*(G154+F154)),0)</f>
        <v>18700000</v>
      </c>
      <c r="I154" s="28"/>
      <c r="J154" s="28">
        <f t="shared" ref="J154:J157" si="20">IF(B154&lt;&gt;"",J153+H154-I154,0)</f>
        <v>93774040</v>
      </c>
      <c r="K154" s="28"/>
    </row>
    <row r="155" spans="1:11" ht="21" customHeight="1" x14ac:dyDescent="0.25">
      <c r="A155" s="15"/>
      <c r="B155" s="23" t="s">
        <v>57</v>
      </c>
      <c r="C155" s="13" t="s">
        <v>84</v>
      </c>
      <c r="D155" s="13" t="s">
        <v>217</v>
      </c>
      <c r="E155" s="29">
        <v>1000</v>
      </c>
      <c r="F155" s="28">
        <v>2500</v>
      </c>
      <c r="G155" s="102">
        <f t="shared" si="2"/>
        <v>250</v>
      </c>
      <c r="H155" s="11">
        <f t="shared" si="19"/>
        <v>2750000</v>
      </c>
      <c r="I155" s="28"/>
      <c r="J155" s="28">
        <f t="shared" si="20"/>
        <v>96524040</v>
      </c>
      <c r="K155" s="28"/>
    </row>
    <row r="156" spans="1:11" ht="21" customHeight="1" x14ac:dyDescent="0.25">
      <c r="A156" s="15">
        <v>42140</v>
      </c>
      <c r="B156" s="23" t="s">
        <v>57</v>
      </c>
      <c r="C156" s="13" t="s">
        <v>84</v>
      </c>
      <c r="D156" s="13" t="s">
        <v>181</v>
      </c>
      <c r="E156" s="29">
        <v>1000</v>
      </c>
      <c r="F156" s="28">
        <v>17000</v>
      </c>
      <c r="G156" s="102">
        <f t="shared" si="2"/>
        <v>1700</v>
      </c>
      <c r="H156" s="11">
        <f t="shared" si="19"/>
        <v>18700000</v>
      </c>
      <c r="I156" s="28"/>
      <c r="J156" s="28">
        <f t="shared" si="20"/>
        <v>115224040</v>
      </c>
      <c r="K156" s="28"/>
    </row>
    <row r="157" spans="1:11" ht="21" customHeight="1" x14ac:dyDescent="0.25">
      <c r="A157" s="15"/>
      <c r="B157" s="23" t="s">
        <v>57</v>
      </c>
      <c r="C157" s="13" t="s">
        <v>84</v>
      </c>
      <c r="D157" s="13" t="s">
        <v>217</v>
      </c>
      <c r="E157" s="29">
        <v>1000</v>
      </c>
      <c r="F157" s="28">
        <v>2500</v>
      </c>
      <c r="G157" s="102">
        <f t="shared" si="2"/>
        <v>250</v>
      </c>
      <c r="H157" s="11">
        <f t="shared" si="19"/>
        <v>2750000</v>
      </c>
      <c r="I157" s="28"/>
      <c r="J157" s="28">
        <f t="shared" si="20"/>
        <v>117974040</v>
      </c>
      <c r="K157" s="28"/>
    </row>
    <row r="158" spans="1:11" s="122" customFormat="1" ht="21" customHeight="1" x14ac:dyDescent="0.25">
      <c r="A158" s="120">
        <v>42146</v>
      </c>
      <c r="B158" s="123" t="s">
        <v>6</v>
      </c>
      <c r="C158" s="121"/>
      <c r="D158" s="121"/>
      <c r="E158" s="124"/>
      <c r="F158" s="125"/>
      <c r="G158" s="126">
        <f>F158*10%</f>
        <v>0</v>
      </c>
      <c r="H158" s="32">
        <f>IF(B158&lt;&gt;"",(E158*(G158+F158)),0)</f>
        <v>0</v>
      </c>
      <c r="I158" s="125">
        <v>50000000</v>
      </c>
      <c r="J158" s="28">
        <f>IF(B158&lt;&gt;"",J157+H158-I158,0)</f>
        <v>67974040</v>
      </c>
      <c r="K158" s="125"/>
    </row>
    <row r="159" spans="1:11" ht="21" customHeight="1" x14ac:dyDescent="0.25">
      <c r="A159" s="15">
        <v>42152</v>
      </c>
      <c r="B159" s="23" t="s">
        <v>57</v>
      </c>
      <c r="C159" s="13" t="s">
        <v>70</v>
      </c>
      <c r="D159" s="13" t="s">
        <v>18</v>
      </c>
      <c r="E159" s="29">
        <v>1300</v>
      </c>
      <c r="F159" s="28">
        <v>14200</v>
      </c>
      <c r="G159" s="102">
        <f t="shared" ref="G159:G177" si="21">F159*10%</f>
        <v>1420</v>
      </c>
      <c r="H159" s="11">
        <f t="shared" ref="H159:H177" si="22">IF(B159&lt;&gt;"",(E159*(G159+F159)),0)</f>
        <v>20306000</v>
      </c>
      <c r="I159" s="28"/>
      <c r="J159" s="28">
        <f t="shared" ref="J159:J178" si="23">IF(B159&lt;&gt;"",J158+H159-I159,0)</f>
        <v>88280040</v>
      </c>
      <c r="K159" s="28"/>
    </row>
    <row r="160" spans="1:11" ht="21" customHeight="1" x14ac:dyDescent="0.25">
      <c r="A160" s="15"/>
      <c r="B160" s="23" t="s">
        <v>57</v>
      </c>
      <c r="C160" s="13" t="s">
        <v>267</v>
      </c>
      <c r="D160" s="13" t="s">
        <v>182</v>
      </c>
      <c r="E160" s="29">
        <v>160</v>
      </c>
      <c r="F160" s="28">
        <v>20000</v>
      </c>
      <c r="G160" s="102">
        <f t="shared" si="21"/>
        <v>2000</v>
      </c>
      <c r="H160" s="11">
        <f t="shared" si="22"/>
        <v>3520000</v>
      </c>
      <c r="I160" s="28"/>
      <c r="J160" s="28">
        <f t="shared" si="23"/>
        <v>91800040</v>
      </c>
      <c r="K160" s="28"/>
    </row>
    <row r="161" spans="1:11" ht="21" customHeight="1" x14ac:dyDescent="0.25">
      <c r="A161" s="15">
        <v>42160</v>
      </c>
      <c r="B161" s="23" t="s">
        <v>57</v>
      </c>
      <c r="C161" s="13" t="s">
        <v>68</v>
      </c>
      <c r="D161" s="13" t="s">
        <v>63</v>
      </c>
      <c r="E161" s="29">
        <v>720</v>
      </c>
      <c r="F161" s="28">
        <v>16800</v>
      </c>
      <c r="G161" s="102">
        <f t="shared" si="21"/>
        <v>1680</v>
      </c>
      <c r="H161" s="11">
        <f t="shared" si="22"/>
        <v>13305600</v>
      </c>
      <c r="I161" s="28"/>
      <c r="J161" s="28">
        <f t="shared" si="23"/>
        <v>105105640</v>
      </c>
      <c r="K161" s="28"/>
    </row>
    <row r="162" spans="1:11" s="122" customFormat="1" ht="21" customHeight="1" x14ac:dyDescent="0.25">
      <c r="A162" s="120">
        <v>42184</v>
      </c>
      <c r="B162" s="123" t="s">
        <v>6</v>
      </c>
      <c r="C162" s="121"/>
      <c r="D162" s="121"/>
      <c r="E162" s="124"/>
      <c r="F162" s="125"/>
      <c r="G162" s="126">
        <f>F162*10%</f>
        <v>0</v>
      </c>
      <c r="H162" s="32">
        <f>IF(B162&lt;&gt;"",(E162*(G162+F162)),0)</f>
        <v>0</v>
      </c>
      <c r="I162" s="125">
        <v>50000000</v>
      </c>
      <c r="J162" s="28">
        <f t="shared" si="23"/>
        <v>55105640</v>
      </c>
      <c r="K162" s="125"/>
    </row>
    <row r="163" spans="1:11" ht="21" customHeight="1" x14ac:dyDescent="0.25">
      <c r="A163" s="15">
        <v>42205</v>
      </c>
      <c r="B163" s="23" t="s">
        <v>57</v>
      </c>
      <c r="C163" s="13" t="s">
        <v>70</v>
      </c>
      <c r="D163" s="13" t="s">
        <v>18</v>
      </c>
      <c r="E163" s="29">
        <v>500</v>
      </c>
      <c r="F163" s="28">
        <v>12000</v>
      </c>
      <c r="G163" s="102">
        <f t="shared" si="21"/>
        <v>1200</v>
      </c>
      <c r="H163" s="11">
        <f t="shared" si="22"/>
        <v>6600000</v>
      </c>
      <c r="I163" s="28"/>
      <c r="J163" s="28">
        <f t="shared" si="23"/>
        <v>61705640</v>
      </c>
      <c r="K163" s="28"/>
    </row>
    <row r="164" spans="1:11" ht="21" customHeight="1" x14ac:dyDescent="0.25">
      <c r="A164" s="15"/>
      <c r="B164" s="23" t="s">
        <v>57</v>
      </c>
      <c r="C164" s="13" t="s">
        <v>70</v>
      </c>
      <c r="D164" s="13" t="s">
        <v>181</v>
      </c>
      <c r="E164" s="29">
        <v>260</v>
      </c>
      <c r="F164" s="28">
        <v>17000</v>
      </c>
      <c r="G164" s="102">
        <f t="shared" si="21"/>
        <v>1700</v>
      </c>
      <c r="H164" s="11">
        <f t="shared" si="22"/>
        <v>4862000</v>
      </c>
      <c r="I164" s="28"/>
      <c r="J164" s="28">
        <f t="shared" si="23"/>
        <v>66567640</v>
      </c>
      <c r="K164" s="28"/>
    </row>
    <row r="165" spans="1:11" ht="21" customHeight="1" x14ac:dyDescent="0.25">
      <c r="A165" s="15"/>
      <c r="B165" s="23" t="s">
        <v>57</v>
      </c>
      <c r="C165" s="13" t="s">
        <v>70</v>
      </c>
      <c r="D165" s="13" t="s">
        <v>217</v>
      </c>
      <c r="E165" s="29">
        <v>260</v>
      </c>
      <c r="F165" s="28">
        <v>2500</v>
      </c>
      <c r="G165" s="102">
        <f t="shared" si="21"/>
        <v>250</v>
      </c>
      <c r="H165" s="11">
        <f t="shared" si="22"/>
        <v>715000</v>
      </c>
      <c r="I165" s="28"/>
      <c r="J165" s="28">
        <f t="shared" si="23"/>
        <v>67282640</v>
      </c>
      <c r="K165" s="28"/>
    </row>
    <row r="166" spans="1:11" s="122" customFormat="1" ht="21" customHeight="1" x14ac:dyDescent="0.25">
      <c r="A166" s="120">
        <v>42213</v>
      </c>
      <c r="B166" s="123" t="s">
        <v>6</v>
      </c>
      <c r="C166" s="121"/>
      <c r="D166" s="121"/>
      <c r="E166" s="124"/>
      <c r="F166" s="125"/>
      <c r="G166" s="126">
        <f>F166*10%</f>
        <v>0</v>
      </c>
      <c r="H166" s="32">
        <f>IF(B166&lt;&gt;"",(E166*(G166+F166)),0)</f>
        <v>0</v>
      </c>
      <c r="I166" s="125">
        <v>50000000</v>
      </c>
      <c r="J166" s="28">
        <f t="shared" si="23"/>
        <v>17282640</v>
      </c>
      <c r="K166" s="125"/>
    </row>
    <row r="167" spans="1:11" ht="21" customHeight="1" x14ac:dyDescent="0.25">
      <c r="A167" s="15">
        <v>42215</v>
      </c>
      <c r="B167" s="23" t="s">
        <v>57</v>
      </c>
      <c r="C167" s="13" t="s">
        <v>271</v>
      </c>
      <c r="D167" s="13" t="s">
        <v>270</v>
      </c>
      <c r="E167" s="29">
        <v>750</v>
      </c>
      <c r="F167" s="28">
        <v>14500</v>
      </c>
      <c r="G167" s="102">
        <f t="shared" si="21"/>
        <v>1450</v>
      </c>
      <c r="H167" s="11">
        <f t="shared" si="22"/>
        <v>11962500</v>
      </c>
      <c r="I167" s="28"/>
      <c r="J167" s="28">
        <f t="shared" si="23"/>
        <v>29245140</v>
      </c>
      <c r="K167" s="28" t="s">
        <v>272</v>
      </c>
    </row>
    <row r="168" spans="1:11" ht="21" customHeight="1" x14ac:dyDescent="0.25">
      <c r="A168" s="15"/>
      <c r="B168" s="23" t="s">
        <v>57</v>
      </c>
      <c r="C168" s="13" t="s">
        <v>271</v>
      </c>
      <c r="D168" s="13" t="s">
        <v>18</v>
      </c>
      <c r="E168" s="29">
        <v>550</v>
      </c>
      <c r="F168" s="28">
        <v>14200</v>
      </c>
      <c r="G168" s="102">
        <f t="shared" si="21"/>
        <v>1420</v>
      </c>
      <c r="H168" s="11">
        <f t="shared" si="22"/>
        <v>8591000</v>
      </c>
      <c r="I168" s="28"/>
      <c r="J168" s="28">
        <f t="shared" si="23"/>
        <v>37836140</v>
      </c>
      <c r="K168" s="28" t="s">
        <v>272</v>
      </c>
    </row>
    <row r="169" spans="1:11" ht="21" customHeight="1" x14ac:dyDescent="0.25">
      <c r="A169" s="15"/>
      <c r="B169" s="23" t="s">
        <v>57</v>
      </c>
      <c r="C169" s="13" t="s">
        <v>70</v>
      </c>
      <c r="D169" s="13" t="s">
        <v>181</v>
      </c>
      <c r="E169" s="29">
        <v>1000</v>
      </c>
      <c r="F169" s="28">
        <v>17000</v>
      </c>
      <c r="G169" s="102">
        <f t="shared" si="21"/>
        <v>1700</v>
      </c>
      <c r="H169" s="11">
        <f t="shared" si="22"/>
        <v>18700000</v>
      </c>
      <c r="I169" s="28"/>
      <c r="J169" s="28">
        <f t="shared" si="23"/>
        <v>56536140</v>
      </c>
      <c r="K169" s="28"/>
    </row>
    <row r="170" spans="1:11" ht="21" customHeight="1" x14ac:dyDescent="0.25">
      <c r="A170" s="15"/>
      <c r="B170" s="23" t="s">
        <v>57</v>
      </c>
      <c r="C170" s="13" t="s">
        <v>70</v>
      </c>
      <c r="D170" s="13" t="s">
        <v>217</v>
      </c>
      <c r="E170" s="29">
        <v>1000</v>
      </c>
      <c r="F170" s="28">
        <v>2500</v>
      </c>
      <c r="G170" s="102">
        <f t="shared" si="21"/>
        <v>250</v>
      </c>
      <c r="H170" s="11">
        <f t="shared" si="22"/>
        <v>2750000</v>
      </c>
      <c r="I170" s="28"/>
      <c r="J170" s="28">
        <f t="shared" si="23"/>
        <v>59286140</v>
      </c>
      <c r="K170" s="28"/>
    </row>
    <row r="171" spans="1:11" ht="21" customHeight="1" x14ac:dyDescent="0.25">
      <c r="A171" s="15">
        <v>42230</v>
      </c>
      <c r="B171" s="23" t="s">
        <v>57</v>
      </c>
      <c r="C171" s="13" t="s">
        <v>273</v>
      </c>
      <c r="D171" s="13" t="s">
        <v>274</v>
      </c>
      <c r="E171" s="29">
        <v>4900</v>
      </c>
      <c r="F171" s="28">
        <v>14600</v>
      </c>
      <c r="G171" s="102">
        <f t="shared" si="21"/>
        <v>1460</v>
      </c>
      <c r="H171" s="11">
        <f t="shared" si="22"/>
        <v>78694000</v>
      </c>
      <c r="I171" s="28"/>
      <c r="J171" s="28">
        <f t="shared" si="23"/>
        <v>137980140</v>
      </c>
      <c r="K171" s="28" t="s">
        <v>275</v>
      </c>
    </row>
    <row r="172" spans="1:11" ht="21" customHeight="1" x14ac:dyDescent="0.25">
      <c r="A172" s="15">
        <v>42262</v>
      </c>
      <c r="B172" s="23" t="s">
        <v>57</v>
      </c>
      <c r="C172" s="13" t="s">
        <v>70</v>
      </c>
      <c r="D172" s="13" t="s">
        <v>18</v>
      </c>
      <c r="E172" s="29">
        <v>400</v>
      </c>
      <c r="F172" s="28">
        <v>12000</v>
      </c>
      <c r="G172" s="102">
        <f t="shared" si="21"/>
        <v>1200</v>
      </c>
      <c r="H172" s="11">
        <f t="shared" si="22"/>
        <v>5280000</v>
      </c>
      <c r="I172" s="28"/>
      <c r="J172" s="28">
        <f t="shared" si="23"/>
        <v>143260140</v>
      </c>
      <c r="K172" s="28"/>
    </row>
    <row r="173" spans="1:11" ht="21" customHeight="1" x14ac:dyDescent="0.25">
      <c r="A173" s="15">
        <v>42269</v>
      </c>
      <c r="B173" s="23" t="s">
        <v>57</v>
      </c>
      <c r="C173" s="13" t="s">
        <v>271</v>
      </c>
      <c r="D173" s="13" t="s">
        <v>18</v>
      </c>
      <c r="E173" s="29">
        <v>1000</v>
      </c>
      <c r="F173" s="28">
        <v>14200</v>
      </c>
      <c r="G173" s="102">
        <f t="shared" ref="G173" si="24">F173*10%</f>
        <v>1420</v>
      </c>
      <c r="H173" s="11">
        <f t="shared" ref="H173" si="25">IF(B173&lt;&gt;"",(E173*(G173+F173)),0)</f>
        <v>15620000</v>
      </c>
      <c r="I173" s="28"/>
      <c r="J173" s="28">
        <f t="shared" si="23"/>
        <v>158880140</v>
      </c>
      <c r="K173" s="28"/>
    </row>
    <row r="174" spans="1:11" ht="21" customHeight="1" x14ac:dyDescent="0.25">
      <c r="A174" s="15">
        <v>42269</v>
      </c>
      <c r="B174" s="23" t="s">
        <v>57</v>
      </c>
      <c r="C174" s="13" t="s">
        <v>271</v>
      </c>
      <c r="D174" s="13" t="s">
        <v>276</v>
      </c>
      <c r="E174" s="29">
        <v>400</v>
      </c>
      <c r="F174" s="28">
        <v>11400</v>
      </c>
      <c r="G174" s="102">
        <f t="shared" ref="G174" si="26">F174*10%</f>
        <v>1140</v>
      </c>
      <c r="H174" s="11">
        <f t="shared" ref="H174" si="27">IF(B174&lt;&gt;"",(E174*(G174+F174)),0)</f>
        <v>5016000</v>
      </c>
      <c r="I174" s="28"/>
      <c r="J174" s="28">
        <f t="shared" si="23"/>
        <v>163896140</v>
      </c>
      <c r="K174" s="28"/>
    </row>
    <row r="175" spans="1:11" s="122" customFormat="1" ht="21" customHeight="1" x14ac:dyDescent="0.25">
      <c r="A175" s="120">
        <v>42278</v>
      </c>
      <c r="B175" s="123" t="s">
        <v>6</v>
      </c>
      <c r="C175" s="121"/>
      <c r="D175" s="121"/>
      <c r="E175" s="124"/>
      <c r="F175" s="125"/>
      <c r="G175" s="126">
        <f>F175*10%</f>
        <v>0</v>
      </c>
      <c r="H175" s="32">
        <f>IF(B175&lt;&gt;"",(E175*(G175+F175)),0)</f>
        <v>0</v>
      </c>
      <c r="I175" s="125">
        <v>70000000</v>
      </c>
      <c r="J175" s="28">
        <f t="shared" si="23"/>
        <v>93896140</v>
      </c>
      <c r="K175" s="125"/>
    </row>
    <row r="176" spans="1:11" ht="21" customHeight="1" x14ac:dyDescent="0.25">
      <c r="A176" s="15">
        <v>42301</v>
      </c>
      <c r="B176" s="23" t="s">
        <v>57</v>
      </c>
      <c r="C176" s="13" t="s">
        <v>271</v>
      </c>
      <c r="D176" s="13" t="s">
        <v>18</v>
      </c>
      <c r="E176" s="29">
        <v>380</v>
      </c>
      <c r="F176" s="28">
        <v>12000</v>
      </c>
      <c r="G176" s="102">
        <f t="shared" si="21"/>
        <v>1200</v>
      </c>
      <c r="H176" s="11">
        <f t="shared" si="22"/>
        <v>5016000</v>
      </c>
      <c r="I176" s="28"/>
      <c r="J176" s="28">
        <f t="shared" si="23"/>
        <v>98912140</v>
      </c>
      <c r="K176" s="28" t="s">
        <v>282</v>
      </c>
    </row>
    <row r="177" spans="1:11" ht="21" customHeight="1" x14ac:dyDescent="0.25">
      <c r="A177" s="15"/>
      <c r="B177" s="23" t="s">
        <v>57</v>
      </c>
      <c r="C177" s="13" t="s">
        <v>70</v>
      </c>
      <c r="D177" s="13" t="s">
        <v>18</v>
      </c>
      <c r="E177" s="29">
        <v>300</v>
      </c>
      <c r="F177" s="28">
        <v>12000</v>
      </c>
      <c r="G177" s="102">
        <f t="shared" si="21"/>
        <v>1200</v>
      </c>
      <c r="H177" s="11">
        <f t="shared" si="22"/>
        <v>3960000</v>
      </c>
      <c r="I177" s="28"/>
      <c r="J177" s="28">
        <f t="shared" si="23"/>
        <v>102872140</v>
      </c>
      <c r="K177" s="28" t="s">
        <v>282</v>
      </c>
    </row>
    <row r="178" spans="1:11" ht="21" customHeight="1" x14ac:dyDescent="0.25">
      <c r="A178" s="15"/>
      <c r="B178" s="23" t="s">
        <v>57</v>
      </c>
      <c r="C178" s="13" t="s">
        <v>271</v>
      </c>
      <c r="D178" s="13" t="s">
        <v>18</v>
      </c>
      <c r="E178" s="29">
        <v>900</v>
      </c>
      <c r="F178" s="28">
        <v>12300</v>
      </c>
      <c r="G178" s="102">
        <f t="shared" si="2"/>
        <v>1230</v>
      </c>
      <c r="H178" s="11">
        <f t="shared" si="19"/>
        <v>12177000</v>
      </c>
      <c r="I178" s="28"/>
      <c r="J178" s="28">
        <f t="shared" si="23"/>
        <v>115049140</v>
      </c>
      <c r="K178" s="28" t="s">
        <v>282</v>
      </c>
    </row>
    <row r="179" spans="1:11" s="122" customFormat="1" ht="21" customHeight="1" x14ac:dyDescent="0.25">
      <c r="A179" s="120">
        <v>42320</v>
      </c>
      <c r="B179" s="123" t="s">
        <v>6</v>
      </c>
      <c r="C179" s="121"/>
      <c r="D179" s="121"/>
      <c r="E179" s="124"/>
      <c r="F179" s="125"/>
      <c r="G179" s="126">
        <f>F179*10%</f>
        <v>0</v>
      </c>
      <c r="H179" s="32">
        <f>IF(B179&lt;&gt;"",(E179*(G179+F179)),0)</f>
        <v>0</v>
      </c>
      <c r="I179" s="125">
        <v>40000000</v>
      </c>
      <c r="J179" s="28">
        <f t="shared" ref="J179" si="28">IF(B179&lt;&gt;"",J178+H179-I179,0)</f>
        <v>75049140</v>
      </c>
      <c r="K179" s="125"/>
    </row>
    <row r="180" spans="1:11" ht="21" customHeight="1" x14ac:dyDescent="0.25">
      <c r="A180" s="15">
        <v>42327</v>
      </c>
      <c r="B180" s="23" t="s">
        <v>57</v>
      </c>
      <c r="C180" s="13" t="s">
        <v>70</v>
      </c>
      <c r="D180" s="13" t="s">
        <v>18</v>
      </c>
      <c r="E180" s="29">
        <v>255</v>
      </c>
      <c r="F180" s="28">
        <v>12000</v>
      </c>
      <c r="G180" s="102">
        <f t="shared" ref="G180:G186" si="29">F180*10%</f>
        <v>1200</v>
      </c>
      <c r="H180" s="11">
        <f t="shared" ref="H180:H186" si="30">IF(B180&lt;&gt;"",(E180*(G180+F180)),0)</f>
        <v>3366000</v>
      </c>
      <c r="I180" s="28"/>
      <c r="J180" s="28">
        <f t="shared" ref="J180:J186" si="31">IF(B180&lt;&gt;"",J179+H180-I180,0)</f>
        <v>78415140</v>
      </c>
      <c r="K180" s="28" t="s">
        <v>282</v>
      </c>
    </row>
    <row r="181" spans="1:11" ht="21" customHeight="1" x14ac:dyDescent="0.25">
      <c r="A181" s="15">
        <v>42332</v>
      </c>
      <c r="B181" s="23" t="s">
        <v>57</v>
      </c>
      <c r="C181" s="13" t="s">
        <v>84</v>
      </c>
      <c r="D181" s="13" t="s">
        <v>277</v>
      </c>
      <c r="E181" s="29">
        <v>450</v>
      </c>
      <c r="F181" s="28">
        <v>21700</v>
      </c>
      <c r="G181" s="102">
        <f t="shared" si="29"/>
        <v>2170</v>
      </c>
      <c r="H181" s="11">
        <f t="shared" si="30"/>
        <v>10741500</v>
      </c>
      <c r="I181" s="28"/>
      <c r="J181" s="28">
        <f t="shared" si="31"/>
        <v>89156640</v>
      </c>
      <c r="K181" s="28" t="s">
        <v>280</v>
      </c>
    </row>
    <row r="182" spans="1:11" ht="21" customHeight="1" x14ac:dyDescent="0.25">
      <c r="A182" s="15"/>
      <c r="B182" s="23" t="s">
        <v>57</v>
      </c>
      <c r="C182" s="13" t="s">
        <v>267</v>
      </c>
      <c r="D182" s="13" t="s">
        <v>182</v>
      </c>
      <c r="E182" s="29">
        <v>133</v>
      </c>
      <c r="F182" s="28">
        <v>20000</v>
      </c>
      <c r="G182" s="102">
        <f t="shared" si="29"/>
        <v>2000</v>
      </c>
      <c r="H182" s="11">
        <f t="shared" si="30"/>
        <v>2926000</v>
      </c>
      <c r="I182" s="28"/>
      <c r="J182" s="28">
        <f t="shared" si="31"/>
        <v>92082640</v>
      </c>
      <c r="K182" s="28" t="s">
        <v>281</v>
      </c>
    </row>
    <row r="183" spans="1:11" s="122" customFormat="1" ht="21" customHeight="1" x14ac:dyDescent="0.25">
      <c r="A183" s="120">
        <v>42349</v>
      </c>
      <c r="B183" s="123" t="s">
        <v>6</v>
      </c>
      <c r="C183" s="121"/>
      <c r="D183" s="121"/>
      <c r="E183" s="124"/>
      <c r="F183" s="125"/>
      <c r="G183" s="126">
        <f>F183*10%</f>
        <v>0</v>
      </c>
      <c r="H183" s="32">
        <f>IF(B183&lt;&gt;"",(E183*(G183+F183)),0)</f>
        <v>0</v>
      </c>
      <c r="I183" s="125">
        <v>50000000</v>
      </c>
      <c r="J183" s="28">
        <f t="shared" si="31"/>
        <v>42082640</v>
      </c>
      <c r="K183" s="125"/>
    </row>
    <row r="184" spans="1:11" ht="21" customHeight="1" x14ac:dyDescent="0.25">
      <c r="A184" s="15">
        <v>42354</v>
      </c>
      <c r="B184" s="23" t="s">
        <v>57</v>
      </c>
      <c r="C184" s="13" t="s">
        <v>271</v>
      </c>
      <c r="D184" s="13" t="s">
        <v>270</v>
      </c>
      <c r="E184" s="29">
        <v>350</v>
      </c>
      <c r="F184" s="28">
        <v>12300</v>
      </c>
      <c r="G184" s="102">
        <f t="shared" si="29"/>
        <v>1230</v>
      </c>
      <c r="H184" s="11">
        <f t="shared" si="30"/>
        <v>4735500</v>
      </c>
      <c r="I184" s="28"/>
      <c r="J184" s="28">
        <f t="shared" si="31"/>
        <v>46818140</v>
      </c>
      <c r="K184" s="28"/>
    </row>
    <row r="185" spans="1:11" ht="21" customHeight="1" x14ac:dyDescent="0.25">
      <c r="A185" s="15"/>
      <c r="B185" s="23" t="s">
        <v>57</v>
      </c>
      <c r="C185" s="13" t="s">
        <v>271</v>
      </c>
      <c r="D185" s="13" t="s">
        <v>18</v>
      </c>
      <c r="E185" s="29">
        <v>800</v>
      </c>
      <c r="F185" s="28">
        <v>12000</v>
      </c>
      <c r="G185" s="102">
        <f t="shared" si="29"/>
        <v>1200</v>
      </c>
      <c r="H185" s="11">
        <f t="shared" si="30"/>
        <v>10560000</v>
      </c>
      <c r="I185" s="28"/>
      <c r="J185" s="28">
        <f t="shared" si="31"/>
        <v>57378140</v>
      </c>
      <c r="K185" s="28"/>
    </row>
    <row r="186" spans="1:11" ht="21" customHeight="1" x14ac:dyDescent="0.25">
      <c r="A186" s="15"/>
      <c r="B186" s="23" t="s">
        <v>57</v>
      </c>
      <c r="C186" s="13" t="s">
        <v>271</v>
      </c>
      <c r="D186" s="13" t="s">
        <v>276</v>
      </c>
      <c r="E186" s="29">
        <v>250</v>
      </c>
      <c r="F186" s="28">
        <v>9500</v>
      </c>
      <c r="G186" s="102">
        <f t="shared" si="29"/>
        <v>950</v>
      </c>
      <c r="H186" s="11">
        <f t="shared" si="30"/>
        <v>2612500</v>
      </c>
      <c r="I186" s="28"/>
      <c r="J186" s="28">
        <f t="shared" si="31"/>
        <v>59990640</v>
      </c>
      <c r="K186" s="28"/>
    </row>
    <row r="187" spans="1:11" ht="21" customHeight="1" x14ac:dyDescent="0.25">
      <c r="A187" s="15">
        <v>42383</v>
      </c>
      <c r="B187" s="23" t="s">
        <v>57</v>
      </c>
      <c r="C187" s="13" t="s">
        <v>271</v>
      </c>
      <c r="D187" s="13" t="s">
        <v>18</v>
      </c>
      <c r="E187" s="29">
        <v>1150</v>
      </c>
      <c r="F187" s="28">
        <v>12000</v>
      </c>
      <c r="G187" s="102">
        <f t="shared" ref="G187:G201" si="32">F187*10%</f>
        <v>1200</v>
      </c>
      <c r="H187" s="11">
        <f t="shared" ref="H187:H201" si="33">IF(B187&lt;&gt;"",(E187*(G187+F187)),0)</f>
        <v>15180000</v>
      </c>
      <c r="I187" s="28"/>
      <c r="J187" s="28">
        <f t="shared" ref="J187:J201" si="34">IF(B187&lt;&gt;"",J186+H187-I187,0)</f>
        <v>75170640</v>
      </c>
      <c r="K187" s="28"/>
    </row>
    <row r="188" spans="1:11" ht="21" customHeight="1" x14ac:dyDescent="0.25">
      <c r="A188" s="15"/>
      <c r="B188" s="23" t="s">
        <v>57</v>
      </c>
      <c r="C188" s="13" t="s">
        <v>271</v>
      </c>
      <c r="D188" s="13" t="s">
        <v>276</v>
      </c>
      <c r="E188" s="29">
        <v>150</v>
      </c>
      <c r="F188" s="28">
        <v>9500</v>
      </c>
      <c r="G188" s="102">
        <f t="shared" si="32"/>
        <v>950</v>
      </c>
      <c r="H188" s="11">
        <f t="shared" si="33"/>
        <v>1567500</v>
      </c>
      <c r="I188" s="28"/>
      <c r="J188" s="28">
        <f t="shared" si="34"/>
        <v>76738140</v>
      </c>
      <c r="K188" s="28"/>
    </row>
    <row r="189" spans="1:11" ht="21" customHeight="1" x14ac:dyDescent="0.25">
      <c r="A189" s="15"/>
      <c r="B189" s="23" t="s">
        <v>57</v>
      </c>
      <c r="C189" s="13" t="s">
        <v>70</v>
      </c>
      <c r="D189" s="13" t="s">
        <v>181</v>
      </c>
      <c r="E189" s="29">
        <v>400</v>
      </c>
      <c r="F189" s="28">
        <v>17000</v>
      </c>
      <c r="G189" s="102">
        <f t="shared" si="32"/>
        <v>1700</v>
      </c>
      <c r="H189" s="11">
        <f t="shared" si="33"/>
        <v>7480000</v>
      </c>
      <c r="I189" s="28"/>
      <c r="J189" s="28">
        <f t="shared" si="34"/>
        <v>84218140</v>
      </c>
      <c r="K189" s="28"/>
    </row>
    <row r="190" spans="1:11" ht="21" customHeight="1" x14ac:dyDescent="0.25">
      <c r="A190" s="15"/>
      <c r="B190" s="23" t="s">
        <v>57</v>
      </c>
      <c r="C190" s="13" t="s">
        <v>70</v>
      </c>
      <c r="D190" s="13" t="s">
        <v>217</v>
      </c>
      <c r="E190" s="29">
        <v>400</v>
      </c>
      <c r="F190" s="28">
        <v>2500</v>
      </c>
      <c r="G190" s="102">
        <f t="shared" si="32"/>
        <v>250</v>
      </c>
      <c r="H190" s="11">
        <f t="shared" si="33"/>
        <v>1100000</v>
      </c>
      <c r="I190" s="28"/>
      <c r="J190" s="28">
        <f t="shared" si="34"/>
        <v>85318140</v>
      </c>
      <c r="K190" s="28"/>
    </row>
    <row r="191" spans="1:11" ht="21" customHeight="1" x14ac:dyDescent="0.25">
      <c r="A191" s="15"/>
      <c r="B191" s="23" t="s">
        <v>57</v>
      </c>
      <c r="C191" s="13" t="s">
        <v>22</v>
      </c>
      <c r="D191" s="13" t="s">
        <v>23</v>
      </c>
      <c r="E191" s="29">
        <v>620</v>
      </c>
      <c r="F191" s="28">
        <v>18300</v>
      </c>
      <c r="G191" s="102">
        <f t="shared" si="32"/>
        <v>1830</v>
      </c>
      <c r="H191" s="11">
        <f t="shared" si="33"/>
        <v>12480600</v>
      </c>
      <c r="I191" s="28"/>
      <c r="J191" s="28">
        <f t="shared" si="34"/>
        <v>97798740</v>
      </c>
      <c r="K191" s="28"/>
    </row>
    <row r="192" spans="1:11" s="174" customFormat="1" ht="21" customHeight="1" x14ac:dyDescent="0.25">
      <c r="A192" s="167">
        <v>42403</v>
      </c>
      <c r="B192" s="168" t="s">
        <v>6</v>
      </c>
      <c r="C192" s="169"/>
      <c r="D192" s="169"/>
      <c r="E192" s="170"/>
      <c r="F192" s="171"/>
      <c r="G192" s="172">
        <v>0</v>
      </c>
      <c r="H192" s="173">
        <v>0</v>
      </c>
      <c r="I192" s="171">
        <v>60000000</v>
      </c>
      <c r="J192" s="28">
        <f t="shared" si="34"/>
        <v>37798740</v>
      </c>
      <c r="K192" s="171"/>
    </row>
    <row r="193" spans="1:11" ht="21" customHeight="1" x14ac:dyDescent="0.25">
      <c r="A193" s="15"/>
      <c r="B193" s="30"/>
      <c r="C193" s="13"/>
      <c r="D193" s="13"/>
      <c r="E193" s="29"/>
      <c r="F193" s="28"/>
      <c r="G193" s="102">
        <f t="shared" ref="G193:G200" si="35">F193*10%</f>
        <v>0</v>
      </c>
      <c r="H193" s="11">
        <f t="shared" ref="H193:H200" si="36">IF(B193&lt;&gt;"",(E193*(G193+F193)),0)</f>
        <v>0</v>
      </c>
      <c r="I193" s="28"/>
      <c r="J193" s="28">
        <f t="shared" si="34"/>
        <v>0</v>
      </c>
      <c r="K193" s="28"/>
    </row>
    <row r="194" spans="1:11" ht="21" customHeight="1" x14ac:dyDescent="0.25">
      <c r="A194" s="15"/>
      <c r="B194" s="30"/>
      <c r="C194" s="13"/>
      <c r="D194" s="13"/>
      <c r="E194" s="29"/>
      <c r="F194" s="28"/>
      <c r="G194" s="102">
        <f t="shared" si="35"/>
        <v>0</v>
      </c>
      <c r="H194" s="11">
        <f t="shared" si="36"/>
        <v>0</v>
      </c>
      <c r="I194" s="28"/>
      <c r="J194" s="28">
        <f t="shared" si="34"/>
        <v>0</v>
      </c>
      <c r="K194" s="28"/>
    </row>
    <row r="195" spans="1:11" ht="21" customHeight="1" x14ac:dyDescent="0.25">
      <c r="A195" s="15"/>
      <c r="B195" s="30"/>
      <c r="C195" s="13"/>
      <c r="D195" s="13"/>
      <c r="E195" s="29"/>
      <c r="F195" s="28"/>
      <c r="G195" s="102">
        <f t="shared" si="35"/>
        <v>0</v>
      </c>
      <c r="H195" s="11">
        <f t="shared" si="36"/>
        <v>0</v>
      </c>
      <c r="I195" s="28"/>
      <c r="J195" s="28">
        <f t="shared" si="34"/>
        <v>0</v>
      </c>
      <c r="K195" s="28"/>
    </row>
    <row r="196" spans="1:11" ht="21" customHeight="1" x14ac:dyDescent="0.25">
      <c r="A196" s="15"/>
      <c r="B196" s="30"/>
      <c r="C196" s="13"/>
      <c r="D196" s="13"/>
      <c r="E196" s="29"/>
      <c r="F196" s="28"/>
      <c r="G196" s="102">
        <f t="shared" si="35"/>
        <v>0</v>
      </c>
      <c r="H196" s="11">
        <f t="shared" si="36"/>
        <v>0</v>
      </c>
      <c r="I196" s="28"/>
      <c r="J196" s="28">
        <f t="shared" si="34"/>
        <v>0</v>
      </c>
      <c r="K196" s="28"/>
    </row>
    <row r="197" spans="1:11" ht="21" customHeight="1" x14ac:dyDescent="0.25">
      <c r="A197" s="15"/>
      <c r="B197" s="30"/>
      <c r="C197" s="13"/>
      <c r="D197" s="13"/>
      <c r="E197" s="29"/>
      <c r="F197" s="28"/>
      <c r="G197" s="102">
        <f t="shared" si="35"/>
        <v>0</v>
      </c>
      <c r="H197" s="11">
        <f t="shared" si="36"/>
        <v>0</v>
      </c>
      <c r="I197" s="28"/>
      <c r="J197" s="28">
        <f t="shared" si="34"/>
        <v>0</v>
      </c>
      <c r="K197" s="28"/>
    </row>
    <row r="198" spans="1:11" ht="21" customHeight="1" x14ac:dyDescent="0.25">
      <c r="A198" s="15"/>
      <c r="B198" s="30"/>
      <c r="C198" s="13"/>
      <c r="D198" s="13"/>
      <c r="E198" s="29"/>
      <c r="F198" s="28"/>
      <c r="G198" s="102">
        <f t="shared" si="35"/>
        <v>0</v>
      </c>
      <c r="H198" s="11">
        <f t="shared" si="36"/>
        <v>0</v>
      </c>
      <c r="I198" s="28"/>
      <c r="J198" s="28">
        <f t="shared" ref="J198:J200" si="37">IF(B198&lt;&gt;"",J197+H198-I198,0)</f>
        <v>0</v>
      </c>
      <c r="K198" s="28"/>
    </row>
    <row r="199" spans="1:11" ht="21" customHeight="1" x14ac:dyDescent="0.25">
      <c r="A199" s="15"/>
      <c r="B199" s="30"/>
      <c r="C199" s="13"/>
      <c r="D199" s="13"/>
      <c r="E199" s="29"/>
      <c r="F199" s="28"/>
      <c r="G199" s="102">
        <f t="shared" si="35"/>
        <v>0</v>
      </c>
      <c r="H199" s="11">
        <f t="shared" si="36"/>
        <v>0</v>
      </c>
      <c r="I199" s="28"/>
      <c r="J199" s="28">
        <f t="shared" si="37"/>
        <v>0</v>
      </c>
      <c r="K199" s="28"/>
    </row>
    <row r="200" spans="1:11" ht="21" customHeight="1" x14ac:dyDescent="0.25">
      <c r="A200" s="15"/>
      <c r="B200" s="30"/>
      <c r="C200" s="13"/>
      <c r="D200" s="13"/>
      <c r="E200" s="29"/>
      <c r="F200" s="28"/>
      <c r="G200" s="102">
        <f t="shared" si="35"/>
        <v>0</v>
      </c>
      <c r="H200" s="11">
        <f t="shared" si="36"/>
        <v>0</v>
      </c>
      <c r="I200" s="28"/>
      <c r="J200" s="28">
        <f t="shared" si="37"/>
        <v>0</v>
      </c>
      <c r="K200" s="28"/>
    </row>
    <row r="201" spans="1:11" ht="21" customHeight="1" x14ac:dyDescent="0.25">
      <c r="A201" s="15"/>
      <c r="B201" s="30"/>
      <c r="C201" s="13"/>
      <c r="D201" s="13"/>
      <c r="E201" s="29"/>
      <c r="F201" s="28"/>
      <c r="G201" s="102">
        <f t="shared" si="32"/>
        <v>0</v>
      </c>
      <c r="H201" s="11">
        <f t="shared" si="33"/>
        <v>0</v>
      </c>
      <c r="I201" s="28"/>
      <c r="J201" s="28">
        <f t="shared" si="34"/>
        <v>0</v>
      </c>
      <c r="K201" s="28"/>
    </row>
    <row r="202" spans="1:11" s="18" customFormat="1" ht="21" customHeight="1" x14ac:dyDescent="0.25">
      <c r="A202" s="184" t="s">
        <v>40</v>
      </c>
      <c r="B202" s="184"/>
      <c r="C202" s="184"/>
      <c r="D202" s="184"/>
      <c r="E202" s="184"/>
      <c r="F202" s="184"/>
      <c r="G202" s="17"/>
      <c r="H202" s="53">
        <f>SUM(H13:H201)</f>
        <v>1520599850</v>
      </c>
      <c r="I202" s="53">
        <f>K10+SUM(I13:I201)</f>
        <v>1571000000</v>
      </c>
      <c r="J202" s="17">
        <f>J12+H202-I202</f>
        <v>37798740</v>
      </c>
      <c r="K202" s="17"/>
    </row>
    <row r="203" spans="1:11" ht="21" customHeight="1" x14ac:dyDescent="0.25">
      <c r="D203" s="4"/>
      <c r="E203" s="4"/>
      <c r="F203" s="5"/>
      <c r="G203" s="5"/>
      <c r="I203" s="4"/>
      <c r="J203" s="4"/>
    </row>
    <row r="204" spans="1:11" ht="21" customHeight="1" x14ac:dyDescent="0.25">
      <c r="B204" s="54" t="s">
        <v>41</v>
      </c>
      <c r="D204" s="4"/>
      <c r="E204" s="176">
        <f>J202</f>
        <v>37798740</v>
      </c>
      <c r="F204" s="176"/>
      <c r="G204" s="101"/>
      <c r="H204" s="55" t="s">
        <v>43</v>
      </c>
      <c r="I204" s="4">
        <f>E171*F171</f>
        <v>71540000</v>
      </c>
      <c r="J204" s="4"/>
    </row>
    <row r="205" spans="1:11" ht="21" customHeight="1" x14ac:dyDescent="0.25">
      <c r="B205" s="54" t="s">
        <v>42</v>
      </c>
      <c r="C205" s="56" t="str">
        <f>[2]!VND(E204, TRUE)</f>
        <v>Ba mươi bảy triệu, bảy trăm chín mươi tám ngàn, bảy trăm bốn mươi đồng</v>
      </c>
      <c r="D205" s="4"/>
      <c r="E205" s="4"/>
      <c r="F205" s="5"/>
      <c r="G205" s="5"/>
      <c r="I205" s="4"/>
      <c r="J205" s="4"/>
    </row>
    <row r="206" spans="1:11" ht="21" customHeight="1" x14ac:dyDescent="0.25">
      <c r="D206" s="4"/>
      <c r="E206" s="4"/>
      <c r="F206" s="5"/>
      <c r="G206" s="5"/>
      <c r="I206" s="4"/>
      <c r="J206" s="4"/>
    </row>
    <row r="207" spans="1:11" ht="21" customHeight="1" x14ac:dyDescent="0.25">
      <c r="A207" s="4" t="s">
        <v>47</v>
      </c>
      <c r="D207" s="4"/>
      <c r="E207" s="4"/>
      <c r="F207" s="5"/>
      <c r="G207" s="5"/>
      <c r="H207" s="4" t="s">
        <v>44</v>
      </c>
      <c r="I207" s="4"/>
      <c r="J207" s="4"/>
    </row>
    <row r="208" spans="1:11" ht="21" customHeight="1" x14ac:dyDescent="0.25"/>
    <row r="209" ht="21" customHeight="1" x14ac:dyDescent="0.25"/>
    <row r="210" ht="21" customHeight="1" x14ac:dyDescent="0.25"/>
    <row r="211" ht="21" customHeight="1" x14ac:dyDescent="0.25"/>
    <row r="212" ht="21" customHeight="1" x14ac:dyDescent="0.25"/>
    <row r="213" ht="21" customHeight="1" x14ac:dyDescent="0.25"/>
    <row r="214" ht="21" customHeight="1" x14ac:dyDescent="0.25"/>
    <row r="215" ht="21" customHeight="1" x14ac:dyDescent="0.25"/>
    <row r="216" ht="21" customHeight="1" x14ac:dyDescent="0.25"/>
    <row r="217" ht="21" customHeight="1" x14ac:dyDescent="0.25"/>
    <row r="218" ht="21" customHeight="1" x14ac:dyDescent="0.25"/>
    <row r="219" ht="21" customHeight="1" x14ac:dyDescent="0.25"/>
    <row r="220" ht="21" customHeight="1" x14ac:dyDescent="0.25"/>
    <row r="221" ht="21" customHeight="1" x14ac:dyDescent="0.25"/>
    <row r="222" ht="21" customHeight="1" x14ac:dyDescent="0.25"/>
    <row r="223" ht="21" customHeight="1" x14ac:dyDescent="0.25"/>
    <row r="224" ht="21" customHeight="1" x14ac:dyDescent="0.25"/>
    <row r="225" ht="21" customHeight="1" x14ac:dyDescent="0.25"/>
    <row r="226" ht="21" customHeight="1" x14ac:dyDescent="0.25"/>
    <row r="227" ht="21" customHeight="1" x14ac:dyDescent="0.25"/>
    <row r="228" ht="21" customHeight="1" x14ac:dyDescent="0.25"/>
    <row r="229" ht="21" customHeight="1" x14ac:dyDescent="0.25"/>
    <row r="230" ht="21" customHeight="1" x14ac:dyDescent="0.25"/>
    <row r="231" ht="21" customHeight="1" x14ac:dyDescent="0.25"/>
    <row r="232" ht="21" customHeight="1" x14ac:dyDescent="0.25"/>
    <row r="233" ht="21" customHeight="1" x14ac:dyDescent="0.25"/>
  </sheetData>
  <autoFilter ref="A11:K202"/>
  <mergeCells count="10">
    <mergeCell ref="A1:C1"/>
    <mergeCell ref="A2:E2"/>
    <mergeCell ref="A3:B3"/>
    <mergeCell ref="C3:D3"/>
    <mergeCell ref="A202:F202"/>
    <mergeCell ref="E204:F204"/>
    <mergeCell ref="A8:E8"/>
    <mergeCell ref="A12:I12"/>
    <mergeCell ref="A5:J5"/>
    <mergeCell ref="A6:J6"/>
  </mergeCells>
  <phoneticPr fontId="5" type="noConversion"/>
  <pageMargins left="0.4" right="0.15" top="0.51" bottom="0.52" header="0.5" footer="0.5"/>
  <pageSetup scale="95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1"/>
  </sheetPr>
  <dimension ref="A1:L157"/>
  <sheetViews>
    <sheetView tabSelected="1" topLeftCell="A5" zoomScale="95" workbookViewId="0">
      <pane ySplit="7" topLeftCell="A60" activePane="bottomLeft" state="frozen"/>
      <selection activeCell="A5" sqref="A5"/>
      <selection pane="bottomLeft" activeCell="A70" sqref="A70"/>
    </sheetView>
  </sheetViews>
  <sheetFormatPr defaultRowHeight="15.75" x14ac:dyDescent="0.25"/>
  <cols>
    <col min="1" max="1" width="10.375" style="2" customWidth="1"/>
    <col min="2" max="2" width="16.125" style="1" customWidth="1"/>
    <col min="3" max="3" width="10.75" style="1" customWidth="1"/>
    <col min="4" max="4" width="17.75" style="1" customWidth="1"/>
    <col min="5" max="5" width="6" style="3" customWidth="1"/>
    <col min="6" max="6" width="7" style="4" customWidth="1"/>
    <col min="7" max="7" width="8.375" style="4" customWidth="1"/>
    <col min="8" max="8" width="7.875" style="4" customWidth="1"/>
    <col min="9" max="9" width="13.875" style="4" customWidth="1"/>
    <col min="10" max="10" width="13.375" style="4" customWidth="1"/>
    <col min="11" max="11" width="13" style="4" customWidth="1"/>
    <col min="12" max="12" width="11.375" style="1" customWidth="1"/>
    <col min="13" max="16384" width="9" style="1"/>
  </cols>
  <sheetData>
    <row r="1" spans="1:12" s="47" customFormat="1" ht="19.5" customHeight="1" x14ac:dyDescent="0.3">
      <c r="A1" s="182" t="s">
        <v>31</v>
      </c>
      <c r="B1" s="182"/>
      <c r="C1" s="182"/>
      <c r="F1" s="49"/>
      <c r="G1" s="49"/>
      <c r="H1" s="49"/>
    </row>
    <row r="2" spans="1:12" s="47" customFormat="1" ht="19.5" customHeight="1" x14ac:dyDescent="0.3">
      <c r="A2" s="57" t="s">
        <v>32</v>
      </c>
      <c r="B2" s="57"/>
      <c r="C2" s="57"/>
      <c r="D2" s="57"/>
      <c r="E2" s="57"/>
      <c r="F2" s="49"/>
      <c r="G2" s="49"/>
      <c r="H2" s="49"/>
    </row>
    <row r="3" spans="1:12" s="47" customFormat="1" ht="19.5" customHeight="1" x14ac:dyDescent="0.3">
      <c r="A3" s="182" t="s">
        <v>33</v>
      </c>
      <c r="B3" s="182"/>
      <c r="C3" s="183" t="s">
        <v>46</v>
      </c>
      <c r="D3" s="183"/>
      <c r="E3" s="46"/>
      <c r="F3" s="49"/>
      <c r="G3" s="49"/>
      <c r="H3" s="49"/>
    </row>
    <row r="4" spans="1:12" s="42" customFormat="1" ht="9" customHeight="1" x14ac:dyDescent="0.3">
      <c r="F4" s="44"/>
      <c r="G4" s="44"/>
      <c r="H4" s="44"/>
    </row>
    <row r="5" spans="1:12" s="45" customFormat="1" ht="30" customHeight="1" x14ac:dyDescent="0.3">
      <c r="A5" s="177" t="s">
        <v>34</v>
      </c>
      <c r="B5" s="177"/>
      <c r="C5" s="177"/>
      <c r="D5" s="177"/>
      <c r="E5" s="177"/>
      <c r="F5" s="177"/>
      <c r="G5" s="177"/>
      <c r="H5" s="177"/>
      <c r="I5" s="177"/>
      <c r="J5" s="177"/>
      <c r="K5" s="177"/>
    </row>
    <row r="6" spans="1:12" ht="9" customHeight="1" x14ac:dyDescent="0.25">
      <c r="A6" s="178"/>
      <c r="B6" s="178"/>
      <c r="C6" s="178"/>
      <c r="D6" s="178"/>
      <c r="E6" s="178"/>
      <c r="F6" s="178"/>
      <c r="G6" s="178"/>
      <c r="H6" s="178"/>
      <c r="I6" s="178"/>
      <c r="J6" s="1"/>
      <c r="K6" s="1"/>
    </row>
    <row r="7" spans="1:12" s="63" customFormat="1" ht="19.5" customHeight="1" x14ac:dyDescent="0.3">
      <c r="A7" s="62" t="s">
        <v>8</v>
      </c>
      <c r="E7" s="64"/>
      <c r="F7" s="65"/>
      <c r="G7" s="65"/>
      <c r="H7" s="65"/>
      <c r="I7" s="65"/>
      <c r="J7" s="65"/>
      <c r="K7" s="65"/>
    </row>
    <row r="8" spans="1:12" s="63" customFormat="1" ht="19.5" customHeight="1" x14ac:dyDescent="0.3">
      <c r="A8" s="62" t="s">
        <v>52</v>
      </c>
      <c r="E8" s="64"/>
      <c r="F8" s="65"/>
      <c r="G8" s="65"/>
      <c r="H8" s="65"/>
      <c r="I8" s="65"/>
      <c r="J8" s="65"/>
      <c r="K8" s="65"/>
    </row>
    <row r="9" spans="1:12" s="63" customFormat="1" ht="19.5" customHeight="1" x14ac:dyDescent="0.3">
      <c r="A9" s="62" t="s">
        <v>54</v>
      </c>
      <c r="C9" s="63" t="s">
        <v>53</v>
      </c>
      <c r="E9" s="64"/>
      <c r="F9" s="65"/>
      <c r="G9" s="65"/>
      <c r="H9" s="65"/>
      <c r="I9" s="65"/>
      <c r="J9" s="65"/>
      <c r="K9" s="65"/>
    </row>
    <row r="10" spans="1:12" ht="8.25" customHeight="1" x14ac:dyDescent="0.25"/>
    <row r="11" spans="1:12" s="52" customFormat="1" ht="38.25" customHeight="1" x14ac:dyDescent="0.3">
      <c r="A11" s="50" t="s">
        <v>0</v>
      </c>
      <c r="B11" s="51" t="s">
        <v>1</v>
      </c>
      <c r="C11" s="51" t="s">
        <v>24</v>
      </c>
      <c r="D11" s="51" t="s">
        <v>10</v>
      </c>
      <c r="E11" s="51" t="s">
        <v>2</v>
      </c>
      <c r="F11" s="8" t="s">
        <v>3</v>
      </c>
      <c r="G11" s="8" t="s">
        <v>38</v>
      </c>
      <c r="H11" s="9" t="s">
        <v>4</v>
      </c>
      <c r="I11" s="8" t="s">
        <v>5</v>
      </c>
      <c r="J11" s="8" t="s">
        <v>6</v>
      </c>
      <c r="K11" s="8" t="s">
        <v>7</v>
      </c>
      <c r="L11" s="8" t="s">
        <v>39</v>
      </c>
    </row>
    <row r="12" spans="1:12" s="10" customFormat="1" ht="20.25" customHeight="1" x14ac:dyDescent="0.3">
      <c r="A12" s="179" t="s">
        <v>13</v>
      </c>
      <c r="B12" s="180"/>
      <c r="C12" s="180"/>
      <c r="D12" s="180"/>
      <c r="E12" s="180"/>
      <c r="F12" s="180"/>
      <c r="G12" s="180"/>
      <c r="H12" s="180"/>
      <c r="I12" s="180"/>
      <c r="J12" s="181"/>
      <c r="K12" s="7">
        <v>44045875</v>
      </c>
      <c r="L12" s="6"/>
    </row>
    <row r="13" spans="1:12" s="22" customFormat="1" ht="20.25" customHeight="1" x14ac:dyDescent="0.25">
      <c r="A13" s="66">
        <v>41331</v>
      </c>
      <c r="B13" s="67" t="s">
        <v>57</v>
      </c>
      <c r="C13" s="67" t="s">
        <v>25</v>
      </c>
      <c r="D13" s="67" t="s">
        <v>16</v>
      </c>
      <c r="E13" s="67" t="s">
        <v>17</v>
      </c>
      <c r="F13" s="68">
        <v>200</v>
      </c>
      <c r="G13" s="68">
        <v>38000</v>
      </c>
      <c r="H13" s="68">
        <f t="shared" ref="H13:H23" si="0">G13*10%</f>
        <v>3800</v>
      </c>
      <c r="I13" s="68">
        <f t="shared" ref="I13:I25" si="1">IF(B13&lt;&gt;"",F13*(G13+H13),0)</f>
        <v>8360000</v>
      </c>
      <c r="J13" s="68"/>
      <c r="K13" s="69">
        <f>IF(B13&lt;&gt;"",K12+I13-J13,0)</f>
        <v>52405875</v>
      </c>
      <c r="L13" s="116" t="s">
        <v>78</v>
      </c>
    </row>
    <row r="14" spans="1:12" ht="20.25" customHeight="1" x14ac:dyDescent="0.25">
      <c r="A14" s="70"/>
      <c r="B14" s="23" t="s">
        <v>57</v>
      </c>
      <c r="C14" s="12" t="s">
        <v>25</v>
      </c>
      <c r="D14" s="12" t="s">
        <v>18</v>
      </c>
      <c r="E14" s="12" t="s">
        <v>17</v>
      </c>
      <c r="F14" s="11">
        <v>101</v>
      </c>
      <c r="G14" s="11">
        <v>40000</v>
      </c>
      <c r="H14" s="21">
        <f t="shared" si="0"/>
        <v>4000</v>
      </c>
      <c r="I14" s="21">
        <f t="shared" si="1"/>
        <v>4444000</v>
      </c>
      <c r="J14" s="11"/>
      <c r="K14" s="71">
        <f t="shared" ref="K14:K23" si="2">IF(B14&lt;&gt;"",K13+I14-J14,0)</f>
        <v>56849875</v>
      </c>
      <c r="L14" s="30" t="s">
        <v>79</v>
      </c>
    </row>
    <row r="15" spans="1:12" ht="20.25" customHeight="1" x14ac:dyDescent="0.25">
      <c r="A15" s="70"/>
      <c r="B15" s="23" t="s">
        <v>57</v>
      </c>
      <c r="C15" s="12" t="s">
        <v>25</v>
      </c>
      <c r="D15" s="12" t="s">
        <v>19</v>
      </c>
      <c r="E15" s="12" t="s">
        <v>17</v>
      </c>
      <c r="F15" s="11">
        <v>202</v>
      </c>
      <c r="G15" s="11">
        <v>28000</v>
      </c>
      <c r="H15" s="21">
        <f t="shared" si="0"/>
        <v>2800</v>
      </c>
      <c r="I15" s="21">
        <f t="shared" si="1"/>
        <v>6221600</v>
      </c>
      <c r="J15" s="11"/>
      <c r="K15" s="71">
        <f t="shared" si="2"/>
        <v>63071475</v>
      </c>
      <c r="L15" s="30" t="s">
        <v>80</v>
      </c>
    </row>
    <row r="16" spans="1:12" ht="20.25" customHeight="1" x14ac:dyDescent="0.25">
      <c r="A16" s="70"/>
      <c r="B16" s="23" t="s">
        <v>57</v>
      </c>
      <c r="C16" s="12" t="s">
        <v>25</v>
      </c>
      <c r="D16" s="12" t="s">
        <v>20</v>
      </c>
      <c r="E16" s="12" t="s">
        <v>17</v>
      </c>
      <c r="F16" s="11">
        <v>100</v>
      </c>
      <c r="G16" s="11">
        <v>39000</v>
      </c>
      <c r="H16" s="21">
        <f t="shared" si="0"/>
        <v>3900</v>
      </c>
      <c r="I16" s="21">
        <f t="shared" si="1"/>
        <v>4290000</v>
      </c>
      <c r="J16" s="11"/>
      <c r="K16" s="71">
        <f t="shared" si="2"/>
        <v>67361475</v>
      </c>
      <c r="L16" s="30" t="s">
        <v>81</v>
      </c>
    </row>
    <row r="17" spans="1:12" ht="20.25" customHeight="1" x14ac:dyDescent="0.25">
      <c r="A17" s="70">
        <v>41365</v>
      </c>
      <c r="B17" s="23" t="s">
        <v>57</v>
      </c>
      <c r="C17" s="12" t="s">
        <v>25</v>
      </c>
      <c r="D17" s="12" t="s">
        <v>65</v>
      </c>
      <c r="E17" s="12" t="s">
        <v>17</v>
      </c>
      <c r="F17" s="11">
        <v>269</v>
      </c>
      <c r="G17" s="11">
        <v>34000</v>
      </c>
      <c r="H17" s="21">
        <f t="shared" si="0"/>
        <v>3400</v>
      </c>
      <c r="I17" s="21">
        <f t="shared" si="1"/>
        <v>10060600</v>
      </c>
      <c r="J17" s="11"/>
      <c r="K17" s="71">
        <f t="shared" si="2"/>
        <v>77422075</v>
      </c>
      <c r="L17" s="30" t="s">
        <v>82</v>
      </c>
    </row>
    <row r="18" spans="1:12" ht="20.25" customHeight="1" x14ac:dyDescent="0.25">
      <c r="A18" s="70"/>
      <c r="B18" s="23" t="s">
        <v>57</v>
      </c>
      <c r="C18" s="12" t="s">
        <v>25</v>
      </c>
      <c r="D18" s="12" t="s">
        <v>66</v>
      </c>
      <c r="E18" s="12" t="s">
        <v>17</v>
      </c>
      <c r="F18" s="11">
        <v>163</v>
      </c>
      <c r="G18" s="11">
        <v>34000</v>
      </c>
      <c r="H18" s="21">
        <f t="shared" si="0"/>
        <v>3400</v>
      </c>
      <c r="I18" s="21">
        <f t="shared" si="1"/>
        <v>6096200</v>
      </c>
      <c r="J18" s="11"/>
      <c r="K18" s="71">
        <f t="shared" si="2"/>
        <v>83518275</v>
      </c>
      <c r="L18" s="30" t="s">
        <v>83</v>
      </c>
    </row>
    <row r="19" spans="1:12" ht="20.25" customHeight="1" x14ac:dyDescent="0.25">
      <c r="A19" s="70">
        <v>41379</v>
      </c>
      <c r="B19" s="30" t="s">
        <v>6</v>
      </c>
      <c r="C19" s="70"/>
      <c r="D19" s="12"/>
      <c r="E19" s="12"/>
      <c r="F19" s="11"/>
      <c r="G19" s="11"/>
      <c r="H19" s="21"/>
      <c r="I19" s="21">
        <f t="shared" si="1"/>
        <v>0</v>
      </c>
      <c r="J19" s="11">
        <v>40000000</v>
      </c>
      <c r="K19" s="71">
        <f t="shared" si="2"/>
        <v>43518275</v>
      </c>
      <c r="L19" s="30"/>
    </row>
    <row r="20" spans="1:12" ht="20.25" customHeight="1" x14ac:dyDescent="0.25">
      <c r="A20" s="70">
        <v>41460</v>
      </c>
      <c r="B20" s="23" t="s">
        <v>57</v>
      </c>
      <c r="C20" s="12" t="s">
        <v>25</v>
      </c>
      <c r="D20" s="12" t="s">
        <v>18</v>
      </c>
      <c r="E20" s="12" t="s">
        <v>17</v>
      </c>
      <c r="F20" s="11">
        <v>112</v>
      </c>
      <c r="G20" s="11">
        <v>34000</v>
      </c>
      <c r="H20" s="21">
        <f t="shared" si="0"/>
        <v>3400</v>
      </c>
      <c r="I20" s="21">
        <f t="shared" si="1"/>
        <v>4188800</v>
      </c>
      <c r="J20" s="11"/>
      <c r="K20" s="71">
        <f t="shared" si="2"/>
        <v>47707075</v>
      </c>
      <c r="L20" s="30" t="s">
        <v>97</v>
      </c>
    </row>
    <row r="21" spans="1:12" ht="20.25" customHeight="1" x14ac:dyDescent="0.25">
      <c r="A21" s="70"/>
      <c r="B21" s="23" t="s">
        <v>57</v>
      </c>
      <c r="C21" s="12" t="s">
        <v>25</v>
      </c>
      <c r="D21" s="12" t="s">
        <v>20</v>
      </c>
      <c r="E21" s="12" t="s">
        <v>17</v>
      </c>
      <c r="F21" s="11">
        <v>162</v>
      </c>
      <c r="G21" s="11">
        <v>39000</v>
      </c>
      <c r="H21" s="21">
        <f t="shared" si="0"/>
        <v>3900</v>
      </c>
      <c r="I21" s="21">
        <f t="shared" si="1"/>
        <v>6949800</v>
      </c>
      <c r="J21" s="11"/>
      <c r="K21" s="71">
        <f t="shared" si="2"/>
        <v>54656875</v>
      </c>
      <c r="L21" s="30" t="s">
        <v>98</v>
      </c>
    </row>
    <row r="22" spans="1:12" ht="20.25" customHeight="1" x14ac:dyDescent="0.25">
      <c r="A22" s="70"/>
      <c r="B22" s="23" t="s">
        <v>57</v>
      </c>
      <c r="C22" s="12" t="s">
        <v>25</v>
      </c>
      <c r="D22" s="12" t="s">
        <v>16</v>
      </c>
      <c r="E22" s="12" t="s">
        <v>17</v>
      </c>
      <c r="F22" s="11">
        <v>112</v>
      </c>
      <c r="G22" s="11">
        <v>38000</v>
      </c>
      <c r="H22" s="21">
        <f t="shared" si="0"/>
        <v>3800</v>
      </c>
      <c r="I22" s="21">
        <f t="shared" si="1"/>
        <v>4681600</v>
      </c>
      <c r="J22" s="11"/>
      <c r="K22" s="71">
        <f t="shared" si="2"/>
        <v>59338475</v>
      </c>
      <c r="L22" s="30" t="s">
        <v>78</v>
      </c>
    </row>
    <row r="23" spans="1:12" ht="20.25" customHeight="1" x14ac:dyDescent="0.25">
      <c r="A23" s="70"/>
      <c r="B23" s="23" t="s">
        <v>57</v>
      </c>
      <c r="C23" s="12" t="s">
        <v>25</v>
      </c>
      <c r="D23" s="12" t="s">
        <v>99</v>
      </c>
      <c r="E23" s="12" t="s">
        <v>17</v>
      </c>
      <c r="F23" s="11">
        <v>215</v>
      </c>
      <c r="G23" s="11">
        <v>28000</v>
      </c>
      <c r="H23" s="21">
        <f t="shared" si="0"/>
        <v>2800</v>
      </c>
      <c r="I23" s="21">
        <f t="shared" si="1"/>
        <v>6622000</v>
      </c>
      <c r="J23" s="11"/>
      <c r="K23" s="71">
        <f t="shared" si="2"/>
        <v>65960475</v>
      </c>
      <c r="L23" s="30" t="s">
        <v>100</v>
      </c>
    </row>
    <row r="24" spans="1:12" ht="20.25" customHeight="1" x14ac:dyDescent="0.25">
      <c r="A24" s="70">
        <v>41465</v>
      </c>
      <c r="B24" s="30" t="s">
        <v>6</v>
      </c>
      <c r="C24" s="70"/>
      <c r="D24" s="12"/>
      <c r="E24" s="12"/>
      <c r="F24" s="11"/>
      <c r="G24" s="11"/>
      <c r="H24" s="21"/>
      <c r="I24" s="21">
        <f t="shared" si="1"/>
        <v>0</v>
      </c>
      <c r="J24" s="11">
        <v>30000000</v>
      </c>
      <c r="K24" s="71">
        <f t="shared" ref="K24:K36" si="3">IF(B24&lt;&gt;"",K23+I24-J24,0)</f>
        <v>35960475</v>
      </c>
      <c r="L24" s="30"/>
    </row>
    <row r="25" spans="1:12" ht="20.25" customHeight="1" x14ac:dyDescent="0.25">
      <c r="A25" s="70">
        <v>41514</v>
      </c>
      <c r="B25" s="30" t="s">
        <v>6</v>
      </c>
      <c r="C25" s="70"/>
      <c r="D25" s="12"/>
      <c r="E25" s="12"/>
      <c r="F25" s="11"/>
      <c r="G25" s="11"/>
      <c r="H25" s="21"/>
      <c r="I25" s="21">
        <f t="shared" si="1"/>
        <v>0</v>
      </c>
      <c r="J25" s="11">
        <f>K24</f>
        <v>35960475</v>
      </c>
      <c r="K25" s="71">
        <f t="shared" si="3"/>
        <v>0</v>
      </c>
      <c r="L25" s="30"/>
    </row>
    <row r="26" spans="1:12" ht="20.25" customHeight="1" x14ac:dyDescent="0.25">
      <c r="A26" s="72">
        <v>41648</v>
      </c>
      <c r="B26" s="23" t="s">
        <v>57</v>
      </c>
      <c r="C26" s="12" t="s">
        <v>25</v>
      </c>
      <c r="D26" s="12" t="s">
        <v>18</v>
      </c>
      <c r="E26" s="12" t="s">
        <v>17</v>
      </c>
      <c r="F26" s="16">
        <v>339</v>
      </c>
      <c r="G26" s="16">
        <v>34000</v>
      </c>
      <c r="H26" s="21">
        <f>G26*10%</f>
        <v>3400</v>
      </c>
      <c r="I26" s="21">
        <f t="shared" ref="I26:I36" si="4">IF(B26&lt;&gt;"",F26*(G26+H26),0)</f>
        <v>12678600</v>
      </c>
      <c r="J26" s="11"/>
      <c r="K26" s="71">
        <f t="shared" si="3"/>
        <v>12678600</v>
      </c>
      <c r="L26" s="30" t="s">
        <v>97</v>
      </c>
    </row>
    <row r="27" spans="1:12" ht="20.25" customHeight="1" x14ac:dyDescent="0.25">
      <c r="A27" s="72"/>
      <c r="B27" s="23" t="s">
        <v>57</v>
      </c>
      <c r="C27" s="12" t="s">
        <v>25</v>
      </c>
      <c r="D27" s="15" t="s">
        <v>99</v>
      </c>
      <c r="E27" s="12" t="s">
        <v>17</v>
      </c>
      <c r="F27" s="16">
        <v>75</v>
      </c>
      <c r="G27" s="16">
        <v>40000</v>
      </c>
      <c r="H27" s="21">
        <f>G27*10%</f>
        <v>4000</v>
      </c>
      <c r="I27" s="21">
        <f t="shared" si="4"/>
        <v>3300000</v>
      </c>
      <c r="J27" s="11"/>
      <c r="K27" s="71">
        <f t="shared" si="3"/>
        <v>15978600</v>
      </c>
      <c r="L27" s="30" t="s">
        <v>164</v>
      </c>
    </row>
    <row r="28" spans="1:12" ht="20.25" customHeight="1" x14ac:dyDescent="0.25">
      <c r="A28" s="72"/>
      <c r="B28" s="23" t="s">
        <v>57</v>
      </c>
      <c r="C28" s="12" t="s">
        <v>25</v>
      </c>
      <c r="D28" s="15" t="s">
        <v>66</v>
      </c>
      <c r="E28" s="12" t="s">
        <v>17</v>
      </c>
      <c r="F28" s="16">
        <v>116</v>
      </c>
      <c r="G28" s="16">
        <v>34000</v>
      </c>
      <c r="H28" s="21">
        <f>G28*10%</f>
        <v>3400</v>
      </c>
      <c r="I28" s="21">
        <f t="shared" si="4"/>
        <v>4338400</v>
      </c>
      <c r="J28" s="11"/>
      <c r="K28" s="71">
        <f t="shared" si="3"/>
        <v>20317000</v>
      </c>
      <c r="L28" s="30" t="s">
        <v>83</v>
      </c>
    </row>
    <row r="29" spans="1:12" ht="20.25" customHeight="1" x14ac:dyDescent="0.25">
      <c r="A29" s="70">
        <v>41795</v>
      </c>
      <c r="B29" s="30" t="s">
        <v>6</v>
      </c>
      <c r="C29" s="70"/>
      <c r="D29" s="12"/>
      <c r="E29" s="12"/>
      <c r="F29" s="11"/>
      <c r="G29" s="11"/>
      <c r="H29" s="21"/>
      <c r="I29" s="21">
        <f t="shared" si="4"/>
        <v>0</v>
      </c>
      <c r="J29" s="11">
        <f>K28</f>
        <v>20317000</v>
      </c>
      <c r="K29" s="71">
        <f t="shared" si="3"/>
        <v>0</v>
      </c>
      <c r="L29" s="30"/>
    </row>
    <row r="30" spans="1:12" ht="20.25" customHeight="1" x14ac:dyDescent="0.25">
      <c r="A30" s="72">
        <v>41821</v>
      </c>
      <c r="B30" s="23" t="s">
        <v>57</v>
      </c>
      <c r="C30" s="12" t="s">
        <v>25</v>
      </c>
      <c r="D30" s="12" t="s">
        <v>18</v>
      </c>
      <c r="E30" s="12" t="s">
        <v>17</v>
      </c>
      <c r="F30" s="16">
        <v>120</v>
      </c>
      <c r="G30" s="16">
        <v>34000</v>
      </c>
      <c r="H30" s="21">
        <f>G30*10%</f>
        <v>3400</v>
      </c>
      <c r="I30" s="21">
        <f t="shared" si="4"/>
        <v>4488000</v>
      </c>
      <c r="J30" s="11"/>
      <c r="K30" s="71">
        <f t="shared" si="3"/>
        <v>4488000</v>
      </c>
      <c r="L30" s="30" t="s">
        <v>97</v>
      </c>
    </row>
    <row r="31" spans="1:12" ht="20.25" customHeight="1" x14ac:dyDescent="0.25">
      <c r="A31" s="72"/>
      <c r="B31" s="23" t="s">
        <v>57</v>
      </c>
      <c r="C31" s="12" t="s">
        <v>25</v>
      </c>
      <c r="D31" s="15" t="s">
        <v>99</v>
      </c>
      <c r="E31" s="12" t="s">
        <v>17</v>
      </c>
      <c r="F31" s="16">
        <v>80</v>
      </c>
      <c r="G31" s="16">
        <v>40000</v>
      </c>
      <c r="H31" s="21">
        <f t="shared" ref="H31:H66" si="5">G31*10%</f>
        <v>4000</v>
      </c>
      <c r="I31" s="21">
        <f t="shared" si="4"/>
        <v>3520000</v>
      </c>
      <c r="J31" s="11"/>
      <c r="K31" s="71">
        <f t="shared" si="3"/>
        <v>8008000</v>
      </c>
      <c r="L31" s="30" t="s">
        <v>205</v>
      </c>
    </row>
    <row r="32" spans="1:12" ht="20.25" customHeight="1" x14ac:dyDescent="0.25">
      <c r="A32" s="72"/>
      <c r="B32" s="23" t="s">
        <v>57</v>
      </c>
      <c r="C32" s="12" t="s">
        <v>25</v>
      </c>
      <c r="D32" s="15" t="s">
        <v>20</v>
      </c>
      <c r="E32" s="12" t="s">
        <v>17</v>
      </c>
      <c r="F32" s="16">
        <v>100</v>
      </c>
      <c r="G32" s="16">
        <v>32000</v>
      </c>
      <c r="H32" s="21">
        <f t="shared" si="5"/>
        <v>3200</v>
      </c>
      <c r="I32" s="21">
        <f t="shared" si="4"/>
        <v>3520000</v>
      </c>
      <c r="J32" s="11"/>
      <c r="K32" s="71">
        <f t="shared" si="3"/>
        <v>11528000</v>
      </c>
      <c r="L32" s="30" t="s">
        <v>206</v>
      </c>
    </row>
    <row r="33" spans="1:12" ht="20.25" customHeight="1" x14ac:dyDescent="0.25">
      <c r="A33" s="72">
        <v>41836</v>
      </c>
      <c r="B33" s="23" t="s">
        <v>207</v>
      </c>
      <c r="C33" s="15" t="s">
        <v>212</v>
      </c>
      <c r="D33" s="15" t="s">
        <v>208</v>
      </c>
      <c r="E33" s="12" t="s">
        <v>17</v>
      </c>
      <c r="F33" s="16">
        <v>230</v>
      </c>
      <c r="G33" s="16">
        <v>3500</v>
      </c>
      <c r="H33" s="21">
        <f t="shared" si="5"/>
        <v>350</v>
      </c>
      <c r="I33" s="21">
        <f t="shared" si="4"/>
        <v>885500</v>
      </c>
      <c r="J33" s="11"/>
      <c r="K33" s="71">
        <f t="shared" si="3"/>
        <v>12413500</v>
      </c>
      <c r="L33" s="30" t="s">
        <v>209</v>
      </c>
    </row>
    <row r="34" spans="1:12" ht="20.25" customHeight="1" x14ac:dyDescent="0.25">
      <c r="A34" s="72"/>
      <c r="B34" s="23" t="s">
        <v>207</v>
      </c>
      <c r="C34" s="15" t="s">
        <v>212</v>
      </c>
      <c r="D34" s="15" t="s">
        <v>208</v>
      </c>
      <c r="E34" s="12" t="s">
        <v>17</v>
      </c>
      <c r="F34" s="16">
        <v>210</v>
      </c>
      <c r="G34" s="16">
        <v>3500</v>
      </c>
      <c r="H34" s="21">
        <f t="shared" si="5"/>
        <v>350</v>
      </c>
      <c r="I34" s="21">
        <f t="shared" si="4"/>
        <v>808500</v>
      </c>
      <c r="J34" s="11"/>
      <c r="K34" s="71">
        <f t="shared" si="3"/>
        <v>13222000</v>
      </c>
      <c r="L34" s="30" t="s">
        <v>210</v>
      </c>
    </row>
    <row r="35" spans="1:12" ht="20.25" customHeight="1" x14ac:dyDescent="0.25">
      <c r="A35" s="72"/>
      <c r="B35" s="23" t="s">
        <v>207</v>
      </c>
      <c r="C35" s="15" t="s">
        <v>212</v>
      </c>
      <c r="D35" s="15" t="s">
        <v>208</v>
      </c>
      <c r="E35" s="12" t="s">
        <v>17</v>
      </c>
      <c r="F35" s="16">
        <v>210</v>
      </c>
      <c r="G35" s="16">
        <v>3500</v>
      </c>
      <c r="H35" s="21">
        <f t="shared" si="5"/>
        <v>350</v>
      </c>
      <c r="I35" s="21">
        <f t="shared" si="4"/>
        <v>808500</v>
      </c>
      <c r="J35" s="11"/>
      <c r="K35" s="71">
        <f t="shared" si="3"/>
        <v>14030500</v>
      </c>
      <c r="L35" s="30" t="s">
        <v>211</v>
      </c>
    </row>
    <row r="36" spans="1:12" ht="20.25" customHeight="1" x14ac:dyDescent="0.25">
      <c r="A36" s="72"/>
      <c r="B36" s="23" t="s">
        <v>57</v>
      </c>
      <c r="C36" s="15" t="s">
        <v>212</v>
      </c>
      <c r="D36" s="15" t="s">
        <v>213</v>
      </c>
      <c r="E36" s="12" t="s">
        <v>17</v>
      </c>
      <c r="F36" s="16">
        <v>20</v>
      </c>
      <c r="G36" s="16">
        <v>49500</v>
      </c>
      <c r="H36" s="21">
        <f t="shared" si="5"/>
        <v>4950</v>
      </c>
      <c r="I36" s="21">
        <f t="shared" si="4"/>
        <v>1089000</v>
      </c>
      <c r="J36" s="11"/>
      <c r="K36" s="71">
        <f t="shared" si="3"/>
        <v>15119500</v>
      </c>
      <c r="L36" s="30" t="s">
        <v>145</v>
      </c>
    </row>
    <row r="37" spans="1:12" ht="20.25" customHeight="1" x14ac:dyDescent="0.25">
      <c r="A37" s="72"/>
      <c r="B37" s="23" t="s">
        <v>57</v>
      </c>
      <c r="C37" s="15" t="s">
        <v>212</v>
      </c>
      <c r="D37" s="15" t="s">
        <v>213</v>
      </c>
      <c r="E37" s="12" t="s">
        <v>17</v>
      </c>
      <c r="F37" s="16">
        <v>20</v>
      </c>
      <c r="G37" s="16">
        <v>49500</v>
      </c>
      <c r="H37" s="21">
        <f t="shared" si="5"/>
        <v>4950</v>
      </c>
      <c r="I37" s="21">
        <f t="shared" ref="I37:I48" si="6">IF(B37&lt;&gt;"",F37*(G37+H37),0)</f>
        <v>1089000</v>
      </c>
      <c r="J37" s="11"/>
      <c r="K37" s="71">
        <f t="shared" ref="K37:K48" si="7">IF(B37&lt;&gt;"",K36+I37-J37,0)</f>
        <v>16208500</v>
      </c>
      <c r="L37" s="30" t="s">
        <v>76</v>
      </c>
    </row>
    <row r="38" spans="1:12" ht="20.25" customHeight="1" x14ac:dyDescent="0.25">
      <c r="A38" s="72">
        <v>41839</v>
      </c>
      <c r="B38" s="23" t="s">
        <v>57</v>
      </c>
      <c r="C38" s="15" t="s">
        <v>212</v>
      </c>
      <c r="D38" s="15" t="s">
        <v>208</v>
      </c>
      <c r="E38" s="12" t="s">
        <v>17</v>
      </c>
      <c r="F38" s="16">
        <v>1345</v>
      </c>
      <c r="G38" s="16">
        <v>3500</v>
      </c>
      <c r="H38" s="21">
        <f t="shared" si="5"/>
        <v>350</v>
      </c>
      <c r="I38" s="21">
        <f t="shared" si="6"/>
        <v>5178250</v>
      </c>
      <c r="J38" s="11"/>
      <c r="K38" s="71">
        <f t="shared" si="7"/>
        <v>21386750</v>
      </c>
      <c r="L38" s="30" t="s">
        <v>76</v>
      </c>
    </row>
    <row r="39" spans="1:12" ht="20.25" customHeight="1" x14ac:dyDescent="0.25">
      <c r="A39" s="72"/>
      <c r="B39" s="23" t="s">
        <v>57</v>
      </c>
      <c r="C39" s="15" t="s">
        <v>212</v>
      </c>
      <c r="D39" s="15" t="s">
        <v>213</v>
      </c>
      <c r="E39" s="12" t="s">
        <v>17</v>
      </c>
      <c r="F39" s="16">
        <v>90</v>
      </c>
      <c r="G39" s="16">
        <v>49500</v>
      </c>
      <c r="H39" s="21">
        <f t="shared" si="5"/>
        <v>4950</v>
      </c>
      <c r="I39" s="21">
        <f t="shared" si="6"/>
        <v>4900500</v>
      </c>
      <c r="J39" s="11"/>
      <c r="K39" s="71">
        <f t="shared" si="7"/>
        <v>26287250</v>
      </c>
      <c r="L39" s="30" t="s">
        <v>145</v>
      </c>
    </row>
    <row r="40" spans="1:12" ht="20.25" customHeight="1" x14ac:dyDescent="0.25">
      <c r="A40" s="72"/>
      <c r="B40" s="23" t="s">
        <v>57</v>
      </c>
      <c r="C40" s="15" t="s">
        <v>212</v>
      </c>
      <c r="D40" s="15" t="s">
        <v>213</v>
      </c>
      <c r="E40" s="12" t="s">
        <v>17</v>
      </c>
      <c r="F40" s="16">
        <v>90</v>
      </c>
      <c r="G40" s="16">
        <v>49500</v>
      </c>
      <c r="H40" s="21">
        <f t="shared" si="5"/>
        <v>4950</v>
      </c>
      <c r="I40" s="21">
        <f t="shared" si="6"/>
        <v>4900500</v>
      </c>
      <c r="J40" s="11"/>
      <c r="K40" s="71">
        <f t="shared" si="7"/>
        <v>31187750</v>
      </c>
      <c r="L40" s="30" t="s">
        <v>76</v>
      </c>
    </row>
    <row r="41" spans="1:12" ht="20.25" customHeight="1" x14ac:dyDescent="0.25">
      <c r="A41" s="72">
        <v>41844</v>
      </c>
      <c r="B41" s="23" t="s">
        <v>207</v>
      </c>
      <c r="C41" s="15" t="s">
        <v>212</v>
      </c>
      <c r="D41" s="15" t="s">
        <v>208</v>
      </c>
      <c r="E41" s="12" t="s">
        <v>17</v>
      </c>
      <c r="F41" s="16">
        <v>2663</v>
      </c>
      <c r="G41" s="16">
        <v>3500</v>
      </c>
      <c r="H41" s="21">
        <f t="shared" si="5"/>
        <v>350</v>
      </c>
      <c r="I41" s="21">
        <f t="shared" si="6"/>
        <v>10252550</v>
      </c>
      <c r="J41" s="11"/>
      <c r="K41" s="71">
        <f t="shared" si="7"/>
        <v>41440300</v>
      </c>
      <c r="L41" s="30" t="s">
        <v>209</v>
      </c>
    </row>
    <row r="42" spans="1:12" ht="20.25" customHeight="1" x14ac:dyDescent="0.25">
      <c r="A42" s="72"/>
      <c r="B42" s="23" t="s">
        <v>207</v>
      </c>
      <c r="C42" s="15" t="s">
        <v>212</v>
      </c>
      <c r="D42" s="15" t="s">
        <v>208</v>
      </c>
      <c r="E42" s="12" t="s">
        <v>17</v>
      </c>
      <c r="F42" s="16">
        <v>1614</v>
      </c>
      <c r="G42" s="16">
        <v>3500</v>
      </c>
      <c r="H42" s="21">
        <f t="shared" si="5"/>
        <v>350</v>
      </c>
      <c r="I42" s="21">
        <f t="shared" si="6"/>
        <v>6213900</v>
      </c>
      <c r="J42" s="11"/>
      <c r="K42" s="71">
        <f t="shared" si="7"/>
        <v>47654200</v>
      </c>
      <c r="L42" s="30" t="s">
        <v>210</v>
      </c>
    </row>
    <row r="43" spans="1:12" ht="20.25" customHeight="1" x14ac:dyDescent="0.25">
      <c r="A43" s="70">
        <v>41938</v>
      </c>
      <c r="B43" s="30" t="s">
        <v>6</v>
      </c>
      <c r="C43" s="70"/>
      <c r="D43" s="12"/>
      <c r="E43" s="12"/>
      <c r="F43" s="11"/>
      <c r="G43" s="11"/>
      <c r="H43" s="21"/>
      <c r="I43" s="21">
        <f t="shared" si="6"/>
        <v>0</v>
      </c>
      <c r="J43" s="11">
        <f>K42</f>
        <v>47654200</v>
      </c>
      <c r="K43" s="71">
        <f t="shared" si="7"/>
        <v>0</v>
      </c>
      <c r="L43" s="30"/>
    </row>
    <row r="44" spans="1:12" ht="20.25" customHeight="1" x14ac:dyDescent="0.25">
      <c r="A44" s="72">
        <v>41972</v>
      </c>
      <c r="B44" s="23" t="s">
        <v>57</v>
      </c>
      <c r="C44" s="15" t="s">
        <v>212</v>
      </c>
      <c r="D44" s="15" t="s">
        <v>226</v>
      </c>
      <c r="E44" s="12" t="s">
        <v>17</v>
      </c>
      <c r="F44" s="16">
        <v>2249</v>
      </c>
      <c r="G44" s="16">
        <v>20000</v>
      </c>
      <c r="H44" s="21">
        <f t="shared" si="5"/>
        <v>2000</v>
      </c>
      <c r="I44" s="21">
        <f t="shared" si="6"/>
        <v>49478000</v>
      </c>
      <c r="J44" s="11"/>
      <c r="K44" s="71">
        <f t="shared" si="7"/>
        <v>49478000</v>
      </c>
      <c r="L44" s="30" t="s">
        <v>145</v>
      </c>
    </row>
    <row r="45" spans="1:12" ht="20.25" customHeight="1" x14ac:dyDescent="0.25">
      <c r="A45" s="72"/>
      <c r="B45" s="23" t="s">
        <v>207</v>
      </c>
      <c r="C45" s="15" t="s">
        <v>212</v>
      </c>
      <c r="D45" s="15" t="s">
        <v>208</v>
      </c>
      <c r="E45" s="12" t="s">
        <v>17</v>
      </c>
      <c r="F45" s="16">
        <v>1207</v>
      </c>
      <c r="G45" s="16">
        <v>5700</v>
      </c>
      <c r="H45" s="21">
        <f t="shared" si="5"/>
        <v>570</v>
      </c>
      <c r="I45" s="21">
        <f t="shared" si="6"/>
        <v>7567890</v>
      </c>
      <c r="J45" s="11"/>
      <c r="K45" s="71">
        <f t="shared" si="7"/>
        <v>57045890</v>
      </c>
      <c r="L45" s="30" t="s">
        <v>227</v>
      </c>
    </row>
    <row r="46" spans="1:12" ht="20.25" customHeight="1" x14ac:dyDescent="0.25">
      <c r="A46" s="72">
        <v>41986</v>
      </c>
      <c r="B46" s="23" t="s">
        <v>207</v>
      </c>
      <c r="C46" s="15" t="s">
        <v>212</v>
      </c>
      <c r="D46" s="15" t="s">
        <v>208</v>
      </c>
      <c r="E46" s="12" t="s">
        <v>17</v>
      </c>
      <c r="F46" s="16">
        <v>6292</v>
      </c>
      <c r="G46" s="16">
        <v>5700</v>
      </c>
      <c r="H46" s="21">
        <f t="shared" si="5"/>
        <v>570</v>
      </c>
      <c r="I46" s="21">
        <f t="shared" si="6"/>
        <v>39450840</v>
      </c>
      <c r="J46" s="11"/>
      <c r="K46" s="71">
        <f t="shared" si="7"/>
        <v>96496730</v>
      </c>
      <c r="L46" s="30"/>
    </row>
    <row r="47" spans="1:12" ht="20.25" customHeight="1" x14ac:dyDescent="0.25">
      <c r="A47" s="70">
        <v>41997</v>
      </c>
      <c r="B47" s="30" t="s">
        <v>6</v>
      </c>
      <c r="C47" s="70"/>
      <c r="D47" s="12"/>
      <c r="E47" s="12"/>
      <c r="F47" s="11"/>
      <c r="G47" s="11"/>
      <c r="H47" s="21"/>
      <c r="I47" s="21">
        <f t="shared" si="6"/>
        <v>0</v>
      </c>
      <c r="J47" s="11">
        <v>50000000</v>
      </c>
      <c r="K47" s="71">
        <f>IF(B47&lt;&gt;"",K46+I47-J47,0)</f>
        <v>46496730</v>
      </c>
      <c r="L47" s="30"/>
    </row>
    <row r="48" spans="1:12" ht="20.25" customHeight="1" x14ac:dyDescent="0.25">
      <c r="A48" s="72">
        <v>42040</v>
      </c>
      <c r="B48" s="23" t="s">
        <v>207</v>
      </c>
      <c r="C48" s="15" t="s">
        <v>212</v>
      </c>
      <c r="D48" s="15" t="s">
        <v>226</v>
      </c>
      <c r="E48" s="12" t="s">
        <v>17</v>
      </c>
      <c r="F48" s="16">
        <v>650</v>
      </c>
      <c r="G48" s="16">
        <v>20000</v>
      </c>
      <c r="H48" s="21">
        <f t="shared" si="5"/>
        <v>2000</v>
      </c>
      <c r="I48" s="21">
        <f t="shared" si="6"/>
        <v>14300000</v>
      </c>
      <c r="J48" s="11"/>
      <c r="K48" s="71">
        <f t="shared" si="7"/>
        <v>60796730</v>
      </c>
      <c r="L48" s="30"/>
    </row>
    <row r="49" spans="1:12" ht="20.25" customHeight="1" x14ac:dyDescent="0.25">
      <c r="A49" s="72"/>
      <c r="B49" s="23" t="s">
        <v>207</v>
      </c>
      <c r="C49" s="15" t="s">
        <v>212</v>
      </c>
      <c r="D49" s="15" t="s">
        <v>260</v>
      </c>
      <c r="E49" s="12" t="s">
        <v>17</v>
      </c>
      <c r="F49" s="16">
        <v>300</v>
      </c>
      <c r="G49" s="16">
        <v>3500</v>
      </c>
      <c r="H49" s="21">
        <f t="shared" si="5"/>
        <v>350</v>
      </c>
      <c r="I49" s="21">
        <f t="shared" ref="I49:I57" si="8">IF(B49&lt;&gt;"",F49*(G49+H49),0)</f>
        <v>1155000</v>
      </c>
      <c r="J49" s="11"/>
      <c r="K49" s="71">
        <f t="shared" ref="K49:K57" si="9">IF(B49&lt;&gt;"",K48+I49-J49,0)</f>
        <v>61951730</v>
      </c>
      <c r="L49" s="30"/>
    </row>
    <row r="50" spans="1:12" ht="20.25" customHeight="1" x14ac:dyDescent="0.25">
      <c r="A50" s="72"/>
      <c r="B50" s="23" t="s">
        <v>207</v>
      </c>
      <c r="C50" s="15" t="s">
        <v>212</v>
      </c>
      <c r="D50" s="15" t="s">
        <v>226</v>
      </c>
      <c r="E50" s="12" t="s">
        <v>17</v>
      </c>
      <c r="F50" s="16">
        <v>704</v>
      </c>
      <c r="G50" s="16">
        <v>20000</v>
      </c>
      <c r="H50" s="21">
        <f t="shared" si="5"/>
        <v>2000</v>
      </c>
      <c r="I50" s="21">
        <f t="shared" si="8"/>
        <v>15488000</v>
      </c>
      <c r="J50" s="11"/>
      <c r="K50" s="71">
        <f t="shared" si="9"/>
        <v>77439730</v>
      </c>
      <c r="L50" s="30"/>
    </row>
    <row r="51" spans="1:12" ht="20.25" customHeight="1" x14ac:dyDescent="0.25">
      <c r="A51" s="72"/>
      <c r="B51" s="23" t="s">
        <v>207</v>
      </c>
      <c r="C51" s="15" t="s">
        <v>212</v>
      </c>
      <c r="D51" s="15" t="s">
        <v>226</v>
      </c>
      <c r="E51" s="12" t="s">
        <v>17</v>
      </c>
      <c r="F51" s="16">
        <v>700</v>
      </c>
      <c r="G51" s="16">
        <v>20000</v>
      </c>
      <c r="H51" s="21">
        <f t="shared" si="5"/>
        <v>2000</v>
      </c>
      <c r="I51" s="21">
        <f t="shared" si="8"/>
        <v>15400000</v>
      </c>
      <c r="J51" s="11"/>
      <c r="K51" s="71">
        <f t="shared" si="9"/>
        <v>92839730</v>
      </c>
      <c r="L51" s="30"/>
    </row>
    <row r="52" spans="1:12" ht="20.25" customHeight="1" x14ac:dyDescent="0.25">
      <c r="A52" s="72">
        <v>42042</v>
      </c>
      <c r="B52" s="23" t="s">
        <v>207</v>
      </c>
      <c r="C52" s="15" t="s">
        <v>212</v>
      </c>
      <c r="D52" s="15" t="s">
        <v>226</v>
      </c>
      <c r="E52" s="12" t="s">
        <v>17</v>
      </c>
      <c r="F52" s="16">
        <v>230</v>
      </c>
      <c r="G52" s="16">
        <v>20000</v>
      </c>
      <c r="H52" s="21">
        <f t="shared" si="5"/>
        <v>2000</v>
      </c>
      <c r="I52" s="21">
        <f t="shared" si="8"/>
        <v>5060000</v>
      </c>
      <c r="J52" s="11"/>
      <c r="K52" s="71">
        <f t="shared" si="9"/>
        <v>97899730</v>
      </c>
      <c r="L52" s="30"/>
    </row>
    <row r="53" spans="1:12" ht="20.25" customHeight="1" x14ac:dyDescent="0.25">
      <c r="A53" s="72"/>
      <c r="B53" s="23" t="s">
        <v>207</v>
      </c>
      <c r="C53" s="15" t="s">
        <v>212</v>
      </c>
      <c r="D53" s="15" t="s">
        <v>260</v>
      </c>
      <c r="E53" s="12" t="s">
        <v>17</v>
      </c>
      <c r="F53" s="16">
        <v>1629</v>
      </c>
      <c r="G53" s="16">
        <v>3500</v>
      </c>
      <c r="H53" s="21">
        <f t="shared" si="5"/>
        <v>350</v>
      </c>
      <c r="I53" s="21">
        <f t="shared" si="8"/>
        <v>6271650</v>
      </c>
      <c r="J53" s="11"/>
      <c r="K53" s="71">
        <f t="shared" si="9"/>
        <v>104171380</v>
      </c>
      <c r="L53" s="30"/>
    </row>
    <row r="54" spans="1:12" ht="20.25" customHeight="1" x14ac:dyDescent="0.25">
      <c r="A54" s="72"/>
      <c r="B54" s="23" t="s">
        <v>207</v>
      </c>
      <c r="C54" s="15" t="s">
        <v>212</v>
      </c>
      <c r="D54" s="15" t="s">
        <v>260</v>
      </c>
      <c r="E54" s="12" t="s">
        <v>17</v>
      </c>
      <c r="F54" s="16">
        <v>1320</v>
      </c>
      <c r="G54" s="16">
        <v>3500</v>
      </c>
      <c r="H54" s="21">
        <f t="shared" si="5"/>
        <v>350</v>
      </c>
      <c r="I54" s="21">
        <f t="shared" si="8"/>
        <v>5082000</v>
      </c>
      <c r="J54" s="11"/>
      <c r="K54" s="71">
        <f t="shared" si="9"/>
        <v>109253380</v>
      </c>
      <c r="L54" s="30"/>
    </row>
    <row r="55" spans="1:12" ht="20.25" customHeight="1" x14ac:dyDescent="0.25">
      <c r="A55" s="72">
        <v>42043</v>
      </c>
      <c r="B55" s="23" t="s">
        <v>207</v>
      </c>
      <c r="C55" s="15" t="s">
        <v>212</v>
      </c>
      <c r="D55" s="15" t="s">
        <v>260</v>
      </c>
      <c r="E55" s="12" t="s">
        <v>17</v>
      </c>
      <c r="F55" s="16">
        <v>1500</v>
      </c>
      <c r="G55" s="16">
        <v>3500</v>
      </c>
      <c r="H55" s="21">
        <f t="shared" si="5"/>
        <v>350</v>
      </c>
      <c r="I55" s="21">
        <f t="shared" si="8"/>
        <v>5775000</v>
      </c>
      <c r="J55" s="11"/>
      <c r="K55" s="71">
        <f t="shared" si="9"/>
        <v>115028380</v>
      </c>
      <c r="L55" s="30"/>
    </row>
    <row r="56" spans="1:12" ht="20.25" customHeight="1" x14ac:dyDescent="0.25">
      <c r="A56" s="72"/>
      <c r="B56" s="23" t="s">
        <v>207</v>
      </c>
      <c r="C56" s="15" t="s">
        <v>212</v>
      </c>
      <c r="D56" s="15" t="s">
        <v>260</v>
      </c>
      <c r="E56" s="12" t="s">
        <v>17</v>
      </c>
      <c r="F56" s="16">
        <v>1040</v>
      </c>
      <c r="G56" s="16">
        <v>3500</v>
      </c>
      <c r="H56" s="21">
        <f t="shared" si="5"/>
        <v>350</v>
      </c>
      <c r="I56" s="21">
        <f t="shared" si="8"/>
        <v>4004000</v>
      </c>
      <c r="J56" s="11"/>
      <c r="K56" s="71">
        <f t="shared" si="9"/>
        <v>119032380</v>
      </c>
      <c r="L56" s="30"/>
    </row>
    <row r="57" spans="1:12" ht="20.25" customHeight="1" x14ac:dyDescent="0.25">
      <c r="A57" s="72">
        <v>42045</v>
      </c>
      <c r="B57" s="23" t="s">
        <v>207</v>
      </c>
      <c r="C57" s="15" t="s">
        <v>212</v>
      </c>
      <c r="D57" s="15" t="s">
        <v>260</v>
      </c>
      <c r="E57" s="12" t="s">
        <v>17</v>
      </c>
      <c r="F57" s="16">
        <v>1946</v>
      </c>
      <c r="G57" s="16">
        <v>3500</v>
      </c>
      <c r="H57" s="21">
        <f t="shared" si="5"/>
        <v>350</v>
      </c>
      <c r="I57" s="21">
        <f t="shared" si="8"/>
        <v>7492100</v>
      </c>
      <c r="J57" s="11"/>
      <c r="K57" s="71">
        <f t="shared" si="9"/>
        <v>126524480</v>
      </c>
      <c r="L57" s="30"/>
    </row>
    <row r="58" spans="1:12" ht="20.25" customHeight="1" x14ac:dyDescent="0.25">
      <c r="A58" s="70">
        <v>42049</v>
      </c>
      <c r="B58" s="30" t="s">
        <v>6</v>
      </c>
      <c r="C58" s="70"/>
      <c r="D58" s="12"/>
      <c r="E58" s="12"/>
      <c r="F58" s="11"/>
      <c r="G58" s="11"/>
      <c r="H58" s="21"/>
      <c r="I58" s="21">
        <f>IF(B58&lt;&gt;"",F58*(G58+H58),0)</f>
        <v>0</v>
      </c>
      <c r="J58" s="11">
        <v>50000000</v>
      </c>
      <c r="K58" s="71">
        <f>IF(B58&lt;&gt;"",K57+I58-J58,0)</f>
        <v>76524480</v>
      </c>
      <c r="L58" s="30"/>
    </row>
    <row r="59" spans="1:12" ht="20.25" customHeight="1" x14ac:dyDescent="0.25">
      <c r="A59" s="72">
        <v>42083</v>
      </c>
      <c r="B59" s="23" t="s">
        <v>207</v>
      </c>
      <c r="C59" s="15" t="s">
        <v>212</v>
      </c>
      <c r="D59" s="15" t="s">
        <v>260</v>
      </c>
      <c r="E59" s="12" t="s">
        <v>17</v>
      </c>
      <c r="F59" s="16">
        <v>4423</v>
      </c>
      <c r="G59" s="16">
        <v>5700</v>
      </c>
      <c r="H59" s="21">
        <f t="shared" si="5"/>
        <v>570</v>
      </c>
      <c r="I59" s="21">
        <f t="shared" ref="I59:I66" si="10">IF(B59&lt;&gt;"",F59*(G59+H59),0)</f>
        <v>27732210</v>
      </c>
      <c r="J59" s="11"/>
      <c r="K59" s="71">
        <f t="shared" ref="K59:K66" si="11">IF(B59&lt;&gt;"",K58+I59-J59,0)</f>
        <v>104256690</v>
      </c>
      <c r="L59" s="30"/>
    </row>
    <row r="60" spans="1:12" ht="20.25" customHeight="1" x14ac:dyDescent="0.25">
      <c r="A60" s="72"/>
      <c r="B60" s="23" t="s">
        <v>207</v>
      </c>
      <c r="C60" s="15" t="s">
        <v>212</v>
      </c>
      <c r="D60" s="15" t="s">
        <v>226</v>
      </c>
      <c r="E60" s="12" t="s">
        <v>17</v>
      </c>
      <c r="F60" s="16">
        <v>917</v>
      </c>
      <c r="G60" s="16">
        <v>20000</v>
      </c>
      <c r="H60" s="21">
        <f t="shared" si="5"/>
        <v>2000</v>
      </c>
      <c r="I60" s="21">
        <f t="shared" si="10"/>
        <v>20174000</v>
      </c>
      <c r="J60" s="11"/>
      <c r="K60" s="71">
        <f t="shared" si="11"/>
        <v>124430690</v>
      </c>
      <c r="L60" s="30"/>
    </row>
    <row r="61" spans="1:12" ht="20.25" customHeight="1" x14ac:dyDescent="0.25">
      <c r="A61" s="70">
        <v>42098</v>
      </c>
      <c r="B61" s="30" t="s">
        <v>6</v>
      </c>
      <c r="C61" s="70"/>
      <c r="D61" s="12"/>
      <c r="E61" s="12"/>
      <c r="F61" s="11"/>
      <c r="G61" s="11"/>
      <c r="H61" s="21"/>
      <c r="I61" s="21">
        <f>IF(B61&lt;&gt;"",F61*(G61+H61),0)</f>
        <v>0</v>
      </c>
      <c r="J61" s="11">
        <v>50000000</v>
      </c>
      <c r="K61" s="71">
        <f>IF(B61&lt;&gt;"",K60+I61-J61,0)</f>
        <v>74430690</v>
      </c>
      <c r="L61" s="30"/>
    </row>
    <row r="62" spans="1:12" ht="20.25" customHeight="1" x14ac:dyDescent="0.25">
      <c r="A62" s="70">
        <v>42159</v>
      </c>
      <c r="B62" s="30" t="s">
        <v>6</v>
      </c>
      <c r="C62" s="70"/>
      <c r="D62" s="12"/>
      <c r="E62" s="12"/>
      <c r="F62" s="11"/>
      <c r="G62" s="11"/>
      <c r="H62" s="21"/>
      <c r="I62" s="21">
        <f>IF(B62&lt;&gt;"",F62*(G62+H62),0)</f>
        <v>0</v>
      </c>
      <c r="J62" s="11">
        <f>K61</f>
        <v>74430690</v>
      </c>
      <c r="K62" s="71">
        <f>IF(B62&lt;&gt;"",K61+I62-J62,0)</f>
        <v>0</v>
      </c>
      <c r="L62" s="30"/>
    </row>
    <row r="63" spans="1:12" ht="20.25" customHeight="1" x14ac:dyDescent="0.25">
      <c r="A63" s="72"/>
      <c r="B63" s="23" t="s">
        <v>207</v>
      </c>
      <c r="C63" s="15" t="s">
        <v>212</v>
      </c>
      <c r="D63" s="15" t="s">
        <v>260</v>
      </c>
      <c r="E63" s="12" t="s">
        <v>17</v>
      </c>
      <c r="F63" s="16">
        <v>1025</v>
      </c>
      <c r="G63" s="16">
        <v>6000</v>
      </c>
      <c r="H63" s="21">
        <f t="shared" si="5"/>
        <v>600</v>
      </c>
      <c r="I63" s="21">
        <f t="shared" si="10"/>
        <v>6765000</v>
      </c>
      <c r="J63" s="11"/>
      <c r="K63" s="71">
        <f t="shared" si="11"/>
        <v>6765000</v>
      </c>
      <c r="L63" s="30" t="s">
        <v>278</v>
      </c>
    </row>
    <row r="64" spans="1:12" ht="20.25" customHeight="1" x14ac:dyDescent="0.25">
      <c r="A64" s="72"/>
      <c r="B64" s="23" t="s">
        <v>207</v>
      </c>
      <c r="C64" s="15" t="s">
        <v>212</v>
      </c>
      <c r="D64" s="15" t="s">
        <v>260</v>
      </c>
      <c r="E64" s="12" t="s">
        <v>17</v>
      </c>
      <c r="F64" s="16">
        <v>400</v>
      </c>
      <c r="G64" s="16">
        <v>5600</v>
      </c>
      <c r="H64" s="21">
        <f t="shared" si="5"/>
        <v>560</v>
      </c>
      <c r="I64" s="21">
        <f t="shared" si="10"/>
        <v>2464000</v>
      </c>
      <c r="J64" s="11"/>
      <c r="K64" s="71">
        <f t="shared" si="11"/>
        <v>9229000</v>
      </c>
      <c r="L64" s="30" t="s">
        <v>279</v>
      </c>
    </row>
    <row r="65" spans="1:12" ht="20.25" customHeight="1" x14ac:dyDescent="0.25">
      <c r="A65" s="72"/>
      <c r="B65" s="23" t="s">
        <v>207</v>
      </c>
      <c r="C65" s="15" t="s">
        <v>212</v>
      </c>
      <c r="D65" s="15" t="s">
        <v>260</v>
      </c>
      <c r="E65" s="12" t="s">
        <v>17</v>
      </c>
      <c r="F65" s="16">
        <v>485</v>
      </c>
      <c r="G65" s="16">
        <v>6000</v>
      </c>
      <c r="H65" s="21">
        <f t="shared" si="5"/>
        <v>600</v>
      </c>
      <c r="I65" s="21">
        <f t="shared" si="10"/>
        <v>3201000</v>
      </c>
      <c r="J65" s="11"/>
      <c r="K65" s="71">
        <f t="shared" si="11"/>
        <v>12430000</v>
      </c>
      <c r="L65" s="30" t="s">
        <v>278</v>
      </c>
    </row>
    <row r="66" spans="1:12" ht="20.25" customHeight="1" x14ac:dyDescent="0.25">
      <c r="A66" s="72"/>
      <c r="B66" s="23" t="s">
        <v>207</v>
      </c>
      <c r="C66" s="15" t="s">
        <v>212</v>
      </c>
      <c r="D66" s="15" t="s">
        <v>260</v>
      </c>
      <c r="E66" s="12" t="s">
        <v>17</v>
      </c>
      <c r="F66" s="16">
        <v>320</v>
      </c>
      <c r="G66" s="16">
        <v>5600</v>
      </c>
      <c r="H66" s="21">
        <f t="shared" si="5"/>
        <v>560</v>
      </c>
      <c r="I66" s="21">
        <f t="shared" si="10"/>
        <v>1971200</v>
      </c>
      <c r="J66" s="11"/>
      <c r="K66" s="71">
        <f t="shared" si="11"/>
        <v>14401200</v>
      </c>
      <c r="L66" s="30" t="s">
        <v>279</v>
      </c>
    </row>
    <row r="67" spans="1:12" ht="20.25" customHeight="1" x14ac:dyDescent="0.25">
      <c r="A67" s="72"/>
      <c r="B67" s="23" t="s">
        <v>207</v>
      </c>
      <c r="C67" s="15" t="s">
        <v>212</v>
      </c>
      <c r="D67" s="15" t="s">
        <v>260</v>
      </c>
      <c r="E67" s="12" t="s">
        <v>17</v>
      </c>
      <c r="F67" s="16">
        <v>1406</v>
      </c>
      <c r="G67" s="16">
        <v>6000</v>
      </c>
      <c r="H67" s="21">
        <f t="shared" ref="H67:H76" si="12">G67*10%</f>
        <v>600</v>
      </c>
      <c r="I67" s="21">
        <f t="shared" ref="I67:I76" si="13">IF(B67&lt;&gt;"",F67*(G67+H67),0)</f>
        <v>9279600</v>
      </c>
      <c r="J67" s="11"/>
      <c r="K67" s="71">
        <f t="shared" ref="K67:K76" si="14">IF(B67&lt;&gt;"",K66+I67-J67,0)</f>
        <v>23680800</v>
      </c>
      <c r="L67" s="30" t="s">
        <v>209</v>
      </c>
    </row>
    <row r="68" spans="1:12" ht="20.25" customHeight="1" x14ac:dyDescent="0.25">
      <c r="A68" s="72"/>
      <c r="B68" s="23" t="s">
        <v>207</v>
      </c>
      <c r="C68" s="15" t="s">
        <v>212</v>
      </c>
      <c r="D68" s="15" t="s">
        <v>260</v>
      </c>
      <c r="E68" s="12" t="s">
        <v>17</v>
      </c>
      <c r="F68" s="16">
        <v>1780</v>
      </c>
      <c r="G68" s="16">
        <v>5600</v>
      </c>
      <c r="H68" s="21">
        <f t="shared" si="12"/>
        <v>560</v>
      </c>
      <c r="I68" s="21">
        <f t="shared" si="13"/>
        <v>10964800</v>
      </c>
      <c r="J68" s="11"/>
      <c r="K68" s="71">
        <f t="shared" si="14"/>
        <v>34645600</v>
      </c>
      <c r="L68" s="30"/>
    </row>
    <row r="69" spans="1:12" ht="20.25" customHeight="1" x14ac:dyDescent="0.25">
      <c r="A69" s="70">
        <v>42363</v>
      </c>
      <c r="B69" s="30" t="s">
        <v>6</v>
      </c>
      <c r="C69" s="70"/>
      <c r="D69" s="12"/>
      <c r="E69" s="12"/>
      <c r="F69" s="11"/>
      <c r="G69" s="11"/>
      <c r="H69" s="21"/>
      <c r="I69" s="21">
        <f>IF(B69&lt;&gt;"",F69*(G69+H69),0)</f>
        <v>0</v>
      </c>
      <c r="J69" s="11">
        <f>K68</f>
        <v>34645600</v>
      </c>
      <c r="K69" s="71">
        <f>IF(B69&lt;&gt;"",K68+I69-J69,0)</f>
        <v>0</v>
      </c>
      <c r="L69" s="30"/>
    </row>
    <row r="70" spans="1:12" ht="20.25" customHeight="1" x14ac:dyDescent="0.25">
      <c r="A70" s="72"/>
      <c r="B70" s="127"/>
      <c r="C70" s="72"/>
      <c r="D70" s="15"/>
      <c r="E70" s="15"/>
      <c r="F70" s="16"/>
      <c r="G70" s="16"/>
      <c r="H70" s="21">
        <f t="shared" si="12"/>
        <v>0</v>
      </c>
      <c r="I70" s="21">
        <f t="shared" si="13"/>
        <v>0</v>
      </c>
      <c r="J70" s="11"/>
      <c r="K70" s="71">
        <f t="shared" si="14"/>
        <v>0</v>
      </c>
      <c r="L70" s="30"/>
    </row>
    <row r="71" spans="1:12" ht="20.25" customHeight="1" x14ac:dyDescent="0.25">
      <c r="A71" s="72"/>
      <c r="B71" s="127"/>
      <c r="C71" s="72"/>
      <c r="D71" s="15"/>
      <c r="E71" s="15"/>
      <c r="F71" s="16"/>
      <c r="G71" s="16"/>
      <c r="H71" s="21">
        <f t="shared" si="12"/>
        <v>0</v>
      </c>
      <c r="I71" s="21">
        <f t="shared" si="13"/>
        <v>0</v>
      </c>
      <c r="J71" s="11"/>
      <c r="K71" s="71">
        <f t="shared" si="14"/>
        <v>0</v>
      </c>
      <c r="L71" s="30"/>
    </row>
    <row r="72" spans="1:12" ht="20.25" customHeight="1" x14ac:dyDescent="0.25">
      <c r="A72" s="72"/>
      <c r="B72" s="127"/>
      <c r="C72" s="72"/>
      <c r="D72" s="15"/>
      <c r="E72" s="15"/>
      <c r="F72" s="16"/>
      <c r="G72" s="16"/>
      <c r="H72" s="21">
        <f t="shared" si="12"/>
        <v>0</v>
      </c>
      <c r="I72" s="21">
        <f t="shared" si="13"/>
        <v>0</v>
      </c>
      <c r="J72" s="11"/>
      <c r="K72" s="71">
        <f t="shared" si="14"/>
        <v>0</v>
      </c>
      <c r="L72" s="30"/>
    </row>
    <row r="73" spans="1:12" ht="20.25" customHeight="1" x14ac:dyDescent="0.25">
      <c r="A73" s="72"/>
      <c r="B73" s="127"/>
      <c r="C73" s="72"/>
      <c r="D73" s="15"/>
      <c r="E73" s="15"/>
      <c r="F73" s="16"/>
      <c r="G73" s="16"/>
      <c r="H73" s="21">
        <f t="shared" si="12"/>
        <v>0</v>
      </c>
      <c r="I73" s="21">
        <f t="shared" si="13"/>
        <v>0</v>
      </c>
      <c r="J73" s="11"/>
      <c r="K73" s="71">
        <f t="shared" si="14"/>
        <v>0</v>
      </c>
      <c r="L73" s="30"/>
    </row>
    <row r="74" spans="1:12" ht="20.25" customHeight="1" x14ac:dyDescent="0.25">
      <c r="A74" s="72"/>
      <c r="B74" s="127"/>
      <c r="C74" s="72"/>
      <c r="D74" s="15"/>
      <c r="E74" s="15"/>
      <c r="F74" s="16"/>
      <c r="G74" s="16"/>
      <c r="H74" s="21">
        <f t="shared" si="12"/>
        <v>0</v>
      </c>
      <c r="I74" s="21">
        <f t="shared" si="13"/>
        <v>0</v>
      </c>
      <c r="J74" s="11"/>
      <c r="K74" s="71">
        <f t="shared" si="14"/>
        <v>0</v>
      </c>
      <c r="L74" s="30"/>
    </row>
    <row r="75" spans="1:12" ht="20.25" customHeight="1" x14ac:dyDescent="0.25">
      <c r="A75" s="72"/>
      <c r="B75" s="127"/>
      <c r="C75" s="72"/>
      <c r="D75" s="15"/>
      <c r="E75" s="15"/>
      <c r="F75" s="16"/>
      <c r="G75" s="16"/>
      <c r="H75" s="21">
        <f t="shared" si="12"/>
        <v>0</v>
      </c>
      <c r="I75" s="21">
        <f t="shared" si="13"/>
        <v>0</v>
      </c>
      <c r="J75" s="11"/>
      <c r="K75" s="71">
        <f t="shared" si="14"/>
        <v>0</v>
      </c>
      <c r="L75" s="30"/>
    </row>
    <row r="76" spans="1:12" ht="20.25" customHeight="1" x14ac:dyDescent="0.25">
      <c r="A76" s="72"/>
      <c r="B76" s="127"/>
      <c r="C76" s="72"/>
      <c r="D76" s="15"/>
      <c r="E76" s="15"/>
      <c r="F76" s="16"/>
      <c r="G76" s="16"/>
      <c r="H76" s="21">
        <f t="shared" si="12"/>
        <v>0</v>
      </c>
      <c r="I76" s="21">
        <f t="shared" si="13"/>
        <v>0</v>
      </c>
      <c r="J76" s="11"/>
      <c r="K76" s="71">
        <f t="shared" si="14"/>
        <v>0</v>
      </c>
      <c r="L76" s="30"/>
    </row>
    <row r="77" spans="1:12" s="18" customFormat="1" ht="20.25" customHeight="1" x14ac:dyDescent="0.25">
      <c r="A77" s="187" t="s">
        <v>40</v>
      </c>
      <c r="B77" s="188"/>
      <c r="C77" s="188"/>
      <c r="D77" s="188"/>
      <c r="E77" s="188"/>
      <c r="F77" s="188"/>
      <c r="G77" s="188"/>
      <c r="H77" s="189"/>
      <c r="I77" s="17">
        <f>SUM(I13:I76)</f>
        <v>388962090</v>
      </c>
      <c r="J77" s="17">
        <f>SUM(J13:J76)</f>
        <v>433007965</v>
      </c>
      <c r="K77" s="17">
        <f>K12+I77-J77</f>
        <v>0</v>
      </c>
      <c r="L77" s="115"/>
    </row>
    <row r="78" spans="1:12" ht="21" customHeight="1" x14ac:dyDescent="0.25">
      <c r="A78" s="19"/>
      <c r="B78" s="3"/>
      <c r="C78" s="3"/>
      <c r="D78" s="3"/>
      <c r="F78" s="20"/>
      <c r="G78" s="20"/>
      <c r="H78" s="20"/>
      <c r="I78" s="20"/>
      <c r="J78" s="20"/>
      <c r="K78" s="20"/>
    </row>
    <row r="79" spans="1:12" ht="21" customHeight="1" x14ac:dyDescent="0.25">
      <c r="B79" s="54" t="s">
        <v>41</v>
      </c>
      <c r="C79" s="3"/>
      <c r="D79" s="4"/>
      <c r="E79" s="176">
        <f>K77</f>
        <v>0</v>
      </c>
      <c r="F79" s="176"/>
      <c r="G79" s="55" t="s">
        <v>43</v>
      </c>
      <c r="J79" s="1"/>
      <c r="K79" s="1"/>
    </row>
    <row r="80" spans="1:12" ht="21" customHeight="1" x14ac:dyDescent="0.25">
      <c r="B80" s="54" t="s">
        <v>42</v>
      </c>
      <c r="C80" s="56"/>
      <c r="D80" s="73" t="e">
        <f ca="1">[1]!VND(E79, TRUE)</f>
        <v>#NAME?</v>
      </c>
      <c r="E80" s="4"/>
      <c r="F80" s="5"/>
      <c r="J80" s="1"/>
      <c r="K80" s="1"/>
    </row>
    <row r="81" spans="1:11" ht="21" customHeight="1" x14ac:dyDescent="0.25">
      <c r="C81" s="3"/>
      <c r="D81" s="4"/>
      <c r="E81" s="4"/>
      <c r="F81" s="5"/>
      <c r="J81" s="1"/>
      <c r="K81" s="1"/>
    </row>
    <row r="82" spans="1:11" ht="21" customHeight="1" x14ac:dyDescent="0.25">
      <c r="A82" s="4" t="s">
        <v>56</v>
      </c>
      <c r="C82" s="3"/>
      <c r="D82" s="4"/>
      <c r="E82" s="4"/>
      <c r="F82" s="5"/>
      <c r="G82" s="4" t="s">
        <v>44</v>
      </c>
      <c r="J82" s="1"/>
      <c r="K82" s="1"/>
    </row>
    <row r="83" spans="1:11" x14ac:dyDescent="0.25">
      <c r="A83" s="19"/>
      <c r="B83" s="3"/>
      <c r="C83" s="3"/>
      <c r="D83" s="3"/>
      <c r="F83" s="20"/>
      <c r="G83" s="20"/>
      <c r="H83" s="20"/>
      <c r="I83" s="20"/>
      <c r="J83" s="20"/>
      <c r="K83" s="20"/>
    </row>
    <row r="84" spans="1:11" x14ac:dyDescent="0.25">
      <c r="A84" s="19"/>
      <c r="B84" s="3"/>
      <c r="C84" s="3"/>
      <c r="D84" s="3"/>
      <c r="F84" s="20"/>
      <c r="G84" s="20"/>
      <c r="H84" s="20"/>
      <c r="I84" s="20"/>
      <c r="J84" s="20"/>
      <c r="K84" s="20"/>
    </row>
    <row r="85" spans="1:11" x14ac:dyDescent="0.25">
      <c r="A85" s="19"/>
      <c r="B85" s="3"/>
      <c r="C85" s="3"/>
      <c r="D85" s="3"/>
      <c r="F85" s="20"/>
      <c r="G85" s="20"/>
      <c r="H85" s="20"/>
      <c r="I85" s="20"/>
      <c r="J85" s="20"/>
      <c r="K85" s="20"/>
    </row>
    <row r="86" spans="1:11" x14ac:dyDescent="0.25">
      <c r="A86" s="19"/>
      <c r="B86" s="3"/>
      <c r="C86" s="3"/>
      <c r="D86" s="3"/>
      <c r="F86" s="20"/>
      <c r="G86" s="20"/>
      <c r="H86" s="20"/>
      <c r="I86" s="20"/>
      <c r="J86" s="20"/>
      <c r="K86" s="20"/>
    </row>
    <row r="87" spans="1:11" x14ac:dyDescent="0.25">
      <c r="A87" s="19"/>
      <c r="B87" s="3"/>
      <c r="C87" s="3"/>
      <c r="D87" s="3"/>
      <c r="F87" s="20"/>
      <c r="G87" s="20"/>
      <c r="H87" s="20"/>
      <c r="I87" s="20"/>
      <c r="J87" s="20"/>
      <c r="K87" s="20"/>
    </row>
    <row r="88" spans="1:11" x14ac:dyDescent="0.25">
      <c r="A88" s="19"/>
      <c r="B88" s="3"/>
      <c r="C88" s="3"/>
      <c r="D88" s="3"/>
      <c r="F88" s="20"/>
      <c r="G88" s="20"/>
      <c r="H88" s="20"/>
      <c r="I88" s="20"/>
      <c r="J88" s="20"/>
      <c r="K88" s="20"/>
    </row>
    <row r="89" spans="1:11" x14ac:dyDescent="0.25">
      <c r="A89" s="19"/>
      <c r="B89" s="3"/>
      <c r="C89" s="3"/>
      <c r="D89" s="3"/>
      <c r="F89" s="20"/>
      <c r="G89" s="20"/>
      <c r="H89" s="20"/>
      <c r="I89" s="20"/>
      <c r="J89" s="20"/>
      <c r="K89" s="20"/>
    </row>
    <row r="90" spans="1:11" x14ac:dyDescent="0.25">
      <c r="A90" s="19"/>
      <c r="B90" s="3"/>
      <c r="C90" s="3"/>
      <c r="D90" s="3"/>
      <c r="F90" s="20"/>
      <c r="G90" s="20"/>
      <c r="H90" s="20"/>
      <c r="I90" s="20"/>
      <c r="J90" s="20"/>
      <c r="K90" s="20"/>
    </row>
    <row r="91" spans="1:11" x14ac:dyDescent="0.25">
      <c r="A91" s="19"/>
      <c r="B91" s="3"/>
      <c r="C91" s="3"/>
      <c r="D91" s="3"/>
      <c r="F91" s="20"/>
      <c r="G91" s="20"/>
      <c r="H91" s="20"/>
      <c r="I91" s="20"/>
      <c r="J91" s="20"/>
      <c r="K91" s="20"/>
    </row>
    <row r="92" spans="1:11" x14ac:dyDescent="0.25">
      <c r="A92" s="19"/>
      <c r="B92" s="3"/>
      <c r="C92" s="3"/>
      <c r="D92" s="3"/>
      <c r="F92" s="20"/>
      <c r="G92" s="20"/>
      <c r="H92" s="20"/>
      <c r="I92" s="20"/>
      <c r="J92" s="20"/>
      <c r="K92" s="20"/>
    </row>
    <row r="93" spans="1:11" x14ac:dyDescent="0.25">
      <c r="A93" s="19"/>
      <c r="B93" s="3"/>
      <c r="C93" s="3"/>
      <c r="D93" s="3"/>
      <c r="F93" s="20"/>
      <c r="G93" s="20"/>
      <c r="H93" s="20"/>
      <c r="I93" s="20"/>
      <c r="J93" s="20"/>
      <c r="K93" s="20"/>
    </row>
    <row r="94" spans="1:11" x14ac:dyDescent="0.25">
      <c r="A94" s="19"/>
      <c r="B94" s="3"/>
      <c r="C94" s="3"/>
      <c r="D94" s="3"/>
      <c r="F94" s="20"/>
      <c r="G94" s="20"/>
      <c r="H94" s="20"/>
      <c r="I94" s="20"/>
      <c r="J94" s="20"/>
      <c r="K94" s="20"/>
    </row>
    <row r="95" spans="1:11" x14ac:dyDescent="0.25">
      <c r="A95" s="19"/>
      <c r="B95" s="3"/>
      <c r="C95" s="3"/>
      <c r="D95" s="3"/>
      <c r="F95" s="20"/>
      <c r="G95" s="20"/>
      <c r="H95" s="20"/>
      <c r="I95" s="20"/>
      <c r="J95" s="20"/>
      <c r="K95" s="20"/>
    </row>
    <row r="96" spans="1:11" x14ac:dyDescent="0.25">
      <c r="A96" s="19"/>
      <c r="B96" s="3"/>
      <c r="C96" s="3"/>
      <c r="D96" s="3"/>
      <c r="F96" s="20"/>
      <c r="G96" s="20"/>
      <c r="H96" s="20"/>
      <c r="I96" s="20"/>
      <c r="J96" s="20"/>
      <c r="K96" s="20"/>
    </row>
    <row r="97" spans="1:11" x14ac:dyDescent="0.25">
      <c r="A97" s="19"/>
      <c r="B97" s="3"/>
      <c r="C97" s="3"/>
      <c r="D97" s="3"/>
      <c r="F97" s="20"/>
      <c r="G97" s="20"/>
      <c r="H97" s="20"/>
      <c r="I97" s="20"/>
      <c r="J97" s="20"/>
      <c r="K97" s="20"/>
    </row>
    <row r="98" spans="1:11" x14ac:dyDescent="0.25">
      <c r="A98" s="19"/>
      <c r="B98" s="3"/>
      <c r="C98" s="3"/>
      <c r="D98" s="3"/>
      <c r="F98" s="20"/>
      <c r="G98" s="20"/>
      <c r="H98" s="20"/>
      <c r="I98" s="20"/>
      <c r="J98" s="20"/>
      <c r="K98" s="20"/>
    </row>
    <row r="99" spans="1:11" x14ac:dyDescent="0.25">
      <c r="A99" s="19"/>
      <c r="B99" s="3"/>
      <c r="C99" s="3"/>
      <c r="D99" s="3"/>
      <c r="F99" s="20"/>
      <c r="G99" s="20"/>
      <c r="H99" s="20"/>
      <c r="I99" s="20"/>
      <c r="J99" s="20"/>
      <c r="K99" s="20"/>
    </row>
    <row r="100" spans="1:11" x14ac:dyDescent="0.25">
      <c r="A100" s="19"/>
      <c r="B100" s="3"/>
      <c r="C100" s="3"/>
      <c r="D100" s="3"/>
      <c r="F100" s="20"/>
      <c r="G100" s="20"/>
      <c r="H100" s="20"/>
      <c r="I100" s="20"/>
      <c r="J100" s="20"/>
      <c r="K100" s="20"/>
    </row>
    <row r="101" spans="1:11" x14ac:dyDescent="0.25">
      <c r="A101" s="19"/>
      <c r="B101" s="3"/>
      <c r="C101" s="3"/>
      <c r="D101" s="3"/>
      <c r="F101" s="20"/>
      <c r="G101" s="20"/>
      <c r="H101" s="20"/>
      <c r="I101" s="20"/>
      <c r="J101" s="20"/>
      <c r="K101" s="20"/>
    </row>
    <row r="102" spans="1:11" x14ac:dyDescent="0.25">
      <c r="A102" s="19"/>
      <c r="B102" s="3"/>
      <c r="C102" s="3"/>
      <c r="D102" s="3"/>
      <c r="F102" s="20"/>
      <c r="G102" s="20"/>
      <c r="H102" s="20"/>
      <c r="I102" s="20"/>
      <c r="J102" s="20"/>
      <c r="K102" s="20"/>
    </row>
    <row r="103" spans="1:11" x14ac:dyDescent="0.25">
      <c r="A103" s="19"/>
      <c r="B103" s="3"/>
      <c r="C103" s="3"/>
      <c r="D103" s="3"/>
      <c r="F103" s="20"/>
      <c r="G103" s="20"/>
      <c r="H103" s="20"/>
      <c r="I103" s="20"/>
      <c r="J103" s="20"/>
      <c r="K103" s="20"/>
    </row>
    <row r="104" spans="1:11" x14ac:dyDescent="0.25">
      <c r="A104" s="19"/>
      <c r="B104" s="3"/>
      <c r="C104" s="3"/>
      <c r="D104" s="3"/>
      <c r="F104" s="20"/>
      <c r="G104" s="20"/>
      <c r="H104" s="20"/>
      <c r="I104" s="20"/>
      <c r="J104" s="20"/>
      <c r="K104" s="20"/>
    </row>
    <row r="105" spans="1:11" x14ac:dyDescent="0.25">
      <c r="A105" s="19"/>
      <c r="B105" s="3"/>
      <c r="C105" s="3"/>
      <c r="D105" s="3"/>
      <c r="F105" s="20"/>
      <c r="G105" s="20"/>
      <c r="H105" s="20"/>
      <c r="I105" s="20"/>
      <c r="J105" s="20"/>
      <c r="K105" s="20"/>
    </row>
    <row r="106" spans="1:11" x14ac:dyDescent="0.25">
      <c r="A106" s="19"/>
      <c r="B106" s="3"/>
      <c r="C106" s="3"/>
      <c r="D106" s="3"/>
      <c r="F106" s="20"/>
      <c r="G106" s="20"/>
      <c r="H106" s="20"/>
      <c r="I106" s="20"/>
      <c r="J106" s="20"/>
      <c r="K106" s="20"/>
    </row>
    <row r="107" spans="1:11" x14ac:dyDescent="0.25">
      <c r="A107" s="19"/>
      <c r="B107" s="3"/>
      <c r="C107" s="3"/>
      <c r="D107" s="3"/>
      <c r="F107" s="20"/>
      <c r="G107" s="20"/>
      <c r="H107" s="20"/>
      <c r="I107" s="20"/>
      <c r="J107" s="20"/>
      <c r="K107" s="20"/>
    </row>
    <row r="108" spans="1:11" x14ac:dyDescent="0.25">
      <c r="A108" s="19"/>
      <c r="B108" s="3"/>
      <c r="C108" s="3"/>
      <c r="D108" s="3"/>
      <c r="F108" s="20"/>
      <c r="G108" s="20"/>
      <c r="H108" s="20"/>
      <c r="I108" s="20"/>
      <c r="J108" s="20"/>
      <c r="K108" s="20"/>
    </row>
    <row r="109" spans="1:11" x14ac:dyDescent="0.25">
      <c r="A109" s="19"/>
      <c r="B109" s="3"/>
      <c r="C109" s="3"/>
      <c r="D109" s="3"/>
      <c r="F109" s="20"/>
      <c r="G109" s="20"/>
      <c r="H109" s="20"/>
      <c r="I109" s="20"/>
      <c r="J109" s="20"/>
      <c r="K109" s="20"/>
    </row>
    <row r="110" spans="1:11" x14ac:dyDescent="0.25">
      <c r="A110" s="19"/>
      <c r="B110" s="3"/>
      <c r="C110" s="3"/>
      <c r="D110" s="3"/>
      <c r="F110" s="20"/>
      <c r="G110" s="20"/>
      <c r="H110" s="20"/>
      <c r="I110" s="20"/>
      <c r="J110" s="20"/>
      <c r="K110" s="20"/>
    </row>
    <row r="111" spans="1:11" x14ac:dyDescent="0.25">
      <c r="A111" s="19"/>
      <c r="B111" s="3"/>
      <c r="C111" s="3"/>
      <c r="D111" s="3"/>
      <c r="F111" s="20"/>
      <c r="G111" s="20"/>
      <c r="H111" s="20"/>
      <c r="I111" s="20"/>
      <c r="J111" s="20"/>
      <c r="K111" s="20"/>
    </row>
    <row r="112" spans="1:11" x14ac:dyDescent="0.25">
      <c r="A112" s="19"/>
      <c r="B112" s="3"/>
      <c r="C112" s="3"/>
      <c r="D112" s="3"/>
      <c r="F112" s="20"/>
      <c r="G112" s="20"/>
      <c r="H112" s="20"/>
      <c r="I112" s="20"/>
      <c r="J112" s="20"/>
      <c r="K112" s="20"/>
    </row>
    <row r="113" spans="1:11" x14ac:dyDescent="0.25">
      <c r="A113" s="19"/>
      <c r="B113" s="3"/>
      <c r="C113" s="3"/>
      <c r="D113" s="3"/>
      <c r="F113" s="20"/>
      <c r="G113" s="20"/>
      <c r="H113" s="20"/>
      <c r="I113" s="20"/>
      <c r="J113" s="20"/>
      <c r="K113" s="20"/>
    </row>
    <row r="114" spans="1:11" x14ac:dyDescent="0.25">
      <c r="A114" s="19"/>
      <c r="B114" s="3"/>
      <c r="C114" s="3"/>
      <c r="D114" s="3"/>
      <c r="F114" s="20"/>
      <c r="G114" s="20"/>
      <c r="H114" s="20"/>
      <c r="I114" s="20"/>
      <c r="J114" s="20"/>
      <c r="K114" s="20"/>
    </row>
    <row r="115" spans="1:11" x14ac:dyDescent="0.25">
      <c r="A115" s="19"/>
      <c r="B115" s="3"/>
      <c r="C115" s="3"/>
      <c r="D115" s="3"/>
      <c r="F115" s="20"/>
      <c r="G115" s="20"/>
      <c r="H115" s="20"/>
      <c r="I115" s="20"/>
      <c r="J115" s="20"/>
      <c r="K115" s="20"/>
    </row>
    <row r="116" spans="1:11" x14ac:dyDescent="0.25">
      <c r="A116" s="19"/>
      <c r="B116" s="3"/>
      <c r="C116" s="3"/>
      <c r="D116" s="3"/>
      <c r="F116" s="20"/>
      <c r="G116" s="20"/>
      <c r="H116" s="20"/>
      <c r="I116" s="20"/>
      <c r="J116" s="20"/>
      <c r="K116" s="20"/>
    </row>
    <row r="117" spans="1:11" x14ac:dyDescent="0.25">
      <c r="A117" s="19"/>
      <c r="B117" s="3"/>
      <c r="C117" s="3"/>
      <c r="D117" s="3"/>
      <c r="F117" s="20"/>
      <c r="G117" s="20"/>
      <c r="H117" s="20"/>
      <c r="I117" s="20"/>
      <c r="J117" s="20"/>
      <c r="K117" s="20"/>
    </row>
    <row r="118" spans="1:11" x14ac:dyDescent="0.25">
      <c r="A118" s="19"/>
      <c r="B118" s="3"/>
      <c r="C118" s="3"/>
      <c r="D118" s="3"/>
      <c r="F118" s="20"/>
      <c r="G118" s="20"/>
      <c r="H118" s="20"/>
      <c r="I118" s="20"/>
      <c r="J118" s="20"/>
      <c r="K118" s="20"/>
    </row>
    <row r="119" spans="1:11" x14ac:dyDescent="0.25">
      <c r="A119" s="19"/>
      <c r="B119" s="3"/>
      <c r="C119" s="3"/>
      <c r="D119" s="3"/>
      <c r="F119" s="20"/>
      <c r="G119" s="20"/>
      <c r="H119" s="20"/>
      <c r="I119" s="20"/>
      <c r="J119" s="20"/>
      <c r="K119" s="20"/>
    </row>
    <row r="120" spans="1:11" x14ac:dyDescent="0.25">
      <c r="A120" s="19"/>
      <c r="B120" s="3"/>
      <c r="C120" s="3"/>
      <c r="D120" s="3"/>
      <c r="F120" s="20"/>
      <c r="G120" s="20"/>
      <c r="H120" s="20"/>
      <c r="I120" s="20"/>
      <c r="J120" s="20"/>
      <c r="K120" s="20"/>
    </row>
    <row r="121" spans="1:11" x14ac:dyDescent="0.25">
      <c r="A121" s="19"/>
      <c r="B121" s="3"/>
      <c r="C121" s="3"/>
      <c r="D121" s="3"/>
      <c r="F121" s="20"/>
      <c r="G121" s="20"/>
      <c r="H121" s="20"/>
      <c r="I121" s="20"/>
      <c r="J121" s="20"/>
      <c r="K121" s="20"/>
    </row>
    <row r="122" spans="1:11" x14ac:dyDescent="0.25">
      <c r="A122" s="19"/>
      <c r="B122" s="3"/>
      <c r="C122" s="3"/>
      <c r="D122" s="3"/>
      <c r="F122" s="20"/>
      <c r="G122" s="20"/>
      <c r="H122" s="20"/>
      <c r="I122" s="20"/>
      <c r="J122" s="20"/>
      <c r="K122" s="20"/>
    </row>
    <row r="123" spans="1:11" x14ac:dyDescent="0.25">
      <c r="A123" s="19"/>
      <c r="B123" s="3"/>
      <c r="C123" s="3"/>
      <c r="D123" s="3"/>
      <c r="F123" s="20"/>
      <c r="G123" s="20"/>
      <c r="H123" s="20"/>
      <c r="I123" s="20"/>
      <c r="J123" s="20"/>
      <c r="K123" s="20"/>
    </row>
    <row r="124" spans="1:11" x14ac:dyDescent="0.25">
      <c r="A124" s="19"/>
      <c r="B124" s="3"/>
      <c r="C124" s="3"/>
      <c r="D124" s="3"/>
      <c r="F124" s="20"/>
      <c r="G124" s="20"/>
      <c r="H124" s="20"/>
      <c r="I124" s="20"/>
      <c r="J124" s="20"/>
      <c r="K124" s="20"/>
    </row>
    <row r="125" spans="1:11" x14ac:dyDescent="0.25">
      <c r="A125" s="19"/>
      <c r="B125" s="3"/>
      <c r="C125" s="3"/>
      <c r="D125" s="3"/>
      <c r="F125" s="20"/>
      <c r="G125" s="20"/>
      <c r="H125" s="20"/>
      <c r="I125" s="20"/>
      <c r="J125" s="20"/>
      <c r="K125" s="20"/>
    </row>
    <row r="126" spans="1:11" x14ac:dyDescent="0.25">
      <c r="A126" s="19"/>
      <c r="B126" s="3"/>
      <c r="C126" s="3"/>
      <c r="D126" s="3"/>
      <c r="F126" s="20"/>
      <c r="G126" s="20"/>
      <c r="H126" s="20"/>
      <c r="I126" s="20"/>
      <c r="J126" s="20"/>
      <c r="K126" s="20"/>
    </row>
    <row r="127" spans="1:11" x14ac:dyDescent="0.25">
      <c r="A127" s="19"/>
      <c r="B127" s="3"/>
      <c r="C127" s="3"/>
      <c r="D127" s="3"/>
      <c r="F127" s="20"/>
      <c r="G127" s="20"/>
      <c r="H127" s="20"/>
      <c r="I127" s="20"/>
      <c r="J127" s="20"/>
      <c r="K127" s="20"/>
    </row>
    <row r="128" spans="1:11" x14ac:dyDescent="0.25">
      <c r="A128" s="19"/>
      <c r="B128" s="3"/>
      <c r="C128" s="3"/>
      <c r="D128" s="3"/>
      <c r="F128" s="20"/>
      <c r="G128" s="20"/>
      <c r="H128" s="20"/>
      <c r="I128" s="20"/>
      <c r="J128" s="20"/>
      <c r="K128" s="20"/>
    </row>
    <row r="129" spans="1:11" x14ac:dyDescent="0.25">
      <c r="A129" s="19"/>
      <c r="B129" s="3"/>
      <c r="C129" s="3"/>
      <c r="D129" s="3"/>
      <c r="F129" s="20"/>
      <c r="G129" s="20"/>
      <c r="H129" s="20"/>
      <c r="I129" s="20"/>
      <c r="J129" s="20"/>
      <c r="K129" s="20"/>
    </row>
    <row r="130" spans="1:11" x14ac:dyDescent="0.25">
      <c r="A130" s="19"/>
      <c r="B130" s="3"/>
      <c r="C130" s="3"/>
      <c r="D130" s="3"/>
      <c r="F130" s="20"/>
      <c r="G130" s="20"/>
      <c r="H130" s="20"/>
      <c r="I130" s="20"/>
      <c r="J130" s="20"/>
      <c r="K130" s="20"/>
    </row>
    <row r="131" spans="1:11" x14ac:dyDescent="0.25">
      <c r="A131" s="19"/>
      <c r="B131" s="3"/>
      <c r="C131" s="3"/>
      <c r="D131" s="3"/>
      <c r="F131" s="20"/>
      <c r="G131" s="20"/>
      <c r="H131" s="20"/>
      <c r="I131" s="20"/>
      <c r="J131" s="20"/>
      <c r="K131" s="20"/>
    </row>
    <row r="132" spans="1:11" x14ac:dyDescent="0.25">
      <c r="A132" s="19"/>
      <c r="B132" s="3"/>
      <c r="C132" s="3"/>
      <c r="D132" s="3"/>
      <c r="F132" s="20"/>
      <c r="G132" s="20"/>
      <c r="H132" s="20"/>
      <c r="I132" s="20"/>
      <c r="J132" s="20"/>
      <c r="K132" s="20"/>
    </row>
    <row r="133" spans="1:11" x14ac:dyDescent="0.25">
      <c r="A133" s="19"/>
      <c r="B133" s="3"/>
      <c r="C133" s="3"/>
      <c r="D133" s="3"/>
      <c r="F133" s="20"/>
      <c r="G133" s="20"/>
      <c r="H133" s="20"/>
      <c r="I133" s="20"/>
      <c r="J133" s="20"/>
      <c r="K133" s="20"/>
    </row>
    <row r="134" spans="1:11" x14ac:dyDescent="0.25">
      <c r="A134" s="19"/>
      <c r="B134" s="3"/>
      <c r="C134" s="3"/>
      <c r="D134" s="3"/>
      <c r="F134" s="20"/>
      <c r="G134" s="20"/>
      <c r="H134" s="20"/>
      <c r="I134" s="20"/>
      <c r="J134" s="20"/>
      <c r="K134" s="20"/>
    </row>
    <row r="135" spans="1:11" x14ac:dyDescent="0.25">
      <c r="A135" s="19"/>
      <c r="B135" s="3"/>
      <c r="C135" s="3"/>
      <c r="D135" s="3"/>
      <c r="F135" s="20"/>
      <c r="G135" s="20"/>
      <c r="H135" s="20"/>
      <c r="I135" s="20"/>
      <c r="J135" s="20"/>
      <c r="K135" s="20"/>
    </row>
    <row r="136" spans="1:11" x14ac:dyDescent="0.25">
      <c r="A136" s="19"/>
      <c r="B136" s="3"/>
      <c r="C136" s="3"/>
      <c r="D136" s="3"/>
      <c r="F136" s="20"/>
      <c r="G136" s="20"/>
      <c r="H136" s="20"/>
      <c r="I136" s="20"/>
      <c r="J136" s="20"/>
      <c r="K136" s="20"/>
    </row>
    <row r="137" spans="1:11" x14ac:dyDescent="0.25">
      <c r="A137" s="19"/>
      <c r="B137" s="3"/>
      <c r="C137" s="3"/>
      <c r="D137" s="3"/>
      <c r="F137" s="20"/>
      <c r="G137" s="20"/>
      <c r="H137" s="20"/>
      <c r="I137" s="20"/>
      <c r="J137" s="20"/>
      <c r="K137" s="20"/>
    </row>
    <row r="138" spans="1:11" x14ac:dyDescent="0.25">
      <c r="A138" s="19"/>
      <c r="B138" s="3"/>
      <c r="C138" s="3"/>
      <c r="D138" s="3"/>
      <c r="F138" s="20"/>
      <c r="G138" s="20"/>
      <c r="H138" s="20"/>
      <c r="I138" s="20"/>
      <c r="J138" s="20"/>
      <c r="K138" s="20"/>
    </row>
    <row r="139" spans="1:11" x14ac:dyDescent="0.25">
      <c r="A139" s="19"/>
      <c r="B139" s="3"/>
      <c r="C139" s="3"/>
      <c r="D139" s="3"/>
      <c r="F139" s="20"/>
      <c r="G139" s="20"/>
      <c r="H139" s="20"/>
      <c r="I139" s="20"/>
      <c r="J139" s="20"/>
      <c r="K139" s="20"/>
    </row>
    <row r="140" spans="1:11" x14ac:dyDescent="0.25">
      <c r="A140" s="19"/>
      <c r="B140" s="3"/>
      <c r="C140" s="3"/>
      <c r="D140" s="3"/>
      <c r="F140" s="20"/>
      <c r="G140" s="20"/>
      <c r="H140" s="20"/>
      <c r="I140" s="20"/>
      <c r="J140" s="20"/>
      <c r="K140" s="20"/>
    </row>
    <row r="141" spans="1:11" x14ac:dyDescent="0.25">
      <c r="A141" s="19"/>
      <c r="B141" s="3"/>
      <c r="C141" s="3"/>
      <c r="D141" s="3"/>
      <c r="F141" s="20"/>
      <c r="G141" s="20"/>
      <c r="H141" s="20"/>
      <c r="I141" s="20"/>
      <c r="J141" s="20"/>
      <c r="K141" s="20"/>
    </row>
    <row r="142" spans="1:11" x14ac:dyDescent="0.25">
      <c r="A142" s="19"/>
      <c r="B142" s="3"/>
      <c r="C142" s="3"/>
      <c r="D142" s="3"/>
      <c r="F142" s="20"/>
      <c r="G142" s="20"/>
      <c r="H142" s="20"/>
      <c r="I142" s="20"/>
      <c r="J142" s="20"/>
      <c r="K142" s="20"/>
    </row>
    <row r="143" spans="1:11" x14ac:dyDescent="0.25">
      <c r="A143" s="19"/>
      <c r="B143" s="3"/>
      <c r="C143" s="3"/>
      <c r="D143" s="3"/>
      <c r="F143" s="20"/>
      <c r="G143" s="20"/>
      <c r="H143" s="20"/>
      <c r="I143" s="20"/>
      <c r="J143" s="20"/>
      <c r="K143" s="20"/>
    </row>
    <row r="144" spans="1:11" x14ac:dyDescent="0.25">
      <c r="A144" s="19"/>
      <c r="B144" s="3"/>
      <c r="C144" s="3"/>
      <c r="D144" s="3"/>
      <c r="F144" s="20"/>
      <c r="G144" s="20"/>
      <c r="H144" s="20"/>
      <c r="I144" s="20"/>
      <c r="J144" s="20"/>
      <c r="K144" s="20"/>
    </row>
    <row r="145" spans="1:11" x14ac:dyDescent="0.25">
      <c r="A145" s="19"/>
      <c r="B145" s="3"/>
      <c r="C145" s="3"/>
      <c r="D145" s="3"/>
      <c r="F145" s="20"/>
      <c r="G145" s="20"/>
      <c r="H145" s="20"/>
      <c r="I145" s="20"/>
      <c r="J145" s="20"/>
      <c r="K145" s="20"/>
    </row>
    <row r="146" spans="1:11" x14ac:dyDescent="0.25">
      <c r="A146" s="19"/>
      <c r="B146" s="3"/>
      <c r="C146" s="3"/>
      <c r="D146" s="3"/>
      <c r="F146" s="20"/>
      <c r="G146" s="20"/>
      <c r="H146" s="20"/>
      <c r="I146" s="20"/>
      <c r="J146" s="20"/>
      <c r="K146" s="20"/>
    </row>
    <row r="147" spans="1:11" x14ac:dyDescent="0.25">
      <c r="A147" s="19"/>
      <c r="B147" s="3"/>
      <c r="C147" s="3"/>
      <c r="D147" s="3"/>
      <c r="F147" s="20"/>
      <c r="G147" s="20"/>
      <c r="H147" s="20"/>
      <c r="I147" s="20"/>
      <c r="J147" s="20"/>
      <c r="K147" s="20"/>
    </row>
    <row r="148" spans="1:11" x14ac:dyDescent="0.25">
      <c r="A148" s="19"/>
      <c r="B148" s="3"/>
      <c r="C148" s="3"/>
      <c r="D148" s="3"/>
      <c r="F148" s="20"/>
      <c r="G148" s="20"/>
      <c r="H148" s="20"/>
      <c r="I148" s="20"/>
      <c r="J148" s="20"/>
      <c r="K148" s="20"/>
    </row>
    <row r="149" spans="1:11" x14ac:dyDescent="0.25">
      <c r="A149" s="19"/>
      <c r="B149" s="3"/>
      <c r="C149" s="3"/>
      <c r="D149" s="3"/>
      <c r="F149" s="20"/>
      <c r="G149" s="20"/>
      <c r="H149" s="20"/>
      <c r="I149" s="20"/>
      <c r="J149" s="20"/>
      <c r="K149" s="20"/>
    </row>
    <row r="150" spans="1:11" x14ac:dyDescent="0.25">
      <c r="A150" s="19"/>
      <c r="B150" s="3"/>
      <c r="C150" s="3"/>
      <c r="D150" s="3"/>
      <c r="F150" s="20"/>
      <c r="G150" s="20"/>
      <c r="H150" s="20"/>
      <c r="I150" s="20"/>
      <c r="J150" s="20"/>
      <c r="K150" s="20"/>
    </row>
    <row r="151" spans="1:11" x14ac:dyDescent="0.25">
      <c r="A151" s="19"/>
      <c r="B151" s="3"/>
      <c r="C151" s="3"/>
      <c r="D151" s="3"/>
      <c r="F151" s="20"/>
      <c r="G151" s="20"/>
      <c r="H151" s="20"/>
      <c r="I151" s="20"/>
      <c r="J151" s="20"/>
      <c r="K151" s="20"/>
    </row>
    <row r="152" spans="1:11" x14ac:dyDescent="0.25">
      <c r="A152" s="19"/>
      <c r="B152" s="3"/>
      <c r="C152" s="3"/>
      <c r="D152" s="3"/>
      <c r="F152" s="20"/>
      <c r="G152" s="20"/>
      <c r="H152" s="20"/>
      <c r="I152" s="20"/>
      <c r="J152" s="20"/>
      <c r="K152" s="20"/>
    </row>
    <row r="153" spans="1:11" x14ac:dyDescent="0.25">
      <c r="A153" s="19"/>
      <c r="B153" s="3"/>
      <c r="C153" s="3"/>
      <c r="D153" s="3"/>
      <c r="F153" s="20"/>
      <c r="G153" s="20"/>
      <c r="H153" s="20"/>
      <c r="I153" s="20"/>
      <c r="J153" s="20"/>
      <c r="K153" s="20"/>
    </row>
    <row r="154" spans="1:11" x14ac:dyDescent="0.25">
      <c r="A154" s="19"/>
      <c r="B154" s="3"/>
      <c r="C154" s="3"/>
      <c r="D154" s="3"/>
      <c r="F154" s="20"/>
      <c r="G154" s="20"/>
      <c r="H154" s="20"/>
      <c r="I154" s="20"/>
      <c r="J154" s="20"/>
      <c r="K154" s="20"/>
    </row>
    <row r="155" spans="1:11" x14ac:dyDescent="0.25">
      <c r="A155" s="19"/>
      <c r="B155" s="3"/>
      <c r="C155" s="3"/>
      <c r="D155" s="3"/>
      <c r="F155" s="20"/>
      <c r="G155" s="20"/>
      <c r="H155" s="20"/>
      <c r="I155" s="20"/>
      <c r="J155" s="20"/>
      <c r="K155" s="20"/>
    </row>
    <row r="156" spans="1:11" x14ac:dyDescent="0.25">
      <c r="A156" s="19"/>
      <c r="B156" s="3"/>
      <c r="C156" s="3"/>
      <c r="D156" s="3"/>
      <c r="F156" s="20"/>
      <c r="G156" s="20"/>
      <c r="H156" s="20"/>
      <c r="I156" s="20"/>
      <c r="J156" s="20"/>
      <c r="K156" s="20"/>
    </row>
    <row r="157" spans="1:11" x14ac:dyDescent="0.25">
      <c r="A157" s="19"/>
      <c r="B157" s="3"/>
      <c r="C157" s="3"/>
      <c r="D157" s="3"/>
      <c r="F157" s="20"/>
      <c r="G157" s="20"/>
      <c r="H157" s="20"/>
      <c r="I157" s="20"/>
      <c r="J157" s="20"/>
      <c r="K157" s="20"/>
    </row>
  </sheetData>
  <autoFilter ref="A11:L77"/>
  <mergeCells count="8">
    <mergeCell ref="E79:F79"/>
    <mergeCell ref="A6:I6"/>
    <mergeCell ref="A12:J12"/>
    <mergeCell ref="A1:C1"/>
    <mergeCell ref="A3:B3"/>
    <mergeCell ref="C3:D3"/>
    <mergeCell ref="A77:H77"/>
    <mergeCell ref="A5:K5"/>
  </mergeCells>
  <phoneticPr fontId="5" type="noConversion"/>
  <pageMargins left="0.36" right="0.15" top="0.51" bottom="0.49" header="0.5" footer="0.5"/>
  <pageSetup scale="9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3"/>
  </sheetPr>
  <dimension ref="A1:J50"/>
  <sheetViews>
    <sheetView topLeftCell="A5" zoomScale="95" workbookViewId="0">
      <pane ySplit="7" topLeftCell="A21" activePane="bottomLeft" state="frozen"/>
      <selection activeCell="A5" sqref="A5"/>
      <selection pane="bottomLeft" activeCell="C28" sqref="C28"/>
    </sheetView>
  </sheetViews>
  <sheetFormatPr defaultRowHeight="15.75" x14ac:dyDescent="0.25"/>
  <cols>
    <col min="1" max="1" width="10.375" style="2" customWidth="1"/>
    <col min="2" max="2" width="15.875" style="1" customWidth="1"/>
    <col min="3" max="3" width="7.125" style="3" customWidth="1"/>
    <col min="4" max="4" width="9.875" style="4" bestFit="1" customWidth="1"/>
    <col min="5" max="5" width="8.375" style="5" customWidth="1"/>
    <col min="6" max="6" width="7.25" style="109" customWidth="1"/>
    <col min="7" max="7" width="13" style="4" customWidth="1"/>
    <col min="8" max="8" width="12.625" style="4" customWidth="1"/>
    <col min="9" max="9" width="12.75" style="4" customWidth="1"/>
    <col min="10" max="10" width="14.125" style="1" customWidth="1"/>
    <col min="11" max="16384" width="9" style="1"/>
  </cols>
  <sheetData>
    <row r="1" spans="1:10" s="47" customFormat="1" ht="18" customHeight="1" x14ac:dyDescent="0.3">
      <c r="A1" s="182" t="s">
        <v>31</v>
      </c>
      <c r="B1" s="182"/>
      <c r="C1" s="182"/>
      <c r="E1" s="103"/>
      <c r="F1" s="106"/>
      <c r="G1" s="49"/>
      <c r="H1" s="49"/>
    </row>
    <row r="2" spans="1:10" s="47" customFormat="1" ht="18" customHeight="1" x14ac:dyDescent="0.3">
      <c r="A2" s="182" t="s">
        <v>32</v>
      </c>
      <c r="B2" s="182"/>
      <c r="C2" s="182"/>
      <c r="D2" s="182"/>
      <c r="E2" s="182"/>
      <c r="F2" s="106"/>
      <c r="G2" s="49"/>
      <c r="H2" s="49"/>
    </row>
    <row r="3" spans="1:10" s="47" customFormat="1" ht="18" customHeight="1" x14ac:dyDescent="0.3">
      <c r="A3" s="182" t="s">
        <v>33</v>
      </c>
      <c r="B3" s="182"/>
      <c r="C3" s="183" t="s">
        <v>46</v>
      </c>
      <c r="D3" s="183"/>
      <c r="E3" s="104"/>
      <c r="F3" s="106"/>
      <c r="G3" s="49"/>
      <c r="H3" s="49"/>
    </row>
    <row r="4" spans="1:10" s="42" customFormat="1" ht="9" customHeight="1" x14ac:dyDescent="0.3">
      <c r="E4" s="105"/>
      <c r="F4" s="107"/>
      <c r="G4" s="44"/>
      <c r="H4" s="44"/>
    </row>
    <row r="5" spans="1:10" s="45" customFormat="1" ht="29.25" customHeight="1" x14ac:dyDescent="0.3">
      <c r="A5" s="177" t="s">
        <v>34</v>
      </c>
      <c r="B5" s="177"/>
      <c r="C5" s="177"/>
      <c r="D5" s="177"/>
      <c r="E5" s="177"/>
      <c r="F5" s="177"/>
      <c r="G5" s="177"/>
      <c r="H5" s="177"/>
      <c r="I5" s="177"/>
    </row>
    <row r="6" spans="1:10" ht="9" customHeight="1" x14ac:dyDescent="0.25">
      <c r="A6" s="178"/>
      <c r="B6" s="178"/>
      <c r="C6" s="178"/>
      <c r="D6" s="178"/>
      <c r="E6" s="178"/>
      <c r="F6" s="178"/>
      <c r="G6" s="178"/>
      <c r="H6" s="178"/>
      <c r="I6" s="178"/>
    </row>
    <row r="7" spans="1:10" s="63" customFormat="1" ht="18" customHeight="1" x14ac:dyDescent="0.3">
      <c r="A7" s="117" t="s">
        <v>90</v>
      </c>
      <c r="C7" s="64"/>
      <c r="D7" s="65"/>
      <c r="E7" s="74"/>
      <c r="F7" s="108"/>
      <c r="G7" s="65"/>
      <c r="H7" s="65"/>
      <c r="I7" s="65"/>
    </row>
    <row r="8" spans="1:10" s="63" customFormat="1" ht="18" customHeight="1" x14ac:dyDescent="0.3">
      <c r="A8" s="117" t="s">
        <v>101</v>
      </c>
      <c r="C8" s="64"/>
      <c r="D8" s="65"/>
      <c r="E8" s="74"/>
      <c r="F8" s="108"/>
      <c r="G8" s="65"/>
      <c r="H8" s="65"/>
      <c r="I8" s="65"/>
    </row>
    <row r="9" spans="1:10" s="63" customFormat="1" ht="18" customHeight="1" x14ac:dyDescent="0.3">
      <c r="A9" s="62"/>
      <c r="C9" s="75"/>
      <c r="D9" s="65"/>
      <c r="E9" s="74"/>
      <c r="F9" s="108"/>
      <c r="G9" s="65"/>
      <c r="H9" s="65"/>
      <c r="I9" s="65"/>
    </row>
    <row r="10" spans="1:10" ht="8.25" customHeight="1" x14ac:dyDescent="0.25"/>
    <row r="11" spans="1:10" s="52" customFormat="1" ht="32.25" customHeight="1" x14ac:dyDescent="0.3">
      <c r="A11" s="50" t="s">
        <v>0</v>
      </c>
      <c r="B11" s="51" t="s">
        <v>1</v>
      </c>
      <c r="C11" s="51" t="s">
        <v>2</v>
      </c>
      <c r="D11" s="8" t="s">
        <v>3</v>
      </c>
      <c r="E11" s="9" t="s">
        <v>38</v>
      </c>
      <c r="F11" s="110" t="s">
        <v>4</v>
      </c>
      <c r="G11" s="8" t="s">
        <v>5</v>
      </c>
      <c r="H11" s="8" t="s">
        <v>6</v>
      </c>
      <c r="I11" s="8" t="s">
        <v>7</v>
      </c>
      <c r="J11" s="8" t="s">
        <v>39</v>
      </c>
    </row>
    <row r="12" spans="1:10" s="10" customFormat="1" ht="21" customHeight="1" x14ac:dyDescent="0.3">
      <c r="A12" s="179" t="s">
        <v>13</v>
      </c>
      <c r="B12" s="180"/>
      <c r="C12" s="180"/>
      <c r="D12" s="180"/>
      <c r="E12" s="180"/>
      <c r="F12" s="180"/>
      <c r="G12" s="180"/>
      <c r="H12" s="181"/>
      <c r="I12" s="7">
        <v>32075000</v>
      </c>
      <c r="J12" s="7"/>
    </row>
    <row r="13" spans="1:10" ht="21" customHeight="1" x14ac:dyDescent="0.25">
      <c r="A13" s="38">
        <v>41360</v>
      </c>
      <c r="B13" s="39" t="s">
        <v>89</v>
      </c>
      <c r="C13" s="39"/>
      <c r="D13" s="40">
        <v>400</v>
      </c>
      <c r="E13" s="41">
        <v>47000</v>
      </c>
      <c r="F13" s="111"/>
      <c r="G13" s="11">
        <f t="shared" ref="G13:G21" si="0">IF(B13&lt;&gt;"",D13*(E13+F13),0)</f>
        <v>18800000</v>
      </c>
      <c r="H13" s="40"/>
      <c r="I13" s="11">
        <f t="shared" ref="I13:I24" si="1">IF(B13&lt;&gt;"",I12+G13-H13,0)</f>
        <v>50875000</v>
      </c>
      <c r="J13" s="40"/>
    </row>
    <row r="14" spans="1:10" ht="21" customHeight="1" x14ac:dyDescent="0.25">
      <c r="A14" s="34">
        <v>41405</v>
      </c>
      <c r="B14" s="13" t="s">
        <v>6</v>
      </c>
      <c r="C14" s="35"/>
      <c r="D14" s="118"/>
      <c r="E14" s="37"/>
      <c r="F14" s="112"/>
      <c r="G14" s="11">
        <f t="shared" si="0"/>
        <v>0</v>
      </c>
      <c r="H14" s="36">
        <v>30000000</v>
      </c>
      <c r="I14" s="11">
        <f t="shared" si="1"/>
        <v>20875000</v>
      </c>
      <c r="J14" s="36"/>
    </row>
    <row r="15" spans="1:10" ht="21" customHeight="1" x14ac:dyDescent="0.25">
      <c r="A15" s="12">
        <v>41464</v>
      </c>
      <c r="B15" s="13" t="s">
        <v>89</v>
      </c>
      <c r="C15" s="12"/>
      <c r="D15" s="119">
        <v>200</v>
      </c>
      <c r="E15" s="14">
        <v>47000</v>
      </c>
      <c r="F15" s="113"/>
      <c r="G15" s="11">
        <f t="shared" si="0"/>
        <v>9400000</v>
      </c>
      <c r="H15" s="11"/>
      <c r="I15" s="11">
        <f t="shared" si="1"/>
        <v>30275000</v>
      </c>
      <c r="J15" s="11"/>
    </row>
    <row r="16" spans="1:10" ht="21" customHeight="1" x14ac:dyDescent="0.25">
      <c r="A16" s="12">
        <v>41550</v>
      </c>
      <c r="B16" s="13" t="s">
        <v>89</v>
      </c>
      <c r="C16" s="13"/>
      <c r="D16" s="119">
        <v>200</v>
      </c>
      <c r="E16" s="14">
        <v>47000</v>
      </c>
      <c r="F16" s="113"/>
      <c r="G16" s="11">
        <f t="shared" si="0"/>
        <v>9400000</v>
      </c>
      <c r="H16" s="11"/>
      <c r="I16" s="11">
        <f t="shared" si="1"/>
        <v>39675000</v>
      </c>
      <c r="J16" s="11"/>
    </row>
    <row r="17" spans="1:10" ht="21" customHeight="1" x14ac:dyDescent="0.25">
      <c r="A17" s="34">
        <v>41592</v>
      </c>
      <c r="B17" s="13" t="s">
        <v>6</v>
      </c>
      <c r="C17" s="35"/>
      <c r="D17" s="118"/>
      <c r="E17" s="37"/>
      <c r="F17" s="112"/>
      <c r="G17" s="11">
        <f t="shared" si="0"/>
        <v>0</v>
      </c>
      <c r="H17" s="36">
        <v>20000000</v>
      </c>
      <c r="I17" s="11">
        <f t="shared" si="1"/>
        <v>19675000</v>
      </c>
      <c r="J17" s="36"/>
    </row>
    <row r="18" spans="1:10" ht="21" customHeight="1" x14ac:dyDescent="0.25">
      <c r="A18" s="12">
        <v>41596</v>
      </c>
      <c r="B18" s="13" t="s">
        <v>89</v>
      </c>
      <c r="C18" s="13"/>
      <c r="D18" s="119">
        <v>200</v>
      </c>
      <c r="E18" s="14">
        <v>47000</v>
      </c>
      <c r="F18" s="113"/>
      <c r="G18" s="11">
        <f t="shared" si="0"/>
        <v>9400000</v>
      </c>
      <c r="H18" s="11"/>
      <c r="I18" s="11">
        <f t="shared" si="1"/>
        <v>29075000</v>
      </c>
      <c r="J18" s="11"/>
    </row>
    <row r="19" spans="1:10" ht="21" customHeight="1" x14ac:dyDescent="0.25">
      <c r="A19" s="12">
        <v>41709</v>
      </c>
      <c r="B19" s="13" t="s">
        <v>179</v>
      </c>
      <c r="C19" s="13"/>
      <c r="D19" s="128">
        <f>10*35</f>
        <v>350</v>
      </c>
      <c r="E19" s="14">
        <v>14000</v>
      </c>
      <c r="F19" s="113"/>
      <c r="G19" s="11">
        <f t="shared" si="0"/>
        <v>4900000</v>
      </c>
      <c r="H19" s="11"/>
      <c r="I19" s="11">
        <f t="shared" si="1"/>
        <v>33975000</v>
      </c>
      <c r="J19" s="11"/>
    </row>
    <row r="20" spans="1:10" ht="21" customHeight="1" x14ac:dyDescent="0.25">
      <c r="A20" s="34">
        <v>41748</v>
      </c>
      <c r="B20" s="13" t="s">
        <v>6</v>
      </c>
      <c r="C20" s="35"/>
      <c r="D20" s="118"/>
      <c r="E20" s="37"/>
      <c r="F20" s="112"/>
      <c r="G20" s="11">
        <f t="shared" si="0"/>
        <v>0</v>
      </c>
      <c r="H20" s="36">
        <v>20000000</v>
      </c>
      <c r="I20" s="11">
        <f>IF(B20&lt;&gt;"",I19+G20-H20,0)</f>
        <v>13975000</v>
      </c>
      <c r="J20" s="36"/>
    </row>
    <row r="21" spans="1:10" ht="21" customHeight="1" x14ac:dyDescent="0.25">
      <c r="A21" s="12">
        <v>41792</v>
      </c>
      <c r="B21" s="13" t="s">
        <v>215</v>
      </c>
      <c r="C21" s="13"/>
      <c r="D21" s="119">
        <v>200</v>
      </c>
      <c r="E21" s="14">
        <v>47000</v>
      </c>
      <c r="F21" s="113"/>
      <c r="G21" s="11">
        <f t="shared" si="0"/>
        <v>9400000</v>
      </c>
      <c r="H21" s="11"/>
      <c r="I21" s="11">
        <f t="shared" si="1"/>
        <v>23375000</v>
      </c>
      <c r="J21" s="11"/>
    </row>
    <row r="22" spans="1:10" ht="21" customHeight="1" x14ac:dyDescent="0.25">
      <c r="A22" s="34">
        <v>41748</v>
      </c>
      <c r="B22" s="13" t="s">
        <v>6</v>
      </c>
      <c r="C22" s="35"/>
      <c r="D22" s="118"/>
      <c r="E22" s="37"/>
      <c r="F22" s="112"/>
      <c r="G22" s="11">
        <f>IF(B22&lt;&gt;"",D22*(E22+F22),0)</f>
        <v>0</v>
      </c>
      <c r="H22" s="36">
        <f>I21</f>
        <v>23375000</v>
      </c>
      <c r="I22" s="11">
        <f>IF(B22&lt;&gt;"",I21+G22-H22,0)</f>
        <v>0</v>
      </c>
      <c r="J22" s="36"/>
    </row>
    <row r="23" spans="1:10" ht="21" customHeight="1" x14ac:dyDescent="0.25">
      <c r="A23" s="12">
        <v>41885</v>
      </c>
      <c r="B23" s="13" t="s">
        <v>215</v>
      </c>
      <c r="C23" s="13"/>
      <c r="D23" s="119">
        <v>200</v>
      </c>
      <c r="E23" s="14">
        <v>47000</v>
      </c>
      <c r="F23" s="113"/>
      <c r="G23" s="11">
        <f t="shared" ref="G23:G24" si="2">IF(B23&lt;&gt;"",D23*(E23+F23),0)</f>
        <v>9400000</v>
      </c>
      <c r="H23" s="11"/>
      <c r="I23" s="11">
        <f t="shared" si="1"/>
        <v>9400000</v>
      </c>
      <c r="J23" s="11"/>
    </row>
    <row r="24" spans="1:10" ht="21" customHeight="1" x14ac:dyDescent="0.25">
      <c r="A24" s="12">
        <v>42327</v>
      </c>
      <c r="B24" s="13" t="s">
        <v>215</v>
      </c>
      <c r="C24" s="13"/>
      <c r="D24" s="128">
        <v>125</v>
      </c>
      <c r="E24" s="14">
        <v>47000</v>
      </c>
      <c r="F24" s="113"/>
      <c r="G24" s="11">
        <f t="shared" si="2"/>
        <v>5875000</v>
      </c>
      <c r="H24" s="11"/>
      <c r="I24" s="11">
        <f t="shared" si="1"/>
        <v>15275000</v>
      </c>
      <c r="J24" s="11"/>
    </row>
    <row r="25" spans="1:10" ht="21" customHeight="1" x14ac:dyDescent="0.25">
      <c r="A25" s="34">
        <v>42332</v>
      </c>
      <c r="B25" s="13" t="s">
        <v>6</v>
      </c>
      <c r="C25" s="35"/>
      <c r="D25" s="118"/>
      <c r="E25" s="37"/>
      <c r="F25" s="112"/>
      <c r="G25" s="11">
        <f>IF(B25&lt;&gt;"",D25*(E25+F25),0)</f>
        <v>0</v>
      </c>
      <c r="H25" s="36">
        <f>I24</f>
        <v>15275000</v>
      </c>
      <c r="I25" s="11">
        <f>IF(B25&lt;&gt;"",I24+G25-H25,0)</f>
        <v>0</v>
      </c>
      <c r="J25" s="36"/>
    </row>
    <row r="26" spans="1:10" ht="21" customHeight="1" x14ac:dyDescent="0.25">
      <c r="A26" s="12">
        <v>42342</v>
      </c>
      <c r="B26" s="13" t="s">
        <v>215</v>
      </c>
      <c r="C26" s="13"/>
      <c r="D26" s="119">
        <v>200</v>
      </c>
      <c r="E26" s="14">
        <v>47000</v>
      </c>
      <c r="F26" s="113"/>
      <c r="G26" s="11">
        <f t="shared" ref="G26:G29" si="3">IF(B26&lt;&gt;"",D26*(E26+F26),0)</f>
        <v>9400000</v>
      </c>
      <c r="H26" s="11"/>
      <c r="I26" s="11">
        <f t="shared" ref="I26:I29" si="4">IF(B26&lt;&gt;"",I25+G26-H26,0)</f>
        <v>9400000</v>
      </c>
      <c r="J26" s="11"/>
    </row>
    <row r="27" spans="1:10" ht="21" customHeight="1" x14ac:dyDescent="0.25">
      <c r="A27" s="12"/>
      <c r="B27" s="13"/>
      <c r="C27" s="13"/>
      <c r="D27" s="119"/>
      <c r="E27" s="14"/>
      <c r="F27" s="113"/>
      <c r="G27" s="11">
        <f t="shared" si="3"/>
        <v>0</v>
      </c>
      <c r="H27" s="11"/>
      <c r="I27" s="11">
        <f t="shared" si="4"/>
        <v>0</v>
      </c>
      <c r="J27" s="11"/>
    </row>
    <row r="28" spans="1:10" ht="21" customHeight="1" x14ac:dyDescent="0.25">
      <c r="A28" s="12"/>
      <c r="B28" s="13"/>
      <c r="C28" s="13"/>
      <c r="D28" s="119"/>
      <c r="E28" s="14"/>
      <c r="F28" s="113"/>
      <c r="G28" s="11">
        <f t="shared" si="3"/>
        <v>0</v>
      </c>
      <c r="H28" s="11"/>
      <c r="I28" s="11">
        <f t="shared" si="4"/>
        <v>0</v>
      </c>
      <c r="J28" s="11"/>
    </row>
    <row r="29" spans="1:10" ht="21" customHeight="1" x14ac:dyDescent="0.25">
      <c r="A29" s="12"/>
      <c r="B29" s="13"/>
      <c r="C29" s="13"/>
      <c r="D29" s="119"/>
      <c r="E29" s="14"/>
      <c r="F29" s="113"/>
      <c r="G29" s="11">
        <f t="shared" si="3"/>
        <v>0</v>
      </c>
      <c r="H29" s="11"/>
      <c r="I29" s="11">
        <f t="shared" si="4"/>
        <v>0</v>
      </c>
      <c r="J29" s="11"/>
    </row>
    <row r="30" spans="1:10" s="18" customFormat="1" ht="21" customHeight="1" x14ac:dyDescent="0.25">
      <c r="A30" s="184" t="s">
        <v>40</v>
      </c>
      <c r="B30" s="184"/>
      <c r="C30" s="184"/>
      <c r="D30" s="184"/>
      <c r="E30" s="184"/>
      <c r="F30" s="184"/>
      <c r="G30" s="53">
        <f>I12+SUM(G13:G29)</f>
        <v>118050000</v>
      </c>
      <c r="H30" s="53">
        <f>SUM(H13:H29)</f>
        <v>108650000</v>
      </c>
      <c r="I30" s="17">
        <f>G30-H30</f>
        <v>9400000</v>
      </c>
      <c r="J30" s="17"/>
    </row>
    <row r="31" spans="1:10" ht="21" customHeight="1" x14ac:dyDescent="0.25"/>
    <row r="32" spans="1:10" ht="21" customHeight="1" x14ac:dyDescent="0.25">
      <c r="B32" s="54" t="s">
        <v>41</v>
      </c>
      <c r="E32" s="176">
        <f>I30</f>
        <v>9400000</v>
      </c>
      <c r="F32" s="176"/>
      <c r="G32" s="55" t="s">
        <v>43</v>
      </c>
    </row>
    <row r="33" spans="1:8" ht="21" customHeight="1" x14ac:dyDescent="0.25">
      <c r="B33" s="54" t="s">
        <v>42</v>
      </c>
      <c r="C33" s="56"/>
    </row>
    <row r="34" spans="1:8" ht="21" customHeight="1" x14ac:dyDescent="0.25"/>
    <row r="35" spans="1:8" ht="14.25" customHeight="1" x14ac:dyDescent="0.25">
      <c r="H35" s="20" t="s">
        <v>62</v>
      </c>
    </row>
    <row r="36" spans="1:8" ht="21" customHeight="1" x14ac:dyDescent="0.25">
      <c r="A36" s="4" t="s">
        <v>45</v>
      </c>
      <c r="G36" s="4" t="s">
        <v>44</v>
      </c>
    </row>
    <row r="37" spans="1:8" ht="21" customHeight="1" x14ac:dyDescent="0.25"/>
    <row r="38" spans="1:8" ht="21" customHeight="1" x14ac:dyDescent="0.25"/>
    <row r="39" spans="1:8" ht="21" customHeight="1" x14ac:dyDescent="0.25"/>
    <row r="40" spans="1:8" ht="21" customHeight="1" x14ac:dyDescent="0.25"/>
    <row r="41" spans="1:8" ht="21" customHeight="1" x14ac:dyDescent="0.25"/>
    <row r="42" spans="1:8" ht="21" customHeight="1" x14ac:dyDescent="0.25"/>
    <row r="43" spans="1:8" ht="21" customHeight="1" x14ac:dyDescent="0.25"/>
    <row r="44" spans="1:8" ht="21" customHeight="1" x14ac:dyDescent="0.25"/>
    <row r="45" spans="1:8" ht="21" customHeight="1" x14ac:dyDescent="0.25"/>
    <row r="46" spans="1:8" ht="21" customHeight="1" x14ac:dyDescent="0.25"/>
    <row r="47" spans="1:8" ht="21" customHeight="1" x14ac:dyDescent="0.25"/>
    <row r="48" spans="1:8" ht="21" customHeight="1" x14ac:dyDescent="0.25"/>
    <row r="49" ht="21" customHeight="1" x14ac:dyDescent="0.25"/>
    <row r="50" ht="21" customHeight="1" x14ac:dyDescent="0.25"/>
  </sheetData>
  <mergeCells count="9">
    <mergeCell ref="E32:F32"/>
    <mergeCell ref="A5:I5"/>
    <mergeCell ref="A6:I6"/>
    <mergeCell ref="A12:H12"/>
    <mergeCell ref="A1:C1"/>
    <mergeCell ref="A2:E2"/>
    <mergeCell ref="A3:B3"/>
    <mergeCell ref="C3:D3"/>
    <mergeCell ref="A30:F30"/>
  </mergeCells>
  <phoneticPr fontId="5" type="noConversion"/>
  <pageMargins left="0.43" right="0.15" top="0.51" bottom="0.54" header="0.5" footer="0.5"/>
  <pageSetup scale="95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3"/>
  </sheetPr>
  <dimension ref="A1:J282"/>
  <sheetViews>
    <sheetView topLeftCell="A5" zoomScale="95" workbookViewId="0">
      <pane ySplit="7" topLeftCell="A244" activePane="bottomLeft" state="frozen"/>
      <selection activeCell="A5" sqref="A5"/>
      <selection pane="bottomLeft" activeCell="G250" sqref="G250:G254"/>
    </sheetView>
  </sheetViews>
  <sheetFormatPr defaultRowHeight="15.75" x14ac:dyDescent="0.25"/>
  <cols>
    <col min="1" max="1" width="10.375" style="2" customWidth="1"/>
    <col min="2" max="2" width="21.25" style="1" customWidth="1"/>
    <col min="3" max="3" width="7.125" style="3" customWidth="1"/>
    <col min="4" max="4" width="9" style="4"/>
    <col min="5" max="5" width="11" style="5" customWidth="1"/>
    <col min="6" max="6" width="7.25" style="109" customWidth="1"/>
    <col min="7" max="7" width="14.25" style="4" customWidth="1"/>
    <col min="8" max="8" width="14.375" style="4" customWidth="1"/>
    <col min="9" max="9" width="12.75" style="4" customWidth="1"/>
    <col min="10" max="10" width="14.125" style="1" customWidth="1"/>
    <col min="11" max="16384" width="9" style="1"/>
  </cols>
  <sheetData>
    <row r="1" spans="1:10" s="47" customFormat="1" ht="18" customHeight="1" x14ac:dyDescent="0.3">
      <c r="A1" s="182" t="s">
        <v>31</v>
      </c>
      <c r="B1" s="182"/>
      <c r="C1" s="182"/>
      <c r="E1" s="103"/>
      <c r="F1" s="106"/>
      <c r="G1" s="49"/>
      <c r="H1" s="49"/>
    </row>
    <row r="2" spans="1:10" s="47" customFormat="1" ht="18" customHeight="1" x14ac:dyDescent="0.3">
      <c r="A2" s="182" t="s">
        <v>32</v>
      </c>
      <c r="B2" s="182"/>
      <c r="C2" s="182"/>
      <c r="D2" s="182"/>
      <c r="E2" s="182"/>
      <c r="F2" s="106"/>
      <c r="G2" s="49"/>
      <c r="H2" s="49"/>
    </row>
    <row r="3" spans="1:10" s="47" customFormat="1" ht="18" customHeight="1" x14ac:dyDescent="0.3">
      <c r="A3" s="182" t="s">
        <v>33</v>
      </c>
      <c r="B3" s="182"/>
      <c r="C3" s="183" t="s">
        <v>46</v>
      </c>
      <c r="D3" s="183"/>
      <c r="E3" s="104"/>
      <c r="F3" s="106"/>
      <c r="G3" s="49"/>
      <c r="H3" s="49"/>
    </row>
    <row r="4" spans="1:10" s="42" customFormat="1" ht="9" customHeight="1" x14ac:dyDescent="0.3">
      <c r="E4" s="105"/>
      <c r="F4" s="107"/>
      <c r="G4" s="44"/>
      <c r="H4" s="44"/>
    </row>
    <row r="5" spans="1:10" s="45" customFormat="1" ht="29.25" customHeight="1" x14ac:dyDescent="0.3">
      <c r="A5" s="177" t="s">
        <v>34</v>
      </c>
      <c r="B5" s="177"/>
      <c r="C5" s="177"/>
      <c r="D5" s="177"/>
      <c r="E5" s="177"/>
      <c r="F5" s="177"/>
      <c r="G5" s="177"/>
      <c r="H5" s="177"/>
      <c r="I5" s="177"/>
    </row>
    <row r="6" spans="1:10" ht="9" customHeight="1" x14ac:dyDescent="0.25">
      <c r="A6" s="178"/>
      <c r="B6" s="178"/>
      <c r="C6" s="178"/>
      <c r="D6" s="178"/>
      <c r="E6" s="178"/>
      <c r="F6" s="178"/>
      <c r="G6" s="178"/>
      <c r="H6" s="178"/>
      <c r="I6" s="178"/>
    </row>
    <row r="7" spans="1:10" s="63" customFormat="1" ht="18" customHeight="1" x14ac:dyDescent="0.3">
      <c r="A7" s="117" t="s">
        <v>91</v>
      </c>
      <c r="B7" s="117" t="s">
        <v>92</v>
      </c>
      <c r="C7" s="64"/>
      <c r="D7" s="65"/>
      <c r="E7" s="74"/>
      <c r="F7" s="108"/>
      <c r="G7" s="65"/>
      <c r="H7" s="65"/>
      <c r="I7" s="65"/>
    </row>
    <row r="8" spans="1:10" s="63" customFormat="1" ht="18" hidden="1" customHeight="1" x14ac:dyDescent="0.3">
      <c r="A8" s="117"/>
      <c r="C8" s="64"/>
      <c r="D8" s="65"/>
      <c r="E8" s="74"/>
      <c r="F8" s="108"/>
      <c r="G8" s="65"/>
      <c r="H8" s="65"/>
      <c r="I8" s="65"/>
    </row>
    <row r="9" spans="1:10" s="63" customFormat="1" ht="18" hidden="1" customHeight="1" x14ac:dyDescent="0.3">
      <c r="A9" s="62"/>
      <c r="C9" s="75"/>
      <c r="D9" s="65"/>
      <c r="E9" s="74"/>
      <c r="F9" s="108"/>
      <c r="G9" s="65"/>
      <c r="H9" s="65"/>
      <c r="I9" s="65"/>
    </row>
    <row r="10" spans="1:10" ht="8.25" customHeight="1" x14ac:dyDescent="0.25"/>
    <row r="11" spans="1:10" s="52" customFormat="1" ht="32.25" customHeight="1" x14ac:dyDescent="0.3">
      <c r="A11" s="50" t="s">
        <v>0</v>
      </c>
      <c r="B11" s="51" t="s">
        <v>1</v>
      </c>
      <c r="C11" s="51" t="s">
        <v>2</v>
      </c>
      <c r="D11" s="8" t="s">
        <v>3</v>
      </c>
      <c r="E11" s="9" t="s">
        <v>38</v>
      </c>
      <c r="F11" s="110" t="s">
        <v>4</v>
      </c>
      <c r="G11" s="8" t="s">
        <v>5</v>
      </c>
      <c r="H11" s="8" t="s">
        <v>6</v>
      </c>
      <c r="I11" s="8" t="s">
        <v>7</v>
      </c>
      <c r="J11" s="8" t="s">
        <v>39</v>
      </c>
    </row>
    <row r="12" spans="1:10" s="10" customFormat="1" ht="21" customHeight="1" x14ac:dyDescent="0.3">
      <c r="A12" s="179" t="s">
        <v>13</v>
      </c>
      <c r="B12" s="180"/>
      <c r="C12" s="180"/>
      <c r="D12" s="180"/>
      <c r="E12" s="180"/>
      <c r="F12" s="180"/>
      <c r="G12" s="180"/>
      <c r="H12" s="181"/>
      <c r="I12" s="7">
        <v>89700000</v>
      </c>
      <c r="J12" s="7"/>
    </row>
    <row r="13" spans="1:10" ht="21" customHeight="1" x14ac:dyDescent="0.25">
      <c r="A13" s="38">
        <v>41289</v>
      </c>
      <c r="B13" s="39" t="s">
        <v>93</v>
      </c>
      <c r="C13" s="39"/>
      <c r="D13" s="40">
        <v>125</v>
      </c>
      <c r="E13" s="40">
        <v>38400</v>
      </c>
      <c r="F13" s="111"/>
      <c r="G13" s="11">
        <f>IF(B13&lt;&gt;"",D13*(E13+F13),0)</f>
        <v>4800000</v>
      </c>
      <c r="H13" s="40"/>
      <c r="I13" s="11">
        <f>IF(B13&lt;&gt;"",I12+G13-H13,0)</f>
        <v>94500000</v>
      </c>
      <c r="J13" s="40"/>
    </row>
    <row r="14" spans="1:10" ht="21" customHeight="1" x14ac:dyDescent="0.25">
      <c r="A14" s="34">
        <v>41299</v>
      </c>
      <c r="B14" s="35" t="s">
        <v>94</v>
      </c>
      <c r="C14" s="35"/>
      <c r="D14" s="11">
        <v>150</v>
      </c>
      <c r="E14" s="36">
        <v>68000</v>
      </c>
      <c r="F14" s="112"/>
      <c r="G14" s="11">
        <f>IF(B14&lt;&gt;"",D14*(E14+F14),0)</f>
        <v>10200000</v>
      </c>
      <c r="H14" s="36"/>
      <c r="I14" s="11">
        <f>IF(B14&lt;&gt;"",I13+G14-H14,0)</f>
        <v>104700000</v>
      </c>
      <c r="J14" s="36"/>
    </row>
    <row r="15" spans="1:10" ht="21" customHeight="1" x14ac:dyDescent="0.25">
      <c r="A15" s="12">
        <v>41302</v>
      </c>
      <c r="B15" s="35" t="s">
        <v>94</v>
      </c>
      <c r="C15" s="12"/>
      <c r="D15" s="11">
        <v>150</v>
      </c>
      <c r="E15" s="11">
        <v>68000</v>
      </c>
      <c r="F15" s="113"/>
      <c r="G15" s="11">
        <f>IF(B15&lt;&gt;"",D15*(E15+F15),0)</f>
        <v>10200000</v>
      </c>
      <c r="H15" s="11"/>
      <c r="I15" s="11">
        <f>IF(B15&lt;&gt;"",I14+G15-H15,0)</f>
        <v>114900000</v>
      </c>
      <c r="J15" s="11"/>
    </row>
    <row r="16" spans="1:10" ht="21" customHeight="1" x14ac:dyDescent="0.25">
      <c r="A16" s="12">
        <v>41306</v>
      </c>
      <c r="B16" s="13" t="s">
        <v>94</v>
      </c>
      <c r="C16" s="13"/>
      <c r="D16" s="11">
        <v>300</v>
      </c>
      <c r="E16" s="11">
        <v>68000</v>
      </c>
      <c r="F16" s="113"/>
      <c r="G16" s="11">
        <f>IF(B16&lt;&gt;"",D16*(E16+F16),0)</f>
        <v>20400000</v>
      </c>
      <c r="H16" s="11"/>
      <c r="I16" s="11">
        <f>IF(B16&lt;&gt;"",I15+G16-H16,0)</f>
        <v>135300000</v>
      </c>
      <c r="J16" s="11"/>
    </row>
    <row r="17" spans="1:10" ht="21" customHeight="1" x14ac:dyDescent="0.25">
      <c r="A17" s="12">
        <v>41306</v>
      </c>
      <c r="B17" s="13" t="s">
        <v>95</v>
      </c>
      <c r="C17" s="13"/>
      <c r="D17" s="11">
        <v>500</v>
      </c>
      <c r="E17" s="11">
        <v>15800</v>
      </c>
      <c r="F17" s="113"/>
      <c r="G17" s="11">
        <f t="shared" ref="G17:G25" si="0">IF(B17&lt;&gt;"",D17*(E17+F17),0)</f>
        <v>7900000</v>
      </c>
      <c r="H17" s="11"/>
      <c r="I17" s="11">
        <f t="shared" ref="I17:I25" si="1">IF(B17&lt;&gt;"",I16+G17-H17,0)</f>
        <v>143200000</v>
      </c>
      <c r="J17" s="11"/>
    </row>
    <row r="18" spans="1:10" ht="21" customHeight="1" x14ac:dyDescent="0.25">
      <c r="A18" s="12">
        <v>41306</v>
      </c>
      <c r="B18" s="13" t="s">
        <v>93</v>
      </c>
      <c r="C18" s="13"/>
      <c r="D18" s="11">
        <v>125</v>
      </c>
      <c r="E18" s="11">
        <v>38400</v>
      </c>
      <c r="F18" s="113"/>
      <c r="G18" s="11">
        <f t="shared" si="0"/>
        <v>4800000</v>
      </c>
      <c r="H18" s="11"/>
      <c r="I18" s="11">
        <f t="shared" si="1"/>
        <v>148000000</v>
      </c>
      <c r="J18" s="11"/>
    </row>
    <row r="19" spans="1:10" ht="21" customHeight="1" x14ac:dyDescent="0.25">
      <c r="A19" s="12">
        <v>41302</v>
      </c>
      <c r="B19" s="13" t="s">
        <v>6</v>
      </c>
      <c r="C19" s="13"/>
      <c r="D19" s="11"/>
      <c r="E19" s="11"/>
      <c r="F19" s="113"/>
      <c r="G19" s="11">
        <f t="shared" si="0"/>
        <v>0</v>
      </c>
      <c r="H19" s="11">
        <v>50000000</v>
      </c>
      <c r="I19" s="11">
        <f t="shared" si="1"/>
        <v>98000000</v>
      </c>
      <c r="J19" s="11"/>
    </row>
    <row r="20" spans="1:10" ht="21" customHeight="1" x14ac:dyDescent="0.25">
      <c r="A20" s="12">
        <v>41312</v>
      </c>
      <c r="B20" s="13" t="s">
        <v>6</v>
      </c>
      <c r="C20" s="13"/>
      <c r="D20" s="11"/>
      <c r="E20" s="11"/>
      <c r="F20" s="113"/>
      <c r="G20" s="11">
        <f t="shared" si="0"/>
        <v>0</v>
      </c>
      <c r="H20" s="11">
        <v>40000000</v>
      </c>
      <c r="I20" s="11">
        <f t="shared" si="1"/>
        <v>58000000</v>
      </c>
      <c r="J20" s="11"/>
    </row>
    <row r="21" spans="1:10" ht="21" customHeight="1" x14ac:dyDescent="0.25">
      <c r="A21" s="12">
        <v>41330</v>
      </c>
      <c r="B21" s="13" t="s">
        <v>6</v>
      </c>
      <c r="C21" s="13"/>
      <c r="D21" s="11"/>
      <c r="E21" s="11"/>
      <c r="F21" s="113"/>
      <c r="G21" s="11">
        <f t="shared" si="0"/>
        <v>0</v>
      </c>
      <c r="H21" s="11">
        <v>30000000</v>
      </c>
      <c r="I21" s="11">
        <f t="shared" si="1"/>
        <v>28000000</v>
      </c>
      <c r="J21" s="11"/>
    </row>
    <row r="22" spans="1:10" ht="21" customHeight="1" x14ac:dyDescent="0.25">
      <c r="A22" s="12">
        <v>41330</v>
      </c>
      <c r="B22" s="13" t="s">
        <v>94</v>
      </c>
      <c r="C22" s="13"/>
      <c r="D22" s="11">
        <v>300</v>
      </c>
      <c r="E22" s="11">
        <v>68000</v>
      </c>
      <c r="F22" s="113"/>
      <c r="G22" s="11">
        <f t="shared" si="0"/>
        <v>20400000</v>
      </c>
      <c r="H22" s="11"/>
      <c r="I22" s="11">
        <f t="shared" si="1"/>
        <v>48400000</v>
      </c>
      <c r="J22" s="11"/>
    </row>
    <row r="23" spans="1:10" ht="21" customHeight="1" x14ac:dyDescent="0.25">
      <c r="A23" s="12">
        <v>41333</v>
      </c>
      <c r="B23" s="13" t="s">
        <v>94</v>
      </c>
      <c r="C23" s="13"/>
      <c r="D23" s="11">
        <v>300</v>
      </c>
      <c r="E23" s="11">
        <v>68000</v>
      </c>
      <c r="F23" s="113"/>
      <c r="G23" s="11">
        <f t="shared" si="0"/>
        <v>20400000</v>
      </c>
      <c r="H23" s="11"/>
      <c r="I23" s="11">
        <f t="shared" si="1"/>
        <v>68800000</v>
      </c>
      <c r="J23" s="11"/>
    </row>
    <row r="24" spans="1:10" ht="21" customHeight="1" x14ac:dyDescent="0.25">
      <c r="A24" s="12">
        <v>41333</v>
      </c>
      <c r="B24" s="13" t="s">
        <v>95</v>
      </c>
      <c r="C24" s="13"/>
      <c r="D24" s="11">
        <v>500</v>
      </c>
      <c r="E24" s="11">
        <v>15800</v>
      </c>
      <c r="F24" s="113"/>
      <c r="G24" s="11">
        <f t="shared" si="0"/>
        <v>7900000</v>
      </c>
      <c r="H24" s="11"/>
      <c r="I24" s="11">
        <f t="shared" si="1"/>
        <v>76700000</v>
      </c>
      <c r="J24" s="11"/>
    </row>
    <row r="25" spans="1:10" ht="21" customHeight="1" x14ac:dyDescent="0.25">
      <c r="A25" s="12">
        <v>41340</v>
      </c>
      <c r="B25" s="13" t="s">
        <v>93</v>
      </c>
      <c r="C25" s="13"/>
      <c r="D25" s="11">
        <v>125</v>
      </c>
      <c r="E25" s="11">
        <v>38400</v>
      </c>
      <c r="F25" s="113"/>
      <c r="G25" s="11">
        <f t="shared" si="0"/>
        <v>4800000</v>
      </c>
      <c r="H25" s="11"/>
      <c r="I25" s="11">
        <f t="shared" si="1"/>
        <v>81500000</v>
      </c>
      <c r="J25" s="11"/>
    </row>
    <row r="26" spans="1:10" ht="21" customHeight="1" x14ac:dyDescent="0.25">
      <c r="A26" s="12">
        <v>41345</v>
      </c>
      <c r="B26" s="13" t="s">
        <v>94</v>
      </c>
      <c r="C26" s="13"/>
      <c r="D26" s="11">
        <v>200</v>
      </c>
      <c r="E26" s="11">
        <v>68000</v>
      </c>
      <c r="F26" s="113"/>
      <c r="G26" s="11">
        <f t="shared" ref="G26:G64" si="2">IF(B26&lt;&gt;"",D26*(E26+F26),0)</f>
        <v>13600000</v>
      </c>
      <c r="H26" s="11"/>
      <c r="I26" s="11">
        <f t="shared" ref="I26:I65" si="3">IF(B26&lt;&gt;"",I25+G26-H26,0)</f>
        <v>95100000</v>
      </c>
      <c r="J26" s="11"/>
    </row>
    <row r="27" spans="1:10" ht="21" customHeight="1" x14ac:dyDescent="0.25">
      <c r="A27" s="12">
        <v>41345</v>
      </c>
      <c r="B27" s="13" t="s">
        <v>95</v>
      </c>
      <c r="C27" s="13"/>
      <c r="D27" s="11">
        <v>500</v>
      </c>
      <c r="E27" s="11">
        <v>15800</v>
      </c>
      <c r="F27" s="113"/>
      <c r="G27" s="11">
        <f t="shared" si="2"/>
        <v>7900000</v>
      </c>
      <c r="H27" s="11"/>
      <c r="I27" s="11">
        <f t="shared" si="3"/>
        <v>103000000</v>
      </c>
      <c r="J27" s="11"/>
    </row>
    <row r="28" spans="1:10" ht="21" customHeight="1" x14ac:dyDescent="0.25">
      <c r="A28" s="12">
        <v>41358</v>
      </c>
      <c r="B28" s="13" t="s">
        <v>93</v>
      </c>
      <c r="C28" s="13"/>
      <c r="D28" s="11">
        <v>125</v>
      </c>
      <c r="E28" s="11">
        <v>38400</v>
      </c>
      <c r="F28" s="113"/>
      <c r="G28" s="11">
        <f t="shared" si="2"/>
        <v>4800000</v>
      </c>
      <c r="H28" s="11"/>
      <c r="I28" s="11">
        <f t="shared" si="3"/>
        <v>107800000</v>
      </c>
      <c r="J28" s="11"/>
    </row>
    <row r="29" spans="1:10" ht="21" customHeight="1" x14ac:dyDescent="0.25">
      <c r="A29" s="12">
        <v>41347</v>
      </c>
      <c r="B29" s="13" t="s">
        <v>6</v>
      </c>
      <c r="C29" s="13"/>
      <c r="D29" s="11"/>
      <c r="E29" s="11"/>
      <c r="F29" s="113"/>
      <c r="G29" s="11">
        <f t="shared" si="2"/>
        <v>0</v>
      </c>
      <c r="H29" s="11">
        <v>30000000</v>
      </c>
      <c r="I29" s="11">
        <f t="shared" si="3"/>
        <v>77800000</v>
      </c>
      <c r="J29" s="11"/>
    </row>
    <row r="30" spans="1:10" ht="21" customHeight="1" x14ac:dyDescent="0.25">
      <c r="A30" s="12">
        <v>41389</v>
      </c>
      <c r="B30" s="13" t="s">
        <v>95</v>
      </c>
      <c r="C30" s="13"/>
      <c r="D30" s="11">
        <v>500</v>
      </c>
      <c r="E30" s="11">
        <v>15800</v>
      </c>
      <c r="F30" s="113"/>
      <c r="G30" s="11">
        <f t="shared" si="2"/>
        <v>7900000</v>
      </c>
      <c r="H30" s="11"/>
      <c r="I30" s="11">
        <f t="shared" si="3"/>
        <v>85700000</v>
      </c>
      <c r="J30" s="11"/>
    </row>
    <row r="31" spans="1:10" ht="21" customHeight="1" x14ac:dyDescent="0.25">
      <c r="A31" s="12">
        <v>41389</v>
      </c>
      <c r="B31" s="13" t="s">
        <v>93</v>
      </c>
      <c r="C31" s="13"/>
      <c r="D31" s="11">
        <v>250</v>
      </c>
      <c r="E31" s="11">
        <v>38400</v>
      </c>
      <c r="F31" s="113"/>
      <c r="G31" s="11">
        <f t="shared" si="2"/>
        <v>9600000</v>
      </c>
      <c r="H31" s="11"/>
      <c r="I31" s="11">
        <f t="shared" si="3"/>
        <v>95300000</v>
      </c>
      <c r="J31" s="11"/>
    </row>
    <row r="32" spans="1:10" ht="21" customHeight="1" x14ac:dyDescent="0.25">
      <c r="A32" s="12">
        <v>41375</v>
      </c>
      <c r="B32" s="13" t="s">
        <v>6</v>
      </c>
      <c r="C32" s="13"/>
      <c r="D32" s="11"/>
      <c r="E32" s="11"/>
      <c r="F32" s="113"/>
      <c r="G32" s="11">
        <f t="shared" si="2"/>
        <v>0</v>
      </c>
      <c r="H32" s="11">
        <v>40000000</v>
      </c>
      <c r="I32" s="11">
        <f t="shared" si="3"/>
        <v>55300000</v>
      </c>
      <c r="J32" s="11"/>
    </row>
    <row r="33" spans="1:10" ht="21" customHeight="1" x14ac:dyDescent="0.25">
      <c r="A33" s="12">
        <v>41418</v>
      </c>
      <c r="B33" s="13" t="s">
        <v>94</v>
      </c>
      <c r="C33" s="13"/>
      <c r="D33" s="11">
        <v>300</v>
      </c>
      <c r="E33" s="11">
        <v>72000</v>
      </c>
      <c r="F33" s="113"/>
      <c r="G33" s="11">
        <f t="shared" si="2"/>
        <v>21600000</v>
      </c>
      <c r="H33" s="11"/>
      <c r="I33" s="11">
        <f t="shared" si="3"/>
        <v>76900000</v>
      </c>
      <c r="J33" s="11"/>
    </row>
    <row r="34" spans="1:10" ht="21" customHeight="1" x14ac:dyDescent="0.25">
      <c r="A34" s="12">
        <v>41422</v>
      </c>
      <c r="B34" s="13" t="s">
        <v>94</v>
      </c>
      <c r="C34" s="13"/>
      <c r="D34" s="11">
        <v>200</v>
      </c>
      <c r="E34" s="11">
        <v>72000</v>
      </c>
      <c r="F34" s="113"/>
      <c r="G34" s="11">
        <f t="shared" si="2"/>
        <v>14400000</v>
      </c>
      <c r="H34" s="11"/>
      <c r="I34" s="11">
        <f t="shared" si="3"/>
        <v>91300000</v>
      </c>
      <c r="J34" s="11"/>
    </row>
    <row r="35" spans="1:10" ht="21" customHeight="1" x14ac:dyDescent="0.25">
      <c r="A35" s="12">
        <v>41422</v>
      </c>
      <c r="B35" s="13" t="s">
        <v>95</v>
      </c>
      <c r="C35" s="13"/>
      <c r="D35" s="11">
        <v>500</v>
      </c>
      <c r="E35" s="11">
        <v>15600</v>
      </c>
      <c r="F35" s="113"/>
      <c r="G35" s="11">
        <f t="shared" si="2"/>
        <v>7800000</v>
      </c>
      <c r="H35" s="11"/>
      <c r="I35" s="11">
        <f t="shared" si="3"/>
        <v>99100000</v>
      </c>
      <c r="J35" s="11"/>
    </row>
    <row r="36" spans="1:10" ht="21" customHeight="1" x14ac:dyDescent="0.25">
      <c r="A36" s="12">
        <v>41422</v>
      </c>
      <c r="B36" s="13" t="s">
        <v>93</v>
      </c>
      <c r="C36" s="13"/>
      <c r="D36" s="11">
        <v>250</v>
      </c>
      <c r="E36" s="11">
        <v>38400</v>
      </c>
      <c r="F36" s="113"/>
      <c r="G36" s="11">
        <f t="shared" si="2"/>
        <v>9600000</v>
      </c>
      <c r="H36" s="11"/>
      <c r="I36" s="11">
        <f t="shared" si="3"/>
        <v>108700000</v>
      </c>
      <c r="J36" s="11"/>
    </row>
    <row r="37" spans="1:10" ht="21" customHeight="1" x14ac:dyDescent="0.25">
      <c r="A37" s="12">
        <v>41426</v>
      </c>
      <c r="B37" s="13" t="s">
        <v>94</v>
      </c>
      <c r="C37" s="13"/>
      <c r="D37" s="11">
        <v>300</v>
      </c>
      <c r="E37" s="11">
        <v>73000</v>
      </c>
      <c r="F37" s="113"/>
      <c r="G37" s="11">
        <f t="shared" si="2"/>
        <v>21900000</v>
      </c>
      <c r="H37" s="11"/>
      <c r="I37" s="11">
        <f t="shared" si="3"/>
        <v>130600000</v>
      </c>
      <c r="J37" s="11"/>
    </row>
    <row r="38" spans="1:10" ht="21" customHeight="1" x14ac:dyDescent="0.25">
      <c r="A38" s="12">
        <v>41426</v>
      </c>
      <c r="B38" s="13" t="s">
        <v>95</v>
      </c>
      <c r="C38" s="13"/>
      <c r="D38" s="11">
        <v>250</v>
      </c>
      <c r="E38" s="11">
        <v>15600</v>
      </c>
      <c r="F38" s="113"/>
      <c r="G38" s="11">
        <f t="shared" si="2"/>
        <v>3900000</v>
      </c>
      <c r="H38" s="11"/>
      <c r="I38" s="11">
        <f t="shared" si="3"/>
        <v>134500000</v>
      </c>
      <c r="J38" s="11"/>
    </row>
    <row r="39" spans="1:10" ht="21" customHeight="1" x14ac:dyDescent="0.25">
      <c r="A39" s="12">
        <v>41426</v>
      </c>
      <c r="B39" s="13" t="s">
        <v>6</v>
      </c>
      <c r="C39" s="13"/>
      <c r="D39" s="11"/>
      <c r="E39" s="11"/>
      <c r="F39" s="113"/>
      <c r="G39" s="11">
        <f t="shared" si="2"/>
        <v>0</v>
      </c>
      <c r="H39" s="11">
        <v>40000000</v>
      </c>
      <c r="I39" s="11">
        <f t="shared" si="3"/>
        <v>94500000</v>
      </c>
      <c r="J39" s="11"/>
    </row>
    <row r="40" spans="1:10" ht="21" customHeight="1" x14ac:dyDescent="0.25">
      <c r="A40" s="12">
        <v>41430</v>
      </c>
      <c r="B40" s="13" t="s">
        <v>94</v>
      </c>
      <c r="C40" s="13"/>
      <c r="D40" s="11">
        <v>300</v>
      </c>
      <c r="E40" s="11">
        <v>72000</v>
      </c>
      <c r="F40" s="113"/>
      <c r="G40" s="11">
        <f t="shared" si="2"/>
        <v>21600000</v>
      </c>
      <c r="H40" s="11"/>
      <c r="I40" s="11">
        <f t="shared" si="3"/>
        <v>116100000</v>
      </c>
      <c r="J40" s="11"/>
    </row>
    <row r="41" spans="1:10" ht="21" customHeight="1" x14ac:dyDescent="0.25">
      <c r="A41" s="12">
        <v>41430</v>
      </c>
      <c r="B41" s="13" t="s">
        <v>95</v>
      </c>
      <c r="C41" s="13"/>
      <c r="D41" s="11">
        <v>250</v>
      </c>
      <c r="E41" s="11">
        <v>15600</v>
      </c>
      <c r="F41" s="113"/>
      <c r="G41" s="11">
        <f t="shared" si="2"/>
        <v>3900000</v>
      </c>
      <c r="H41" s="11"/>
      <c r="I41" s="11">
        <f t="shared" si="3"/>
        <v>120000000</v>
      </c>
      <c r="J41" s="11"/>
    </row>
    <row r="42" spans="1:10" ht="21" customHeight="1" x14ac:dyDescent="0.25">
      <c r="A42" s="12">
        <v>41436</v>
      </c>
      <c r="B42" s="13" t="s">
        <v>94</v>
      </c>
      <c r="C42" s="13"/>
      <c r="D42" s="11">
        <v>50</v>
      </c>
      <c r="E42" s="11">
        <v>72000</v>
      </c>
      <c r="F42" s="113"/>
      <c r="G42" s="11">
        <f t="shared" si="2"/>
        <v>3600000</v>
      </c>
      <c r="H42" s="11"/>
      <c r="I42" s="11">
        <f t="shared" si="3"/>
        <v>123600000</v>
      </c>
      <c r="J42" s="11"/>
    </row>
    <row r="43" spans="1:10" ht="21" customHeight="1" x14ac:dyDescent="0.25">
      <c r="A43" s="12">
        <v>41436</v>
      </c>
      <c r="B43" s="13" t="s">
        <v>94</v>
      </c>
      <c r="C43" s="13"/>
      <c r="D43" s="11">
        <v>300</v>
      </c>
      <c r="E43" s="11">
        <v>72000</v>
      </c>
      <c r="F43" s="113"/>
      <c r="G43" s="11">
        <f t="shared" si="2"/>
        <v>21600000</v>
      </c>
      <c r="H43" s="11"/>
      <c r="I43" s="11">
        <f t="shared" si="3"/>
        <v>145200000</v>
      </c>
      <c r="J43" s="11"/>
    </row>
    <row r="44" spans="1:10" ht="21" customHeight="1" x14ac:dyDescent="0.25">
      <c r="A44" s="12">
        <v>41436</v>
      </c>
      <c r="B44" s="13" t="s">
        <v>95</v>
      </c>
      <c r="C44" s="13"/>
      <c r="D44" s="11">
        <v>500</v>
      </c>
      <c r="E44" s="11">
        <v>15600</v>
      </c>
      <c r="F44" s="113"/>
      <c r="G44" s="11">
        <f t="shared" si="2"/>
        <v>7800000</v>
      </c>
      <c r="H44" s="11"/>
      <c r="I44" s="11">
        <f t="shared" si="3"/>
        <v>153000000</v>
      </c>
      <c r="J44" s="11"/>
    </row>
    <row r="45" spans="1:10" ht="21" customHeight="1" x14ac:dyDescent="0.25">
      <c r="A45" s="12">
        <v>41436</v>
      </c>
      <c r="B45" s="13" t="s">
        <v>93</v>
      </c>
      <c r="C45" s="13"/>
      <c r="D45" s="11">
        <v>125</v>
      </c>
      <c r="E45" s="11">
        <v>38400</v>
      </c>
      <c r="F45" s="113"/>
      <c r="G45" s="11">
        <f t="shared" si="2"/>
        <v>4800000</v>
      </c>
      <c r="H45" s="11"/>
      <c r="I45" s="11">
        <f t="shared" si="3"/>
        <v>157800000</v>
      </c>
      <c r="J45" s="11"/>
    </row>
    <row r="46" spans="1:10" ht="21" customHeight="1" x14ac:dyDescent="0.25">
      <c r="A46" s="12">
        <v>41436</v>
      </c>
      <c r="B46" s="13" t="s">
        <v>6</v>
      </c>
      <c r="C46" s="13"/>
      <c r="D46" s="11"/>
      <c r="E46" s="11"/>
      <c r="F46" s="113"/>
      <c r="G46" s="11">
        <f t="shared" si="2"/>
        <v>0</v>
      </c>
      <c r="H46" s="11">
        <v>50000000</v>
      </c>
      <c r="I46" s="11">
        <f t="shared" si="3"/>
        <v>107800000</v>
      </c>
      <c r="J46" s="11"/>
    </row>
    <row r="47" spans="1:10" ht="21" customHeight="1" x14ac:dyDescent="0.25">
      <c r="A47" s="12">
        <v>41447</v>
      </c>
      <c r="B47" s="13" t="s">
        <v>94</v>
      </c>
      <c r="C47" s="13"/>
      <c r="D47" s="13">
        <v>300</v>
      </c>
      <c r="E47" s="11">
        <v>71000</v>
      </c>
      <c r="F47" s="113"/>
      <c r="G47" s="11">
        <f t="shared" si="2"/>
        <v>21300000</v>
      </c>
      <c r="H47" s="11"/>
      <c r="I47" s="11">
        <f t="shared" si="3"/>
        <v>129100000</v>
      </c>
      <c r="J47" s="11"/>
    </row>
    <row r="48" spans="1:10" ht="21" customHeight="1" x14ac:dyDescent="0.25">
      <c r="A48" s="12">
        <v>41447</v>
      </c>
      <c r="B48" s="13" t="s">
        <v>102</v>
      </c>
      <c r="C48" s="13"/>
      <c r="D48" s="13">
        <v>125</v>
      </c>
      <c r="E48" s="11">
        <v>38000</v>
      </c>
      <c r="F48" s="113"/>
      <c r="G48" s="11">
        <f t="shared" si="2"/>
        <v>4750000</v>
      </c>
      <c r="H48" s="11"/>
      <c r="I48" s="11">
        <f t="shared" si="3"/>
        <v>133850000</v>
      </c>
      <c r="J48" s="11"/>
    </row>
    <row r="49" spans="1:10" ht="21" customHeight="1" x14ac:dyDescent="0.25">
      <c r="A49" s="12">
        <v>41451</v>
      </c>
      <c r="B49" s="13" t="s">
        <v>94</v>
      </c>
      <c r="C49" s="13"/>
      <c r="D49" s="13">
        <v>300</v>
      </c>
      <c r="E49" s="11">
        <v>70000</v>
      </c>
      <c r="F49" s="113"/>
      <c r="G49" s="11">
        <f t="shared" si="2"/>
        <v>21000000</v>
      </c>
      <c r="H49" s="11"/>
      <c r="I49" s="11">
        <f t="shared" si="3"/>
        <v>154850000</v>
      </c>
      <c r="J49" s="11"/>
    </row>
    <row r="50" spans="1:10" ht="21" customHeight="1" x14ac:dyDescent="0.25">
      <c r="A50" s="12">
        <v>41451</v>
      </c>
      <c r="B50" s="13" t="s">
        <v>95</v>
      </c>
      <c r="C50" s="13"/>
      <c r="D50" s="13">
        <v>250</v>
      </c>
      <c r="E50" s="11">
        <v>16000</v>
      </c>
      <c r="F50" s="113"/>
      <c r="G50" s="11">
        <f t="shared" si="2"/>
        <v>4000000</v>
      </c>
      <c r="H50" s="11"/>
      <c r="I50" s="11">
        <f t="shared" si="3"/>
        <v>158850000</v>
      </c>
      <c r="J50" s="11"/>
    </row>
    <row r="51" spans="1:10" ht="21" customHeight="1" x14ac:dyDescent="0.25">
      <c r="A51" s="12">
        <v>41451</v>
      </c>
      <c r="B51" s="13" t="s">
        <v>103</v>
      </c>
      <c r="C51" s="13"/>
      <c r="D51" s="13">
        <v>125</v>
      </c>
      <c r="E51" s="11">
        <v>24800</v>
      </c>
      <c r="F51" s="113"/>
      <c r="G51" s="11">
        <f t="shared" si="2"/>
        <v>3100000</v>
      </c>
      <c r="H51" s="11"/>
      <c r="I51" s="11">
        <f t="shared" si="3"/>
        <v>161950000</v>
      </c>
      <c r="J51" s="11"/>
    </row>
    <row r="52" spans="1:10" ht="21" customHeight="1" x14ac:dyDescent="0.25">
      <c r="A52" s="12">
        <v>41456</v>
      </c>
      <c r="B52" s="13" t="s">
        <v>94</v>
      </c>
      <c r="C52" s="13"/>
      <c r="D52" s="13">
        <v>300</v>
      </c>
      <c r="E52" s="11">
        <v>70000</v>
      </c>
      <c r="F52" s="113"/>
      <c r="G52" s="11">
        <f t="shared" si="2"/>
        <v>21000000</v>
      </c>
      <c r="H52" s="11"/>
      <c r="I52" s="11">
        <f t="shared" si="3"/>
        <v>182950000</v>
      </c>
      <c r="J52" s="11"/>
    </row>
    <row r="53" spans="1:10" ht="21" customHeight="1" x14ac:dyDescent="0.25">
      <c r="A53" s="12">
        <v>41456</v>
      </c>
      <c r="B53" s="13" t="s">
        <v>95</v>
      </c>
      <c r="C53" s="13"/>
      <c r="D53" s="13">
        <v>500</v>
      </c>
      <c r="E53" s="11">
        <v>16000</v>
      </c>
      <c r="F53" s="113"/>
      <c r="G53" s="11">
        <f t="shared" si="2"/>
        <v>8000000</v>
      </c>
      <c r="H53" s="11"/>
      <c r="I53" s="11">
        <f t="shared" si="3"/>
        <v>190950000</v>
      </c>
      <c r="J53" s="11"/>
    </row>
    <row r="54" spans="1:10" ht="21" customHeight="1" x14ac:dyDescent="0.25">
      <c r="A54" s="12">
        <v>41458</v>
      </c>
      <c r="B54" s="13" t="s">
        <v>94</v>
      </c>
      <c r="C54" s="13"/>
      <c r="D54" s="13">
        <v>300</v>
      </c>
      <c r="E54" s="11">
        <v>70000</v>
      </c>
      <c r="F54" s="113"/>
      <c r="G54" s="11">
        <f t="shared" si="2"/>
        <v>21000000</v>
      </c>
      <c r="H54" s="11"/>
      <c r="I54" s="11">
        <f t="shared" si="3"/>
        <v>211950000</v>
      </c>
      <c r="J54" s="11"/>
    </row>
    <row r="55" spans="1:10" ht="21" customHeight="1" x14ac:dyDescent="0.25">
      <c r="A55" s="12">
        <v>41458</v>
      </c>
      <c r="B55" s="13" t="s">
        <v>95</v>
      </c>
      <c r="C55" s="13"/>
      <c r="D55" s="13">
        <v>250</v>
      </c>
      <c r="E55" s="11">
        <v>16000</v>
      </c>
      <c r="F55" s="113"/>
      <c r="G55" s="11">
        <f t="shared" si="2"/>
        <v>4000000</v>
      </c>
      <c r="H55" s="11"/>
      <c r="I55" s="11">
        <f t="shared" si="3"/>
        <v>215950000</v>
      </c>
      <c r="J55" s="11"/>
    </row>
    <row r="56" spans="1:10" ht="21" customHeight="1" x14ac:dyDescent="0.25">
      <c r="A56" s="12">
        <v>41458</v>
      </c>
      <c r="B56" s="13" t="s">
        <v>102</v>
      </c>
      <c r="C56" s="13"/>
      <c r="D56" s="13">
        <v>125</v>
      </c>
      <c r="E56" s="11">
        <v>38000</v>
      </c>
      <c r="F56" s="113"/>
      <c r="G56" s="11">
        <f t="shared" si="2"/>
        <v>4750000</v>
      </c>
      <c r="H56" s="11"/>
      <c r="I56" s="11">
        <f t="shared" si="3"/>
        <v>220700000</v>
      </c>
      <c r="J56" s="11"/>
    </row>
    <row r="57" spans="1:10" ht="21" customHeight="1" x14ac:dyDescent="0.25">
      <c r="A57" s="12">
        <v>41461</v>
      </c>
      <c r="B57" s="13" t="s">
        <v>6</v>
      </c>
      <c r="C57" s="13"/>
      <c r="D57" s="11"/>
      <c r="E57" s="11"/>
      <c r="F57" s="113"/>
      <c r="G57" s="11">
        <f t="shared" si="2"/>
        <v>0</v>
      </c>
      <c r="H57" s="11">
        <v>100000000</v>
      </c>
      <c r="I57" s="11">
        <f t="shared" si="3"/>
        <v>120700000</v>
      </c>
      <c r="J57" s="11"/>
    </row>
    <row r="58" spans="1:10" ht="21" customHeight="1" x14ac:dyDescent="0.25">
      <c r="A58" s="12">
        <v>41474</v>
      </c>
      <c r="B58" s="13" t="s">
        <v>95</v>
      </c>
      <c r="C58" s="13" t="s">
        <v>15</v>
      </c>
      <c r="D58" s="11">
        <v>500</v>
      </c>
      <c r="E58" s="11">
        <v>16000</v>
      </c>
      <c r="F58" s="113"/>
      <c r="G58" s="11">
        <f t="shared" si="2"/>
        <v>8000000</v>
      </c>
      <c r="H58" s="11"/>
      <c r="I58" s="11">
        <f t="shared" si="3"/>
        <v>128700000</v>
      </c>
      <c r="J58" s="11"/>
    </row>
    <row r="59" spans="1:10" ht="21" customHeight="1" x14ac:dyDescent="0.25">
      <c r="A59" s="12"/>
      <c r="B59" s="13" t="s">
        <v>102</v>
      </c>
      <c r="C59" s="13" t="s">
        <v>110</v>
      </c>
      <c r="D59" s="11">
        <v>5</v>
      </c>
      <c r="E59" s="11">
        <v>950000</v>
      </c>
      <c r="F59" s="113"/>
      <c r="G59" s="11">
        <f t="shared" si="2"/>
        <v>4750000</v>
      </c>
      <c r="H59" s="11"/>
      <c r="I59" s="11">
        <f t="shared" si="3"/>
        <v>133450000</v>
      </c>
      <c r="J59" s="11"/>
    </row>
    <row r="60" spans="1:10" ht="21" customHeight="1" x14ac:dyDescent="0.25">
      <c r="A60" s="12">
        <v>41478</v>
      </c>
      <c r="B60" s="13" t="s">
        <v>94</v>
      </c>
      <c r="C60" s="13" t="s">
        <v>15</v>
      </c>
      <c r="D60" s="11">
        <v>400</v>
      </c>
      <c r="E60" s="11">
        <v>71000</v>
      </c>
      <c r="F60" s="113"/>
      <c r="G60" s="11">
        <f t="shared" si="2"/>
        <v>28400000</v>
      </c>
      <c r="H60" s="11"/>
      <c r="I60" s="11">
        <f t="shared" si="3"/>
        <v>161850000</v>
      </c>
      <c r="J60" s="11"/>
    </row>
    <row r="61" spans="1:10" ht="21" customHeight="1" x14ac:dyDescent="0.25">
      <c r="A61" s="12"/>
      <c r="B61" s="13" t="s">
        <v>95</v>
      </c>
      <c r="C61" s="13" t="s">
        <v>15</v>
      </c>
      <c r="D61" s="11">
        <v>750</v>
      </c>
      <c r="E61" s="11">
        <v>16000</v>
      </c>
      <c r="F61" s="113"/>
      <c r="G61" s="11">
        <f t="shared" si="2"/>
        <v>12000000</v>
      </c>
      <c r="H61" s="11"/>
      <c r="I61" s="11">
        <f t="shared" si="3"/>
        <v>173850000</v>
      </c>
      <c r="J61" s="11"/>
    </row>
    <row r="62" spans="1:10" ht="21" customHeight="1" x14ac:dyDescent="0.25">
      <c r="A62" s="12"/>
      <c r="B62" s="13" t="s">
        <v>102</v>
      </c>
      <c r="C62" s="13" t="s">
        <v>110</v>
      </c>
      <c r="D62" s="11">
        <v>5</v>
      </c>
      <c r="E62" s="11">
        <v>950000</v>
      </c>
      <c r="F62" s="113"/>
      <c r="G62" s="11">
        <f t="shared" si="2"/>
        <v>4750000</v>
      </c>
      <c r="H62" s="11"/>
      <c r="I62" s="11">
        <f t="shared" si="3"/>
        <v>178600000</v>
      </c>
      <c r="J62" s="11"/>
    </row>
    <row r="63" spans="1:10" ht="21" customHeight="1" x14ac:dyDescent="0.25">
      <c r="A63" s="12">
        <v>41478</v>
      </c>
      <c r="B63" s="13" t="s">
        <v>6</v>
      </c>
      <c r="C63" s="13"/>
      <c r="D63" s="11"/>
      <c r="E63" s="11"/>
      <c r="F63" s="113"/>
      <c r="G63" s="11">
        <f>IF(B63&lt;&gt;"",D63*(E63+F63),0)</f>
        <v>0</v>
      </c>
      <c r="H63" s="11">
        <v>50000000</v>
      </c>
      <c r="I63" s="11">
        <f>IF(B63&lt;&gt;"",I62+G63-H63,0)</f>
        <v>128600000</v>
      </c>
      <c r="J63" s="11"/>
    </row>
    <row r="64" spans="1:10" ht="21" customHeight="1" x14ac:dyDescent="0.25">
      <c r="A64" s="12">
        <v>41499</v>
      </c>
      <c r="B64" s="13" t="s">
        <v>6</v>
      </c>
      <c r="C64" s="13"/>
      <c r="D64" s="11"/>
      <c r="E64" s="11"/>
      <c r="F64" s="113"/>
      <c r="G64" s="11">
        <f t="shared" si="2"/>
        <v>0</v>
      </c>
      <c r="H64" s="11">
        <f>I63</f>
        <v>128600000</v>
      </c>
      <c r="I64" s="11">
        <f t="shared" si="3"/>
        <v>0</v>
      </c>
      <c r="J64" s="11"/>
    </row>
    <row r="65" spans="1:10" ht="21" customHeight="1" x14ac:dyDescent="0.25">
      <c r="A65" s="12">
        <v>41482</v>
      </c>
      <c r="B65" s="13" t="s">
        <v>94</v>
      </c>
      <c r="C65" s="13" t="s">
        <v>15</v>
      </c>
      <c r="D65" s="11">
        <v>200</v>
      </c>
      <c r="E65" s="11">
        <v>71000</v>
      </c>
      <c r="F65" s="113"/>
      <c r="G65" s="11">
        <f t="shared" ref="G65:G78" si="4">IF(B65&lt;&gt;"",D65*(E65+F65),0)</f>
        <v>14200000</v>
      </c>
      <c r="H65" s="11"/>
      <c r="I65" s="11">
        <f t="shared" si="3"/>
        <v>14200000</v>
      </c>
      <c r="J65" s="11"/>
    </row>
    <row r="66" spans="1:10" ht="21" customHeight="1" x14ac:dyDescent="0.25">
      <c r="A66" s="12"/>
      <c r="B66" s="13" t="s">
        <v>95</v>
      </c>
      <c r="C66" s="13" t="s">
        <v>15</v>
      </c>
      <c r="D66" s="11">
        <v>750</v>
      </c>
      <c r="E66" s="11">
        <v>16200</v>
      </c>
      <c r="F66" s="113"/>
      <c r="G66" s="11">
        <f t="shared" si="4"/>
        <v>12150000</v>
      </c>
      <c r="H66" s="11"/>
      <c r="I66" s="11">
        <f t="shared" ref="I66:I78" si="5">IF(B66&lt;&gt;"",I65+G66-H66,0)</f>
        <v>26350000</v>
      </c>
      <c r="J66" s="11"/>
    </row>
    <row r="67" spans="1:10" ht="21" customHeight="1" x14ac:dyDescent="0.25">
      <c r="A67" s="12">
        <v>41489</v>
      </c>
      <c r="B67" s="13" t="s">
        <v>94</v>
      </c>
      <c r="C67" s="13" t="s">
        <v>15</v>
      </c>
      <c r="D67" s="11">
        <v>200</v>
      </c>
      <c r="E67" s="11">
        <v>71000</v>
      </c>
      <c r="F67" s="113"/>
      <c r="G67" s="11">
        <f t="shared" si="4"/>
        <v>14200000</v>
      </c>
      <c r="H67" s="11"/>
      <c r="I67" s="11">
        <f t="shared" si="5"/>
        <v>40550000</v>
      </c>
      <c r="J67" s="11"/>
    </row>
    <row r="68" spans="1:10" ht="21" customHeight="1" x14ac:dyDescent="0.25">
      <c r="A68" s="12"/>
      <c r="B68" s="13" t="s">
        <v>95</v>
      </c>
      <c r="C68" s="13" t="s">
        <v>15</v>
      </c>
      <c r="D68" s="11">
        <v>850</v>
      </c>
      <c r="E68" s="11">
        <v>16200</v>
      </c>
      <c r="F68" s="113"/>
      <c r="G68" s="11">
        <f t="shared" si="4"/>
        <v>13770000</v>
      </c>
      <c r="H68" s="11"/>
      <c r="I68" s="11">
        <f t="shared" si="5"/>
        <v>54320000</v>
      </c>
      <c r="J68" s="11"/>
    </row>
    <row r="69" spans="1:10" ht="21" customHeight="1" x14ac:dyDescent="0.25">
      <c r="A69" s="12">
        <v>41494</v>
      </c>
      <c r="B69" s="13" t="s">
        <v>94</v>
      </c>
      <c r="C69" s="13" t="s">
        <v>15</v>
      </c>
      <c r="D69" s="11">
        <v>300</v>
      </c>
      <c r="E69" s="11">
        <v>71000</v>
      </c>
      <c r="F69" s="113"/>
      <c r="G69" s="11">
        <f t="shared" si="4"/>
        <v>21300000</v>
      </c>
      <c r="H69" s="11"/>
      <c r="I69" s="11">
        <f t="shared" si="5"/>
        <v>75620000</v>
      </c>
      <c r="J69" s="11"/>
    </row>
    <row r="70" spans="1:10" ht="21" customHeight="1" x14ac:dyDescent="0.25">
      <c r="A70" s="12"/>
      <c r="B70" s="13" t="s">
        <v>95</v>
      </c>
      <c r="C70" s="13" t="s">
        <v>15</v>
      </c>
      <c r="D70" s="11">
        <v>500</v>
      </c>
      <c r="E70" s="11">
        <v>16400</v>
      </c>
      <c r="F70" s="113"/>
      <c r="G70" s="11">
        <f t="shared" si="4"/>
        <v>8200000</v>
      </c>
      <c r="H70" s="11"/>
      <c r="I70" s="11">
        <f t="shared" si="5"/>
        <v>83820000</v>
      </c>
      <c r="J70" s="11"/>
    </row>
    <row r="71" spans="1:10" ht="21" customHeight="1" x14ac:dyDescent="0.25">
      <c r="A71" s="12"/>
      <c r="B71" s="13" t="s">
        <v>102</v>
      </c>
      <c r="C71" s="13" t="s">
        <v>110</v>
      </c>
      <c r="D71" s="11">
        <v>5</v>
      </c>
      <c r="E71" s="11">
        <v>950000</v>
      </c>
      <c r="F71" s="113"/>
      <c r="G71" s="11">
        <f t="shared" si="4"/>
        <v>4750000</v>
      </c>
      <c r="H71" s="11"/>
      <c r="I71" s="11">
        <f t="shared" si="5"/>
        <v>88570000</v>
      </c>
      <c r="J71" s="11"/>
    </row>
    <row r="72" spans="1:10" ht="21" customHeight="1" x14ac:dyDescent="0.25">
      <c r="A72" s="12">
        <v>41498</v>
      </c>
      <c r="B72" s="13" t="s">
        <v>94</v>
      </c>
      <c r="C72" s="13" t="s">
        <v>15</v>
      </c>
      <c r="D72" s="11">
        <v>400</v>
      </c>
      <c r="E72" s="11">
        <v>71000</v>
      </c>
      <c r="F72" s="113"/>
      <c r="G72" s="11">
        <f t="shared" si="4"/>
        <v>28400000</v>
      </c>
      <c r="H72" s="11"/>
      <c r="I72" s="11">
        <f t="shared" si="5"/>
        <v>116970000</v>
      </c>
      <c r="J72" s="11"/>
    </row>
    <row r="73" spans="1:10" ht="21" customHeight="1" x14ac:dyDescent="0.25">
      <c r="A73" s="12"/>
      <c r="B73" s="13" t="s">
        <v>95</v>
      </c>
      <c r="C73" s="13" t="s">
        <v>15</v>
      </c>
      <c r="D73" s="11">
        <v>600</v>
      </c>
      <c r="E73" s="11">
        <v>16600</v>
      </c>
      <c r="F73" s="113"/>
      <c r="G73" s="11">
        <f t="shared" si="4"/>
        <v>9960000</v>
      </c>
      <c r="H73" s="11"/>
      <c r="I73" s="11">
        <f t="shared" si="5"/>
        <v>126930000</v>
      </c>
      <c r="J73" s="11"/>
    </row>
    <row r="74" spans="1:10" ht="21" customHeight="1" x14ac:dyDescent="0.25">
      <c r="A74" s="12">
        <v>41501</v>
      </c>
      <c r="B74" s="13" t="s">
        <v>94</v>
      </c>
      <c r="C74" s="13" t="s">
        <v>15</v>
      </c>
      <c r="D74" s="11">
        <v>300</v>
      </c>
      <c r="E74" s="11">
        <v>71000</v>
      </c>
      <c r="F74" s="113"/>
      <c r="G74" s="11">
        <f t="shared" si="4"/>
        <v>21300000</v>
      </c>
      <c r="H74" s="11"/>
      <c r="I74" s="11">
        <f t="shared" si="5"/>
        <v>148230000</v>
      </c>
      <c r="J74" s="11"/>
    </row>
    <row r="75" spans="1:10" ht="21" customHeight="1" x14ac:dyDescent="0.25">
      <c r="A75" s="12"/>
      <c r="B75" s="13" t="s">
        <v>95</v>
      </c>
      <c r="C75" s="13" t="s">
        <v>15</v>
      </c>
      <c r="D75" s="11">
        <v>800</v>
      </c>
      <c r="E75" s="11">
        <v>16400</v>
      </c>
      <c r="F75" s="113"/>
      <c r="G75" s="11">
        <f t="shared" si="4"/>
        <v>13120000</v>
      </c>
      <c r="H75" s="11"/>
      <c r="I75" s="11">
        <f t="shared" si="5"/>
        <v>161350000</v>
      </c>
      <c r="J75" s="11"/>
    </row>
    <row r="76" spans="1:10" ht="21" customHeight="1" x14ac:dyDescent="0.25">
      <c r="A76" s="12"/>
      <c r="B76" s="13" t="s">
        <v>102</v>
      </c>
      <c r="C76" s="13" t="s">
        <v>110</v>
      </c>
      <c r="D76" s="11">
        <v>5</v>
      </c>
      <c r="E76" s="11">
        <v>950000</v>
      </c>
      <c r="F76" s="113"/>
      <c r="G76" s="11">
        <f t="shared" si="4"/>
        <v>4750000</v>
      </c>
      <c r="H76" s="11"/>
      <c r="I76" s="11">
        <f t="shared" si="5"/>
        <v>166100000</v>
      </c>
      <c r="J76" s="11"/>
    </row>
    <row r="77" spans="1:10" ht="21" customHeight="1" x14ac:dyDescent="0.25">
      <c r="A77" s="12">
        <v>41503</v>
      </c>
      <c r="B77" s="13" t="s">
        <v>95</v>
      </c>
      <c r="C77" s="13" t="s">
        <v>15</v>
      </c>
      <c r="D77" s="11">
        <v>750</v>
      </c>
      <c r="E77" s="11">
        <v>16400</v>
      </c>
      <c r="F77" s="113"/>
      <c r="G77" s="11">
        <f t="shared" si="4"/>
        <v>12300000</v>
      </c>
      <c r="H77" s="11"/>
      <c r="I77" s="11">
        <f t="shared" si="5"/>
        <v>178400000</v>
      </c>
      <c r="J77" s="11"/>
    </row>
    <row r="78" spans="1:10" ht="21" customHeight="1" x14ac:dyDescent="0.25">
      <c r="A78" s="12">
        <v>41510</v>
      </c>
      <c r="B78" s="13" t="s">
        <v>95</v>
      </c>
      <c r="C78" s="13" t="s">
        <v>15</v>
      </c>
      <c r="D78" s="11">
        <v>750</v>
      </c>
      <c r="E78" s="11">
        <v>16400</v>
      </c>
      <c r="F78" s="113"/>
      <c r="G78" s="11">
        <f t="shared" si="4"/>
        <v>12300000</v>
      </c>
      <c r="H78" s="11"/>
      <c r="I78" s="11">
        <f t="shared" si="5"/>
        <v>190700000</v>
      </c>
      <c r="J78" s="11"/>
    </row>
    <row r="79" spans="1:10" ht="21" customHeight="1" x14ac:dyDescent="0.25">
      <c r="A79" s="12"/>
      <c r="B79" s="13" t="s">
        <v>102</v>
      </c>
      <c r="C79" s="13" t="s">
        <v>110</v>
      </c>
      <c r="D79" s="11">
        <v>5</v>
      </c>
      <c r="E79" s="11">
        <v>950000</v>
      </c>
      <c r="F79" s="113"/>
      <c r="G79" s="11">
        <f>IF(B79&lt;&gt;"",D79*(E79+F79),0)</f>
        <v>4750000</v>
      </c>
      <c r="H79" s="11"/>
      <c r="I79" s="11">
        <f t="shared" ref="I79:I96" si="6">IF(B79&lt;&gt;"",I78+G79-H79,0)</f>
        <v>195450000</v>
      </c>
      <c r="J79" s="11"/>
    </row>
    <row r="80" spans="1:10" ht="21" customHeight="1" x14ac:dyDescent="0.25">
      <c r="A80" s="12"/>
      <c r="B80" s="13" t="s">
        <v>117</v>
      </c>
      <c r="C80" s="13"/>
      <c r="D80" s="11"/>
      <c r="E80" s="11"/>
      <c r="F80" s="113"/>
      <c r="G80" s="11">
        <f>1636400*2</f>
        <v>3272800</v>
      </c>
      <c r="H80" s="11"/>
      <c r="I80" s="11">
        <f t="shared" si="6"/>
        <v>198722800</v>
      </c>
      <c r="J80" s="11"/>
    </row>
    <row r="81" spans="1:10" ht="21" customHeight="1" x14ac:dyDescent="0.25">
      <c r="A81" s="12">
        <v>41515</v>
      </c>
      <c r="B81" s="13" t="s">
        <v>95</v>
      </c>
      <c r="C81" s="13" t="s">
        <v>15</v>
      </c>
      <c r="D81" s="11">
        <v>750</v>
      </c>
      <c r="E81" s="11">
        <v>16400</v>
      </c>
      <c r="F81" s="113"/>
      <c r="G81" s="11">
        <f>IF(B81&lt;&gt;"",D81*(E81+F81),0)</f>
        <v>12300000</v>
      </c>
      <c r="H81" s="11"/>
      <c r="I81" s="11">
        <f t="shared" si="6"/>
        <v>211022800</v>
      </c>
      <c r="J81" s="11"/>
    </row>
    <row r="82" spans="1:10" ht="21" customHeight="1" x14ac:dyDescent="0.25">
      <c r="A82" s="12"/>
      <c r="B82" s="13" t="s">
        <v>102</v>
      </c>
      <c r="C82" s="13" t="s">
        <v>110</v>
      </c>
      <c r="D82" s="11">
        <v>5</v>
      </c>
      <c r="E82" s="11">
        <v>950000</v>
      </c>
      <c r="F82" s="113"/>
      <c r="G82" s="11">
        <f>IF(B82&lt;&gt;"",D82*(E82+F82),0)</f>
        <v>4750000</v>
      </c>
      <c r="H82" s="11"/>
      <c r="I82" s="11">
        <f t="shared" si="6"/>
        <v>215772800</v>
      </c>
      <c r="J82" s="11"/>
    </row>
    <row r="83" spans="1:10" ht="21" customHeight="1" x14ac:dyDescent="0.25">
      <c r="A83" s="12"/>
      <c r="B83" s="13" t="s">
        <v>117</v>
      </c>
      <c r="C83" s="13"/>
      <c r="D83" s="11"/>
      <c r="E83" s="11"/>
      <c r="F83" s="113"/>
      <c r="G83" s="11">
        <f>1636400*2</f>
        <v>3272800</v>
      </c>
      <c r="H83" s="11"/>
      <c r="I83" s="11">
        <f t="shared" si="6"/>
        <v>219045600</v>
      </c>
      <c r="J83" s="11"/>
    </row>
    <row r="84" spans="1:10" ht="21" customHeight="1" x14ac:dyDescent="0.25">
      <c r="A84" s="12">
        <v>41515</v>
      </c>
      <c r="B84" s="13" t="s">
        <v>6</v>
      </c>
      <c r="C84" s="13"/>
      <c r="D84" s="11"/>
      <c r="E84" s="11"/>
      <c r="F84" s="113"/>
      <c r="G84" s="11">
        <f>IF(B84&lt;&gt;"",D84*(E84+F84),0)</f>
        <v>0</v>
      </c>
      <c r="H84" s="11">
        <v>100000000</v>
      </c>
      <c r="I84" s="11">
        <f t="shared" si="6"/>
        <v>119045600</v>
      </c>
      <c r="J84" s="11"/>
    </row>
    <row r="85" spans="1:10" ht="21" customHeight="1" x14ac:dyDescent="0.25">
      <c r="A85" s="12"/>
      <c r="B85" s="13" t="s">
        <v>118</v>
      </c>
      <c r="C85" s="13"/>
      <c r="D85" s="11"/>
      <c r="E85" s="11"/>
      <c r="F85" s="113"/>
      <c r="G85" s="11">
        <v>700000</v>
      </c>
      <c r="H85" s="11"/>
      <c r="I85" s="11">
        <f t="shared" si="6"/>
        <v>119745600</v>
      </c>
      <c r="J85" s="11"/>
    </row>
    <row r="86" spans="1:10" ht="21" customHeight="1" x14ac:dyDescent="0.25">
      <c r="A86" s="12">
        <v>41522</v>
      </c>
      <c r="B86" s="13" t="s">
        <v>95</v>
      </c>
      <c r="C86" s="13" t="s">
        <v>15</v>
      </c>
      <c r="D86" s="11">
        <v>900</v>
      </c>
      <c r="E86" s="11">
        <v>16400</v>
      </c>
      <c r="F86" s="113"/>
      <c r="G86" s="11">
        <f t="shared" ref="G86:G96" si="7">IF(B86&lt;&gt;"",D86*(E86+F86),0)</f>
        <v>14760000</v>
      </c>
      <c r="H86" s="11"/>
      <c r="I86" s="11">
        <f t="shared" si="6"/>
        <v>134505600</v>
      </c>
      <c r="J86" s="11"/>
    </row>
    <row r="87" spans="1:10" ht="21" customHeight="1" x14ac:dyDescent="0.25">
      <c r="A87" s="12"/>
      <c r="B87" s="13" t="s">
        <v>102</v>
      </c>
      <c r="C87" s="13" t="s">
        <v>110</v>
      </c>
      <c r="D87" s="11">
        <v>5</v>
      </c>
      <c r="E87" s="11">
        <v>950000</v>
      </c>
      <c r="F87" s="113"/>
      <c r="G87" s="11">
        <f t="shared" si="7"/>
        <v>4750000</v>
      </c>
      <c r="H87" s="11"/>
      <c r="I87" s="11">
        <f t="shared" si="6"/>
        <v>139255600</v>
      </c>
      <c r="J87" s="11"/>
    </row>
    <row r="88" spans="1:10" ht="21" customHeight="1" x14ac:dyDescent="0.25">
      <c r="A88" s="12">
        <v>41527</v>
      </c>
      <c r="B88" s="13" t="s">
        <v>95</v>
      </c>
      <c r="C88" s="13" t="s">
        <v>15</v>
      </c>
      <c r="D88" s="11">
        <v>750</v>
      </c>
      <c r="E88" s="11">
        <v>16400</v>
      </c>
      <c r="F88" s="113"/>
      <c r="G88" s="11">
        <f t="shared" si="7"/>
        <v>12300000</v>
      </c>
      <c r="H88" s="11"/>
      <c r="I88" s="11">
        <f t="shared" si="6"/>
        <v>151555600</v>
      </c>
      <c r="J88" s="11"/>
    </row>
    <row r="89" spans="1:10" ht="21" customHeight="1" x14ac:dyDescent="0.25">
      <c r="A89" s="12">
        <v>41530</v>
      </c>
      <c r="B89" s="13" t="s">
        <v>95</v>
      </c>
      <c r="C89" s="13" t="s">
        <v>15</v>
      </c>
      <c r="D89" s="11">
        <v>1000</v>
      </c>
      <c r="E89" s="11">
        <v>16400</v>
      </c>
      <c r="F89" s="113"/>
      <c r="G89" s="11">
        <f t="shared" si="7"/>
        <v>16400000</v>
      </c>
      <c r="H89" s="11"/>
      <c r="I89" s="11">
        <f t="shared" si="6"/>
        <v>167955600</v>
      </c>
      <c r="J89" s="11"/>
    </row>
    <row r="90" spans="1:10" ht="21" customHeight="1" x14ac:dyDescent="0.25">
      <c r="A90" s="12"/>
      <c r="B90" s="13" t="s">
        <v>102</v>
      </c>
      <c r="C90" s="13" t="s">
        <v>110</v>
      </c>
      <c r="D90" s="11">
        <v>5</v>
      </c>
      <c r="E90" s="11">
        <v>950000</v>
      </c>
      <c r="F90" s="113"/>
      <c r="G90" s="11">
        <f t="shared" si="7"/>
        <v>4750000</v>
      </c>
      <c r="H90" s="11"/>
      <c r="I90" s="11">
        <f t="shared" si="6"/>
        <v>172705600</v>
      </c>
      <c r="J90" s="11"/>
    </row>
    <row r="91" spans="1:10" ht="21" customHeight="1" x14ac:dyDescent="0.25">
      <c r="A91" s="12">
        <v>41534</v>
      </c>
      <c r="B91" s="13" t="s">
        <v>95</v>
      </c>
      <c r="C91" s="13" t="s">
        <v>15</v>
      </c>
      <c r="D91" s="11">
        <v>1000</v>
      </c>
      <c r="E91" s="11">
        <v>16400</v>
      </c>
      <c r="F91" s="113"/>
      <c r="G91" s="11">
        <f t="shared" si="7"/>
        <v>16400000</v>
      </c>
      <c r="H91" s="11"/>
      <c r="I91" s="11">
        <f t="shared" si="6"/>
        <v>189105600</v>
      </c>
      <c r="J91" s="11"/>
    </row>
    <row r="92" spans="1:10" ht="21" customHeight="1" x14ac:dyDescent="0.25">
      <c r="A92" s="12"/>
      <c r="B92" s="13" t="s">
        <v>102</v>
      </c>
      <c r="C92" s="13" t="s">
        <v>110</v>
      </c>
      <c r="D92" s="11">
        <v>10</v>
      </c>
      <c r="E92" s="11">
        <v>950000</v>
      </c>
      <c r="F92" s="113"/>
      <c r="G92" s="11">
        <f t="shared" si="7"/>
        <v>9500000</v>
      </c>
      <c r="H92" s="11"/>
      <c r="I92" s="11">
        <f t="shared" si="6"/>
        <v>198605600</v>
      </c>
      <c r="J92" s="11"/>
    </row>
    <row r="93" spans="1:10" ht="21" customHeight="1" x14ac:dyDescent="0.25">
      <c r="A93" s="12">
        <v>41536</v>
      </c>
      <c r="B93" s="13" t="s">
        <v>95</v>
      </c>
      <c r="C93" s="13" t="s">
        <v>15</v>
      </c>
      <c r="D93" s="11">
        <v>1000</v>
      </c>
      <c r="E93" s="11">
        <v>16400</v>
      </c>
      <c r="F93" s="113"/>
      <c r="G93" s="11">
        <f t="shared" si="7"/>
        <v>16400000</v>
      </c>
      <c r="H93" s="11"/>
      <c r="I93" s="11">
        <f t="shared" si="6"/>
        <v>215005600</v>
      </c>
      <c r="J93" s="11"/>
    </row>
    <row r="94" spans="1:10" ht="21" customHeight="1" x14ac:dyDescent="0.25">
      <c r="A94" s="12">
        <v>41542</v>
      </c>
      <c r="B94" s="13" t="s">
        <v>95</v>
      </c>
      <c r="C94" s="13" t="s">
        <v>15</v>
      </c>
      <c r="D94" s="11">
        <v>1000</v>
      </c>
      <c r="E94" s="11">
        <v>16400</v>
      </c>
      <c r="F94" s="113"/>
      <c r="G94" s="11">
        <f t="shared" si="7"/>
        <v>16400000</v>
      </c>
      <c r="H94" s="11"/>
      <c r="I94" s="11">
        <f t="shared" si="6"/>
        <v>231405600</v>
      </c>
      <c r="J94" s="11"/>
    </row>
    <row r="95" spans="1:10" ht="21" customHeight="1" x14ac:dyDescent="0.25">
      <c r="A95" s="12"/>
      <c r="B95" s="13" t="s">
        <v>102</v>
      </c>
      <c r="C95" s="13" t="s">
        <v>110</v>
      </c>
      <c r="D95" s="11">
        <v>10</v>
      </c>
      <c r="E95" s="11">
        <v>950000</v>
      </c>
      <c r="F95" s="113"/>
      <c r="G95" s="11">
        <f t="shared" si="7"/>
        <v>9500000</v>
      </c>
      <c r="H95" s="11"/>
      <c r="I95" s="11">
        <f t="shared" si="6"/>
        <v>240905600</v>
      </c>
      <c r="J95" s="11"/>
    </row>
    <row r="96" spans="1:10" ht="21" customHeight="1" x14ac:dyDescent="0.25">
      <c r="A96" s="12">
        <v>41549</v>
      </c>
      <c r="B96" s="13" t="s">
        <v>6</v>
      </c>
      <c r="C96" s="13"/>
      <c r="D96" s="11"/>
      <c r="E96" s="11"/>
      <c r="F96" s="113"/>
      <c r="G96" s="11">
        <f t="shared" si="7"/>
        <v>0</v>
      </c>
      <c r="H96" s="11">
        <v>100000000</v>
      </c>
      <c r="I96" s="11">
        <f t="shared" si="6"/>
        <v>140905600</v>
      </c>
      <c r="J96" s="11"/>
    </row>
    <row r="97" spans="1:10" ht="21" customHeight="1" x14ac:dyDescent="0.25">
      <c r="A97" s="12">
        <v>41547</v>
      </c>
      <c r="B97" s="13" t="s">
        <v>94</v>
      </c>
      <c r="C97" s="13" t="s">
        <v>15</v>
      </c>
      <c r="D97" s="11">
        <v>300</v>
      </c>
      <c r="E97" s="11">
        <v>77000</v>
      </c>
      <c r="F97" s="113"/>
      <c r="G97" s="11">
        <f t="shared" ref="G97:G102" si="8">IF(B97&lt;&gt;"",D97*(E97+F97),0)</f>
        <v>23100000</v>
      </c>
      <c r="H97" s="11"/>
      <c r="I97" s="11">
        <f t="shared" ref="I97:I102" si="9">IF(B97&lt;&gt;"",I96+G97-H97,0)</f>
        <v>164005600</v>
      </c>
      <c r="J97" s="11"/>
    </row>
    <row r="98" spans="1:10" ht="21" customHeight="1" x14ac:dyDescent="0.25">
      <c r="A98" s="12"/>
      <c r="B98" s="13" t="s">
        <v>127</v>
      </c>
      <c r="C98" s="13" t="s">
        <v>15</v>
      </c>
      <c r="D98" s="11">
        <v>2</v>
      </c>
      <c r="E98" s="11">
        <v>95000</v>
      </c>
      <c r="F98" s="113"/>
      <c r="G98" s="11">
        <f t="shared" si="8"/>
        <v>190000</v>
      </c>
      <c r="H98" s="11"/>
      <c r="I98" s="11">
        <f t="shared" si="9"/>
        <v>164195600</v>
      </c>
      <c r="J98" s="11"/>
    </row>
    <row r="99" spans="1:10" ht="21" customHeight="1" x14ac:dyDescent="0.25">
      <c r="A99" s="12"/>
      <c r="B99" s="13" t="s">
        <v>128</v>
      </c>
      <c r="C99" s="13" t="s">
        <v>15</v>
      </c>
      <c r="D99" s="11">
        <v>2</v>
      </c>
      <c r="E99" s="11">
        <v>215000</v>
      </c>
      <c r="F99" s="113"/>
      <c r="G99" s="11">
        <f t="shared" si="8"/>
        <v>430000</v>
      </c>
      <c r="H99" s="11"/>
      <c r="I99" s="11">
        <f t="shared" si="9"/>
        <v>164625600</v>
      </c>
      <c r="J99" s="11"/>
    </row>
    <row r="100" spans="1:10" ht="21" customHeight="1" x14ac:dyDescent="0.25">
      <c r="A100" s="12">
        <v>41551</v>
      </c>
      <c r="B100" s="13" t="s">
        <v>95</v>
      </c>
      <c r="C100" s="13" t="s">
        <v>15</v>
      </c>
      <c r="D100" s="11">
        <v>1000</v>
      </c>
      <c r="E100" s="11">
        <v>16400</v>
      </c>
      <c r="F100" s="113"/>
      <c r="G100" s="11">
        <f t="shared" si="8"/>
        <v>16400000</v>
      </c>
      <c r="H100" s="11"/>
      <c r="I100" s="11">
        <f t="shared" si="9"/>
        <v>181025600</v>
      </c>
      <c r="J100" s="11"/>
    </row>
    <row r="101" spans="1:10" ht="21" customHeight="1" x14ac:dyDescent="0.25">
      <c r="A101" s="12"/>
      <c r="B101" s="13" t="s">
        <v>103</v>
      </c>
      <c r="C101" s="13" t="s">
        <v>129</v>
      </c>
      <c r="D101" s="11">
        <v>5</v>
      </c>
      <c r="E101" s="11">
        <v>610000</v>
      </c>
      <c r="F101" s="113"/>
      <c r="G101" s="11">
        <f t="shared" si="8"/>
        <v>3050000</v>
      </c>
      <c r="H101" s="11"/>
      <c r="I101" s="11">
        <f t="shared" si="9"/>
        <v>184075600</v>
      </c>
      <c r="J101" s="11"/>
    </row>
    <row r="102" spans="1:10" ht="21" customHeight="1" x14ac:dyDescent="0.25">
      <c r="A102" s="12">
        <v>41554</v>
      </c>
      <c r="B102" s="13" t="s">
        <v>94</v>
      </c>
      <c r="C102" s="13" t="s">
        <v>15</v>
      </c>
      <c r="D102" s="11">
        <v>400</v>
      </c>
      <c r="E102" s="11">
        <v>77000</v>
      </c>
      <c r="F102" s="113"/>
      <c r="G102" s="11">
        <f t="shared" si="8"/>
        <v>30800000</v>
      </c>
      <c r="H102" s="11"/>
      <c r="I102" s="11">
        <f t="shared" si="9"/>
        <v>214875600</v>
      </c>
      <c r="J102" s="11"/>
    </row>
    <row r="103" spans="1:10" ht="21" customHeight="1" x14ac:dyDescent="0.25">
      <c r="A103" s="12"/>
      <c r="B103" s="13" t="s">
        <v>127</v>
      </c>
      <c r="C103" s="13" t="s">
        <v>15</v>
      </c>
      <c r="D103" s="11">
        <v>2</v>
      </c>
      <c r="E103" s="11">
        <v>95000</v>
      </c>
      <c r="F103" s="113"/>
      <c r="G103" s="11">
        <f t="shared" ref="G103:G110" si="10">IF(B103&lt;&gt;"",D103*(E103+F103),0)</f>
        <v>190000</v>
      </c>
      <c r="H103" s="11"/>
      <c r="I103" s="11">
        <f t="shared" ref="I103:I110" si="11">IF(B103&lt;&gt;"",I102+G103-H103,0)</f>
        <v>215065600</v>
      </c>
      <c r="J103" s="11"/>
    </row>
    <row r="104" spans="1:10" ht="21" customHeight="1" x14ac:dyDescent="0.25">
      <c r="A104" s="12"/>
      <c r="B104" s="13" t="s">
        <v>128</v>
      </c>
      <c r="C104" s="13" t="s">
        <v>15</v>
      </c>
      <c r="D104" s="11">
        <v>2</v>
      </c>
      <c r="E104" s="11">
        <v>215000</v>
      </c>
      <c r="F104" s="113"/>
      <c r="G104" s="11">
        <f t="shared" si="10"/>
        <v>430000</v>
      </c>
      <c r="H104" s="11"/>
      <c r="I104" s="11">
        <f t="shared" si="11"/>
        <v>215495600</v>
      </c>
      <c r="J104" s="11"/>
    </row>
    <row r="105" spans="1:10" ht="21" customHeight="1" x14ac:dyDescent="0.25">
      <c r="A105" s="12">
        <v>41557</v>
      </c>
      <c r="B105" s="13" t="s">
        <v>95</v>
      </c>
      <c r="C105" s="13" t="s">
        <v>15</v>
      </c>
      <c r="D105" s="11">
        <v>1000</v>
      </c>
      <c r="E105" s="11">
        <v>16400</v>
      </c>
      <c r="F105" s="113"/>
      <c r="G105" s="11">
        <f t="shared" si="10"/>
        <v>16400000</v>
      </c>
      <c r="H105" s="11"/>
      <c r="I105" s="11">
        <f t="shared" si="11"/>
        <v>231895600</v>
      </c>
      <c r="J105" s="11"/>
    </row>
    <row r="106" spans="1:10" ht="21" customHeight="1" x14ac:dyDescent="0.25">
      <c r="A106" s="12"/>
      <c r="B106" s="13" t="s">
        <v>94</v>
      </c>
      <c r="C106" s="13" t="s">
        <v>15</v>
      </c>
      <c r="D106" s="11">
        <v>300</v>
      </c>
      <c r="E106" s="11">
        <v>77000</v>
      </c>
      <c r="F106" s="113"/>
      <c r="G106" s="11">
        <f t="shared" si="10"/>
        <v>23100000</v>
      </c>
      <c r="H106" s="11"/>
      <c r="I106" s="11">
        <f t="shared" si="11"/>
        <v>254995600</v>
      </c>
      <c r="J106" s="11"/>
    </row>
    <row r="107" spans="1:10" ht="21" customHeight="1" x14ac:dyDescent="0.25">
      <c r="A107" s="12">
        <v>41559</v>
      </c>
      <c r="B107" s="13" t="s">
        <v>95</v>
      </c>
      <c r="C107" s="13" t="s">
        <v>15</v>
      </c>
      <c r="D107" s="11">
        <v>1000</v>
      </c>
      <c r="E107" s="11">
        <v>16400</v>
      </c>
      <c r="F107" s="113"/>
      <c r="G107" s="11">
        <f t="shared" si="10"/>
        <v>16400000</v>
      </c>
      <c r="H107" s="11"/>
      <c r="I107" s="11">
        <f t="shared" si="11"/>
        <v>271395600</v>
      </c>
      <c r="J107" s="11"/>
    </row>
    <row r="108" spans="1:10" ht="21" customHeight="1" x14ac:dyDescent="0.25">
      <c r="A108" s="12"/>
      <c r="B108" s="13" t="s">
        <v>102</v>
      </c>
      <c r="C108" s="13" t="s">
        <v>110</v>
      </c>
      <c r="D108" s="11">
        <v>10</v>
      </c>
      <c r="E108" s="11">
        <v>950000</v>
      </c>
      <c r="F108" s="113"/>
      <c r="G108" s="11">
        <f t="shared" si="10"/>
        <v>9500000</v>
      </c>
      <c r="H108" s="11"/>
      <c r="I108" s="11">
        <f t="shared" si="11"/>
        <v>280895600</v>
      </c>
      <c r="J108" s="11"/>
    </row>
    <row r="109" spans="1:10" ht="21" customHeight="1" x14ac:dyDescent="0.25">
      <c r="A109" s="12">
        <v>41559</v>
      </c>
      <c r="B109" s="13" t="s">
        <v>6</v>
      </c>
      <c r="C109" s="13"/>
      <c r="D109" s="11"/>
      <c r="E109" s="11"/>
      <c r="F109" s="113"/>
      <c r="G109" s="11">
        <f t="shared" si="10"/>
        <v>0</v>
      </c>
      <c r="H109" s="11">
        <v>50000000</v>
      </c>
      <c r="I109" s="11">
        <f t="shared" si="11"/>
        <v>230895600</v>
      </c>
      <c r="J109" s="11"/>
    </row>
    <row r="110" spans="1:10" ht="21" customHeight="1" x14ac:dyDescent="0.25">
      <c r="A110" s="12">
        <v>41563</v>
      </c>
      <c r="B110" s="13" t="s">
        <v>95</v>
      </c>
      <c r="C110" s="13" t="s">
        <v>15</v>
      </c>
      <c r="D110" s="11">
        <v>1000</v>
      </c>
      <c r="E110" s="11">
        <v>16400</v>
      </c>
      <c r="F110" s="113"/>
      <c r="G110" s="11">
        <f t="shared" si="10"/>
        <v>16400000</v>
      </c>
      <c r="H110" s="11"/>
      <c r="I110" s="11">
        <f t="shared" si="11"/>
        <v>247295600</v>
      </c>
      <c r="J110" s="11"/>
    </row>
    <row r="111" spans="1:10" ht="21" customHeight="1" x14ac:dyDescent="0.25">
      <c r="A111" s="12">
        <v>41564</v>
      </c>
      <c r="B111" s="13" t="s">
        <v>94</v>
      </c>
      <c r="C111" s="13" t="s">
        <v>15</v>
      </c>
      <c r="D111" s="11">
        <v>400</v>
      </c>
      <c r="E111" s="11">
        <v>77000</v>
      </c>
      <c r="F111" s="113"/>
      <c r="G111" s="11">
        <f t="shared" ref="G111:G127" si="12">IF(B111&lt;&gt;"",D111*(E111+F111),0)</f>
        <v>30800000</v>
      </c>
      <c r="H111" s="11"/>
      <c r="I111" s="11">
        <f t="shared" ref="I111:I127" si="13">IF(B111&lt;&gt;"",I110+G111-H111,0)</f>
        <v>278095600</v>
      </c>
      <c r="J111" s="11"/>
    </row>
    <row r="112" spans="1:10" ht="21" customHeight="1" x14ac:dyDescent="0.25">
      <c r="A112" s="12"/>
      <c r="B112" s="13" t="s">
        <v>127</v>
      </c>
      <c r="C112" s="13" t="s">
        <v>15</v>
      </c>
      <c r="D112" s="11">
        <v>4</v>
      </c>
      <c r="E112" s="11">
        <v>95000</v>
      </c>
      <c r="F112" s="113"/>
      <c r="G112" s="11">
        <f t="shared" si="12"/>
        <v>380000</v>
      </c>
      <c r="H112" s="11"/>
      <c r="I112" s="11">
        <f t="shared" si="13"/>
        <v>278475600</v>
      </c>
      <c r="J112" s="11"/>
    </row>
    <row r="113" spans="1:10" ht="21" customHeight="1" x14ac:dyDescent="0.25">
      <c r="A113" s="12"/>
      <c r="B113" s="13" t="s">
        <v>128</v>
      </c>
      <c r="C113" s="13" t="s">
        <v>15</v>
      </c>
      <c r="D113" s="11">
        <v>1</v>
      </c>
      <c r="E113" s="11">
        <v>215000</v>
      </c>
      <c r="F113" s="113"/>
      <c r="G113" s="11">
        <f t="shared" si="12"/>
        <v>215000</v>
      </c>
      <c r="H113" s="11"/>
      <c r="I113" s="11">
        <f t="shared" si="13"/>
        <v>278690600</v>
      </c>
      <c r="J113" s="11"/>
    </row>
    <row r="114" spans="1:10" ht="21" customHeight="1" x14ac:dyDescent="0.25">
      <c r="A114" s="12"/>
      <c r="B114" s="13" t="s">
        <v>118</v>
      </c>
      <c r="C114" s="13"/>
      <c r="D114" s="11"/>
      <c r="E114" s="11"/>
      <c r="F114" s="113"/>
      <c r="G114" s="11">
        <v>700000</v>
      </c>
      <c r="H114" s="11"/>
      <c r="I114" s="11">
        <f t="shared" si="13"/>
        <v>279390600</v>
      </c>
      <c r="J114" s="11"/>
    </row>
    <row r="115" spans="1:10" ht="21" customHeight="1" x14ac:dyDescent="0.25">
      <c r="A115" s="12">
        <v>41565</v>
      </c>
      <c r="B115" s="13" t="s">
        <v>6</v>
      </c>
      <c r="C115" s="13"/>
      <c r="D115" s="11"/>
      <c r="E115" s="11"/>
      <c r="F115" s="113"/>
      <c r="G115" s="11">
        <f>IF(B115&lt;&gt;"",D115*(E115+F115),0)</f>
        <v>0</v>
      </c>
      <c r="H115" s="11">
        <v>50000000</v>
      </c>
      <c r="I115" s="11">
        <f t="shared" si="13"/>
        <v>229390600</v>
      </c>
      <c r="J115" s="11"/>
    </row>
    <row r="116" spans="1:10" ht="21" customHeight="1" x14ac:dyDescent="0.25">
      <c r="A116" s="12">
        <v>41565</v>
      </c>
      <c r="B116" s="13" t="s">
        <v>6</v>
      </c>
      <c r="C116" s="13"/>
      <c r="D116" s="11"/>
      <c r="E116" s="11"/>
      <c r="F116" s="113"/>
      <c r="G116" s="11">
        <f>IF(B116&lt;&gt;"",D116*(E116+F116),0)</f>
        <v>0</v>
      </c>
      <c r="H116" s="11">
        <v>100000000</v>
      </c>
      <c r="I116" s="11">
        <f>IF(B116&lt;&gt;"",I115+G116-H116,0)</f>
        <v>129390600</v>
      </c>
      <c r="J116" s="11"/>
    </row>
    <row r="117" spans="1:10" ht="21" customHeight="1" x14ac:dyDescent="0.25">
      <c r="A117" s="12">
        <v>41566</v>
      </c>
      <c r="B117" s="13" t="s">
        <v>95</v>
      </c>
      <c r="C117" s="13" t="s">
        <v>15</v>
      </c>
      <c r="D117" s="11">
        <v>1000</v>
      </c>
      <c r="E117" s="11">
        <v>16400</v>
      </c>
      <c r="F117" s="113"/>
      <c r="G117" s="11">
        <f t="shared" si="12"/>
        <v>16400000</v>
      </c>
      <c r="H117" s="11"/>
      <c r="I117" s="11">
        <f t="shared" si="13"/>
        <v>145790600</v>
      </c>
      <c r="J117" s="11"/>
    </row>
    <row r="118" spans="1:10" ht="21" customHeight="1" x14ac:dyDescent="0.25">
      <c r="A118" s="12"/>
      <c r="B118" s="13" t="s">
        <v>94</v>
      </c>
      <c r="C118" s="13" t="s">
        <v>15</v>
      </c>
      <c r="D118" s="11">
        <v>400</v>
      </c>
      <c r="E118" s="11">
        <v>77000</v>
      </c>
      <c r="F118" s="113"/>
      <c r="G118" s="11">
        <f t="shared" si="12"/>
        <v>30800000</v>
      </c>
      <c r="H118" s="11"/>
      <c r="I118" s="11">
        <f t="shared" si="13"/>
        <v>176590600</v>
      </c>
      <c r="J118" s="11"/>
    </row>
    <row r="119" spans="1:10" ht="21" customHeight="1" x14ac:dyDescent="0.25">
      <c r="A119" s="12">
        <v>41569</v>
      </c>
      <c r="B119" s="13" t="s">
        <v>94</v>
      </c>
      <c r="C119" s="13" t="s">
        <v>15</v>
      </c>
      <c r="D119" s="11">
        <v>400</v>
      </c>
      <c r="E119" s="11">
        <v>77000</v>
      </c>
      <c r="F119" s="113"/>
      <c r="G119" s="11">
        <f t="shared" si="12"/>
        <v>30800000</v>
      </c>
      <c r="H119" s="11"/>
      <c r="I119" s="11">
        <f t="shared" si="13"/>
        <v>207390600</v>
      </c>
      <c r="J119" s="11"/>
    </row>
    <row r="120" spans="1:10" ht="21" customHeight="1" x14ac:dyDescent="0.25">
      <c r="A120" s="12">
        <v>41570</v>
      </c>
      <c r="B120" s="13" t="s">
        <v>95</v>
      </c>
      <c r="C120" s="13" t="s">
        <v>15</v>
      </c>
      <c r="D120" s="11">
        <v>750</v>
      </c>
      <c r="E120" s="11">
        <v>16400</v>
      </c>
      <c r="F120" s="113"/>
      <c r="G120" s="11">
        <f t="shared" si="12"/>
        <v>12300000</v>
      </c>
      <c r="H120" s="11"/>
      <c r="I120" s="11">
        <f t="shared" si="13"/>
        <v>219690600</v>
      </c>
      <c r="J120" s="11"/>
    </row>
    <row r="121" spans="1:10" ht="21" customHeight="1" x14ac:dyDescent="0.25">
      <c r="A121" s="12"/>
      <c r="B121" s="13" t="s">
        <v>102</v>
      </c>
      <c r="C121" s="13" t="s">
        <v>110</v>
      </c>
      <c r="D121" s="11">
        <v>10</v>
      </c>
      <c r="E121" s="11">
        <v>950000</v>
      </c>
      <c r="F121" s="113"/>
      <c r="G121" s="11">
        <f t="shared" si="12"/>
        <v>9500000</v>
      </c>
      <c r="H121" s="11"/>
      <c r="I121" s="11">
        <f t="shared" si="13"/>
        <v>229190600</v>
      </c>
      <c r="J121" s="11"/>
    </row>
    <row r="122" spans="1:10" ht="21" customHeight="1" x14ac:dyDescent="0.25">
      <c r="A122" s="12">
        <v>41572</v>
      </c>
      <c r="B122" s="13" t="s">
        <v>94</v>
      </c>
      <c r="C122" s="13" t="s">
        <v>15</v>
      </c>
      <c r="D122" s="11">
        <v>400</v>
      </c>
      <c r="E122" s="11">
        <v>77000</v>
      </c>
      <c r="F122" s="113"/>
      <c r="G122" s="11">
        <f t="shared" si="12"/>
        <v>30800000</v>
      </c>
      <c r="H122" s="11"/>
      <c r="I122" s="11">
        <f t="shared" si="13"/>
        <v>259990600</v>
      </c>
      <c r="J122" s="11"/>
    </row>
    <row r="123" spans="1:10" ht="21" customHeight="1" x14ac:dyDescent="0.25">
      <c r="A123" s="12">
        <v>41573</v>
      </c>
      <c r="B123" s="13" t="s">
        <v>94</v>
      </c>
      <c r="C123" s="13" t="s">
        <v>15</v>
      </c>
      <c r="D123" s="11">
        <v>200</v>
      </c>
      <c r="E123" s="11">
        <v>77000</v>
      </c>
      <c r="F123" s="113"/>
      <c r="G123" s="11">
        <f t="shared" si="12"/>
        <v>15400000</v>
      </c>
      <c r="H123" s="11"/>
      <c r="I123" s="11">
        <f t="shared" si="13"/>
        <v>275390600</v>
      </c>
      <c r="J123" s="11"/>
    </row>
    <row r="124" spans="1:10" ht="21" customHeight="1" x14ac:dyDescent="0.25">
      <c r="A124" s="12"/>
      <c r="B124" s="13" t="s">
        <v>95</v>
      </c>
      <c r="C124" s="13" t="s">
        <v>15</v>
      </c>
      <c r="D124" s="11">
        <v>750</v>
      </c>
      <c r="E124" s="11">
        <v>16400</v>
      </c>
      <c r="F124" s="113"/>
      <c r="G124" s="11">
        <f t="shared" si="12"/>
        <v>12300000</v>
      </c>
      <c r="H124" s="11"/>
      <c r="I124" s="11">
        <f t="shared" si="13"/>
        <v>287690600</v>
      </c>
      <c r="J124" s="11"/>
    </row>
    <row r="125" spans="1:10" ht="21" customHeight="1" x14ac:dyDescent="0.25">
      <c r="A125" s="12">
        <v>41575</v>
      </c>
      <c r="B125" s="13" t="s">
        <v>94</v>
      </c>
      <c r="C125" s="13" t="s">
        <v>15</v>
      </c>
      <c r="D125" s="11">
        <v>600</v>
      </c>
      <c r="E125" s="11">
        <v>77000</v>
      </c>
      <c r="F125" s="113"/>
      <c r="G125" s="11">
        <f t="shared" si="12"/>
        <v>46200000</v>
      </c>
      <c r="H125" s="11"/>
      <c r="I125" s="11">
        <f t="shared" si="13"/>
        <v>333890600</v>
      </c>
      <c r="J125" s="11"/>
    </row>
    <row r="126" spans="1:10" ht="21" customHeight="1" x14ac:dyDescent="0.25">
      <c r="A126" s="12"/>
      <c r="B126" s="13" t="s">
        <v>102</v>
      </c>
      <c r="C126" s="13" t="s">
        <v>110</v>
      </c>
      <c r="D126" s="11">
        <v>5</v>
      </c>
      <c r="E126" s="11">
        <v>950000</v>
      </c>
      <c r="F126" s="113"/>
      <c r="G126" s="11">
        <f t="shared" si="12"/>
        <v>4750000</v>
      </c>
      <c r="H126" s="11"/>
      <c r="I126" s="11">
        <f t="shared" si="13"/>
        <v>338640600</v>
      </c>
      <c r="J126" s="11"/>
    </row>
    <row r="127" spans="1:10" ht="21" customHeight="1" x14ac:dyDescent="0.25">
      <c r="A127" s="12"/>
      <c r="B127" s="13" t="s">
        <v>134</v>
      </c>
      <c r="C127" s="13" t="s">
        <v>15</v>
      </c>
      <c r="D127" s="11">
        <v>10</v>
      </c>
      <c r="E127" s="11">
        <v>50000</v>
      </c>
      <c r="F127" s="113"/>
      <c r="G127" s="11">
        <f t="shared" si="12"/>
        <v>500000</v>
      </c>
      <c r="H127" s="11"/>
      <c r="I127" s="11">
        <f t="shared" si="13"/>
        <v>339140600</v>
      </c>
      <c r="J127" s="11"/>
    </row>
    <row r="128" spans="1:10" ht="21" customHeight="1" x14ac:dyDescent="0.25">
      <c r="A128" s="12">
        <v>41577</v>
      </c>
      <c r="B128" s="13" t="s">
        <v>6</v>
      </c>
      <c r="C128" s="13"/>
      <c r="D128" s="11"/>
      <c r="E128" s="11"/>
      <c r="F128" s="113"/>
      <c r="G128" s="11">
        <f t="shared" ref="G128:G133" si="14">IF(B128&lt;&gt;"",D128*(E128+F128),0)</f>
        <v>0</v>
      </c>
      <c r="H128" s="11">
        <v>50000000</v>
      </c>
      <c r="I128" s="11">
        <f>IF(B128&lt;&gt;"",I127+G128-H128,0)</f>
        <v>289140600</v>
      </c>
      <c r="J128" s="11"/>
    </row>
    <row r="129" spans="1:10" ht="21" customHeight="1" x14ac:dyDescent="0.25">
      <c r="A129" s="12">
        <v>41586</v>
      </c>
      <c r="B129" s="13" t="s">
        <v>6</v>
      </c>
      <c r="C129" s="13"/>
      <c r="D129" s="11"/>
      <c r="E129" s="11"/>
      <c r="F129" s="113"/>
      <c r="G129" s="11">
        <f t="shared" si="14"/>
        <v>0</v>
      </c>
      <c r="H129" s="11">
        <v>100000000</v>
      </c>
      <c r="I129" s="11">
        <f>IF(B129&lt;&gt;"",I128+G129-H129,0)</f>
        <v>189140600</v>
      </c>
      <c r="J129" s="11"/>
    </row>
    <row r="130" spans="1:10" ht="21" customHeight="1" x14ac:dyDescent="0.25">
      <c r="A130" s="12">
        <v>41576</v>
      </c>
      <c r="B130" s="13" t="s">
        <v>95</v>
      </c>
      <c r="C130" s="13" t="s">
        <v>15</v>
      </c>
      <c r="D130" s="11">
        <v>1000</v>
      </c>
      <c r="E130" s="11">
        <v>16400</v>
      </c>
      <c r="F130" s="113"/>
      <c r="G130" s="11">
        <f t="shared" si="14"/>
        <v>16400000</v>
      </c>
      <c r="H130" s="11"/>
      <c r="I130" s="11">
        <f t="shared" ref="I130:I173" si="15">IF(B130&lt;&gt;"",I129+G130-H130,0)</f>
        <v>205540600</v>
      </c>
      <c r="J130" s="11"/>
    </row>
    <row r="131" spans="1:10" ht="21" customHeight="1" x14ac:dyDescent="0.25">
      <c r="A131" s="12">
        <v>41587</v>
      </c>
      <c r="B131" s="13" t="s">
        <v>102</v>
      </c>
      <c r="C131" s="13" t="s">
        <v>15</v>
      </c>
      <c r="D131" s="11">
        <v>250</v>
      </c>
      <c r="E131" s="11">
        <v>38000</v>
      </c>
      <c r="F131" s="113"/>
      <c r="G131" s="11">
        <f t="shared" si="14"/>
        <v>9500000</v>
      </c>
      <c r="H131" s="11"/>
      <c r="I131" s="11">
        <f t="shared" si="15"/>
        <v>215040600</v>
      </c>
      <c r="J131" s="11">
        <f>E131/25</f>
        <v>1520</v>
      </c>
    </row>
    <row r="132" spans="1:10" ht="21" customHeight="1" x14ac:dyDescent="0.25">
      <c r="A132" s="12"/>
      <c r="B132" s="13" t="s">
        <v>95</v>
      </c>
      <c r="C132" s="13" t="s">
        <v>15</v>
      </c>
      <c r="D132" s="11">
        <v>750</v>
      </c>
      <c r="E132" s="11">
        <v>16400</v>
      </c>
      <c r="F132" s="113"/>
      <c r="G132" s="11">
        <f t="shared" si="14"/>
        <v>12300000</v>
      </c>
      <c r="H132" s="11"/>
      <c r="I132" s="11">
        <f t="shared" si="15"/>
        <v>227340600</v>
      </c>
      <c r="J132" s="11"/>
    </row>
    <row r="133" spans="1:10" ht="21" customHeight="1" x14ac:dyDescent="0.25">
      <c r="A133" s="12">
        <v>41592</v>
      </c>
      <c r="B133" s="13" t="s">
        <v>95</v>
      </c>
      <c r="C133" s="13" t="s">
        <v>15</v>
      </c>
      <c r="D133" s="11">
        <v>1000</v>
      </c>
      <c r="E133" s="11">
        <v>16400</v>
      </c>
      <c r="F133" s="113"/>
      <c r="G133" s="11">
        <f t="shared" si="14"/>
        <v>16400000</v>
      </c>
      <c r="H133" s="11"/>
      <c r="I133" s="11">
        <f t="shared" si="15"/>
        <v>243740600</v>
      </c>
      <c r="J133" s="11"/>
    </row>
    <row r="134" spans="1:10" ht="21" customHeight="1" x14ac:dyDescent="0.25">
      <c r="A134" s="12"/>
      <c r="B134" s="13" t="s">
        <v>141</v>
      </c>
      <c r="C134" s="13" t="s">
        <v>15</v>
      </c>
      <c r="D134" s="11">
        <v>280</v>
      </c>
      <c r="E134" s="11">
        <v>77000</v>
      </c>
      <c r="F134" s="113"/>
      <c r="G134" s="11"/>
      <c r="H134" s="11">
        <f>D134*E134</f>
        <v>21560000</v>
      </c>
      <c r="I134" s="11">
        <f t="shared" si="15"/>
        <v>222180600</v>
      </c>
      <c r="J134" s="11"/>
    </row>
    <row r="135" spans="1:10" ht="21" customHeight="1" x14ac:dyDescent="0.25">
      <c r="A135" s="12"/>
      <c r="B135" s="13" t="s">
        <v>117</v>
      </c>
      <c r="C135" s="13"/>
      <c r="D135" s="11"/>
      <c r="E135" s="11"/>
      <c r="F135" s="113"/>
      <c r="G135" s="11">
        <f>1636400*4</f>
        <v>6545600</v>
      </c>
      <c r="H135" s="11"/>
      <c r="I135" s="11">
        <f t="shared" si="15"/>
        <v>228726200</v>
      </c>
      <c r="J135" s="11"/>
    </row>
    <row r="136" spans="1:10" ht="21" customHeight="1" x14ac:dyDescent="0.25">
      <c r="A136" s="12">
        <v>41605</v>
      </c>
      <c r="B136" s="13" t="s">
        <v>95</v>
      </c>
      <c r="C136" s="13" t="s">
        <v>15</v>
      </c>
      <c r="D136" s="11">
        <v>750</v>
      </c>
      <c r="E136" s="11">
        <v>16400</v>
      </c>
      <c r="F136" s="113"/>
      <c r="G136" s="11">
        <f t="shared" ref="G136:G155" si="16">IF(B136&lt;&gt;"",D136*(E136+F136),0)</f>
        <v>12300000</v>
      </c>
      <c r="H136" s="11"/>
      <c r="I136" s="11">
        <f t="shared" si="15"/>
        <v>241026200</v>
      </c>
      <c r="J136" s="11"/>
    </row>
    <row r="137" spans="1:10" ht="21" customHeight="1" x14ac:dyDescent="0.25">
      <c r="A137" s="12"/>
      <c r="B137" s="13" t="s">
        <v>102</v>
      </c>
      <c r="C137" s="13" t="s">
        <v>15</v>
      </c>
      <c r="D137" s="11">
        <v>250</v>
      </c>
      <c r="E137" s="11">
        <v>38000</v>
      </c>
      <c r="F137" s="113"/>
      <c r="G137" s="11">
        <f t="shared" si="16"/>
        <v>9500000</v>
      </c>
      <c r="H137" s="11"/>
      <c r="I137" s="11">
        <f t="shared" si="15"/>
        <v>250526200</v>
      </c>
      <c r="J137" s="11"/>
    </row>
    <row r="138" spans="1:10" ht="21" customHeight="1" x14ac:dyDescent="0.25">
      <c r="A138" s="12"/>
      <c r="B138" s="13" t="s">
        <v>142</v>
      </c>
      <c r="C138" s="13" t="s">
        <v>15</v>
      </c>
      <c r="D138" s="11">
        <v>10</v>
      </c>
      <c r="E138" s="11">
        <v>260000</v>
      </c>
      <c r="F138" s="113"/>
      <c r="G138" s="11">
        <f t="shared" si="16"/>
        <v>2600000</v>
      </c>
      <c r="H138" s="11"/>
      <c r="I138" s="11">
        <f t="shared" si="15"/>
        <v>253126200</v>
      </c>
      <c r="J138" s="11"/>
    </row>
    <row r="139" spans="1:10" ht="21" customHeight="1" x14ac:dyDescent="0.25">
      <c r="A139" s="12">
        <v>41606</v>
      </c>
      <c r="B139" s="13" t="s">
        <v>6</v>
      </c>
      <c r="C139" s="13"/>
      <c r="D139" s="11"/>
      <c r="E139" s="11"/>
      <c r="F139" s="113"/>
      <c r="G139" s="11">
        <f t="shared" si="16"/>
        <v>0</v>
      </c>
      <c r="H139" s="11">
        <v>100000000</v>
      </c>
      <c r="I139" s="11">
        <f>IF(B139&lt;&gt;"",I138+G139-H139,0)</f>
        <v>153126200</v>
      </c>
      <c r="J139" s="11"/>
    </row>
    <row r="140" spans="1:10" ht="21" customHeight="1" x14ac:dyDescent="0.25">
      <c r="A140" s="12">
        <v>41624</v>
      </c>
      <c r="B140" s="13" t="s">
        <v>95</v>
      </c>
      <c r="C140" s="13" t="s">
        <v>15</v>
      </c>
      <c r="D140" s="11">
        <v>1000</v>
      </c>
      <c r="E140" s="11">
        <v>16000</v>
      </c>
      <c r="F140" s="113"/>
      <c r="G140" s="11">
        <f t="shared" si="16"/>
        <v>16000000</v>
      </c>
      <c r="H140" s="11"/>
      <c r="I140" s="11">
        <f t="shared" si="15"/>
        <v>169126200</v>
      </c>
      <c r="J140" s="11"/>
    </row>
    <row r="141" spans="1:10" ht="21" customHeight="1" x14ac:dyDescent="0.25">
      <c r="A141" s="12"/>
      <c r="B141" s="13" t="s">
        <v>94</v>
      </c>
      <c r="C141" s="13" t="s">
        <v>15</v>
      </c>
      <c r="D141" s="11">
        <v>50</v>
      </c>
      <c r="E141" s="11">
        <v>77000</v>
      </c>
      <c r="F141" s="113"/>
      <c r="G141" s="11">
        <f t="shared" si="16"/>
        <v>3850000</v>
      </c>
      <c r="H141" s="11"/>
      <c r="I141" s="11">
        <f t="shared" si="15"/>
        <v>172976200</v>
      </c>
      <c r="J141" s="11"/>
    </row>
    <row r="142" spans="1:10" ht="21" customHeight="1" x14ac:dyDescent="0.25">
      <c r="A142" s="12"/>
      <c r="B142" s="13" t="s">
        <v>102</v>
      </c>
      <c r="C142" s="13" t="s">
        <v>110</v>
      </c>
      <c r="D142" s="11">
        <v>5</v>
      </c>
      <c r="E142" s="11">
        <v>950000</v>
      </c>
      <c r="F142" s="113"/>
      <c r="G142" s="11">
        <f t="shared" si="16"/>
        <v>4750000</v>
      </c>
      <c r="H142" s="11"/>
      <c r="I142" s="11">
        <f t="shared" si="15"/>
        <v>177726200</v>
      </c>
      <c r="J142" s="11"/>
    </row>
    <row r="143" spans="1:10" ht="21" customHeight="1" x14ac:dyDescent="0.25">
      <c r="A143" s="12">
        <v>41632</v>
      </c>
      <c r="B143" s="13" t="s">
        <v>150</v>
      </c>
      <c r="C143" s="13" t="s">
        <v>15</v>
      </c>
      <c r="D143" s="11">
        <v>10</v>
      </c>
      <c r="E143" s="11">
        <v>260000</v>
      </c>
      <c r="F143" s="113"/>
      <c r="G143" s="11">
        <f t="shared" si="16"/>
        <v>2600000</v>
      </c>
      <c r="H143" s="11"/>
      <c r="I143" s="11">
        <f t="shared" si="15"/>
        <v>180326200</v>
      </c>
      <c r="J143" s="11"/>
    </row>
    <row r="144" spans="1:10" ht="21" customHeight="1" x14ac:dyDescent="0.25">
      <c r="A144" s="12"/>
      <c r="B144" s="13" t="s">
        <v>128</v>
      </c>
      <c r="C144" s="13" t="s">
        <v>15</v>
      </c>
      <c r="D144" s="11">
        <v>5</v>
      </c>
      <c r="E144" s="11">
        <v>220000</v>
      </c>
      <c r="F144" s="113"/>
      <c r="G144" s="11">
        <f t="shared" si="16"/>
        <v>1100000</v>
      </c>
      <c r="H144" s="11"/>
      <c r="I144" s="11">
        <f t="shared" si="15"/>
        <v>181426200</v>
      </c>
      <c r="J144" s="11"/>
    </row>
    <row r="145" spans="1:10" ht="21" customHeight="1" x14ac:dyDescent="0.25">
      <c r="A145" s="12"/>
      <c r="B145" s="13" t="s">
        <v>151</v>
      </c>
      <c r="C145" s="13" t="s">
        <v>15</v>
      </c>
      <c r="D145" s="11">
        <v>6</v>
      </c>
      <c r="E145" s="11">
        <v>55000</v>
      </c>
      <c r="F145" s="113"/>
      <c r="G145" s="11">
        <f t="shared" si="16"/>
        <v>330000</v>
      </c>
      <c r="H145" s="11"/>
      <c r="I145" s="11">
        <f t="shared" si="15"/>
        <v>181756200</v>
      </c>
      <c r="J145" s="11"/>
    </row>
    <row r="146" spans="1:10" ht="21" customHeight="1" x14ac:dyDescent="0.25">
      <c r="A146" s="12"/>
      <c r="B146" s="13" t="s">
        <v>152</v>
      </c>
      <c r="C146" s="13" t="s">
        <v>15</v>
      </c>
      <c r="D146" s="11">
        <v>200</v>
      </c>
      <c r="E146" s="11">
        <v>77000</v>
      </c>
      <c r="F146" s="113"/>
      <c r="G146" s="11">
        <f t="shared" si="16"/>
        <v>15400000</v>
      </c>
      <c r="H146" s="11"/>
      <c r="I146" s="11">
        <f t="shared" si="15"/>
        <v>197156200</v>
      </c>
      <c r="J146" s="11"/>
    </row>
    <row r="147" spans="1:10" ht="21" customHeight="1" x14ac:dyDescent="0.25">
      <c r="A147" s="12">
        <v>41634</v>
      </c>
      <c r="B147" s="13" t="s">
        <v>95</v>
      </c>
      <c r="C147" s="13" t="s">
        <v>15</v>
      </c>
      <c r="D147" s="11">
        <v>1000</v>
      </c>
      <c r="E147" s="11">
        <v>16000</v>
      </c>
      <c r="F147" s="113"/>
      <c r="G147" s="11">
        <f t="shared" si="16"/>
        <v>16000000</v>
      </c>
      <c r="H147" s="11"/>
      <c r="I147" s="11">
        <f t="shared" si="15"/>
        <v>213156200</v>
      </c>
      <c r="J147" s="11"/>
    </row>
    <row r="148" spans="1:10" ht="21" customHeight="1" x14ac:dyDescent="0.25">
      <c r="A148" s="12"/>
      <c r="B148" s="13" t="s">
        <v>153</v>
      </c>
      <c r="C148" s="13" t="s">
        <v>110</v>
      </c>
      <c r="D148" s="11">
        <v>10</v>
      </c>
      <c r="E148" s="11">
        <v>950000</v>
      </c>
      <c r="F148" s="113"/>
      <c r="G148" s="11">
        <f t="shared" si="16"/>
        <v>9500000</v>
      </c>
      <c r="H148" s="11"/>
      <c r="I148" s="11">
        <f t="shared" si="15"/>
        <v>222656200</v>
      </c>
      <c r="J148" s="11"/>
    </row>
    <row r="149" spans="1:10" ht="21" customHeight="1" x14ac:dyDescent="0.25">
      <c r="A149" s="12"/>
      <c r="B149" s="13" t="s">
        <v>154</v>
      </c>
      <c r="C149" s="13" t="s">
        <v>15</v>
      </c>
      <c r="D149" s="11">
        <v>10</v>
      </c>
      <c r="E149" s="11">
        <v>270000</v>
      </c>
      <c r="F149" s="113"/>
      <c r="G149" s="11">
        <f t="shared" si="16"/>
        <v>2700000</v>
      </c>
      <c r="H149" s="11"/>
      <c r="I149" s="11">
        <f t="shared" si="15"/>
        <v>225356200</v>
      </c>
      <c r="J149" s="11"/>
    </row>
    <row r="150" spans="1:10" ht="21" customHeight="1" x14ac:dyDescent="0.25">
      <c r="A150" s="12"/>
      <c r="B150" s="13" t="s">
        <v>127</v>
      </c>
      <c r="C150" s="13" t="s">
        <v>15</v>
      </c>
      <c r="D150" s="11">
        <v>2</v>
      </c>
      <c r="E150" s="11">
        <v>95000</v>
      </c>
      <c r="F150" s="113"/>
      <c r="G150" s="11">
        <f t="shared" si="16"/>
        <v>190000</v>
      </c>
      <c r="H150" s="11"/>
      <c r="I150" s="11">
        <f t="shared" si="15"/>
        <v>225546200</v>
      </c>
      <c r="J150" s="11"/>
    </row>
    <row r="151" spans="1:10" ht="21" customHeight="1" x14ac:dyDescent="0.25">
      <c r="A151" s="12"/>
      <c r="B151" s="13" t="s">
        <v>170</v>
      </c>
      <c r="C151" s="13" t="s">
        <v>15</v>
      </c>
      <c r="D151" s="11">
        <v>10</v>
      </c>
      <c r="E151" s="11">
        <v>60000</v>
      </c>
      <c r="F151" s="113"/>
      <c r="G151" s="11">
        <f t="shared" si="16"/>
        <v>600000</v>
      </c>
      <c r="H151" s="11"/>
      <c r="I151" s="11">
        <f t="shared" si="15"/>
        <v>226146200</v>
      </c>
      <c r="J151" s="11"/>
    </row>
    <row r="152" spans="1:10" ht="21" customHeight="1" x14ac:dyDescent="0.25">
      <c r="A152" s="12"/>
      <c r="B152" s="13" t="s">
        <v>94</v>
      </c>
      <c r="C152" s="13" t="s">
        <v>15</v>
      </c>
      <c r="D152" s="11">
        <v>50</v>
      </c>
      <c r="E152" s="11">
        <v>77000</v>
      </c>
      <c r="F152" s="113"/>
      <c r="G152" s="11">
        <f t="shared" si="16"/>
        <v>3850000</v>
      </c>
      <c r="H152" s="11"/>
      <c r="I152" s="11">
        <f t="shared" si="15"/>
        <v>229996200</v>
      </c>
      <c r="J152" s="11"/>
    </row>
    <row r="153" spans="1:10" ht="21" customHeight="1" x14ac:dyDescent="0.25">
      <c r="A153" s="12">
        <v>41652</v>
      </c>
      <c r="B153" s="13" t="s">
        <v>6</v>
      </c>
      <c r="C153" s="13"/>
      <c r="D153" s="11"/>
      <c r="E153" s="11"/>
      <c r="F153" s="113"/>
      <c r="G153" s="11">
        <f t="shared" si="16"/>
        <v>0</v>
      </c>
      <c r="H153" s="11">
        <v>40000000</v>
      </c>
      <c r="I153" s="11">
        <f t="shared" si="15"/>
        <v>189996200</v>
      </c>
      <c r="J153" s="11"/>
    </row>
    <row r="154" spans="1:10" ht="21" customHeight="1" x14ac:dyDescent="0.25">
      <c r="A154" s="12">
        <v>41652</v>
      </c>
      <c r="B154" s="13" t="s">
        <v>6</v>
      </c>
      <c r="C154" s="13"/>
      <c r="D154" s="11"/>
      <c r="E154" s="11"/>
      <c r="F154" s="113"/>
      <c r="G154" s="11">
        <f t="shared" si="16"/>
        <v>0</v>
      </c>
      <c r="H154" s="11">
        <v>100000000</v>
      </c>
      <c r="I154" s="11">
        <f t="shared" si="15"/>
        <v>89996200</v>
      </c>
      <c r="J154" s="11"/>
    </row>
    <row r="155" spans="1:10" ht="21" customHeight="1" x14ac:dyDescent="0.25">
      <c r="A155" s="12">
        <v>41708</v>
      </c>
      <c r="B155" s="13" t="s">
        <v>95</v>
      </c>
      <c r="C155" s="13" t="s">
        <v>15</v>
      </c>
      <c r="D155" s="11">
        <v>1000</v>
      </c>
      <c r="E155" s="11">
        <v>14600</v>
      </c>
      <c r="F155" s="113"/>
      <c r="G155" s="11">
        <f t="shared" si="16"/>
        <v>14600000</v>
      </c>
      <c r="H155" s="11"/>
      <c r="I155" s="11">
        <f t="shared" si="15"/>
        <v>104596200</v>
      </c>
      <c r="J155" s="11"/>
    </row>
    <row r="156" spans="1:10" ht="21" customHeight="1" x14ac:dyDescent="0.25">
      <c r="A156" s="12">
        <v>41734</v>
      </c>
      <c r="B156" s="13" t="s">
        <v>6</v>
      </c>
      <c r="C156" s="13"/>
      <c r="D156" s="11"/>
      <c r="E156" s="11"/>
      <c r="F156" s="113"/>
      <c r="G156" s="11">
        <f t="shared" ref="G156:G191" si="17">IF(B156&lt;&gt;"",D156*(E156+F156),0)</f>
        <v>0</v>
      </c>
      <c r="H156" s="11">
        <v>50000000</v>
      </c>
      <c r="I156" s="11">
        <f t="shared" si="15"/>
        <v>54596200</v>
      </c>
      <c r="J156" s="11"/>
    </row>
    <row r="157" spans="1:10" ht="21" customHeight="1" x14ac:dyDescent="0.25">
      <c r="A157" s="12"/>
      <c r="B157" s="13" t="s">
        <v>178</v>
      </c>
      <c r="C157" s="13"/>
      <c r="D157" s="11"/>
      <c r="E157" s="11"/>
      <c r="F157" s="113"/>
      <c r="G157" s="11">
        <f t="shared" si="17"/>
        <v>0</v>
      </c>
      <c r="H157" s="11">
        <f>775000*2</f>
        <v>1550000</v>
      </c>
      <c r="I157" s="11">
        <f t="shared" si="15"/>
        <v>53046200</v>
      </c>
      <c r="J157" s="11"/>
    </row>
    <row r="158" spans="1:10" ht="21" customHeight="1" x14ac:dyDescent="0.25">
      <c r="A158" s="12">
        <v>41745</v>
      </c>
      <c r="B158" s="13" t="s">
        <v>153</v>
      </c>
      <c r="C158" s="13" t="s">
        <v>110</v>
      </c>
      <c r="D158" s="11">
        <v>10</v>
      </c>
      <c r="E158" s="11">
        <v>950000</v>
      </c>
      <c r="F158" s="113"/>
      <c r="G158" s="11">
        <f t="shared" si="17"/>
        <v>9500000</v>
      </c>
      <c r="H158" s="11"/>
      <c r="I158" s="11">
        <f t="shared" si="15"/>
        <v>62546200</v>
      </c>
      <c r="J158" s="11"/>
    </row>
    <row r="159" spans="1:10" ht="21" customHeight="1" x14ac:dyDescent="0.25">
      <c r="A159" s="12"/>
      <c r="B159" s="13" t="s">
        <v>94</v>
      </c>
      <c r="C159" s="13" t="s">
        <v>15</v>
      </c>
      <c r="D159" s="11">
        <v>150</v>
      </c>
      <c r="E159" s="11">
        <v>78000</v>
      </c>
      <c r="F159" s="113"/>
      <c r="G159" s="11">
        <f t="shared" si="17"/>
        <v>11700000</v>
      </c>
      <c r="H159" s="11"/>
      <c r="I159" s="11">
        <f t="shared" si="15"/>
        <v>74246200</v>
      </c>
      <c r="J159" s="11"/>
    </row>
    <row r="160" spans="1:10" ht="21" customHeight="1" x14ac:dyDescent="0.25">
      <c r="A160" s="12">
        <v>41750</v>
      </c>
      <c r="B160" s="13" t="s">
        <v>94</v>
      </c>
      <c r="C160" s="13" t="s">
        <v>15</v>
      </c>
      <c r="D160" s="11">
        <v>300</v>
      </c>
      <c r="E160" s="11">
        <v>80000</v>
      </c>
      <c r="F160" s="113"/>
      <c r="G160" s="11">
        <f t="shared" si="17"/>
        <v>24000000</v>
      </c>
      <c r="H160" s="11"/>
      <c r="I160" s="11">
        <f t="shared" si="15"/>
        <v>98246200</v>
      </c>
      <c r="J160" s="11"/>
    </row>
    <row r="161" spans="1:10" ht="21" customHeight="1" x14ac:dyDescent="0.25">
      <c r="A161" s="12">
        <v>41771</v>
      </c>
      <c r="B161" s="13" t="s">
        <v>94</v>
      </c>
      <c r="C161" s="13" t="s">
        <v>15</v>
      </c>
      <c r="D161" s="11">
        <v>150</v>
      </c>
      <c r="E161" s="11">
        <v>80000</v>
      </c>
      <c r="F161" s="113"/>
      <c r="G161" s="11">
        <f t="shared" si="17"/>
        <v>12000000</v>
      </c>
      <c r="H161" s="11"/>
      <c r="I161" s="11">
        <f t="shared" si="15"/>
        <v>110246200</v>
      </c>
      <c r="J161" s="11"/>
    </row>
    <row r="162" spans="1:10" ht="21" customHeight="1" x14ac:dyDescent="0.25">
      <c r="A162" s="12"/>
      <c r="B162" s="13" t="s">
        <v>95</v>
      </c>
      <c r="C162" s="13" t="s">
        <v>15</v>
      </c>
      <c r="D162" s="11">
        <v>750</v>
      </c>
      <c r="E162" s="11">
        <v>15800</v>
      </c>
      <c r="F162" s="113"/>
      <c r="G162" s="11">
        <f t="shared" si="17"/>
        <v>11850000</v>
      </c>
      <c r="H162" s="11"/>
      <c r="I162" s="11">
        <f t="shared" si="15"/>
        <v>122096200</v>
      </c>
      <c r="J162" s="11"/>
    </row>
    <row r="163" spans="1:10" ht="21" customHeight="1" x14ac:dyDescent="0.25">
      <c r="A163" s="12">
        <v>41776</v>
      </c>
      <c r="B163" s="13" t="s">
        <v>94</v>
      </c>
      <c r="C163" s="13" t="s">
        <v>15</v>
      </c>
      <c r="D163" s="11">
        <v>150</v>
      </c>
      <c r="E163" s="11">
        <v>80000</v>
      </c>
      <c r="F163" s="113"/>
      <c r="G163" s="11">
        <f t="shared" si="17"/>
        <v>12000000</v>
      </c>
      <c r="H163" s="11"/>
      <c r="I163" s="11">
        <f t="shared" si="15"/>
        <v>134096200</v>
      </c>
      <c r="J163" s="11"/>
    </row>
    <row r="164" spans="1:10" ht="21" customHeight="1" x14ac:dyDescent="0.25">
      <c r="A164" s="12">
        <v>41783</v>
      </c>
      <c r="B164" s="13" t="s">
        <v>95</v>
      </c>
      <c r="C164" s="13" t="s">
        <v>15</v>
      </c>
      <c r="D164" s="11">
        <v>750</v>
      </c>
      <c r="E164" s="11">
        <v>15800</v>
      </c>
      <c r="F164" s="113"/>
      <c r="G164" s="11">
        <f t="shared" si="17"/>
        <v>11850000</v>
      </c>
      <c r="H164" s="11"/>
      <c r="I164" s="11">
        <f t="shared" si="15"/>
        <v>145946200</v>
      </c>
      <c r="J164" s="11"/>
    </row>
    <row r="165" spans="1:10" ht="21" customHeight="1" x14ac:dyDescent="0.25">
      <c r="A165" s="12"/>
      <c r="B165" s="13" t="s">
        <v>153</v>
      </c>
      <c r="C165" s="13" t="s">
        <v>110</v>
      </c>
      <c r="D165" s="11">
        <v>10</v>
      </c>
      <c r="E165" s="11">
        <v>950000</v>
      </c>
      <c r="F165" s="113"/>
      <c r="G165" s="11">
        <f t="shared" si="17"/>
        <v>9500000</v>
      </c>
      <c r="H165" s="11"/>
      <c r="I165" s="11">
        <f t="shared" si="15"/>
        <v>155446200</v>
      </c>
      <c r="J165" s="11"/>
    </row>
    <row r="166" spans="1:10" ht="21" customHeight="1" x14ac:dyDescent="0.25">
      <c r="A166" s="12">
        <v>41803</v>
      </c>
      <c r="B166" s="13" t="s">
        <v>6</v>
      </c>
      <c r="C166" s="13"/>
      <c r="D166" s="11"/>
      <c r="E166" s="11"/>
      <c r="F166" s="113"/>
      <c r="G166" s="11">
        <f>IF(B166&lt;&gt;"",D166*(E166+F166),0)</f>
        <v>0</v>
      </c>
      <c r="H166" s="11">
        <v>80000000</v>
      </c>
      <c r="I166" s="11">
        <f>IF(B166&lt;&gt;"",I165+G166-H166,0)</f>
        <v>75446200</v>
      </c>
      <c r="J166" s="11"/>
    </row>
    <row r="167" spans="1:10" ht="21" customHeight="1" x14ac:dyDescent="0.25">
      <c r="A167" s="12">
        <v>41800</v>
      </c>
      <c r="B167" s="13" t="s">
        <v>153</v>
      </c>
      <c r="C167" s="13" t="s">
        <v>110</v>
      </c>
      <c r="D167" s="11">
        <v>10</v>
      </c>
      <c r="E167" s="11">
        <v>950000</v>
      </c>
      <c r="F167" s="113"/>
      <c r="G167" s="11">
        <f t="shared" si="17"/>
        <v>9500000</v>
      </c>
      <c r="H167" s="11"/>
      <c r="I167" s="11">
        <f t="shared" si="15"/>
        <v>84946200</v>
      </c>
      <c r="J167" s="11"/>
    </row>
    <row r="168" spans="1:10" ht="21" customHeight="1" x14ac:dyDescent="0.25">
      <c r="A168" s="12">
        <v>41808</v>
      </c>
      <c r="B168" s="13" t="s">
        <v>95</v>
      </c>
      <c r="C168" s="13" t="s">
        <v>15</v>
      </c>
      <c r="D168" s="11">
        <v>1000</v>
      </c>
      <c r="E168" s="11">
        <v>15800</v>
      </c>
      <c r="F168" s="113"/>
      <c r="G168" s="11">
        <f t="shared" si="17"/>
        <v>15800000</v>
      </c>
      <c r="H168" s="11"/>
      <c r="I168" s="11">
        <f t="shared" si="15"/>
        <v>100746200</v>
      </c>
      <c r="J168" s="11"/>
    </row>
    <row r="169" spans="1:10" ht="21" customHeight="1" x14ac:dyDescent="0.25">
      <c r="A169" s="12">
        <v>41816</v>
      </c>
      <c r="B169" s="13" t="s">
        <v>153</v>
      </c>
      <c r="C169" s="13" t="s">
        <v>110</v>
      </c>
      <c r="D169" s="11">
        <v>10</v>
      </c>
      <c r="E169" s="11">
        <v>950000</v>
      </c>
      <c r="F169" s="113"/>
      <c r="G169" s="11">
        <f t="shared" si="17"/>
        <v>9500000</v>
      </c>
      <c r="H169" s="11"/>
      <c r="I169" s="11">
        <f t="shared" si="15"/>
        <v>110246200</v>
      </c>
      <c r="J169" s="11"/>
    </row>
    <row r="170" spans="1:10" ht="21" customHeight="1" x14ac:dyDescent="0.25">
      <c r="A170" s="12">
        <v>41832</v>
      </c>
      <c r="B170" s="13" t="s">
        <v>153</v>
      </c>
      <c r="C170" s="13" t="s">
        <v>110</v>
      </c>
      <c r="D170" s="11">
        <v>10</v>
      </c>
      <c r="E170" s="11">
        <v>950000</v>
      </c>
      <c r="F170" s="113"/>
      <c r="G170" s="11">
        <f t="shared" si="17"/>
        <v>9500000</v>
      </c>
      <c r="H170" s="11"/>
      <c r="I170" s="11">
        <f t="shared" si="15"/>
        <v>119746200</v>
      </c>
      <c r="J170" s="11"/>
    </row>
    <row r="171" spans="1:10" ht="21" customHeight="1" x14ac:dyDescent="0.25">
      <c r="A171" s="12"/>
      <c r="B171" s="13" t="s">
        <v>95</v>
      </c>
      <c r="C171" s="13" t="s">
        <v>15</v>
      </c>
      <c r="D171" s="11">
        <v>750</v>
      </c>
      <c r="E171" s="11">
        <v>15800</v>
      </c>
      <c r="F171" s="113"/>
      <c r="G171" s="11">
        <f t="shared" si="17"/>
        <v>11850000</v>
      </c>
      <c r="H171" s="11"/>
      <c r="I171" s="11">
        <f t="shared" si="15"/>
        <v>131596200</v>
      </c>
      <c r="J171" s="11"/>
    </row>
    <row r="172" spans="1:10" ht="21" customHeight="1" x14ac:dyDescent="0.25">
      <c r="A172" s="12">
        <v>41842</v>
      </c>
      <c r="B172" s="13" t="s">
        <v>94</v>
      </c>
      <c r="C172" s="13" t="s">
        <v>15</v>
      </c>
      <c r="D172" s="11">
        <v>300</v>
      </c>
      <c r="E172" s="11">
        <v>80000</v>
      </c>
      <c r="F172" s="113"/>
      <c r="G172" s="11">
        <f t="shared" si="17"/>
        <v>24000000</v>
      </c>
      <c r="H172" s="11"/>
      <c r="I172" s="11">
        <f t="shared" si="15"/>
        <v>155596200</v>
      </c>
      <c r="J172" s="11"/>
    </row>
    <row r="173" spans="1:10" ht="21" customHeight="1" x14ac:dyDescent="0.25">
      <c r="A173" s="12">
        <v>41849</v>
      </c>
      <c r="B173" s="13" t="s">
        <v>94</v>
      </c>
      <c r="C173" s="13" t="s">
        <v>15</v>
      </c>
      <c r="D173" s="11">
        <v>500</v>
      </c>
      <c r="E173" s="11">
        <v>80000</v>
      </c>
      <c r="F173" s="113"/>
      <c r="G173" s="11">
        <f t="shared" si="17"/>
        <v>40000000</v>
      </c>
      <c r="H173" s="11"/>
      <c r="I173" s="11">
        <f t="shared" si="15"/>
        <v>195596200</v>
      </c>
      <c r="J173" s="11"/>
    </row>
    <row r="174" spans="1:10" ht="21" customHeight="1" x14ac:dyDescent="0.25">
      <c r="A174" s="12">
        <v>41849</v>
      </c>
      <c r="B174" s="13" t="s">
        <v>6</v>
      </c>
      <c r="C174" s="13"/>
      <c r="D174" s="11"/>
      <c r="E174" s="11"/>
      <c r="F174" s="113"/>
      <c r="G174" s="11">
        <f>IF(B174&lt;&gt;"",D174*(E174+F174),0)</f>
        <v>0</v>
      </c>
      <c r="H174" s="11">
        <v>50000000</v>
      </c>
      <c r="I174" s="11">
        <f>IF(B174&lt;&gt;"",I173+G174-H174,0)</f>
        <v>145596200</v>
      </c>
      <c r="J174" s="11"/>
    </row>
    <row r="175" spans="1:10" ht="21" customHeight="1" x14ac:dyDescent="0.25">
      <c r="A175" s="12">
        <v>41853</v>
      </c>
      <c r="B175" s="13" t="s">
        <v>153</v>
      </c>
      <c r="C175" s="13" t="s">
        <v>110</v>
      </c>
      <c r="D175" s="11">
        <v>10</v>
      </c>
      <c r="E175" s="11">
        <v>950000</v>
      </c>
      <c r="F175" s="113"/>
      <c r="G175" s="11">
        <f t="shared" si="17"/>
        <v>9500000</v>
      </c>
      <c r="H175" s="11"/>
      <c r="I175" s="11">
        <f t="shared" ref="I175:I191" si="18">IF(B175&lt;&gt;"",I174+G175-H175,0)</f>
        <v>155096200</v>
      </c>
      <c r="J175" s="11"/>
    </row>
    <row r="176" spans="1:10" ht="21" customHeight="1" x14ac:dyDescent="0.25">
      <c r="A176" s="12"/>
      <c r="B176" s="13" t="s">
        <v>95</v>
      </c>
      <c r="C176" s="13" t="s">
        <v>15</v>
      </c>
      <c r="D176" s="11">
        <v>500</v>
      </c>
      <c r="E176" s="11">
        <v>15800</v>
      </c>
      <c r="F176" s="113"/>
      <c r="G176" s="11">
        <f t="shared" si="17"/>
        <v>7900000</v>
      </c>
      <c r="H176" s="11"/>
      <c r="I176" s="11">
        <f t="shared" si="18"/>
        <v>162996200</v>
      </c>
      <c r="J176" s="11"/>
    </row>
    <row r="177" spans="1:10" ht="21" customHeight="1" x14ac:dyDescent="0.25">
      <c r="A177" s="12">
        <v>41862</v>
      </c>
      <c r="B177" s="13" t="s">
        <v>94</v>
      </c>
      <c r="C177" s="13" t="s">
        <v>15</v>
      </c>
      <c r="D177" s="11">
        <v>300</v>
      </c>
      <c r="E177" s="11">
        <v>80000</v>
      </c>
      <c r="F177" s="113"/>
      <c r="G177" s="11">
        <f t="shared" si="17"/>
        <v>24000000</v>
      </c>
      <c r="H177" s="11"/>
      <c r="I177" s="11">
        <f t="shared" si="18"/>
        <v>186996200</v>
      </c>
      <c r="J177" s="11"/>
    </row>
    <row r="178" spans="1:10" ht="21" customHeight="1" x14ac:dyDescent="0.25">
      <c r="A178" s="12"/>
      <c r="B178" s="13" t="s">
        <v>170</v>
      </c>
      <c r="C178" s="13" t="s">
        <v>15</v>
      </c>
      <c r="D178" s="11">
        <v>20</v>
      </c>
      <c r="E178" s="11">
        <v>50000</v>
      </c>
      <c r="F178" s="113"/>
      <c r="G178" s="11">
        <f t="shared" si="17"/>
        <v>1000000</v>
      </c>
      <c r="H178" s="11"/>
      <c r="I178" s="11">
        <f t="shared" si="18"/>
        <v>187996200</v>
      </c>
      <c r="J178" s="11"/>
    </row>
    <row r="179" spans="1:10" ht="21" customHeight="1" x14ac:dyDescent="0.25">
      <c r="A179" s="12">
        <v>41863</v>
      </c>
      <c r="B179" s="13" t="s">
        <v>94</v>
      </c>
      <c r="C179" s="13" t="s">
        <v>15</v>
      </c>
      <c r="D179" s="11">
        <v>200</v>
      </c>
      <c r="E179" s="11">
        <v>80000</v>
      </c>
      <c r="F179" s="113"/>
      <c r="G179" s="11">
        <f t="shared" si="17"/>
        <v>16000000</v>
      </c>
      <c r="H179" s="11"/>
      <c r="I179" s="11">
        <f t="shared" si="18"/>
        <v>203996200</v>
      </c>
      <c r="J179" s="11"/>
    </row>
    <row r="180" spans="1:10" ht="21" customHeight="1" x14ac:dyDescent="0.25">
      <c r="A180" s="12"/>
      <c r="B180" s="13" t="s">
        <v>95</v>
      </c>
      <c r="C180" s="13" t="s">
        <v>15</v>
      </c>
      <c r="D180" s="11">
        <v>750</v>
      </c>
      <c r="E180" s="11">
        <v>15800</v>
      </c>
      <c r="F180" s="113"/>
      <c r="G180" s="11">
        <f t="shared" si="17"/>
        <v>11850000</v>
      </c>
      <c r="H180" s="11"/>
      <c r="I180" s="11">
        <f t="shared" si="18"/>
        <v>215846200</v>
      </c>
      <c r="J180" s="11"/>
    </row>
    <row r="181" spans="1:10" ht="21" customHeight="1" x14ac:dyDescent="0.25">
      <c r="A181" s="12">
        <v>41872</v>
      </c>
      <c r="B181" s="13" t="s">
        <v>6</v>
      </c>
      <c r="C181" s="13"/>
      <c r="D181" s="11"/>
      <c r="E181" s="11"/>
      <c r="F181" s="113"/>
      <c r="G181" s="11">
        <f>IF(B181&lt;&gt;"",D181*(E181+F181),0)</f>
        <v>0</v>
      </c>
      <c r="H181" s="11">
        <v>70000000</v>
      </c>
      <c r="I181" s="11">
        <f>IF(B181&lt;&gt;"",I180+G181-H181,0)</f>
        <v>145846200</v>
      </c>
      <c r="J181" s="11"/>
    </row>
    <row r="182" spans="1:10" ht="21" customHeight="1" x14ac:dyDescent="0.25">
      <c r="A182" s="12">
        <v>41876</v>
      </c>
      <c r="B182" s="13" t="s">
        <v>95</v>
      </c>
      <c r="C182" s="13" t="s">
        <v>15</v>
      </c>
      <c r="D182" s="11">
        <v>750</v>
      </c>
      <c r="E182" s="11">
        <v>15800</v>
      </c>
      <c r="F182" s="113"/>
      <c r="G182" s="11">
        <f t="shared" si="17"/>
        <v>11850000</v>
      </c>
      <c r="H182" s="11"/>
      <c r="I182" s="11">
        <f t="shared" si="18"/>
        <v>157696200</v>
      </c>
      <c r="J182" s="11"/>
    </row>
    <row r="183" spans="1:10" ht="21" customHeight="1" x14ac:dyDescent="0.25">
      <c r="A183" s="12"/>
      <c r="B183" s="13" t="s">
        <v>153</v>
      </c>
      <c r="C183" s="13" t="s">
        <v>110</v>
      </c>
      <c r="D183" s="11">
        <v>10</v>
      </c>
      <c r="E183" s="11">
        <v>950000</v>
      </c>
      <c r="F183" s="113"/>
      <c r="G183" s="11">
        <f t="shared" si="17"/>
        <v>9500000</v>
      </c>
      <c r="H183" s="11"/>
      <c r="I183" s="11">
        <f t="shared" si="18"/>
        <v>167196200</v>
      </c>
      <c r="J183" s="11"/>
    </row>
    <row r="184" spans="1:10" ht="21" customHeight="1" x14ac:dyDescent="0.25">
      <c r="A184" s="12">
        <v>41888</v>
      </c>
      <c r="B184" s="13" t="s">
        <v>95</v>
      </c>
      <c r="C184" s="13" t="s">
        <v>15</v>
      </c>
      <c r="D184" s="11">
        <v>750</v>
      </c>
      <c r="E184" s="11">
        <v>15800</v>
      </c>
      <c r="F184" s="113"/>
      <c r="G184" s="11">
        <f t="shared" si="17"/>
        <v>11850000</v>
      </c>
      <c r="H184" s="11"/>
      <c r="I184" s="11">
        <f t="shared" si="18"/>
        <v>179046200</v>
      </c>
      <c r="J184" s="11"/>
    </row>
    <row r="185" spans="1:10" ht="21" customHeight="1" x14ac:dyDescent="0.25">
      <c r="A185" s="12"/>
      <c r="B185" s="13" t="s">
        <v>153</v>
      </c>
      <c r="C185" s="13" t="s">
        <v>110</v>
      </c>
      <c r="D185" s="11">
        <v>5</v>
      </c>
      <c r="E185" s="11">
        <v>950000</v>
      </c>
      <c r="F185" s="113"/>
      <c r="G185" s="11">
        <f t="shared" si="17"/>
        <v>4750000</v>
      </c>
      <c r="H185" s="11"/>
      <c r="I185" s="11">
        <f t="shared" si="18"/>
        <v>183796200</v>
      </c>
      <c r="J185" s="11"/>
    </row>
    <row r="186" spans="1:10" ht="21" customHeight="1" x14ac:dyDescent="0.25">
      <c r="A186" s="12">
        <v>41899</v>
      </c>
      <c r="B186" s="13" t="s">
        <v>6</v>
      </c>
      <c r="C186" s="13"/>
      <c r="D186" s="11"/>
      <c r="E186" s="11"/>
      <c r="F186" s="113"/>
      <c r="G186" s="11">
        <f>IF(B186&lt;&gt;"",D186*(E186+F186),0)</f>
        <v>0</v>
      </c>
      <c r="H186" s="11">
        <v>70000000</v>
      </c>
      <c r="I186" s="11">
        <f>IF(B186&lt;&gt;"",I185+G186-H186,0)</f>
        <v>113796200</v>
      </c>
      <c r="J186" s="11"/>
    </row>
    <row r="187" spans="1:10" ht="21" customHeight="1" x14ac:dyDescent="0.25">
      <c r="A187" s="12">
        <v>41900</v>
      </c>
      <c r="B187" s="13" t="s">
        <v>94</v>
      </c>
      <c r="C187" s="13" t="s">
        <v>15</v>
      </c>
      <c r="D187" s="11">
        <v>300</v>
      </c>
      <c r="E187" s="11">
        <v>75000</v>
      </c>
      <c r="F187" s="113"/>
      <c r="G187" s="11">
        <f t="shared" si="17"/>
        <v>22500000</v>
      </c>
      <c r="H187" s="11"/>
      <c r="I187" s="11">
        <f t="shared" si="18"/>
        <v>136296200</v>
      </c>
      <c r="J187" s="11"/>
    </row>
    <row r="188" spans="1:10" ht="21" customHeight="1" x14ac:dyDescent="0.25">
      <c r="A188" s="12">
        <v>41904</v>
      </c>
      <c r="B188" s="13" t="s">
        <v>94</v>
      </c>
      <c r="C188" s="13" t="s">
        <v>15</v>
      </c>
      <c r="D188" s="11">
        <v>300</v>
      </c>
      <c r="E188" s="11">
        <v>75000</v>
      </c>
      <c r="F188" s="113"/>
      <c r="G188" s="11">
        <f t="shared" si="17"/>
        <v>22500000</v>
      </c>
      <c r="H188" s="11"/>
      <c r="I188" s="11">
        <f t="shared" si="18"/>
        <v>158796200</v>
      </c>
      <c r="J188" s="11"/>
    </row>
    <row r="189" spans="1:10" ht="21" customHeight="1" x14ac:dyDescent="0.25">
      <c r="A189" s="12"/>
      <c r="B189" s="13" t="s">
        <v>95</v>
      </c>
      <c r="C189" s="13" t="s">
        <v>15</v>
      </c>
      <c r="D189" s="11">
        <v>750</v>
      </c>
      <c r="E189" s="11">
        <v>15200</v>
      </c>
      <c r="F189" s="113"/>
      <c r="G189" s="11">
        <f t="shared" si="17"/>
        <v>11400000</v>
      </c>
      <c r="H189" s="11"/>
      <c r="I189" s="11">
        <f t="shared" si="18"/>
        <v>170196200</v>
      </c>
      <c r="J189" s="11"/>
    </row>
    <row r="190" spans="1:10" ht="21" customHeight="1" x14ac:dyDescent="0.25">
      <c r="A190" s="12"/>
      <c r="B190" s="13" t="s">
        <v>153</v>
      </c>
      <c r="C190" s="13" t="s">
        <v>110</v>
      </c>
      <c r="D190" s="11">
        <v>5</v>
      </c>
      <c r="E190" s="11">
        <v>950000</v>
      </c>
      <c r="F190" s="113"/>
      <c r="G190" s="11">
        <f t="shared" si="17"/>
        <v>4750000</v>
      </c>
      <c r="H190" s="11"/>
      <c r="I190" s="11">
        <f t="shared" si="18"/>
        <v>174946200</v>
      </c>
      <c r="J190" s="11"/>
    </row>
    <row r="191" spans="1:10" ht="21" customHeight="1" x14ac:dyDescent="0.25">
      <c r="A191" s="12">
        <v>41909</v>
      </c>
      <c r="B191" s="13" t="s">
        <v>94</v>
      </c>
      <c r="C191" s="13" t="s">
        <v>15</v>
      </c>
      <c r="D191" s="11">
        <v>300</v>
      </c>
      <c r="E191" s="11">
        <v>75000</v>
      </c>
      <c r="F191" s="113"/>
      <c r="G191" s="11">
        <f t="shared" si="17"/>
        <v>22500000</v>
      </c>
      <c r="H191" s="11"/>
      <c r="I191" s="11">
        <f t="shared" si="18"/>
        <v>197446200</v>
      </c>
      <c r="J191" s="11"/>
    </row>
    <row r="192" spans="1:10" ht="21" customHeight="1" x14ac:dyDescent="0.25">
      <c r="A192" s="12"/>
      <c r="B192" s="13" t="s">
        <v>95</v>
      </c>
      <c r="C192" s="13" t="s">
        <v>15</v>
      </c>
      <c r="D192" s="11">
        <v>750</v>
      </c>
      <c r="E192" s="11">
        <v>15200</v>
      </c>
      <c r="F192" s="113"/>
      <c r="G192" s="11">
        <f t="shared" ref="G192:G261" si="19">IF(B192&lt;&gt;"",D192*(E192+F192),0)</f>
        <v>11400000</v>
      </c>
      <c r="H192" s="11"/>
      <c r="I192" s="11">
        <f t="shared" ref="I192:I261" si="20">IF(B192&lt;&gt;"",I191+G192-H192,0)</f>
        <v>208846200</v>
      </c>
      <c r="J192" s="11"/>
    </row>
    <row r="193" spans="1:10" ht="21" customHeight="1" x14ac:dyDescent="0.25">
      <c r="A193" s="12"/>
      <c r="B193" s="13" t="s">
        <v>224</v>
      </c>
      <c r="C193" s="13" t="s">
        <v>15</v>
      </c>
      <c r="D193" s="11">
        <v>20</v>
      </c>
      <c r="E193" s="11">
        <v>50000</v>
      </c>
      <c r="F193" s="113"/>
      <c r="G193" s="11">
        <f t="shared" si="19"/>
        <v>1000000</v>
      </c>
      <c r="H193" s="11"/>
      <c r="I193" s="11">
        <f t="shared" si="20"/>
        <v>209846200</v>
      </c>
      <c r="J193" s="11"/>
    </row>
    <row r="194" spans="1:10" ht="21" customHeight="1" x14ac:dyDescent="0.25">
      <c r="A194" s="12">
        <v>41912</v>
      </c>
      <c r="B194" s="13" t="s">
        <v>94</v>
      </c>
      <c r="C194" s="13" t="s">
        <v>15</v>
      </c>
      <c r="D194" s="11">
        <v>300</v>
      </c>
      <c r="E194" s="11">
        <v>75000</v>
      </c>
      <c r="F194" s="113"/>
      <c r="G194" s="11">
        <f t="shared" si="19"/>
        <v>22500000</v>
      </c>
      <c r="H194" s="11"/>
      <c r="I194" s="11">
        <f t="shared" si="20"/>
        <v>232346200</v>
      </c>
      <c r="J194" s="11"/>
    </row>
    <row r="195" spans="1:10" ht="21" customHeight="1" x14ac:dyDescent="0.25">
      <c r="A195" s="12"/>
      <c r="B195" s="13" t="s">
        <v>95</v>
      </c>
      <c r="C195" s="13" t="s">
        <v>15</v>
      </c>
      <c r="D195" s="11">
        <v>500</v>
      </c>
      <c r="E195" s="11">
        <v>15200</v>
      </c>
      <c r="F195" s="113"/>
      <c r="G195" s="11">
        <f t="shared" si="19"/>
        <v>7600000</v>
      </c>
      <c r="H195" s="11"/>
      <c r="I195" s="11">
        <f t="shared" si="20"/>
        <v>239946200</v>
      </c>
      <c r="J195" s="11"/>
    </row>
    <row r="196" spans="1:10" ht="21" customHeight="1" x14ac:dyDescent="0.25">
      <c r="A196" s="12"/>
      <c r="B196" s="13" t="s">
        <v>153</v>
      </c>
      <c r="C196" s="13" t="s">
        <v>110</v>
      </c>
      <c r="D196" s="11">
        <v>10</v>
      </c>
      <c r="E196" s="11">
        <v>950000</v>
      </c>
      <c r="F196" s="113"/>
      <c r="G196" s="11">
        <f t="shared" si="19"/>
        <v>9500000</v>
      </c>
      <c r="H196" s="11"/>
      <c r="I196" s="11">
        <f t="shared" si="20"/>
        <v>249446200</v>
      </c>
      <c r="J196" s="11"/>
    </row>
    <row r="197" spans="1:10" ht="21" customHeight="1" x14ac:dyDescent="0.25">
      <c r="A197" s="12">
        <v>41920</v>
      </c>
      <c r="B197" s="13" t="s">
        <v>95</v>
      </c>
      <c r="C197" s="13" t="s">
        <v>15</v>
      </c>
      <c r="D197" s="11">
        <v>1000</v>
      </c>
      <c r="E197" s="11">
        <v>15200</v>
      </c>
      <c r="F197" s="113"/>
      <c r="G197" s="11">
        <f t="shared" si="19"/>
        <v>15200000</v>
      </c>
      <c r="H197" s="11"/>
      <c r="I197" s="11">
        <f t="shared" si="20"/>
        <v>264646200</v>
      </c>
      <c r="J197" s="11"/>
    </row>
    <row r="198" spans="1:10" ht="21" customHeight="1" x14ac:dyDescent="0.25">
      <c r="A198" s="12">
        <v>41927</v>
      </c>
      <c r="B198" s="13" t="s">
        <v>94</v>
      </c>
      <c r="C198" s="13" t="s">
        <v>15</v>
      </c>
      <c r="D198" s="11">
        <v>700</v>
      </c>
      <c r="E198" s="11">
        <v>85000</v>
      </c>
      <c r="F198" s="113"/>
      <c r="G198" s="11">
        <f t="shared" si="19"/>
        <v>59500000</v>
      </c>
      <c r="H198" s="11"/>
      <c r="I198" s="11">
        <f t="shared" si="20"/>
        <v>324146200</v>
      </c>
      <c r="J198" s="11" t="s">
        <v>108</v>
      </c>
    </row>
    <row r="199" spans="1:10" ht="21" customHeight="1" x14ac:dyDescent="0.25">
      <c r="A199" s="12"/>
      <c r="B199" s="13" t="s">
        <v>128</v>
      </c>
      <c r="C199" s="13" t="s">
        <v>15</v>
      </c>
      <c r="D199" s="11">
        <v>5</v>
      </c>
      <c r="E199" s="11">
        <v>210000</v>
      </c>
      <c r="F199" s="113"/>
      <c r="G199" s="11">
        <f t="shared" si="19"/>
        <v>1050000</v>
      </c>
      <c r="H199" s="11"/>
      <c r="I199" s="11">
        <f t="shared" si="20"/>
        <v>325196200</v>
      </c>
      <c r="J199" s="11" t="s">
        <v>108</v>
      </c>
    </row>
    <row r="200" spans="1:10" ht="21" customHeight="1" x14ac:dyDescent="0.25">
      <c r="A200" s="12"/>
      <c r="B200" s="13" t="s">
        <v>153</v>
      </c>
      <c r="C200" s="13" t="s">
        <v>110</v>
      </c>
      <c r="D200" s="11">
        <v>2</v>
      </c>
      <c r="E200" s="11">
        <v>1040000</v>
      </c>
      <c r="F200" s="113"/>
      <c r="G200" s="11">
        <f t="shared" si="19"/>
        <v>2080000</v>
      </c>
      <c r="H200" s="11"/>
      <c r="I200" s="11">
        <f t="shared" si="20"/>
        <v>327276200</v>
      </c>
      <c r="J200" s="11" t="s">
        <v>108</v>
      </c>
    </row>
    <row r="201" spans="1:10" ht="21" customHeight="1" x14ac:dyDescent="0.25">
      <c r="A201" s="12">
        <v>41928</v>
      </c>
      <c r="B201" s="13" t="s">
        <v>6</v>
      </c>
      <c r="C201" s="13"/>
      <c r="D201" s="11"/>
      <c r="E201" s="11"/>
      <c r="F201" s="113"/>
      <c r="G201" s="11">
        <f t="shared" si="19"/>
        <v>0</v>
      </c>
      <c r="H201" s="11">
        <v>150000000</v>
      </c>
      <c r="I201" s="11">
        <f t="shared" si="20"/>
        <v>177276200</v>
      </c>
      <c r="J201" s="11"/>
    </row>
    <row r="202" spans="1:10" ht="21" customHeight="1" x14ac:dyDescent="0.25">
      <c r="A202" s="12">
        <v>41933</v>
      </c>
      <c r="B202" s="13" t="s">
        <v>94</v>
      </c>
      <c r="C202" s="13" t="s">
        <v>15</v>
      </c>
      <c r="D202" s="11">
        <v>500</v>
      </c>
      <c r="E202" s="11">
        <v>85000</v>
      </c>
      <c r="F202" s="113"/>
      <c r="G202" s="11">
        <f t="shared" si="19"/>
        <v>42500000</v>
      </c>
      <c r="H202" s="11"/>
      <c r="I202" s="11">
        <f t="shared" si="20"/>
        <v>219776200</v>
      </c>
      <c r="J202" s="11"/>
    </row>
    <row r="203" spans="1:10" ht="21" customHeight="1" x14ac:dyDescent="0.25">
      <c r="A203" s="12"/>
      <c r="B203" s="13" t="s">
        <v>95</v>
      </c>
      <c r="C203" s="13" t="s">
        <v>15</v>
      </c>
      <c r="D203" s="11">
        <v>500</v>
      </c>
      <c r="E203" s="11">
        <v>15200</v>
      </c>
      <c r="F203" s="113"/>
      <c r="G203" s="11">
        <f t="shared" si="19"/>
        <v>7600000</v>
      </c>
      <c r="H203" s="11"/>
      <c r="I203" s="11">
        <f t="shared" si="20"/>
        <v>227376200</v>
      </c>
      <c r="J203" s="11"/>
    </row>
    <row r="204" spans="1:10" ht="21" customHeight="1" x14ac:dyDescent="0.25">
      <c r="A204" s="12"/>
      <c r="B204" s="13" t="s">
        <v>153</v>
      </c>
      <c r="C204" s="13" t="s">
        <v>110</v>
      </c>
      <c r="D204" s="11">
        <v>2</v>
      </c>
      <c r="E204" s="11">
        <v>1040000</v>
      </c>
      <c r="F204" s="113"/>
      <c r="G204" s="11">
        <f t="shared" si="19"/>
        <v>2080000</v>
      </c>
      <c r="H204" s="11"/>
      <c r="I204" s="11">
        <f t="shared" si="20"/>
        <v>229456200</v>
      </c>
      <c r="J204" s="11"/>
    </row>
    <row r="205" spans="1:10" ht="21" customHeight="1" x14ac:dyDescent="0.25">
      <c r="A205" s="12"/>
      <c r="B205" s="13" t="s">
        <v>153</v>
      </c>
      <c r="C205" s="13" t="s">
        <v>110</v>
      </c>
      <c r="D205" s="11">
        <v>5</v>
      </c>
      <c r="E205" s="11">
        <v>950000</v>
      </c>
      <c r="F205" s="113"/>
      <c r="G205" s="11">
        <f t="shared" si="19"/>
        <v>4750000</v>
      </c>
      <c r="H205" s="11"/>
      <c r="I205" s="11">
        <f t="shared" si="20"/>
        <v>234206200</v>
      </c>
      <c r="J205" s="11"/>
    </row>
    <row r="206" spans="1:10" ht="21" customHeight="1" x14ac:dyDescent="0.25">
      <c r="A206" s="12">
        <v>41936</v>
      </c>
      <c r="B206" s="13" t="s">
        <v>94</v>
      </c>
      <c r="C206" s="13" t="s">
        <v>15</v>
      </c>
      <c r="D206" s="11">
        <v>600</v>
      </c>
      <c r="E206" s="11">
        <v>85000</v>
      </c>
      <c r="F206" s="113"/>
      <c r="G206" s="11">
        <f t="shared" si="19"/>
        <v>51000000</v>
      </c>
      <c r="H206" s="11"/>
      <c r="I206" s="11">
        <f t="shared" si="20"/>
        <v>285206200</v>
      </c>
      <c r="J206" s="11"/>
    </row>
    <row r="207" spans="1:10" ht="21" customHeight="1" x14ac:dyDescent="0.25">
      <c r="A207" s="12"/>
      <c r="B207" s="13" t="s">
        <v>95</v>
      </c>
      <c r="C207" s="13" t="s">
        <v>15</v>
      </c>
      <c r="D207" s="11">
        <v>750</v>
      </c>
      <c r="E207" s="11">
        <v>15200</v>
      </c>
      <c r="F207" s="113"/>
      <c r="G207" s="11">
        <f t="shared" si="19"/>
        <v>11400000</v>
      </c>
      <c r="H207" s="11"/>
      <c r="I207" s="11">
        <f t="shared" si="20"/>
        <v>296606200</v>
      </c>
      <c r="J207" s="11"/>
    </row>
    <row r="208" spans="1:10" ht="21" customHeight="1" x14ac:dyDescent="0.25">
      <c r="A208" s="12">
        <v>41953</v>
      </c>
      <c r="B208" s="13" t="s">
        <v>94</v>
      </c>
      <c r="C208" s="13" t="s">
        <v>15</v>
      </c>
      <c r="D208" s="11">
        <v>500</v>
      </c>
      <c r="E208" s="11">
        <v>75000</v>
      </c>
      <c r="F208" s="113"/>
      <c r="G208" s="11">
        <f t="shared" si="19"/>
        <v>37500000</v>
      </c>
      <c r="H208" s="11"/>
      <c r="I208" s="11">
        <f t="shared" si="20"/>
        <v>334106200</v>
      </c>
      <c r="J208" s="11"/>
    </row>
    <row r="209" spans="1:10" ht="21" customHeight="1" x14ac:dyDescent="0.25">
      <c r="A209" s="12"/>
      <c r="B209" s="13" t="s">
        <v>95</v>
      </c>
      <c r="C209" s="13" t="s">
        <v>15</v>
      </c>
      <c r="D209" s="11">
        <v>750</v>
      </c>
      <c r="E209" s="11">
        <v>15200</v>
      </c>
      <c r="F209" s="113"/>
      <c r="G209" s="11">
        <f t="shared" si="19"/>
        <v>11400000</v>
      </c>
      <c r="H209" s="11"/>
      <c r="I209" s="11">
        <f t="shared" si="20"/>
        <v>345506200</v>
      </c>
      <c r="J209" s="11"/>
    </row>
    <row r="210" spans="1:10" ht="21" customHeight="1" x14ac:dyDescent="0.25">
      <c r="A210" s="12"/>
      <c r="B210" s="13" t="s">
        <v>153</v>
      </c>
      <c r="C210" s="13" t="s">
        <v>110</v>
      </c>
      <c r="D210" s="11">
        <v>10</v>
      </c>
      <c r="E210" s="11">
        <v>950000</v>
      </c>
      <c r="F210" s="113"/>
      <c r="G210" s="11">
        <f t="shared" si="19"/>
        <v>9500000</v>
      </c>
      <c r="H210" s="11"/>
      <c r="I210" s="11">
        <f t="shared" si="20"/>
        <v>355006200</v>
      </c>
      <c r="J210" s="11"/>
    </row>
    <row r="211" spans="1:10" ht="21" customHeight="1" x14ac:dyDescent="0.25">
      <c r="A211" s="12"/>
      <c r="B211" s="13" t="s">
        <v>170</v>
      </c>
      <c r="C211" s="13" t="s">
        <v>15</v>
      </c>
      <c r="D211" s="11">
        <v>10</v>
      </c>
      <c r="E211" s="11">
        <v>50000</v>
      </c>
      <c r="F211" s="113"/>
      <c r="G211" s="11">
        <f t="shared" si="19"/>
        <v>500000</v>
      </c>
      <c r="H211" s="11"/>
      <c r="I211" s="11">
        <f t="shared" si="20"/>
        <v>355506200</v>
      </c>
      <c r="J211" s="11"/>
    </row>
    <row r="212" spans="1:10" ht="21" customHeight="1" x14ac:dyDescent="0.25">
      <c r="A212" s="12">
        <v>41956</v>
      </c>
      <c r="B212" s="13" t="s">
        <v>94</v>
      </c>
      <c r="C212" s="13" t="s">
        <v>15</v>
      </c>
      <c r="D212" s="11">
        <v>500</v>
      </c>
      <c r="E212" s="11">
        <v>75000</v>
      </c>
      <c r="F212" s="113"/>
      <c r="G212" s="11">
        <f t="shared" si="19"/>
        <v>37500000</v>
      </c>
      <c r="H212" s="11"/>
      <c r="I212" s="11">
        <f t="shared" si="20"/>
        <v>393006200</v>
      </c>
      <c r="J212" s="11"/>
    </row>
    <row r="213" spans="1:10" ht="21" customHeight="1" x14ac:dyDescent="0.25">
      <c r="A213" s="12"/>
      <c r="B213" s="13" t="s">
        <v>95</v>
      </c>
      <c r="C213" s="13" t="s">
        <v>15</v>
      </c>
      <c r="D213" s="11">
        <v>500</v>
      </c>
      <c r="E213" s="11">
        <v>15200</v>
      </c>
      <c r="F213" s="113"/>
      <c r="G213" s="11">
        <f t="shared" si="19"/>
        <v>7600000</v>
      </c>
      <c r="H213" s="11"/>
      <c r="I213" s="11">
        <f t="shared" si="20"/>
        <v>400606200</v>
      </c>
      <c r="J213" s="11"/>
    </row>
    <row r="214" spans="1:10" ht="21" customHeight="1" x14ac:dyDescent="0.25">
      <c r="A214" s="12"/>
      <c r="B214" s="13" t="s">
        <v>170</v>
      </c>
      <c r="C214" s="13" t="s">
        <v>15</v>
      </c>
      <c r="D214" s="11">
        <v>10</v>
      </c>
      <c r="E214" s="11">
        <v>50000</v>
      </c>
      <c r="F214" s="113"/>
      <c r="G214" s="11">
        <f t="shared" si="19"/>
        <v>500000</v>
      </c>
      <c r="H214" s="11"/>
      <c r="I214" s="11">
        <f t="shared" si="20"/>
        <v>401106200</v>
      </c>
      <c r="J214" s="11"/>
    </row>
    <row r="215" spans="1:10" ht="21" customHeight="1" x14ac:dyDescent="0.25">
      <c r="A215" s="12">
        <v>41962</v>
      </c>
      <c r="B215" s="13" t="s">
        <v>6</v>
      </c>
      <c r="C215" s="13"/>
      <c r="D215" s="11"/>
      <c r="E215" s="11"/>
      <c r="F215" s="113"/>
      <c r="G215" s="11">
        <f t="shared" si="19"/>
        <v>0</v>
      </c>
      <c r="H215" s="11">
        <v>200000000</v>
      </c>
      <c r="I215" s="11">
        <f t="shared" si="20"/>
        <v>201106200</v>
      </c>
      <c r="J215" s="11"/>
    </row>
    <row r="216" spans="1:10" ht="21" customHeight="1" x14ac:dyDescent="0.25">
      <c r="A216" s="12">
        <v>41963</v>
      </c>
      <c r="B216" s="13" t="s">
        <v>95</v>
      </c>
      <c r="C216" s="13" t="s">
        <v>15</v>
      </c>
      <c r="D216" s="11">
        <v>1000</v>
      </c>
      <c r="E216" s="11">
        <v>15200</v>
      </c>
      <c r="F216" s="113"/>
      <c r="G216" s="11">
        <f t="shared" si="19"/>
        <v>15200000</v>
      </c>
      <c r="H216" s="11"/>
      <c r="I216" s="11">
        <f t="shared" si="20"/>
        <v>216306200</v>
      </c>
      <c r="J216" s="11"/>
    </row>
    <row r="217" spans="1:10" ht="21" customHeight="1" x14ac:dyDescent="0.25">
      <c r="A217" s="12"/>
      <c r="B217" s="13" t="s">
        <v>153</v>
      </c>
      <c r="C217" s="13" t="s">
        <v>110</v>
      </c>
      <c r="D217" s="11">
        <v>10</v>
      </c>
      <c r="E217" s="11">
        <v>950000</v>
      </c>
      <c r="F217" s="113"/>
      <c r="G217" s="11">
        <f t="shared" ref="G217:G223" si="21">IF(B217&lt;&gt;"",D217*(E217+F217),0)</f>
        <v>9500000</v>
      </c>
      <c r="H217" s="11"/>
      <c r="I217" s="11">
        <f t="shared" ref="I217:I223" si="22">IF(B217&lt;&gt;"",I216+G217-H217,0)</f>
        <v>225806200</v>
      </c>
      <c r="J217" s="11"/>
    </row>
    <row r="218" spans="1:10" ht="21" customHeight="1" x14ac:dyDescent="0.25">
      <c r="A218" s="12">
        <v>41965</v>
      </c>
      <c r="B218" s="13" t="s">
        <v>94</v>
      </c>
      <c r="C218" s="13" t="s">
        <v>15</v>
      </c>
      <c r="D218" s="11">
        <v>600</v>
      </c>
      <c r="E218" s="11">
        <v>85000</v>
      </c>
      <c r="F218" s="113"/>
      <c r="G218" s="11">
        <f t="shared" si="21"/>
        <v>51000000</v>
      </c>
      <c r="H218" s="11"/>
      <c r="I218" s="11">
        <f t="shared" si="22"/>
        <v>276806200</v>
      </c>
      <c r="J218" s="11"/>
    </row>
    <row r="219" spans="1:10" ht="21" customHeight="1" x14ac:dyDescent="0.25">
      <c r="A219" s="12"/>
      <c r="B219" s="13" t="s">
        <v>153</v>
      </c>
      <c r="C219" s="13" t="s">
        <v>110</v>
      </c>
      <c r="D219" s="11">
        <v>4</v>
      </c>
      <c r="E219" s="11">
        <v>1040000</v>
      </c>
      <c r="F219" s="113"/>
      <c r="G219" s="11">
        <f t="shared" si="21"/>
        <v>4160000</v>
      </c>
      <c r="H219" s="11"/>
      <c r="I219" s="11">
        <f t="shared" si="22"/>
        <v>280966200</v>
      </c>
      <c r="J219" s="11"/>
    </row>
    <row r="220" spans="1:10" ht="21" customHeight="1" x14ac:dyDescent="0.25">
      <c r="A220" s="12"/>
      <c r="B220" s="13" t="s">
        <v>128</v>
      </c>
      <c r="C220" s="13" t="s">
        <v>15</v>
      </c>
      <c r="D220" s="11">
        <v>5</v>
      </c>
      <c r="E220" s="11">
        <v>220000</v>
      </c>
      <c r="F220" s="113"/>
      <c r="G220" s="11">
        <f t="shared" si="21"/>
        <v>1100000</v>
      </c>
      <c r="H220" s="11"/>
      <c r="I220" s="11">
        <f t="shared" si="22"/>
        <v>282066200</v>
      </c>
      <c r="J220" s="11"/>
    </row>
    <row r="221" spans="1:10" ht="21" customHeight="1" x14ac:dyDescent="0.25">
      <c r="A221" s="12">
        <v>41969</v>
      </c>
      <c r="B221" s="13" t="s">
        <v>94</v>
      </c>
      <c r="C221" s="13" t="s">
        <v>15</v>
      </c>
      <c r="D221" s="11">
        <v>550</v>
      </c>
      <c r="E221" s="11">
        <v>85000</v>
      </c>
      <c r="F221" s="113"/>
      <c r="G221" s="11">
        <f t="shared" si="21"/>
        <v>46750000</v>
      </c>
      <c r="H221" s="11"/>
      <c r="I221" s="11">
        <f t="shared" si="22"/>
        <v>328816200</v>
      </c>
      <c r="J221" s="11"/>
    </row>
    <row r="222" spans="1:10" ht="21" customHeight="1" x14ac:dyDescent="0.25">
      <c r="A222" s="12"/>
      <c r="B222" s="13" t="s">
        <v>128</v>
      </c>
      <c r="C222" s="13" t="s">
        <v>15</v>
      </c>
      <c r="D222" s="11">
        <v>5</v>
      </c>
      <c r="E222" s="11">
        <v>220000</v>
      </c>
      <c r="F222" s="113"/>
      <c r="G222" s="11">
        <f t="shared" si="21"/>
        <v>1100000</v>
      </c>
      <c r="H222" s="11"/>
      <c r="I222" s="11">
        <f t="shared" si="22"/>
        <v>329916200</v>
      </c>
      <c r="J222" s="11"/>
    </row>
    <row r="223" spans="1:10" ht="21" customHeight="1" x14ac:dyDescent="0.25">
      <c r="A223" s="12">
        <v>41975</v>
      </c>
      <c r="B223" s="13" t="s">
        <v>94</v>
      </c>
      <c r="C223" s="13" t="s">
        <v>15</v>
      </c>
      <c r="D223" s="11">
        <v>300</v>
      </c>
      <c r="E223" s="11">
        <v>85000</v>
      </c>
      <c r="F223" s="113"/>
      <c r="G223" s="11">
        <f t="shared" si="21"/>
        <v>25500000</v>
      </c>
      <c r="H223" s="11"/>
      <c r="I223" s="11">
        <f t="shared" si="22"/>
        <v>355416200</v>
      </c>
      <c r="J223" s="11"/>
    </row>
    <row r="224" spans="1:10" ht="21" customHeight="1" x14ac:dyDescent="0.25">
      <c r="A224" s="12"/>
      <c r="B224" s="13" t="s">
        <v>95</v>
      </c>
      <c r="C224" s="13" t="s">
        <v>15</v>
      </c>
      <c r="D224" s="11">
        <v>750</v>
      </c>
      <c r="E224" s="11">
        <v>15200</v>
      </c>
      <c r="F224" s="113"/>
      <c r="G224" s="11">
        <f t="shared" ref="G224:G234" si="23">IF(B224&lt;&gt;"",D224*(E224+F224),0)</f>
        <v>11400000</v>
      </c>
      <c r="H224" s="11"/>
      <c r="I224" s="11">
        <f t="shared" ref="I224:I234" si="24">IF(B224&lt;&gt;"",I223+G224-H224,0)</f>
        <v>366816200</v>
      </c>
      <c r="J224" s="11"/>
    </row>
    <row r="225" spans="1:10" ht="21" customHeight="1" x14ac:dyDescent="0.25">
      <c r="A225" s="12">
        <v>41992</v>
      </c>
      <c r="B225" s="13" t="s">
        <v>6</v>
      </c>
      <c r="C225" s="13"/>
      <c r="D225" s="11"/>
      <c r="E225" s="11"/>
      <c r="F225" s="113"/>
      <c r="G225" s="11">
        <f t="shared" si="23"/>
        <v>0</v>
      </c>
      <c r="H225" s="11">
        <v>150000000</v>
      </c>
      <c r="I225" s="11">
        <f t="shared" si="24"/>
        <v>216816200</v>
      </c>
      <c r="J225" s="11"/>
    </row>
    <row r="226" spans="1:10" ht="21" customHeight="1" x14ac:dyDescent="0.25">
      <c r="A226" s="12">
        <v>42018</v>
      </c>
      <c r="B226" s="13" t="s">
        <v>95</v>
      </c>
      <c r="C226" s="13" t="s">
        <v>15</v>
      </c>
      <c r="D226" s="11">
        <v>750</v>
      </c>
      <c r="E226" s="11">
        <v>15200</v>
      </c>
      <c r="F226" s="113"/>
      <c r="G226" s="11">
        <f t="shared" si="23"/>
        <v>11400000</v>
      </c>
      <c r="H226" s="11"/>
      <c r="I226" s="11">
        <f t="shared" si="24"/>
        <v>228216200</v>
      </c>
      <c r="J226" s="11"/>
    </row>
    <row r="227" spans="1:10" ht="21" customHeight="1" x14ac:dyDescent="0.25">
      <c r="A227" s="12"/>
      <c r="B227" s="13" t="s">
        <v>153</v>
      </c>
      <c r="C227" s="13" t="s">
        <v>110</v>
      </c>
      <c r="D227" s="11">
        <v>5</v>
      </c>
      <c r="E227" s="11">
        <v>1050000</v>
      </c>
      <c r="F227" s="113"/>
      <c r="G227" s="11">
        <f t="shared" si="23"/>
        <v>5250000</v>
      </c>
      <c r="H227" s="11"/>
      <c r="I227" s="11">
        <f t="shared" si="24"/>
        <v>233466200</v>
      </c>
      <c r="J227" s="11"/>
    </row>
    <row r="228" spans="1:10" ht="21" customHeight="1" x14ac:dyDescent="0.25">
      <c r="A228" s="12"/>
      <c r="B228" s="13" t="s">
        <v>240</v>
      </c>
      <c r="C228" s="13"/>
      <c r="D228" s="11"/>
      <c r="E228" s="11"/>
      <c r="F228" s="113"/>
      <c r="G228" s="11">
        <f>(1600000*4+583333*2)/2</f>
        <v>3783333</v>
      </c>
      <c r="H228" s="11"/>
      <c r="I228" s="11">
        <f t="shared" si="24"/>
        <v>237249533</v>
      </c>
      <c r="J228" s="11"/>
    </row>
    <row r="229" spans="1:10" ht="21" customHeight="1" x14ac:dyDescent="0.25">
      <c r="A229" s="12"/>
      <c r="B229" s="13" t="s">
        <v>259</v>
      </c>
      <c r="C229" s="13"/>
      <c r="D229" s="11">
        <v>10</v>
      </c>
      <c r="E229" s="11">
        <v>59000</v>
      </c>
      <c r="F229" s="113"/>
      <c r="G229" s="11">
        <f>IF(B229&lt;&gt;"",D229*(E229+F229),0)</f>
        <v>590000</v>
      </c>
      <c r="H229" s="11"/>
      <c r="I229" s="11">
        <f t="shared" si="24"/>
        <v>237839533</v>
      </c>
      <c r="J229" s="11"/>
    </row>
    <row r="230" spans="1:10" ht="21" customHeight="1" x14ac:dyDescent="0.25">
      <c r="A230" s="12">
        <v>42041</v>
      </c>
      <c r="B230" s="13" t="s">
        <v>6</v>
      </c>
      <c r="C230" s="13"/>
      <c r="D230" s="11"/>
      <c r="E230" s="11"/>
      <c r="F230" s="113"/>
      <c r="G230" s="11">
        <f>IF(B230&lt;&gt;"",D230*(E230+F230),0)</f>
        <v>0</v>
      </c>
      <c r="H230" s="11">
        <v>100000000</v>
      </c>
      <c r="I230" s="11">
        <f>IF(B230&lt;&gt;"",I229+G230-H230,0)</f>
        <v>137839533</v>
      </c>
      <c r="J230" s="11"/>
    </row>
    <row r="231" spans="1:10" ht="21" customHeight="1" x14ac:dyDescent="0.25">
      <c r="A231" s="12">
        <v>42049</v>
      </c>
      <c r="B231" s="13" t="s">
        <v>6</v>
      </c>
      <c r="C231" s="13"/>
      <c r="D231" s="11"/>
      <c r="E231" s="11"/>
      <c r="F231" s="113"/>
      <c r="G231" s="11">
        <f t="shared" si="23"/>
        <v>0</v>
      </c>
      <c r="H231" s="11">
        <v>100000000</v>
      </c>
      <c r="I231" s="11">
        <f t="shared" si="24"/>
        <v>37839533</v>
      </c>
      <c r="J231" s="11"/>
    </row>
    <row r="232" spans="1:10" ht="21" customHeight="1" x14ac:dyDescent="0.25">
      <c r="A232" s="12">
        <v>42136</v>
      </c>
      <c r="B232" s="13" t="s">
        <v>95</v>
      </c>
      <c r="C232" s="13" t="s">
        <v>15</v>
      </c>
      <c r="D232" s="11">
        <v>1000</v>
      </c>
      <c r="E232" s="11">
        <v>16800</v>
      </c>
      <c r="F232" s="113"/>
      <c r="G232" s="11">
        <f t="shared" si="23"/>
        <v>16800000</v>
      </c>
      <c r="H232" s="11"/>
      <c r="I232" s="11">
        <f t="shared" si="24"/>
        <v>54639533</v>
      </c>
      <c r="J232" s="11"/>
    </row>
    <row r="233" spans="1:10" ht="21" customHeight="1" x14ac:dyDescent="0.25">
      <c r="A233" s="12"/>
      <c r="B233" s="13" t="s">
        <v>259</v>
      </c>
      <c r="C233" s="13"/>
      <c r="D233" s="11">
        <v>1</v>
      </c>
      <c r="E233" s="11">
        <v>600000</v>
      </c>
      <c r="F233" s="113"/>
      <c r="G233" s="11">
        <f t="shared" si="23"/>
        <v>600000</v>
      </c>
      <c r="H233" s="11"/>
      <c r="I233" s="11">
        <f t="shared" si="24"/>
        <v>55239533</v>
      </c>
      <c r="J233" s="11"/>
    </row>
    <row r="234" spans="1:10" ht="21" customHeight="1" x14ac:dyDescent="0.25">
      <c r="A234" s="12">
        <v>42188</v>
      </c>
      <c r="B234" s="13" t="s">
        <v>259</v>
      </c>
      <c r="C234" s="13"/>
      <c r="D234" s="11">
        <v>3</v>
      </c>
      <c r="E234" s="11">
        <v>600000</v>
      </c>
      <c r="F234" s="113"/>
      <c r="G234" s="11">
        <f t="shared" si="23"/>
        <v>1800000</v>
      </c>
      <c r="H234" s="11"/>
      <c r="I234" s="11">
        <f t="shared" si="24"/>
        <v>57039533</v>
      </c>
      <c r="J234" s="11"/>
    </row>
    <row r="235" spans="1:10" ht="21" customHeight="1" x14ac:dyDescent="0.25">
      <c r="A235" s="12"/>
      <c r="B235" s="13" t="s">
        <v>95</v>
      </c>
      <c r="C235" s="13"/>
      <c r="D235" s="11">
        <v>750</v>
      </c>
      <c r="E235" s="11">
        <v>16800</v>
      </c>
      <c r="F235" s="113"/>
      <c r="G235" s="11">
        <f t="shared" ref="G235:G260" si="25">IF(B235&lt;&gt;"",D235*(E235+F235),0)</f>
        <v>12600000</v>
      </c>
      <c r="H235" s="11"/>
      <c r="I235" s="11">
        <f t="shared" ref="I235:I260" si="26">IF(B235&lt;&gt;"",I234+G235-H235,0)</f>
        <v>69639533</v>
      </c>
      <c r="J235" s="11"/>
    </row>
    <row r="236" spans="1:10" ht="21" customHeight="1" x14ac:dyDescent="0.25">
      <c r="A236" s="12"/>
      <c r="B236" s="13" t="s">
        <v>153</v>
      </c>
      <c r="C236" s="13"/>
      <c r="D236" s="11">
        <v>5</v>
      </c>
      <c r="E236" s="11">
        <v>1050000</v>
      </c>
      <c r="F236" s="113"/>
      <c r="G236" s="11">
        <f t="shared" si="25"/>
        <v>5250000</v>
      </c>
      <c r="H236" s="11"/>
      <c r="I236" s="11">
        <f t="shared" si="26"/>
        <v>74889533</v>
      </c>
      <c r="J236" s="11"/>
    </row>
    <row r="237" spans="1:10" ht="21" customHeight="1" x14ac:dyDescent="0.25">
      <c r="A237" s="12">
        <v>42284</v>
      </c>
      <c r="B237" s="13" t="s">
        <v>95</v>
      </c>
      <c r="C237" s="13"/>
      <c r="D237" s="11">
        <v>1000</v>
      </c>
      <c r="E237" s="11">
        <v>16800</v>
      </c>
      <c r="F237" s="113"/>
      <c r="G237" s="11">
        <f t="shared" si="25"/>
        <v>16800000</v>
      </c>
      <c r="H237" s="11"/>
      <c r="I237" s="11">
        <f t="shared" si="26"/>
        <v>91689533</v>
      </c>
      <c r="J237" s="11"/>
    </row>
    <row r="238" spans="1:10" ht="21" customHeight="1" x14ac:dyDescent="0.25">
      <c r="A238" s="12">
        <v>42291</v>
      </c>
      <c r="B238" s="13" t="s">
        <v>95</v>
      </c>
      <c r="C238" s="13"/>
      <c r="D238" s="11">
        <v>1000</v>
      </c>
      <c r="E238" s="11">
        <v>16800</v>
      </c>
      <c r="F238" s="113"/>
      <c r="G238" s="11">
        <f t="shared" si="25"/>
        <v>16800000</v>
      </c>
      <c r="H238" s="11"/>
      <c r="I238" s="11">
        <f t="shared" si="26"/>
        <v>108489533</v>
      </c>
      <c r="J238" s="11"/>
    </row>
    <row r="239" spans="1:10" ht="21" customHeight="1" x14ac:dyDescent="0.25">
      <c r="A239" s="12"/>
      <c r="B239" s="13" t="s">
        <v>153</v>
      </c>
      <c r="C239" s="13"/>
      <c r="D239" s="11">
        <v>10</v>
      </c>
      <c r="E239" s="11">
        <v>1050000</v>
      </c>
      <c r="F239" s="113"/>
      <c r="G239" s="11">
        <f t="shared" si="25"/>
        <v>10500000</v>
      </c>
      <c r="H239" s="11"/>
      <c r="I239" s="11">
        <f t="shared" si="26"/>
        <v>118989533</v>
      </c>
      <c r="J239" s="11"/>
    </row>
    <row r="240" spans="1:10" ht="21" customHeight="1" x14ac:dyDescent="0.25">
      <c r="A240" s="12">
        <v>42291</v>
      </c>
      <c r="B240" s="13" t="s">
        <v>6</v>
      </c>
      <c r="C240" s="13"/>
      <c r="D240" s="11"/>
      <c r="E240" s="11"/>
      <c r="F240" s="113"/>
      <c r="G240" s="11">
        <f t="shared" si="25"/>
        <v>0</v>
      </c>
      <c r="H240" s="11">
        <v>40000000</v>
      </c>
      <c r="I240" s="11">
        <f t="shared" si="26"/>
        <v>78989533</v>
      </c>
      <c r="J240" s="11"/>
    </row>
    <row r="241" spans="1:10" ht="21" customHeight="1" x14ac:dyDescent="0.25">
      <c r="A241" s="12">
        <v>42304</v>
      </c>
      <c r="B241" s="13" t="s">
        <v>95</v>
      </c>
      <c r="C241" s="13"/>
      <c r="D241" s="11">
        <v>1000</v>
      </c>
      <c r="E241" s="11">
        <v>16800</v>
      </c>
      <c r="F241" s="113"/>
      <c r="G241" s="11">
        <f t="shared" si="25"/>
        <v>16800000</v>
      </c>
      <c r="H241" s="11"/>
      <c r="I241" s="11">
        <f t="shared" si="26"/>
        <v>95789533</v>
      </c>
      <c r="J241" s="11"/>
    </row>
    <row r="242" spans="1:10" ht="21" customHeight="1" x14ac:dyDescent="0.25">
      <c r="A242" s="12"/>
      <c r="B242" s="13" t="s">
        <v>259</v>
      </c>
      <c r="C242" s="13"/>
      <c r="D242" s="11">
        <v>2</v>
      </c>
      <c r="E242" s="11">
        <v>480000</v>
      </c>
      <c r="F242" s="113"/>
      <c r="G242" s="11">
        <f t="shared" si="25"/>
        <v>960000</v>
      </c>
      <c r="H242" s="11"/>
      <c r="I242" s="11">
        <f t="shared" si="26"/>
        <v>96749533</v>
      </c>
      <c r="J242" s="11"/>
    </row>
    <row r="243" spans="1:10" ht="21" customHeight="1" x14ac:dyDescent="0.25">
      <c r="A243" s="12">
        <v>42322</v>
      </c>
      <c r="B243" s="13" t="s">
        <v>95</v>
      </c>
      <c r="C243" s="13"/>
      <c r="D243" s="11">
        <v>1000</v>
      </c>
      <c r="E243" s="11">
        <v>16800</v>
      </c>
      <c r="F243" s="113"/>
      <c r="G243" s="11">
        <f t="shared" si="25"/>
        <v>16800000</v>
      </c>
      <c r="H243" s="11"/>
      <c r="I243" s="11">
        <f t="shared" si="26"/>
        <v>113549533</v>
      </c>
      <c r="J243" s="11"/>
    </row>
    <row r="244" spans="1:10" ht="21" customHeight="1" x14ac:dyDescent="0.25">
      <c r="A244" s="12"/>
      <c r="B244" s="13" t="s">
        <v>153</v>
      </c>
      <c r="C244" s="13"/>
      <c r="D244" s="11">
        <v>10</v>
      </c>
      <c r="E244" s="11">
        <v>1050000</v>
      </c>
      <c r="F244" s="113"/>
      <c r="G244" s="11">
        <f t="shared" si="25"/>
        <v>10500000</v>
      </c>
      <c r="H244" s="11"/>
      <c r="I244" s="11">
        <f t="shared" si="26"/>
        <v>124049533</v>
      </c>
      <c r="J244" s="11"/>
    </row>
    <row r="245" spans="1:10" ht="21" customHeight="1" x14ac:dyDescent="0.25">
      <c r="A245" s="12">
        <v>42331</v>
      </c>
      <c r="B245" s="13" t="s">
        <v>95</v>
      </c>
      <c r="C245" s="13"/>
      <c r="D245" s="11">
        <v>1000</v>
      </c>
      <c r="E245" s="11">
        <v>16800</v>
      </c>
      <c r="F245" s="113"/>
      <c r="G245" s="11">
        <f t="shared" si="25"/>
        <v>16800000</v>
      </c>
      <c r="H245" s="11"/>
      <c r="I245" s="11">
        <f t="shared" si="26"/>
        <v>140849533</v>
      </c>
      <c r="J245" s="11"/>
    </row>
    <row r="246" spans="1:10" ht="21" customHeight="1" x14ac:dyDescent="0.25">
      <c r="A246" s="12">
        <v>42354</v>
      </c>
      <c r="B246" s="13" t="s">
        <v>95</v>
      </c>
      <c r="C246" s="13"/>
      <c r="D246" s="11">
        <v>1000</v>
      </c>
      <c r="E246" s="11">
        <v>16800</v>
      </c>
      <c r="F246" s="113"/>
      <c r="G246" s="11">
        <f t="shared" ref="G246:G259" si="27">IF(B246&lt;&gt;"",D246*(E246+F246),0)</f>
        <v>16800000</v>
      </c>
      <c r="H246" s="11"/>
      <c r="I246" s="11">
        <f t="shared" ref="I246:I259" si="28">IF(B246&lt;&gt;"",I245+G246-H246,0)</f>
        <v>157649533</v>
      </c>
      <c r="J246" s="11"/>
    </row>
    <row r="247" spans="1:10" ht="21" customHeight="1" x14ac:dyDescent="0.25">
      <c r="A247" s="12"/>
      <c r="B247" s="13" t="s">
        <v>153</v>
      </c>
      <c r="C247" s="13"/>
      <c r="D247" s="11">
        <v>10</v>
      </c>
      <c r="E247" s="11">
        <v>1050000</v>
      </c>
      <c r="F247" s="113"/>
      <c r="G247" s="11">
        <f t="shared" si="27"/>
        <v>10500000</v>
      </c>
      <c r="H247" s="11"/>
      <c r="I247" s="11">
        <f t="shared" si="28"/>
        <v>168149533</v>
      </c>
      <c r="J247" s="11"/>
    </row>
    <row r="248" spans="1:10" ht="21" customHeight="1" x14ac:dyDescent="0.25">
      <c r="A248" s="12">
        <v>42363</v>
      </c>
      <c r="B248" s="13" t="s">
        <v>6</v>
      </c>
      <c r="C248" s="13"/>
      <c r="D248" s="11"/>
      <c r="E248" s="11"/>
      <c r="F248" s="113"/>
      <c r="G248" s="11">
        <f t="shared" si="27"/>
        <v>0</v>
      </c>
      <c r="H248" s="11">
        <v>60000000</v>
      </c>
      <c r="I248" s="11">
        <f t="shared" si="28"/>
        <v>108149533</v>
      </c>
      <c r="J248" s="11"/>
    </row>
    <row r="249" spans="1:10" ht="21" customHeight="1" x14ac:dyDescent="0.25">
      <c r="A249" s="12">
        <v>42361</v>
      </c>
      <c r="B249" s="13" t="s">
        <v>152</v>
      </c>
      <c r="C249" s="13"/>
      <c r="D249" s="11">
        <v>100</v>
      </c>
      <c r="E249" s="11">
        <v>75000</v>
      </c>
      <c r="F249" s="113"/>
      <c r="G249" s="11">
        <f t="shared" si="27"/>
        <v>7500000</v>
      </c>
      <c r="H249" s="11"/>
      <c r="I249" s="11">
        <f t="shared" si="28"/>
        <v>115649533</v>
      </c>
      <c r="J249" s="11"/>
    </row>
    <row r="250" spans="1:10" ht="21" customHeight="1" x14ac:dyDescent="0.25">
      <c r="A250" s="12">
        <v>42378</v>
      </c>
      <c r="B250" s="13" t="s">
        <v>152</v>
      </c>
      <c r="C250" s="13"/>
      <c r="D250" s="11">
        <v>500</v>
      </c>
      <c r="E250" s="11">
        <v>75000</v>
      </c>
      <c r="F250" s="113"/>
      <c r="G250" s="11">
        <f t="shared" si="27"/>
        <v>37500000</v>
      </c>
      <c r="H250" s="11"/>
      <c r="I250" s="11">
        <f t="shared" si="28"/>
        <v>153149533</v>
      </c>
      <c r="J250" s="11"/>
    </row>
    <row r="251" spans="1:10" ht="21" customHeight="1" x14ac:dyDescent="0.25">
      <c r="A251" s="12"/>
      <c r="B251" s="13" t="s">
        <v>153</v>
      </c>
      <c r="C251" s="13"/>
      <c r="D251" s="11">
        <v>10</v>
      </c>
      <c r="E251" s="11">
        <v>1050000</v>
      </c>
      <c r="F251" s="113"/>
      <c r="G251" s="11">
        <f t="shared" si="27"/>
        <v>10500000</v>
      </c>
      <c r="H251" s="11"/>
      <c r="I251" s="11">
        <f t="shared" si="28"/>
        <v>163649533</v>
      </c>
      <c r="J251" s="11"/>
    </row>
    <row r="252" spans="1:10" ht="21" customHeight="1" x14ac:dyDescent="0.25">
      <c r="A252" s="12"/>
      <c r="B252" s="13" t="s">
        <v>152</v>
      </c>
      <c r="C252" s="13"/>
      <c r="D252" s="11">
        <v>500</v>
      </c>
      <c r="E252" s="11">
        <v>75000</v>
      </c>
      <c r="F252" s="113"/>
      <c r="G252" s="11">
        <f t="shared" si="27"/>
        <v>37500000</v>
      </c>
      <c r="H252" s="11"/>
      <c r="I252" s="11">
        <f t="shared" si="28"/>
        <v>201149533</v>
      </c>
      <c r="J252" s="11"/>
    </row>
    <row r="253" spans="1:10" ht="21" customHeight="1" x14ac:dyDescent="0.25">
      <c r="A253" s="12"/>
      <c r="B253" s="13" t="s">
        <v>95</v>
      </c>
      <c r="C253" s="13"/>
      <c r="D253" s="11">
        <v>500</v>
      </c>
      <c r="E253" s="11">
        <v>16800</v>
      </c>
      <c r="F253" s="113"/>
      <c r="G253" s="11">
        <f t="shared" si="27"/>
        <v>8400000</v>
      </c>
      <c r="H253" s="11"/>
      <c r="I253" s="11">
        <f t="shared" si="28"/>
        <v>209549533</v>
      </c>
      <c r="J253" s="11"/>
    </row>
    <row r="254" spans="1:10" ht="21" customHeight="1" x14ac:dyDescent="0.25">
      <c r="A254" s="12"/>
      <c r="B254" s="13" t="s">
        <v>170</v>
      </c>
      <c r="C254" s="13"/>
      <c r="D254" s="11">
        <v>25</v>
      </c>
      <c r="E254" s="11">
        <v>50000</v>
      </c>
      <c r="F254" s="113"/>
      <c r="G254" s="11">
        <f t="shared" si="27"/>
        <v>1250000</v>
      </c>
      <c r="H254" s="11"/>
      <c r="I254" s="11">
        <f t="shared" si="28"/>
        <v>210799533</v>
      </c>
      <c r="J254" s="11"/>
    </row>
    <row r="255" spans="1:10" ht="21" customHeight="1" x14ac:dyDescent="0.25">
      <c r="A255" s="12"/>
      <c r="B255" s="13"/>
      <c r="C255" s="13"/>
      <c r="D255" s="11"/>
      <c r="E255" s="11"/>
      <c r="F255" s="113"/>
      <c r="G255" s="11">
        <f t="shared" si="27"/>
        <v>0</v>
      </c>
      <c r="H255" s="11"/>
      <c r="I255" s="11">
        <f t="shared" si="28"/>
        <v>0</v>
      </c>
      <c r="J255" s="11"/>
    </row>
    <row r="256" spans="1:10" ht="21" customHeight="1" x14ac:dyDescent="0.25">
      <c r="A256" s="12"/>
      <c r="B256" s="13"/>
      <c r="C256" s="13"/>
      <c r="D256" s="11"/>
      <c r="E256" s="11"/>
      <c r="F256" s="113"/>
      <c r="G256" s="11">
        <f t="shared" si="27"/>
        <v>0</v>
      </c>
      <c r="H256" s="11"/>
      <c r="I256" s="11">
        <f t="shared" si="28"/>
        <v>0</v>
      </c>
      <c r="J256" s="11"/>
    </row>
    <row r="257" spans="1:10" ht="21" customHeight="1" x14ac:dyDescent="0.25">
      <c r="A257" s="12"/>
      <c r="B257" s="13"/>
      <c r="C257" s="13"/>
      <c r="D257" s="11"/>
      <c r="E257" s="11"/>
      <c r="F257" s="113"/>
      <c r="G257" s="11">
        <f t="shared" si="27"/>
        <v>0</v>
      </c>
      <c r="H257" s="11"/>
      <c r="I257" s="11">
        <f t="shared" si="28"/>
        <v>0</v>
      </c>
      <c r="J257" s="11"/>
    </row>
    <row r="258" spans="1:10" ht="21" customHeight="1" x14ac:dyDescent="0.25">
      <c r="A258" s="12"/>
      <c r="B258" s="13"/>
      <c r="C258" s="13"/>
      <c r="D258" s="11"/>
      <c r="E258" s="11"/>
      <c r="F258" s="113"/>
      <c r="G258" s="11">
        <f t="shared" si="27"/>
        <v>0</v>
      </c>
      <c r="H258" s="11"/>
      <c r="I258" s="11">
        <f t="shared" si="28"/>
        <v>0</v>
      </c>
      <c r="J258" s="11"/>
    </row>
    <row r="259" spans="1:10" ht="21" customHeight="1" x14ac:dyDescent="0.25">
      <c r="A259" s="12"/>
      <c r="B259" s="13"/>
      <c r="C259" s="13"/>
      <c r="D259" s="11"/>
      <c r="E259" s="11"/>
      <c r="F259" s="113"/>
      <c r="G259" s="11">
        <f t="shared" si="27"/>
        <v>0</v>
      </c>
      <c r="H259" s="11"/>
      <c r="I259" s="11">
        <f t="shared" si="28"/>
        <v>0</v>
      </c>
      <c r="J259" s="11"/>
    </row>
    <row r="260" spans="1:10" ht="21" customHeight="1" x14ac:dyDescent="0.25">
      <c r="A260" s="12"/>
      <c r="B260" s="13"/>
      <c r="C260" s="13"/>
      <c r="D260" s="11"/>
      <c r="E260" s="11"/>
      <c r="F260" s="113"/>
      <c r="G260" s="11">
        <f t="shared" si="25"/>
        <v>0</v>
      </c>
      <c r="H260" s="11"/>
      <c r="I260" s="11">
        <f t="shared" si="26"/>
        <v>0</v>
      </c>
      <c r="J260" s="11"/>
    </row>
    <row r="261" spans="1:10" ht="21" customHeight="1" x14ac:dyDescent="0.25">
      <c r="A261" s="12"/>
      <c r="B261" s="13"/>
      <c r="C261" s="13"/>
      <c r="D261" s="11"/>
      <c r="E261" s="11"/>
      <c r="F261" s="113"/>
      <c r="G261" s="11">
        <f t="shared" si="19"/>
        <v>0</v>
      </c>
      <c r="H261" s="11"/>
      <c r="I261" s="11">
        <f t="shared" si="20"/>
        <v>0</v>
      </c>
      <c r="J261" s="11"/>
    </row>
    <row r="262" spans="1:10" s="18" customFormat="1" ht="21" customHeight="1" x14ac:dyDescent="0.25">
      <c r="A262" s="184" t="s">
        <v>40</v>
      </c>
      <c r="B262" s="184"/>
      <c r="C262" s="184"/>
      <c r="D262" s="184"/>
      <c r="E262" s="184"/>
      <c r="F262" s="184"/>
      <c r="G262" s="53">
        <f>SUM(G13:G261)</f>
        <v>2612809533</v>
      </c>
      <c r="H262" s="53">
        <f>SUM(H13:H261)</f>
        <v>2491710000</v>
      </c>
      <c r="I262" s="17">
        <f>I12+G262-H262</f>
        <v>210799533</v>
      </c>
      <c r="J262" s="17"/>
    </row>
    <row r="263" spans="1:10" ht="21" customHeight="1" x14ac:dyDescent="0.25"/>
    <row r="264" spans="1:10" ht="21" customHeight="1" x14ac:dyDescent="0.25">
      <c r="B264" s="54" t="s">
        <v>41</v>
      </c>
      <c r="E264" s="176">
        <f>I262</f>
        <v>210799533</v>
      </c>
      <c r="F264" s="176"/>
      <c r="G264" s="55" t="s">
        <v>43</v>
      </c>
    </row>
    <row r="265" spans="1:10" ht="21" customHeight="1" x14ac:dyDescent="0.25">
      <c r="B265" s="54" t="s">
        <v>42</v>
      </c>
      <c r="C265" s="56" t="e">
        <f ca="1">[1]!VND(E264, TRUE)</f>
        <v>#NAME?</v>
      </c>
    </row>
    <row r="266" spans="1:10" ht="21" customHeight="1" x14ac:dyDescent="0.25"/>
    <row r="267" spans="1:10" ht="14.25" customHeight="1" x14ac:dyDescent="0.25">
      <c r="H267" s="20" t="s">
        <v>62</v>
      </c>
    </row>
    <row r="268" spans="1:10" ht="21" customHeight="1" x14ac:dyDescent="0.25">
      <c r="A268" s="4" t="s">
        <v>45</v>
      </c>
      <c r="G268" s="4" t="s">
        <v>44</v>
      </c>
    </row>
    <row r="269" spans="1:10" ht="21" customHeight="1" x14ac:dyDescent="0.25"/>
    <row r="270" spans="1:10" ht="21" customHeight="1" x14ac:dyDescent="0.25"/>
    <row r="271" spans="1:10" ht="21" customHeight="1" x14ac:dyDescent="0.25"/>
    <row r="272" spans="1:10" ht="21" customHeight="1" x14ac:dyDescent="0.25"/>
    <row r="273" ht="21" customHeight="1" x14ac:dyDescent="0.25"/>
    <row r="274" ht="21" customHeight="1" x14ac:dyDescent="0.25"/>
    <row r="275" ht="21" customHeight="1" x14ac:dyDescent="0.25"/>
    <row r="276" ht="21" customHeight="1" x14ac:dyDescent="0.25"/>
    <row r="277" ht="21" customHeight="1" x14ac:dyDescent="0.25"/>
    <row r="278" ht="21" customHeight="1" x14ac:dyDescent="0.25"/>
    <row r="279" ht="21" customHeight="1" x14ac:dyDescent="0.25"/>
    <row r="280" ht="21" customHeight="1" x14ac:dyDescent="0.25"/>
    <row r="281" ht="21" customHeight="1" x14ac:dyDescent="0.25"/>
    <row r="282" ht="21" customHeight="1" x14ac:dyDescent="0.25"/>
  </sheetData>
  <mergeCells count="9">
    <mergeCell ref="E264:F264"/>
    <mergeCell ref="A5:I5"/>
    <mergeCell ref="A6:I6"/>
    <mergeCell ref="A12:H12"/>
    <mergeCell ref="A1:C1"/>
    <mergeCell ref="A2:E2"/>
    <mergeCell ref="A3:B3"/>
    <mergeCell ref="C3:D3"/>
    <mergeCell ref="A262:F262"/>
  </mergeCells>
  <phoneticPr fontId="5" type="noConversion"/>
  <pageMargins left="0.43" right="0.15" top="0.51" bottom="0.54" header="0.5" footer="0.5"/>
  <pageSetup scale="95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3"/>
  </sheetPr>
  <dimension ref="A1:J81"/>
  <sheetViews>
    <sheetView topLeftCell="A5" zoomScale="95" workbookViewId="0">
      <pane ySplit="7" topLeftCell="A49" activePane="bottomLeft" state="frozen"/>
      <selection activeCell="A5" sqref="A5"/>
      <selection pane="bottomLeft" activeCell="H56" sqref="H56"/>
    </sheetView>
  </sheetViews>
  <sheetFormatPr defaultRowHeight="15.75" x14ac:dyDescent="0.25"/>
  <cols>
    <col min="1" max="1" width="10.375" style="2" customWidth="1"/>
    <col min="2" max="2" width="21.25" style="1" customWidth="1"/>
    <col min="3" max="3" width="7.125" style="3" customWidth="1"/>
    <col min="4" max="4" width="9" style="131"/>
    <col min="5" max="5" width="8.375" style="5" customWidth="1"/>
    <col min="6" max="6" width="7.25" style="109" customWidth="1"/>
    <col min="7" max="7" width="13" style="4" customWidth="1"/>
    <col min="8" max="8" width="12.625" style="4" customWidth="1"/>
    <col min="9" max="9" width="12.75" style="4" customWidth="1"/>
    <col min="10" max="10" width="14.125" style="1" customWidth="1"/>
    <col min="11" max="16384" width="9" style="1"/>
  </cols>
  <sheetData>
    <row r="1" spans="1:10" s="47" customFormat="1" ht="18" customHeight="1" x14ac:dyDescent="0.3">
      <c r="A1" s="182" t="s">
        <v>31</v>
      </c>
      <c r="B1" s="182"/>
      <c r="C1" s="182"/>
      <c r="D1" s="153"/>
      <c r="E1" s="103"/>
      <c r="F1" s="106"/>
      <c r="G1" s="49"/>
      <c r="H1" s="49"/>
    </row>
    <row r="2" spans="1:10" s="47" customFormat="1" ht="18" customHeight="1" x14ac:dyDescent="0.3">
      <c r="A2" s="182" t="s">
        <v>32</v>
      </c>
      <c r="B2" s="182"/>
      <c r="C2" s="182"/>
      <c r="D2" s="182"/>
      <c r="E2" s="182"/>
      <c r="F2" s="106"/>
      <c r="G2" s="49"/>
      <c r="H2" s="49"/>
    </row>
    <row r="3" spans="1:10" s="47" customFormat="1" ht="18" customHeight="1" x14ac:dyDescent="0.3">
      <c r="A3" s="182" t="s">
        <v>33</v>
      </c>
      <c r="B3" s="182"/>
      <c r="C3" s="183" t="s">
        <v>46</v>
      </c>
      <c r="D3" s="183"/>
      <c r="E3" s="104"/>
      <c r="F3" s="106"/>
      <c r="G3" s="49"/>
      <c r="H3" s="49"/>
    </row>
    <row r="4" spans="1:10" s="42" customFormat="1" ht="9" customHeight="1" x14ac:dyDescent="0.3">
      <c r="D4" s="154"/>
      <c r="E4" s="105"/>
      <c r="F4" s="107"/>
      <c r="G4" s="44"/>
      <c r="H4" s="44"/>
    </row>
    <row r="5" spans="1:10" s="45" customFormat="1" ht="29.25" customHeight="1" x14ac:dyDescent="0.3">
      <c r="A5" s="177" t="s">
        <v>34</v>
      </c>
      <c r="B5" s="177"/>
      <c r="C5" s="177"/>
      <c r="D5" s="177"/>
      <c r="E5" s="177"/>
      <c r="F5" s="177"/>
      <c r="G5" s="177"/>
      <c r="H5" s="177"/>
      <c r="I5" s="177"/>
    </row>
    <row r="6" spans="1:10" ht="9" customHeight="1" x14ac:dyDescent="0.25">
      <c r="A6" s="178"/>
      <c r="B6" s="178"/>
      <c r="C6" s="178"/>
      <c r="D6" s="178"/>
      <c r="E6" s="178"/>
      <c r="F6" s="178"/>
      <c r="G6" s="178"/>
      <c r="H6" s="178"/>
      <c r="I6" s="178"/>
    </row>
    <row r="7" spans="1:10" s="63" customFormat="1" ht="18" customHeight="1" x14ac:dyDescent="0.3">
      <c r="A7" s="117"/>
      <c r="B7" s="117"/>
      <c r="C7" s="64"/>
      <c r="D7" s="130"/>
      <c r="E7" s="74"/>
      <c r="F7" s="108"/>
      <c r="G7" s="65"/>
      <c r="H7" s="65"/>
      <c r="I7" s="65"/>
    </row>
    <row r="8" spans="1:10" s="63" customFormat="1" ht="18" hidden="1" customHeight="1" x14ac:dyDescent="0.3">
      <c r="A8" s="117"/>
      <c r="C8" s="64"/>
      <c r="D8" s="130"/>
      <c r="E8" s="74"/>
      <c r="F8" s="108"/>
      <c r="G8" s="65"/>
      <c r="H8" s="65"/>
      <c r="I8" s="65"/>
    </row>
    <row r="9" spans="1:10" s="63" customFormat="1" ht="18" hidden="1" customHeight="1" x14ac:dyDescent="0.3">
      <c r="A9" s="62"/>
      <c r="C9" s="75"/>
      <c r="D9" s="130"/>
      <c r="E9" s="74"/>
      <c r="F9" s="108"/>
      <c r="G9" s="65"/>
      <c r="H9" s="65"/>
      <c r="I9" s="65"/>
    </row>
    <row r="10" spans="1:10" ht="8.25" customHeight="1" x14ac:dyDescent="0.25"/>
    <row r="11" spans="1:10" s="52" customFormat="1" ht="32.25" customHeight="1" x14ac:dyDescent="0.3">
      <c r="A11" s="50" t="s">
        <v>0</v>
      </c>
      <c r="B11" s="51" t="s">
        <v>1</v>
      </c>
      <c r="C11" s="51" t="s">
        <v>2</v>
      </c>
      <c r="D11" s="132" t="s">
        <v>3</v>
      </c>
      <c r="E11" s="9" t="s">
        <v>38</v>
      </c>
      <c r="F11" s="110" t="s">
        <v>4</v>
      </c>
      <c r="G11" s="8" t="s">
        <v>5</v>
      </c>
      <c r="H11" s="8" t="s">
        <v>6</v>
      </c>
      <c r="I11" s="8" t="s">
        <v>7</v>
      </c>
      <c r="J11" s="8" t="s">
        <v>39</v>
      </c>
    </row>
    <row r="12" spans="1:10" ht="21" customHeight="1" x14ac:dyDescent="0.25">
      <c r="A12" s="38">
        <v>41648</v>
      </c>
      <c r="B12" s="39" t="s">
        <v>228</v>
      </c>
      <c r="C12" s="39"/>
      <c r="D12" s="133">
        <v>528.6</v>
      </c>
      <c r="E12" s="40">
        <v>44000</v>
      </c>
      <c r="F12" s="111"/>
      <c r="G12" s="11">
        <f t="shared" ref="G12:G60" si="0">IF(B12&lt;&gt;"",D12*(E12+F12),0)</f>
        <v>23258400</v>
      </c>
      <c r="H12" s="40"/>
      <c r="I12" s="11">
        <f>IF(B12&lt;&gt;"",+G12-H12,0)</f>
        <v>23258400</v>
      </c>
      <c r="J12" s="40"/>
    </row>
    <row r="13" spans="1:10" ht="21" customHeight="1" x14ac:dyDescent="0.25">
      <c r="A13" s="12">
        <v>41648</v>
      </c>
      <c r="B13" s="13" t="s">
        <v>229</v>
      </c>
      <c r="C13" s="13"/>
      <c r="D13" s="136">
        <v>20</v>
      </c>
      <c r="E13" s="11">
        <v>85000</v>
      </c>
      <c r="F13" s="112"/>
      <c r="G13" s="11">
        <f t="shared" si="0"/>
        <v>1700000</v>
      </c>
      <c r="H13" s="11"/>
      <c r="I13" s="11">
        <f>IF(B13&lt;&gt;"",I12+G13-H13,0)</f>
        <v>24958400</v>
      </c>
      <c r="J13" s="36"/>
    </row>
    <row r="14" spans="1:10" ht="21" customHeight="1" x14ac:dyDescent="0.25">
      <c r="A14" s="12">
        <v>41648</v>
      </c>
      <c r="B14" s="13" t="s">
        <v>230</v>
      </c>
      <c r="C14" s="13"/>
      <c r="D14" s="136">
        <v>10</v>
      </c>
      <c r="E14" s="11">
        <v>44000</v>
      </c>
      <c r="F14" s="113"/>
      <c r="G14" s="11">
        <f t="shared" si="0"/>
        <v>440000</v>
      </c>
      <c r="H14" s="11"/>
      <c r="I14" s="11">
        <f t="shared" ref="I14:I24" si="1">IF(B14&lt;&gt;"",I13+G14-H14,0)</f>
        <v>25398400</v>
      </c>
      <c r="J14" s="11"/>
    </row>
    <row r="15" spans="1:10" ht="21" customHeight="1" x14ac:dyDescent="0.25">
      <c r="A15" s="12">
        <v>41746</v>
      </c>
      <c r="B15" s="13" t="s">
        <v>6</v>
      </c>
      <c r="C15" s="13"/>
      <c r="D15" s="136"/>
      <c r="E15" s="11"/>
      <c r="F15" s="113"/>
      <c r="G15" s="11">
        <f t="shared" si="0"/>
        <v>0</v>
      </c>
      <c r="H15" s="11">
        <f>25398000+400</f>
        <v>25398400</v>
      </c>
      <c r="I15" s="11">
        <f t="shared" si="1"/>
        <v>0</v>
      </c>
      <c r="J15" s="11"/>
    </row>
    <row r="16" spans="1:10" ht="21" customHeight="1" x14ac:dyDescent="0.25">
      <c r="A16" s="12">
        <v>41648</v>
      </c>
      <c r="B16" s="13" t="s">
        <v>231</v>
      </c>
      <c r="C16" s="13"/>
      <c r="D16" s="136">
        <v>3</v>
      </c>
      <c r="E16" s="11">
        <v>65000</v>
      </c>
      <c r="F16" s="113"/>
      <c r="G16" s="11">
        <f t="shared" si="0"/>
        <v>195000</v>
      </c>
      <c r="H16" s="11"/>
      <c r="I16" s="11">
        <f t="shared" si="1"/>
        <v>195000</v>
      </c>
      <c r="J16" s="11"/>
    </row>
    <row r="17" spans="1:10" ht="21" customHeight="1" x14ac:dyDescent="0.25">
      <c r="A17" s="12">
        <v>41687</v>
      </c>
      <c r="B17" s="13" t="s">
        <v>232</v>
      </c>
      <c r="C17" s="13"/>
      <c r="D17" s="136">
        <v>50</v>
      </c>
      <c r="E17" s="11">
        <v>45000</v>
      </c>
      <c r="F17" s="113"/>
      <c r="G17" s="11">
        <f t="shared" si="0"/>
        <v>2250000</v>
      </c>
      <c r="H17" s="11"/>
      <c r="I17" s="11">
        <f t="shared" si="1"/>
        <v>2445000</v>
      </c>
      <c r="J17" s="11"/>
    </row>
    <row r="18" spans="1:10" ht="21" customHeight="1" x14ac:dyDescent="0.25">
      <c r="A18" s="12">
        <v>41772</v>
      </c>
      <c r="B18" s="13" t="s">
        <v>6</v>
      </c>
      <c r="C18" s="13"/>
      <c r="D18" s="136"/>
      <c r="E18" s="11"/>
      <c r="F18" s="113"/>
      <c r="G18" s="11">
        <f t="shared" si="0"/>
        <v>0</v>
      </c>
      <c r="H18" s="11">
        <v>27843000</v>
      </c>
      <c r="I18" s="11">
        <f t="shared" si="1"/>
        <v>-25398000</v>
      </c>
      <c r="J18" s="11"/>
    </row>
    <row r="19" spans="1:10" ht="21" customHeight="1" x14ac:dyDescent="0.25">
      <c r="A19" s="12">
        <v>41772</v>
      </c>
      <c r="B19" s="13" t="s">
        <v>233</v>
      </c>
      <c r="C19" s="13"/>
      <c r="D19" s="136">
        <f>353+300+231+93.6</f>
        <v>977.6</v>
      </c>
      <c r="E19" s="11">
        <v>46000</v>
      </c>
      <c r="F19" s="113"/>
      <c r="G19" s="11">
        <f t="shared" si="0"/>
        <v>44969600</v>
      </c>
      <c r="H19" s="32">
        <v>90000</v>
      </c>
      <c r="I19" s="11">
        <f t="shared" si="1"/>
        <v>19481600</v>
      </c>
      <c r="J19" s="11"/>
    </row>
    <row r="20" spans="1:10" ht="21" customHeight="1" x14ac:dyDescent="0.25">
      <c r="A20" s="12">
        <v>41772</v>
      </c>
      <c r="B20" s="13" t="s">
        <v>231</v>
      </c>
      <c r="C20" s="13"/>
      <c r="D20" s="136">
        <f>5+2</f>
        <v>7</v>
      </c>
      <c r="E20" s="11">
        <v>65000</v>
      </c>
      <c r="F20" s="113"/>
      <c r="G20" s="11">
        <f t="shared" si="0"/>
        <v>455000</v>
      </c>
      <c r="H20" s="11"/>
      <c r="I20" s="11">
        <f t="shared" si="1"/>
        <v>19936600</v>
      </c>
      <c r="J20" s="11"/>
    </row>
    <row r="21" spans="1:10" ht="21" customHeight="1" x14ac:dyDescent="0.25">
      <c r="A21" s="12">
        <v>41772</v>
      </c>
      <c r="B21" s="13" t="s">
        <v>234</v>
      </c>
      <c r="C21" s="13"/>
      <c r="D21" s="136">
        <v>10</v>
      </c>
      <c r="E21" s="11">
        <v>45000</v>
      </c>
      <c r="F21" s="113"/>
      <c r="G21" s="11">
        <f t="shared" si="0"/>
        <v>450000</v>
      </c>
      <c r="H21" s="11"/>
      <c r="I21" s="11">
        <f t="shared" si="1"/>
        <v>20386600</v>
      </c>
      <c r="J21" s="11"/>
    </row>
    <row r="22" spans="1:10" ht="21" customHeight="1" x14ac:dyDescent="0.25">
      <c r="A22" s="12">
        <v>41772</v>
      </c>
      <c r="B22" s="13" t="s">
        <v>235</v>
      </c>
      <c r="C22" s="13"/>
      <c r="D22" s="136">
        <v>7</v>
      </c>
      <c r="E22" s="11">
        <v>30000</v>
      </c>
      <c r="F22" s="113"/>
      <c r="G22" s="11">
        <f t="shared" si="0"/>
        <v>210000</v>
      </c>
      <c r="H22" s="11"/>
      <c r="I22" s="11">
        <f t="shared" si="1"/>
        <v>20596600</v>
      </c>
      <c r="J22" s="11"/>
    </row>
    <row r="23" spans="1:10" ht="21" customHeight="1" x14ac:dyDescent="0.25">
      <c r="A23" s="12">
        <v>41828</v>
      </c>
      <c r="B23" s="13" t="s">
        <v>233</v>
      </c>
      <c r="C23" s="13"/>
      <c r="D23" s="136">
        <v>50</v>
      </c>
      <c r="E23" s="11">
        <v>46000</v>
      </c>
      <c r="F23" s="113"/>
      <c r="G23" s="11">
        <f t="shared" si="0"/>
        <v>2300000</v>
      </c>
      <c r="H23" s="11"/>
      <c r="I23" s="11">
        <f t="shared" si="1"/>
        <v>22896600</v>
      </c>
      <c r="J23" s="11"/>
    </row>
    <row r="24" spans="1:10" ht="21" customHeight="1" x14ac:dyDescent="0.25">
      <c r="A24" s="12">
        <v>41835</v>
      </c>
      <c r="B24" s="13" t="s">
        <v>236</v>
      </c>
      <c r="C24" s="13"/>
      <c r="D24" s="136">
        <v>50</v>
      </c>
      <c r="E24" s="11">
        <v>85000</v>
      </c>
      <c r="F24" s="113"/>
      <c r="G24" s="11">
        <f t="shared" si="0"/>
        <v>4250000</v>
      </c>
      <c r="H24" s="11"/>
      <c r="I24" s="11">
        <f t="shared" si="1"/>
        <v>27146600</v>
      </c>
      <c r="J24" s="11"/>
    </row>
    <row r="25" spans="1:10" ht="21" customHeight="1" x14ac:dyDescent="0.25">
      <c r="A25" s="12">
        <v>41837</v>
      </c>
      <c r="B25" s="13" t="s">
        <v>6</v>
      </c>
      <c r="C25" s="13"/>
      <c r="D25" s="136"/>
      <c r="E25" s="11"/>
      <c r="F25" s="113"/>
      <c r="G25" s="11">
        <f t="shared" si="0"/>
        <v>0</v>
      </c>
      <c r="H25" s="11">
        <v>47447000</v>
      </c>
      <c r="I25" s="11">
        <f t="shared" ref="I25:I60" si="2">IF(B25&lt;&gt;"",I24+G25-H25,0)</f>
        <v>-20300400</v>
      </c>
      <c r="J25" s="11"/>
    </row>
    <row r="26" spans="1:10" ht="21" customHeight="1" x14ac:dyDescent="0.25">
      <c r="A26" s="12">
        <v>41849</v>
      </c>
      <c r="B26" s="13" t="s">
        <v>237</v>
      </c>
      <c r="C26" s="13"/>
      <c r="D26" s="136">
        <v>30</v>
      </c>
      <c r="E26" s="11">
        <v>55000</v>
      </c>
      <c r="F26" s="113"/>
      <c r="G26" s="11">
        <f t="shared" si="0"/>
        <v>1650000</v>
      </c>
      <c r="H26" s="11"/>
      <c r="I26" s="11">
        <f t="shared" si="2"/>
        <v>-18650400</v>
      </c>
      <c r="J26" s="11"/>
    </row>
    <row r="27" spans="1:10" ht="21" customHeight="1" x14ac:dyDescent="0.25">
      <c r="A27" s="12">
        <v>41860</v>
      </c>
      <c r="B27" s="13" t="s">
        <v>237</v>
      </c>
      <c r="C27" s="13"/>
      <c r="D27" s="136">
        <v>30</v>
      </c>
      <c r="E27" s="11">
        <v>55000</v>
      </c>
      <c r="F27" s="113"/>
      <c r="G27" s="11">
        <f t="shared" si="0"/>
        <v>1650000</v>
      </c>
      <c r="H27" s="11"/>
      <c r="I27" s="11">
        <f t="shared" si="2"/>
        <v>-17000400</v>
      </c>
      <c r="J27" s="11"/>
    </row>
    <row r="28" spans="1:10" ht="21" customHeight="1" x14ac:dyDescent="0.25">
      <c r="A28" s="12">
        <v>41888</v>
      </c>
      <c r="B28" s="13" t="s">
        <v>233</v>
      </c>
      <c r="C28" s="13"/>
      <c r="D28" s="136">
        <v>53.3</v>
      </c>
      <c r="E28" s="11">
        <v>45000</v>
      </c>
      <c r="F28" s="113"/>
      <c r="G28" s="11">
        <f t="shared" si="0"/>
        <v>2398500</v>
      </c>
      <c r="H28" s="11"/>
      <c r="I28" s="11">
        <f t="shared" si="2"/>
        <v>-14601900</v>
      </c>
      <c r="J28" s="11"/>
    </row>
    <row r="29" spans="1:10" ht="21" customHeight="1" x14ac:dyDescent="0.25">
      <c r="A29" s="12">
        <v>41904</v>
      </c>
      <c r="B29" s="13" t="s">
        <v>237</v>
      </c>
      <c r="C29" s="13"/>
      <c r="D29" s="136">
        <v>40</v>
      </c>
      <c r="E29" s="11">
        <v>55000</v>
      </c>
      <c r="F29" s="113"/>
      <c r="G29" s="11">
        <f t="shared" si="0"/>
        <v>2200000</v>
      </c>
      <c r="H29" s="11"/>
      <c r="I29" s="11">
        <f t="shared" si="2"/>
        <v>-12401900</v>
      </c>
      <c r="J29" s="11"/>
    </row>
    <row r="30" spans="1:10" ht="21" customHeight="1" x14ac:dyDescent="0.25">
      <c r="A30" s="12">
        <v>41928</v>
      </c>
      <c r="B30" s="13" t="s">
        <v>231</v>
      </c>
      <c r="C30" s="13"/>
      <c r="D30" s="136">
        <v>8</v>
      </c>
      <c r="E30" s="11">
        <v>65000</v>
      </c>
      <c r="F30" s="113"/>
      <c r="G30" s="11">
        <f t="shared" si="0"/>
        <v>520000</v>
      </c>
      <c r="H30" s="11"/>
      <c r="I30" s="11">
        <f t="shared" si="2"/>
        <v>-11881900</v>
      </c>
      <c r="J30" s="11"/>
    </row>
    <row r="31" spans="1:10" ht="21" customHeight="1" x14ac:dyDescent="0.25">
      <c r="A31" s="12">
        <v>41928</v>
      </c>
      <c r="B31" s="13" t="s">
        <v>234</v>
      </c>
      <c r="C31" s="13"/>
      <c r="D31" s="136">
        <v>10</v>
      </c>
      <c r="E31" s="11">
        <v>45000</v>
      </c>
      <c r="F31" s="113"/>
      <c r="G31" s="11">
        <f t="shared" si="0"/>
        <v>450000</v>
      </c>
      <c r="H31" s="11"/>
      <c r="I31" s="11">
        <f t="shared" si="2"/>
        <v>-11431900</v>
      </c>
      <c r="J31" s="11"/>
    </row>
    <row r="32" spans="1:10" ht="21" customHeight="1" x14ac:dyDescent="0.25">
      <c r="A32" s="12">
        <v>41928</v>
      </c>
      <c r="B32" s="13" t="s">
        <v>235</v>
      </c>
      <c r="C32" s="13"/>
      <c r="D32" s="136">
        <v>10</v>
      </c>
      <c r="E32" s="11">
        <v>32000</v>
      </c>
      <c r="F32" s="113"/>
      <c r="G32" s="11">
        <f t="shared" si="0"/>
        <v>320000</v>
      </c>
      <c r="H32" s="11"/>
      <c r="I32" s="11">
        <f t="shared" si="2"/>
        <v>-11111900</v>
      </c>
      <c r="J32" s="11"/>
    </row>
    <row r="33" spans="1:10" ht="21" customHeight="1" x14ac:dyDescent="0.25">
      <c r="A33" s="12">
        <v>41928</v>
      </c>
      <c r="B33" s="13" t="s">
        <v>233</v>
      </c>
      <c r="C33" s="13"/>
      <c r="D33" s="136">
        <v>77.5</v>
      </c>
      <c r="E33" s="11">
        <v>45000</v>
      </c>
      <c r="F33" s="113"/>
      <c r="G33" s="11">
        <f t="shared" si="0"/>
        <v>3487500</v>
      </c>
      <c r="H33" s="11"/>
      <c r="I33" s="11">
        <f t="shared" si="2"/>
        <v>-7624400</v>
      </c>
      <c r="J33" s="11"/>
    </row>
    <row r="34" spans="1:10" ht="21" customHeight="1" x14ac:dyDescent="0.25">
      <c r="A34" s="12">
        <v>41928</v>
      </c>
      <c r="B34" s="13" t="s">
        <v>238</v>
      </c>
      <c r="C34" s="13"/>
      <c r="D34" s="136">
        <v>2.5</v>
      </c>
      <c r="E34" s="11">
        <v>80000</v>
      </c>
      <c r="F34" s="113"/>
      <c r="G34" s="11">
        <f t="shared" si="0"/>
        <v>200000</v>
      </c>
      <c r="H34" s="11"/>
      <c r="I34" s="11">
        <f t="shared" si="2"/>
        <v>-7424400</v>
      </c>
      <c r="J34" s="11"/>
    </row>
    <row r="35" spans="1:10" ht="21" customHeight="1" x14ac:dyDescent="0.25">
      <c r="A35" s="12">
        <v>41949</v>
      </c>
      <c r="B35" s="13" t="s">
        <v>233</v>
      </c>
      <c r="C35" s="13"/>
      <c r="D35" s="136">
        <v>99.5</v>
      </c>
      <c r="E35" s="11">
        <v>45000</v>
      </c>
      <c r="F35" s="113"/>
      <c r="G35" s="11">
        <f t="shared" si="0"/>
        <v>4477500</v>
      </c>
      <c r="H35" s="11"/>
      <c r="I35" s="11">
        <f t="shared" si="2"/>
        <v>-2946900</v>
      </c>
      <c r="J35" s="11"/>
    </row>
    <row r="36" spans="1:10" ht="21" customHeight="1" x14ac:dyDescent="0.25">
      <c r="A36" s="12">
        <v>41949</v>
      </c>
      <c r="B36" s="13" t="s">
        <v>239</v>
      </c>
      <c r="C36" s="13"/>
      <c r="D36" s="136">
        <v>100</v>
      </c>
      <c r="E36" s="11">
        <v>85000</v>
      </c>
      <c r="F36" s="113"/>
      <c r="G36" s="11">
        <f t="shared" si="0"/>
        <v>8500000</v>
      </c>
      <c r="H36" s="11"/>
      <c r="I36" s="11">
        <f t="shared" si="2"/>
        <v>5553100</v>
      </c>
      <c r="J36" s="11"/>
    </row>
    <row r="37" spans="1:10" ht="21" customHeight="1" x14ac:dyDescent="0.25">
      <c r="A37" s="12">
        <v>41950</v>
      </c>
      <c r="B37" s="13" t="s">
        <v>239</v>
      </c>
      <c r="C37" s="13"/>
      <c r="D37" s="136">
        <v>422.8</v>
      </c>
      <c r="E37" s="11">
        <v>85000</v>
      </c>
      <c r="F37" s="113"/>
      <c r="G37" s="11">
        <f t="shared" si="0"/>
        <v>35938000</v>
      </c>
      <c r="H37" s="11"/>
      <c r="I37" s="11">
        <f t="shared" si="2"/>
        <v>41491100</v>
      </c>
      <c r="J37" s="11"/>
    </row>
    <row r="38" spans="1:10" ht="21" customHeight="1" x14ac:dyDescent="0.25">
      <c r="A38" s="12">
        <v>41956</v>
      </c>
      <c r="B38" s="13" t="s">
        <v>239</v>
      </c>
      <c r="C38" s="13"/>
      <c r="D38" s="136">
        <v>66.8</v>
      </c>
      <c r="E38" s="11">
        <v>85000</v>
      </c>
      <c r="F38" s="113"/>
      <c r="G38" s="11">
        <f t="shared" si="0"/>
        <v>5678000</v>
      </c>
      <c r="H38" s="11"/>
      <c r="I38" s="11">
        <f t="shared" si="2"/>
        <v>47169100</v>
      </c>
      <c r="J38" s="11"/>
    </row>
    <row r="39" spans="1:10" ht="21" customHeight="1" x14ac:dyDescent="0.25">
      <c r="A39" s="12">
        <v>41957</v>
      </c>
      <c r="B39" s="13" t="s">
        <v>239</v>
      </c>
      <c r="C39" s="13"/>
      <c r="D39" s="136">
        <v>100</v>
      </c>
      <c r="E39" s="11">
        <v>85000</v>
      </c>
      <c r="F39" s="113"/>
      <c r="G39" s="11">
        <f t="shared" si="0"/>
        <v>8500000</v>
      </c>
      <c r="H39" s="11"/>
      <c r="I39" s="11">
        <f t="shared" si="2"/>
        <v>55669100</v>
      </c>
      <c r="J39" s="11"/>
    </row>
    <row r="40" spans="1:10" ht="21" customHeight="1" x14ac:dyDescent="0.25">
      <c r="A40" s="12">
        <v>41957</v>
      </c>
      <c r="B40" s="13" t="s">
        <v>237</v>
      </c>
      <c r="C40" s="13"/>
      <c r="D40" s="136">
        <v>50</v>
      </c>
      <c r="E40" s="11">
        <v>55000</v>
      </c>
      <c r="F40" s="113"/>
      <c r="G40" s="11">
        <f t="shared" si="0"/>
        <v>2750000</v>
      </c>
      <c r="H40" s="11"/>
      <c r="I40" s="11">
        <f t="shared" si="2"/>
        <v>58419100</v>
      </c>
      <c r="J40" s="11"/>
    </row>
    <row r="41" spans="1:10" ht="21" customHeight="1" x14ac:dyDescent="0.25">
      <c r="A41" s="12">
        <v>41992</v>
      </c>
      <c r="B41" s="13" t="s">
        <v>233</v>
      </c>
      <c r="C41" s="13"/>
      <c r="D41" s="136">
        <v>546.9</v>
      </c>
      <c r="E41" s="11">
        <v>45000</v>
      </c>
      <c r="F41" s="113"/>
      <c r="G41" s="11">
        <f t="shared" si="0"/>
        <v>24610500</v>
      </c>
      <c r="H41" s="11"/>
      <c r="I41" s="11">
        <f t="shared" si="2"/>
        <v>83029600</v>
      </c>
      <c r="J41" s="11"/>
    </row>
    <row r="42" spans="1:10" ht="21" customHeight="1" x14ac:dyDescent="0.25">
      <c r="A42" s="12">
        <v>41995</v>
      </c>
      <c r="B42" s="13" t="s">
        <v>237</v>
      </c>
      <c r="C42" s="13"/>
      <c r="D42" s="136">
        <v>50</v>
      </c>
      <c r="E42" s="11">
        <v>55000</v>
      </c>
      <c r="F42" s="113"/>
      <c r="G42" s="11">
        <f t="shared" si="0"/>
        <v>2750000</v>
      </c>
      <c r="H42" s="11"/>
      <c r="I42" s="11">
        <f t="shared" si="2"/>
        <v>85779600</v>
      </c>
      <c r="J42" s="11"/>
    </row>
    <row r="43" spans="1:10" s="122" customFormat="1" ht="21" customHeight="1" x14ac:dyDescent="0.25">
      <c r="A43" s="120">
        <v>42033</v>
      </c>
      <c r="B43" s="121" t="s">
        <v>6</v>
      </c>
      <c r="C43" s="121"/>
      <c r="D43" s="135"/>
      <c r="E43" s="32"/>
      <c r="F43" s="114"/>
      <c r="G43" s="11">
        <f t="shared" si="0"/>
        <v>0</v>
      </c>
      <c r="H43" s="32">
        <f>I42</f>
        <v>85779600</v>
      </c>
      <c r="I43" s="32">
        <f t="shared" si="2"/>
        <v>0</v>
      </c>
      <c r="J43" s="32"/>
    </row>
    <row r="44" spans="1:10" ht="21" customHeight="1" x14ac:dyDescent="0.25">
      <c r="A44" s="12">
        <v>42015</v>
      </c>
      <c r="B44" s="13" t="s">
        <v>261</v>
      </c>
      <c r="C44" s="13"/>
      <c r="D44" s="136">
        <v>110.3</v>
      </c>
      <c r="E44" s="11">
        <v>43000</v>
      </c>
      <c r="F44" s="113"/>
      <c r="G44" s="11">
        <f t="shared" si="0"/>
        <v>4742900</v>
      </c>
      <c r="H44" s="11"/>
      <c r="I44" s="11">
        <f t="shared" si="2"/>
        <v>4742900</v>
      </c>
      <c r="J44" s="11"/>
    </row>
    <row r="45" spans="1:10" ht="21" customHeight="1" x14ac:dyDescent="0.25">
      <c r="A45" s="12"/>
      <c r="B45" s="13" t="s">
        <v>238</v>
      </c>
      <c r="C45" s="13"/>
      <c r="D45" s="136">
        <v>3</v>
      </c>
      <c r="E45" s="11">
        <v>80000</v>
      </c>
      <c r="F45" s="113"/>
      <c r="G45" s="11">
        <f t="shared" si="0"/>
        <v>240000</v>
      </c>
      <c r="H45" s="11"/>
      <c r="I45" s="11">
        <f t="shared" si="2"/>
        <v>4982900</v>
      </c>
      <c r="J45" s="11"/>
    </row>
    <row r="46" spans="1:10" ht="21" customHeight="1" x14ac:dyDescent="0.25">
      <c r="A46" s="12">
        <v>42022</v>
      </c>
      <c r="B46" s="13" t="s">
        <v>239</v>
      </c>
      <c r="C46" s="13"/>
      <c r="D46" s="136">
        <v>10</v>
      </c>
      <c r="E46" s="11">
        <v>85000</v>
      </c>
      <c r="F46" s="113"/>
      <c r="G46" s="11">
        <f t="shared" si="0"/>
        <v>850000</v>
      </c>
      <c r="H46" s="11"/>
      <c r="I46" s="11">
        <f t="shared" ref="I46:I59" si="3">IF(B46&lt;&gt;"",I45+G46-H46,0)</f>
        <v>5832900</v>
      </c>
      <c r="J46" s="11"/>
    </row>
    <row r="47" spans="1:10" ht="21" customHeight="1" x14ac:dyDescent="0.25">
      <c r="A47" s="12">
        <v>42037</v>
      </c>
      <c r="B47" s="13" t="s">
        <v>239</v>
      </c>
      <c r="C47" s="13"/>
      <c r="D47" s="136">
        <v>696</v>
      </c>
      <c r="E47" s="11">
        <v>85000</v>
      </c>
      <c r="F47" s="113"/>
      <c r="G47" s="11">
        <f t="shared" si="0"/>
        <v>59160000</v>
      </c>
      <c r="H47" s="11"/>
      <c r="I47" s="11">
        <f t="shared" si="3"/>
        <v>64992900</v>
      </c>
      <c r="J47" s="11"/>
    </row>
    <row r="48" spans="1:10" ht="21" customHeight="1" x14ac:dyDescent="0.25">
      <c r="A48" s="12"/>
      <c r="B48" s="13" t="s">
        <v>262</v>
      </c>
      <c r="C48" s="13"/>
      <c r="D48" s="136">
        <v>5</v>
      </c>
      <c r="E48" s="11">
        <v>45000</v>
      </c>
      <c r="F48" s="113"/>
      <c r="G48" s="11">
        <f t="shared" si="0"/>
        <v>225000</v>
      </c>
      <c r="H48" s="11"/>
      <c r="I48" s="11">
        <f t="shared" si="3"/>
        <v>65217900</v>
      </c>
      <c r="J48" s="11"/>
    </row>
    <row r="49" spans="1:10" ht="21" customHeight="1" x14ac:dyDescent="0.25">
      <c r="A49" s="12"/>
      <c r="B49" s="13" t="s">
        <v>263</v>
      </c>
      <c r="C49" s="13"/>
      <c r="D49" s="136">
        <v>1</v>
      </c>
      <c r="E49" s="11">
        <v>150000</v>
      </c>
      <c r="F49" s="113"/>
      <c r="G49" s="11">
        <f t="shared" si="0"/>
        <v>150000</v>
      </c>
      <c r="H49" s="11"/>
      <c r="I49" s="11">
        <f t="shared" si="3"/>
        <v>65367900</v>
      </c>
      <c r="J49" s="11"/>
    </row>
    <row r="50" spans="1:10" ht="21" customHeight="1" x14ac:dyDescent="0.25">
      <c r="A50" s="12">
        <v>42049</v>
      </c>
      <c r="B50" s="13" t="s">
        <v>239</v>
      </c>
      <c r="C50" s="13"/>
      <c r="D50" s="136">
        <v>50.1</v>
      </c>
      <c r="E50" s="11">
        <v>80000</v>
      </c>
      <c r="F50" s="113"/>
      <c r="G50" s="11">
        <f t="shared" si="0"/>
        <v>4008000</v>
      </c>
      <c r="H50" s="11"/>
      <c r="I50" s="11">
        <f t="shared" si="3"/>
        <v>69375900</v>
      </c>
      <c r="J50" s="11"/>
    </row>
    <row r="51" spans="1:10" ht="21" customHeight="1" x14ac:dyDescent="0.25">
      <c r="A51" s="12">
        <v>42081</v>
      </c>
      <c r="B51" s="13" t="s">
        <v>239</v>
      </c>
      <c r="C51" s="13"/>
      <c r="D51" s="136">
        <v>100</v>
      </c>
      <c r="E51" s="11">
        <v>80000</v>
      </c>
      <c r="F51" s="113"/>
      <c r="G51" s="11">
        <f t="shared" si="0"/>
        <v>8000000</v>
      </c>
      <c r="H51" s="11"/>
      <c r="I51" s="11">
        <f t="shared" si="3"/>
        <v>77375900</v>
      </c>
      <c r="J51" s="11"/>
    </row>
    <row r="52" spans="1:10" ht="21" customHeight="1" x14ac:dyDescent="0.25">
      <c r="A52" s="12">
        <v>42082</v>
      </c>
      <c r="B52" s="13" t="s">
        <v>264</v>
      </c>
      <c r="C52" s="13"/>
      <c r="D52" s="136">
        <v>203.5</v>
      </c>
      <c r="E52" s="11">
        <v>43000</v>
      </c>
      <c r="F52" s="113"/>
      <c r="G52" s="11">
        <f t="shared" si="0"/>
        <v>8750500</v>
      </c>
      <c r="H52" s="11"/>
      <c r="I52" s="11">
        <f t="shared" si="3"/>
        <v>86126400</v>
      </c>
      <c r="J52" s="11"/>
    </row>
    <row r="53" spans="1:10" ht="21" customHeight="1" x14ac:dyDescent="0.25">
      <c r="A53" s="12">
        <v>42154</v>
      </c>
      <c r="B53" s="13" t="s">
        <v>264</v>
      </c>
      <c r="C53" s="13"/>
      <c r="D53" s="136">
        <v>196</v>
      </c>
      <c r="E53" s="11">
        <v>43000</v>
      </c>
      <c r="F53" s="113"/>
      <c r="G53" s="11">
        <f t="shared" si="0"/>
        <v>8428000</v>
      </c>
      <c r="H53" s="11"/>
      <c r="I53" s="11">
        <f t="shared" si="3"/>
        <v>94554400</v>
      </c>
      <c r="J53" s="11"/>
    </row>
    <row r="54" spans="1:10" ht="21" customHeight="1" x14ac:dyDescent="0.25">
      <c r="A54" s="12"/>
      <c r="B54" s="13" t="s">
        <v>269</v>
      </c>
      <c r="C54" s="13"/>
      <c r="D54" s="136">
        <v>53</v>
      </c>
      <c r="E54" s="11">
        <v>43000</v>
      </c>
      <c r="F54" s="113"/>
      <c r="G54" s="11">
        <f t="shared" si="0"/>
        <v>2279000</v>
      </c>
      <c r="H54" s="11"/>
      <c r="I54" s="11">
        <f t="shared" si="3"/>
        <v>96833400</v>
      </c>
      <c r="J54" s="11"/>
    </row>
    <row r="55" spans="1:10" s="122" customFormat="1" ht="21" customHeight="1" x14ac:dyDescent="0.25">
      <c r="A55" s="120">
        <v>42184</v>
      </c>
      <c r="B55" s="121" t="s">
        <v>6</v>
      </c>
      <c r="C55" s="121"/>
      <c r="D55" s="135"/>
      <c r="E55" s="32"/>
      <c r="F55" s="114"/>
      <c r="G55" s="11">
        <f t="shared" ref="G55" si="4">IF(B55&lt;&gt;"",D55*(E55+F55),0)</f>
        <v>0</v>
      </c>
      <c r="H55" s="32">
        <v>50000000</v>
      </c>
      <c r="I55" s="32">
        <f t="shared" si="3"/>
        <v>46833400</v>
      </c>
      <c r="J55" s="32"/>
    </row>
    <row r="56" spans="1:10" ht="21" customHeight="1" x14ac:dyDescent="0.25">
      <c r="A56" s="12"/>
      <c r="B56" s="13"/>
      <c r="C56" s="13"/>
      <c r="D56" s="136"/>
      <c r="E56" s="11"/>
      <c r="F56" s="113"/>
      <c r="G56" s="11">
        <f t="shared" si="0"/>
        <v>0</v>
      </c>
      <c r="H56" s="11"/>
      <c r="I56" s="11">
        <f t="shared" si="3"/>
        <v>0</v>
      </c>
      <c r="J56" s="11"/>
    </row>
    <row r="57" spans="1:10" ht="21" customHeight="1" x14ac:dyDescent="0.25">
      <c r="A57" s="12"/>
      <c r="B57" s="13"/>
      <c r="C57" s="13"/>
      <c r="D57" s="136"/>
      <c r="E57" s="11"/>
      <c r="F57" s="113"/>
      <c r="G57" s="11">
        <f t="shared" si="0"/>
        <v>0</v>
      </c>
      <c r="H57" s="11"/>
      <c r="I57" s="11">
        <f t="shared" si="3"/>
        <v>0</v>
      </c>
      <c r="J57" s="11"/>
    </row>
    <row r="58" spans="1:10" ht="21" customHeight="1" x14ac:dyDescent="0.25">
      <c r="A58" s="12"/>
      <c r="B58" s="13"/>
      <c r="C58" s="13"/>
      <c r="D58" s="136"/>
      <c r="E58" s="11"/>
      <c r="F58" s="113"/>
      <c r="G58" s="11">
        <f t="shared" si="0"/>
        <v>0</v>
      </c>
      <c r="H58" s="11"/>
      <c r="I58" s="11">
        <f t="shared" si="3"/>
        <v>0</v>
      </c>
      <c r="J58" s="11"/>
    </row>
    <row r="59" spans="1:10" ht="21" customHeight="1" x14ac:dyDescent="0.25">
      <c r="A59" s="12"/>
      <c r="B59" s="13"/>
      <c r="C59" s="13"/>
      <c r="D59" s="136"/>
      <c r="E59" s="11"/>
      <c r="F59" s="113"/>
      <c r="G59" s="11">
        <f t="shared" si="0"/>
        <v>0</v>
      </c>
      <c r="H59" s="11"/>
      <c r="I59" s="11">
        <f t="shared" si="3"/>
        <v>0</v>
      </c>
      <c r="J59" s="11"/>
    </row>
    <row r="60" spans="1:10" ht="21" customHeight="1" x14ac:dyDescent="0.25">
      <c r="A60" s="12"/>
      <c r="B60" s="13"/>
      <c r="C60" s="13"/>
      <c r="D60" s="136"/>
      <c r="E60" s="11"/>
      <c r="F60" s="113"/>
      <c r="G60" s="11">
        <f t="shared" si="0"/>
        <v>0</v>
      </c>
      <c r="H60" s="11"/>
      <c r="I60" s="11">
        <f t="shared" si="2"/>
        <v>0</v>
      </c>
      <c r="J60" s="11"/>
    </row>
    <row r="61" spans="1:10" s="18" customFormat="1" ht="21" customHeight="1" x14ac:dyDescent="0.25">
      <c r="A61" s="184" t="s">
        <v>40</v>
      </c>
      <c r="B61" s="184"/>
      <c r="C61" s="184"/>
      <c r="D61" s="184"/>
      <c r="E61" s="184"/>
      <c r="F61" s="184"/>
      <c r="G61" s="53">
        <f>SUM(G12:G60)</f>
        <v>283391400</v>
      </c>
      <c r="H61" s="53">
        <f>SUM(H12:H60)</f>
        <v>236558000</v>
      </c>
      <c r="I61" s="17">
        <f>G61-H61</f>
        <v>46833400</v>
      </c>
      <c r="J61" s="17"/>
    </row>
    <row r="62" spans="1:10" ht="21" customHeight="1" x14ac:dyDescent="0.25"/>
    <row r="63" spans="1:10" ht="21" customHeight="1" x14ac:dyDescent="0.25">
      <c r="B63" s="54" t="s">
        <v>41</v>
      </c>
      <c r="E63" s="176">
        <f>I61</f>
        <v>46833400</v>
      </c>
      <c r="F63" s="176"/>
      <c r="G63" s="55" t="s">
        <v>43</v>
      </c>
    </row>
    <row r="64" spans="1:10" ht="21" customHeight="1" x14ac:dyDescent="0.25">
      <c r="B64" s="54" t="s">
        <v>42</v>
      </c>
      <c r="C64" s="56" t="e">
        <f ca="1">[1]!VND(E63, TRUE)</f>
        <v>#NAME?</v>
      </c>
    </row>
    <row r="65" spans="1:8" ht="21" customHeight="1" x14ac:dyDescent="0.25"/>
    <row r="66" spans="1:8" ht="14.25" customHeight="1" x14ac:dyDescent="0.25">
      <c r="H66" s="20" t="s">
        <v>62</v>
      </c>
    </row>
    <row r="67" spans="1:8" ht="21" customHeight="1" x14ac:dyDescent="0.25">
      <c r="A67" s="4" t="s">
        <v>45</v>
      </c>
      <c r="G67" s="4" t="s">
        <v>44</v>
      </c>
    </row>
    <row r="68" spans="1:8" ht="21" customHeight="1" x14ac:dyDescent="0.25"/>
    <row r="69" spans="1:8" ht="21" customHeight="1" x14ac:dyDescent="0.25"/>
    <row r="70" spans="1:8" ht="21" customHeight="1" x14ac:dyDescent="0.25"/>
    <row r="71" spans="1:8" ht="21" customHeight="1" x14ac:dyDescent="0.25"/>
    <row r="72" spans="1:8" ht="21" customHeight="1" x14ac:dyDescent="0.25"/>
    <row r="73" spans="1:8" ht="21" customHeight="1" x14ac:dyDescent="0.25"/>
    <row r="74" spans="1:8" ht="21" customHeight="1" x14ac:dyDescent="0.25"/>
    <row r="75" spans="1:8" ht="21" customHeight="1" x14ac:dyDescent="0.25"/>
    <row r="76" spans="1:8" ht="21" customHeight="1" x14ac:dyDescent="0.25"/>
    <row r="77" spans="1:8" ht="21" customHeight="1" x14ac:dyDescent="0.25"/>
    <row r="78" spans="1:8" ht="21" customHeight="1" x14ac:dyDescent="0.25"/>
    <row r="79" spans="1:8" ht="21" customHeight="1" x14ac:dyDescent="0.25"/>
    <row r="80" spans="1:8" ht="21" customHeight="1" x14ac:dyDescent="0.25"/>
    <row r="81" ht="21" customHeight="1" x14ac:dyDescent="0.25"/>
  </sheetData>
  <autoFilter ref="A11:J61"/>
  <mergeCells count="8">
    <mergeCell ref="A61:F61"/>
    <mergeCell ref="E63:F63"/>
    <mergeCell ref="A5:I5"/>
    <mergeCell ref="A6:I6"/>
    <mergeCell ref="A1:C1"/>
    <mergeCell ref="A2:E2"/>
    <mergeCell ref="A3:B3"/>
    <mergeCell ref="C3:D3"/>
  </mergeCells>
  <phoneticPr fontId="5" type="noConversion"/>
  <pageMargins left="0.43" right="0.15" top="0.51" bottom="0.54" header="0.5" footer="0.5"/>
  <pageSetup scale="9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1"/>
  </sheetPr>
  <dimension ref="A1:J68"/>
  <sheetViews>
    <sheetView topLeftCell="A5" zoomScale="95" workbookViewId="0">
      <pane ySplit="7" topLeftCell="A24" activePane="bottomLeft" state="frozen"/>
      <selection activeCell="A5" sqref="A5"/>
      <selection pane="bottomLeft" activeCell="A36" sqref="A36"/>
    </sheetView>
  </sheetViews>
  <sheetFormatPr defaultRowHeight="15.75" x14ac:dyDescent="0.25"/>
  <cols>
    <col min="1" max="1" width="10.375" style="2" customWidth="1"/>
    <col min="2" max="2" width="13.125" style="1" customWidth="1"/>
    <col min="3" max="3" width="5.5" style="3" customWidth="1"/>
    <col min="4" max="4" width="12.75" style="4" customWidth="1"/>
    <col min="5" max="5" width="11.625" style="4" customWidth="1"/>
    <col min="6" max="6" width="8.25" style="5" customWidth="1"/>
    <col min="7" max="7" width="11.875" style="4" customWidth="1"/>
    <col min="8" max="8" width="13" style="4" customWidth="1"/>
    <col min="9" max="9" width="11.875" style="4" customWidth="1"/>
    <col min="10" max="10" width="12" style="1" customWidth="1"/>
    <col min="11" max="16384" width="9" style="1"/>
  </cols>
  <sheetData>
    <row r="1" spans="1:10" s="47" customFormat="1" ht="18.75" customHeight="1" x14ac:dyDescent="0.3">
      <c r="A1" s="182" t="s">
        <v>31</v>
      </c>
      <c r="B1" s="182"/>
      <c r="C1" s="182"/>
      <c r="E1" s="49"/>
      <c r="F1" s="49"/>
      <c r="G1" s="49"/>
    </row>
    <row r="2" spans="1:10" s="47" customFormat="1" ht="18.75" customHeight="1" x14ac:dyDescent="0.3">
      <c r="A2" s="57" t="s">
        <v>32</v>
      </c>
      <c r="B2" s="57"/>
      <c r="C2" s="57"/>
      <c r="D2" s="57"/>
      <c r="E2" s="49"/>
      <c r="F2" s="49"/>
      <c r="G2" s="49"/>
    </row>
    <row r="3" spans="1:10" s="47" customFormat="1" ht="18.75" customHeight="1" x14ac:dyDescent="0.3">
      <c r="A3" s="183" t="s">
        <v>33</v>
      </c>
      <c r="B3" s="183"/>
      <c r="C3" s="57" t="s">
        <v>46</v>
      </c>
      <c r="D3" s="57"/>
      <c r="E3" s="49"/>
      <c r="F3" s="49"/>
      <c r="G3" s="49"/>
    </row>
    <row r="4" spans="1:10" s="42" customFormat="1" ht="9" customHeight="1" x14ac:dyDescent="0.3">
      <c r="E4" s="44"/>
      <c r="F4" s="44"/>
      <c r="G4" s="44"/>
    </row>
    <row r="5" spans="1:10" s="45" customFormat="1" ht="28.5" customHeight="1" x14ac:dyDescent="0.3">
      <c r="A5" s="177" t="s">
        <v>34</v>
      </c>
      <c r="B5" s="177"/>
      <c r="C5" s="177"/>
      <c r="D5" s="177"/>
      <c r="E5" s="177"/>
      <c r="F5" s="177"/>
      <c r="G5" s="177"/>
      <c r="H5" s="177"/>
    </row>
    <row r="6" spans="1:10" ht="9" customHeight="1" x14ac:dyDescent="0.25">
      <c r="A6" s="178"/>
      <c r="B6" s="178"/>
      <c r="C6" s="178"/>
      <c r="D6" s="178"/>
      <c r="E6" s="178"/>
      <c r="F6" s="178"/>
      <c r="G6" s="178"/>
      <c r="H6" s="178"/>
      <c r="I6" s="1"/>
    </row>
    <row r="7" spans="1:10" s="63" customFormat="1" ht="18.75" customHeight="1" x14ac:dyDescent="0.3">
      <c r="A7" s="62" t="s">
        <v>242</v>
      </c>
      <c r="C7" s="64"/>
      <c r="D7" s="65"/>
      <c r="E7" s="65"/>
      <c r="F7" s="74"/>
      <c r="G7" s="65"/>
      <c r="H7" s="65"/>
      <c r="I7" s="65"/>
    </row>
    <row r="8" spans="1:10" s="63" customFormat="1" ht="18.75" customHeight="1" x14ac:dyDescent="0.3">
      <c r="A8" s="62" t="s">
        <v>243</v>
      </c>
      <c r="C8" s="64"/>
      <c r="D8" s="65"/>
      <c r="E8" s="65"/>
      <c r="F8" s="74"/>
      <c r="G8" s="65"/>
      <c r="H8" s="65"/>
      <c r="I8" s="65"/>
    </row>
    <row r="9" spans="1:10" s="63" customFormat="1" ht="18.75" customHeight="1" x14ac:dyDescent="0.3">
      <c r="A9" s="62" t="s">
        <v>244</v>
      </c>
      <c r="C9" s="75" t="s">
        <v>245</v>
      </c>
      <c r="D9" s="65"/>
      <c r="E9" s="65"/>
      <c r="F9" s="74"/>
      <c r="G9" s="65"/>
      <c r="H9" s="65"/>
      <c r="I9" s="65"/>
    </row>
    <row r="10" spans="1:10" ht="8.25" customHeight="1" x14ac:dyDescent="0.25"/>
    <row r="11" spans="1:10" s="52" customFormat="1" ht="34.5" customHeight="1" x14ac:dyDescent="0.3">
      <c r="A11" s="50" t="s">
        <v>0</v>
      </c>
      <c r="B11" s="51" t="s">
        <v>1</v>
      </c>
      <c r="C11" s="51" t="s">
        <v>2</v>
      </c>
      <c r="D11" s="8" t="s">
        <v>3</v>
      </c>
      <c r="E11" s="8" t="s">
        <v>38</v>
      </c>
      <c r="F11" s="9" t="s">
        <v>4</v>
      </c>
      <c r="G11" s="8" t="s">
        <v>5</v>
      </c>
      <c r="H11" s="8" t="s">
        <v>6</v>
      </c>
      <c r="I11" s="8" t="s">
        <v>7</v>
      </c>
      <c r="J11" s="8" t="s">
        <v>39</v>
      </c>
    </row>
    <row r="12" spans="1:10" s="159" customFormat="1" ht="19.5" customHeight="1" x14ac:dyDescent="0.25">
      <c r="A12" s="155">
        <v>41136</v>
      </c>
      <c r="B12" s="156" t="s">
        <v>246</v>
      </c>
      <c r="C12" s="12" t="s">
        <v>247</v>
      </c>
      <c r="D12" s="157">
        <v>2500</v>
      </c>
      <c r="E12" s="158">
        <v>14000</v>
      </c>
      <c r="F12" s="157"/>
      <c r="G12" s="158">
        <f t="shared" ref="G12:G18" si="0">IF(B12&lt;&gt;"",ROUND(D12*(E12+F12),-3),0)</f>
        <v>35000000</v>
      </c>
      <c r="H12" s="158"/>
      <c r="I12" s="158">
        <f>IF(B12&lt;&gt;"",G12-H12,0)</f>
        <v>35000000</v>
      </c>
      <c r="J12" s="158"/>
    </row>
    <row r="13" spans="1:10" s="159" customFormat="1" ht="19.5" customHeight="1" x14ac:dyDescent="0.25">
      <c r="A13" s="12">
        <v>41270</v>
      </c>
      <c r="B13" s="13" t="s">
        <v>248</v>
      </c>
      <c r="C13" s="12" t="s">
        <v>247</v>
      </c>
      <c r="D13" s="14">
        <v>600</v>
      </c>
      <c r="E13" s="11">
        <v>22500</v>
      </c>
      <c r="F13" s="14"/>
      <c r="G13" s="158">
        <f t="shared" si="0"/>
        <v>13500000</v>
      </c>
      <c r="H13" s="11"/>
      <c r="I13" s="11">
        <f t="shared" ref="I13:I18" si="1">IF(B13&lt;&gt;"",I12+G13-H13,0)</f>
        <v>48500000</v>
      </c>
      <c r="J13" s="11"/>
    </row>
    <row r="14" spans="1:10" s="159" customFormat="1" ht="19.5" customHeight="1" x14ac:dyDescent="0.25">
      <c r="A14" s="12"/>
      <c r="B14" s="12" t="s">
        <v>249</v>
      </c>
      <c r="C14" s="12" t="s">
        <v>247</v>
      </c>
      <c r="D14" s="14">
        <v>622</v>
      </c>
      <c r="E14" s="11"/>
      <c r="F14" s="14">
        <v>2250.9</v>
      </c>
      <c r="G14" s="158">
        <f t="shared" si="0"/>
        <v>1400000</v>
      </c>
      <c r="H14" s="11"/>
      <c r="I14" s="11">
        <f t="shared" si="1"/>
        <v>49900000</v>
      </c>
      <c r="J14" s="12"/>
    </row>
    <row r="15" spans="1:10" s="159" customFormat="1" ht="19.5" customHeight="1" x14ac:dyDescent="0.25">
      <c r="A15" s="12">
        <v>41228</v>
      </c>
      <c r="B15" s="12" t="s">
        <v>250</v>
      </c>
      <c r="C15" s="13"/>
      <c r="D15" s="11"/>
      <c r="E15" s="11"/>
      <c r="F15" s="14"/>
      <c r="G15" s="158">
        <f t="shared" si="0"/>
        <v>0</v>
      </c>
      <c r="H15" s="11">
        <v>15400000</v>
      </c>
      <c r="I15" s="11">
        <f t="shared" si="1"/>
        <v>34500000</v>
      </c>
      <c r="J15" s="12"/>
    </row>
    <row r="16" spans="1:10" s="159" customFormat="1" ht="19.5" customHeight="1" x14ac:dyDescent="0.25">
      <c r="A16" s="12">
        <v>41307</v>
      </c>
      <c r="B16" s="13" t="s">
        <v>251</v>
      </c>
      <c r="C16" s="13" t="s">
        <v>247</v>
      </c>
      <c r="D16" s="11">
        <v>500</v>
      </c>
      <c r="E16" s="11">
        <v>7000</v>
      </c>
      <c r="F16" s="14"/>
      <c r="G16" s="158">
        <f t="shared" si="0"/>
        <v>3500000</v>
      </c>
      <c r="H16" s="11"/>
      <c r="I16" s="11">
        <f t="shared" si="1"/>
        <v>38000000</v>
      </c>
      <c r="J16" s="11"/>
    </row>
    <row r="17" spans="1:10" s="159" customFormat="1" ht="19.5" customHeight="1" x14ac:dyDescent="0.25">
      <c r="A17" s="12">
        <v>41332</v>
      </c>
      <c r="B17" s="13" t="s">
        <v>251</v>
      </c>
      <c r="C17" s="13" t="s">
        <v>247</v>
      </c>
      <c r="D17" s="11">
        <v>630</v>
      </c>
      <c r="E17" s="11">
        <v>7000</v>
      </c>
      <c r="F17" s="14"/>
      <c r="G17" s="158">
        <f t="shared" si="0"/>
        <v>4410000</v>
      </c>
      <c r="H17" s="11"/>
      <c r="I17" s="11">
        <f t="shared" si="1"/>
        <v>42410000</v>
      </c>
      <c r="J17" s="11"/>
    </row>
    <row r="18" spans="1:10" s="159" customFormat="1" ht="19.5" customHeight="1" x14ac:dyDescent="0.25">
      <c r="A18" s="12"/>
      <c r="B18" s="12" t="s">
        <v>250</v>
      </c>
      <c r="C18" s="13"/>
      <c r="D18" s="11"/>
      <c r="E18" s="11"/>
      <c r="F18" s="14"/>
      <c r="G18" s="158">
        <f t="shared" si="0"/>
        <v>0</v>
      </c>
      <c r="H18" s="11">
        <f>I17</f>
        <v>42410000</v>
      </c>
      <c r="I18" s="11">
        <f t="shared" si="1"/>
        <v>0</v>
      </c>
      <c r="J18" s="12"/>
    </row>
    <row r="19" spans="1:10" s="159" customFormat="1" ht="19.5" customHeight="1" x14ac:dyDescent="0.25">
      <c r="A19" s="190"/>
      <c r="B19" s="191"/>
      <c r="C19" s="191"/>
      <c r="D19" s="191"/>
      <c r="E19" s="191"/>
      <c r="F19" s="191"/>
      <c r="G19" s="191"/>
      <c r="H19" s="191"/>
      <c r="I19" s="191"/>
      <c r="J19" s="192"/>
    </row>
    <row r="20" spans="1:10" s="159" customFormat="1" ht="19.5" customHeight="1" x14ac:dyDescent="0.25">
      <c r="A20" s="12">
        <v>41430</v>
      </c>
      <c r="B20" s="13" t="s">
        <v>246</v>
      </c>
      <c r="C20" s="13" t="s">
        <v>247</v>
      </c>
      <c r="D20" s="11">
        <v>2500</v>
      </c>
      <c r="E20" s="11">
        <v>14000</v>
      </c>
      <c r="F20" s="14">
        <f>E20*10%</f>
        <v>1400</v>
      </c>
      <c r="G20" s="158">
        <f t="shared" ref="G20:G33" si="2">IF(B20&lt;&gt;"",ROUND(D20*(E20+F20),-3),0)</f>
        <v>38500000</v>
      </c>
      <c r="H20" s="11"/>
      <c r="I20" s="11">
        <f>IF(B20&lt;&gt;"",I18+G20-H20,0)</f>
        <v>38500000</v>
      </c>
      <c r="J20" s="11" t="s">
        <v>252</v>
      </c>
    </row>
    <row r="21" spans="1:10" s="161" customFormat="1" ht="19.5" customHeight="1" x14ac:dyDescent="0.25">
      <c r="A21" s="120">
        <v>41472</v>
      </c>
      <c r="B21" s="120" t="s">
        <v>250</v>
      </c>
      <c r="C21" s="121"/>
      <c r="D21" s="32"/>
      <c r="E21" s="32"/>
      <c r="F21" s="33"/>
      <c r="G21" s="160">
        <f t="shared" si="2"/>
        <v>0</v>
      </c>
      <c r="H21" s="32">
        <f>I20</f>
        <v>38500000</v>
      </c>
      <c r="I21" s="32">
        <f t="shared" ref="I21:I33" si="3">IF(B21&lt;&gt;"",I20+G21-H21,0)</f>
        <v>0</v>
      </c>
      <c r="J21" s="120"/>
    </row>
    <row r="22" spans="1:10" s="159" customFormat="1" ht="19.5" customHeight="1" x14ac:dyDescent="0.25">
      <c r="A22" s="12">
        <v>41459</v>
      </c>
      <c r="B22" s="13" t="s">
        <v>246</v>
      </c>
      <c r="C22" s="13" t="s">
        <v>247</v>
      </c>
      <c r="D22" s="11">
        <v>2500</v>
      </c>
      <c r="E22" s="11">
        <v>14000</v>
      </c>
      <c r="F22" s="14">
        <f>E22*10%</f>
        <v>1400</v>
      </c>
      <c r="G22" s="158">
        <f t="shared" si="2"/>
        <v>38500000</v>
      </c>
      <c r="H22" s="11"/>
      <c r="I22" s="11">
        <f t="shared" si="3"/>
        <v>38500000</v>
      </c>
      <c r="J22" s="11" t="s">
        <v>253</v>
      </c>
    </row>
    <row r="23" spans="1:10" s="161" customFormat="1" ht="19.5" customHeight="1" x14ac:dyDescent="0.25">
      <c r="A23" s="120">
        <v>41522</v>
      </c>
      <c r="B23" s="120" t="s">
        <v>250</v>
      </c>
      <c r="C23" s="121"/>
      <c r="D23" s="32"/>
      <c r="E23" s="32"/>
      <c r="F23" s="33"/>
      <c r="G23" s="160">
        <f t="shared" si="2"/>
        <v>0</v>
      </c>
      <c r="H23" s="32">
        <f>I22</f>
        <v>38500000</v>
      </c>
      <c r="I23" s="32">
        <f t="shared" si="3"/>
        <v>0</v>
      </c>
      <c r="J23" s="120"/>
    </row>
    <row r="24" spans="1:10" s="159" customFormat="1" ht="19.5" customHeight="1" x14ac:dyDescent="0.25">
      <c r="A24" s="12">
        <v>41846</v>
      </c>
      <c r="B24" s="13" t="s">
        <v>246</v>
      </c>
      <c r="C24" s="13" t="s">
        <v>247</v>
      </c>
      <c r="D24" s="11">
        <v>2500</v>
      </c>
      <c r="E24" s="11">
        <v>14000</v>
      </c>
      <c r="F24" s="14">
        <f>E24*10%</f>
        <v>1400</v>
      </c>
      <c r="G24" s="158">
        <f t="shared" si="2"/>
        <v>38500000</v>
      </c>
      <c r="H24" s="11"/>
      <c r="I24" s="11">
        <f t="shared" si="3"/>
        <v>38500000</v>
      </c>
      <c r="J24" s="11" t="s">
        <v>252</v>
      </c>
    </row>
    <row r="25" spans="1:10" s="161" customFormat="1" ht="19.5" customHeight="1" x14ac:dyDescent="0.25">
      <c r="A25" s="120">
        <v>41893</v>
      </c>
      <c r="B25" s="120" t="s">
        <v>250</v>
      </c>
      <c r="C25" s="121"/>
      <c r="D25" s="32"/>
      <c r="E25" s="32"/>
      <c r="F25" s="33"/>
      <c r="G25" s="160">
        <f t="shared" si="2"/>
        <v>0</v>
      </c>
      <c r="H25" s="32">
        <f>I24</f>
        <v>38500000</v>
      </c>
      <c r="I25" s="32">
        <f t="shared" si="3"/>
        <v>0</v>
      </c>
      <c r="J25" s="120"/>
    </row>
    <row r="26" spans="1:10" s="159" customFormat="1" ht="19.5" customHeight="1" x14ac:dyDescent="0.25">
      <c r="A26" s="12"/>
      <c r="B26" s="13" t="s">
        <v>246</v>
      </c>
      <c r="C26" s="13" t="s">
        <v>247</v>
      </c>
      <c r="D26" s="11">
        <v>2500</v>
      </c>
      <c r="E26" s="11">
        <v>14000</v>
      </c>
      <c r="F26" s="14">
        <f>E26*10%</f>
        <v>1400</v>
      </c>
      <c r="G26" s="158">
        <f t="shared" si="2"/>
        <v>38500000</v>
      </c>
      <c r="H26" s="11"/>
      <c r="I26" s="11">
        <f t="shared" si="3"/>
        <v>38500000</v>
      </c>
      <c r="J26" s="11" t="s">
        <v>253</v>
      </c>
    </row>
    <row r="27" spans="1:10" s="161" customFormat="1" ht="19.5" customHeight="1" x14ac:dyDescent="0.25">
      <c r="A27" s="120">
        <v>41929</v>
      </c>
      <c r="B27" s="120" t="s">
        <v>250</v>
      </c>
      <c r="C27" s="121"/>
      <c r="D27" s="32"/>
      <c r="E27" s="32"/>
      <c r="F27" s="33"/>
      <c r="G27" s="160">
        <f t="shared" si="2"/>
        <v>0</v>
      </c>
      <c r="H27" s="32">
        <f>I26</f>
        <v>38500000</v>
      </c>
      <c r="I27" s="32">
        <f t="shared" si="3"/>
        <v>0</v>
      </c>
      <c r="J27" s="120"/>
    </row>
    <row r="28" spans="1:10" s="159" customFormat="1" ht="18.75" customHeight="1" x14ac:dyDescent="0.25">
      <c r="A28" s="12">
        <v>41963</v>
      </c>
      <c r="B28" s="13" t="s">
        <v>246</v>
      </c>
      <c r="C28" s="13" t="s">
        <v>247</v>
      </c>
      <c r="D28" s="11">
        <v>2500</v>
      </c>
      <c r="E28" s="11">
        <v>14000</v>
      </c>
      <c r="F28" s="14">
        <f>E28*10%</f>
        <v>1400</v>
      </c>
      <c r="G28" s="158">
        <f t="shared" si="2"/>
        <v>38500000</v>
      </c>
      <c r="H28" s="11"/>
      <c r="I28" s="11">
        <f t="shared" si="3"/>
        <v>38500000</v>
      </c>
      <c r="J28" s="11" t="s">
        <v>254</v>
      </c>
    </row>
    <row r="29" spans="1:10" s="161" customFormat="1" ht="19.5" customHeight="1" x14ac:dyDescent="0.25">
      <c r="A29" s="120">
        <v>41997</v>
      </c>
      <c r="B29" s="120" t="s">
        <v>250</v>
      </c>
      <c r="C29" s="121"/>
      <c r="D29" s="32"/>
      <c r="E29" s="32"/>
      <c r="F29" s="33"/>
      <c r="G29" s="160">
        <f t="shared" si="2"/>
        <v>0</v>
      </c>
      <c r="H29" s="32">
        <f>I28</f>
        <v>38500000</v>
      </c>
      <c r="I29" s="32">
        <f t="shared" si="3"/>
        <v>0</v>
      </c>
      <c r="J29" s="120"/>
    </row>
    <row r="30" spans="1:10" s="159" customFormat="1" ht="18.75" customHeight="1" x14ac:dyDescent="0.25">
      <c r="A30" s="12">
        <v>42039</v>
      </c>
      <c r="B30" s="13" t="s">
        <v>251</v>
      </c>
      <c r="C30" s="13" t="s">
        <v>247</v>
      </c>
      <c r="D30" s="11">
        <v>1000</v>
      </c>
      <c r="E30" s="11">
        <v>9500</v>
      </c>
      <c r="F30" s="14"/>
      <c r="G30" s="158">
        <f t="shared" si="2"/>
        <v>9500000</v>
      </c>
      <c r="H30" s="11"/>
      <c r="I30" s="11">
        <f t="shared" si="3"/>
        <v>9500000</v>
      </c>
      <c r="J30" s="11"/>
    </row>
    <row r="31" spans="1:10" s="159" customFormat="1" ht="18.75" customHeight="1" x14ac:dyDescent="0.25">
      <c r="A31" s="12"/>
      <c r="B31" s="13" t="s">
        <v>256</v>
      </c>
      <c r="C31" s="13" t="s">
        <v>257</v>
      </c>
      <c r="D31" s="11">
        <v>20500</v>
      </c>
      <c r="E31" s="11">
        <v>380</v>
      </c>
      <c r="F31" s="14">
        <f>E31*10%</f>
        <v>38</v>
      </c>
      <c r="G31" s="158">
        <f t="shared" si="2"/>
        <v>8569000</v>
      </c>
      <c r="H31" s="11"/>
      <c r="I31" s="11">
        <f t="shared" si="3"/>
        <v>18069000</v>
      </c>
      <c r="J31" s="11"/>
    </row>
    <row r="32" spans="1:10" s="161" customFormat="1" ht="18.75" customHeight="1" x14ac:dyDescent="0.25">
      <c r="A32" s="120">
        <v>42049</v>
      </c>
      <c r="B32" s="120" t="s">
        <v>250</v>
      </c>
      <c r="C32" s="121"/>
      <c r="D32" s="32"/>
      <c r="E32" s="32"/>
      <c r="F32" s="33"/>
      <c r="G32" s="160">
        <f t="shared" si="2"/>
        <v>0</v>
      </c>
      <c r="H32" s="32">
        <f>I31</f>
        <v>18069000</v>
      </c>
      <c r="I32" s="32">
        <f t="shared" si="3"/>
        <v>0</v>
      </c>
      <c r="J32" s="32"/>
    </row>
    <row r="33" spans="1:10" s="159" customFormat="1" ht="18.75" customHeight="1" x14ac:dyDescent="0.25">
      <c r="A33" s="12">
        <v>42094</v>
      </c>
      <c r="B33" s="13" t="s">
        <v>266</v>
      </c>
      <c r="C33" s="13"/>
      <c r="D33" s="11">
        <v>7000</v>
      </c>
      <c r="E33" s="11">
        <v>350</v>
      </c>
      <c r="F33" s="14"/>
      <c r="G33" s="158">
        <f t="shared" si="2"/>
        <v>2450000</v>
      </c>
      <c r="H33" s="11"/>
      <c r="I33" s="11">
        <f t="shared" si="3"/>
        <v>2450000</v>
      </c>
      <c r="J33" s="11"/>
    </row>
    <row r="34" spans="1:10" s="161" customFormat="1" ht="18.75" customHeight="1" x14ac:dyDescent="0.25">
      <c r="A34" s="120">
        <v>42130</v>
      </c>
      <c r="B34" s="120" t="s">
        <v>250</v>
      </c>
      <c r="C34" s="121"/>
      <c r="D34" s="32"/>
      <c r="E34" s="32"/>
      <c r="F34" s="33"/>
      <c r="G34" s="160">
        <f t="shared" ref="G34:G39" si="4">IF(B34&lt;&gt;"",ROUND(D34*(E34+F34),-3),0)</f>
        <v>0</v>
      </c>
      <c r="H34" s="32">
        <f>I33</f>
        <v>2450000</v>
      </c>
      <c r="I34" s="32">
        <f t="shared" ref="I34:I39" si="5">IF(B34&lt;&gt;"",I33+G34-H34,0)</f>
        <v>0</v>
      </c>
      <c r="J34" s="32"/>
    </row>
    <row r="35" spans="1:10" s="159" customFormat="1" ht="18.75" customHeight="1" x14ac:dyDescent="0.25">
      <c r="A35" s="12">
        <v>42391</v>
      </c>
      <c r="B35" s="13" t="s">
        <v>246</v>
      </c>
      <c r="C35" s="13" t="s">
        <v>247</v>
      </c>
      <c r="D35" s="11">
        <v>2500</v>
      </c>
      <c r="E35" s="11">
        <v>14000</v>
      </c>
      <c r="F35" s="14">
        <f>E35*10%</f>
        <v>1400</v>
      </c>
      <c r="G35" s="158">
        <f t="shared" si="4"/>
        <v>38500000</v>
      </c>
      <c r="H35" s="11"/>
      <c r="I35" s="11">
        <f t="shared" si="5"/>
        <v>38500000</v>
      </c>
      <c r="J35" s="11" t="s">
        <v>252</v>
      </c>
    </row>
    <row r="36" spans="1:10" s="159" customFormat="1" ht="18.75" customHeight="1" x14ac:dyDescent="0.25">
      <c r="A36" s="12"/>
      <c r="B36" s="13"/>
      <c r="C36" s="13"/>
      <c r="D36" s="11"/>
      <c r="E36" s="11"/>
      <c r="F36" s="14"/>
      <c r="G36" s="158">
        <f t="shared" si="4"/>
        <v>0</v>
      </c>
      <c r="H36" s="11"/>
      <c r="I36" s="11">
        <f t="shared" si="5"/>
        <v>0</v>
      </c>
      <c r="J36" s="11"/>
    </row>
    <row r="37" spans="1:10" s="159" customFormat="1" ht="18.75" customHeight="1" x14ac:dyDescent="0.25">
      <c r="A37" s="12"/>
      <c r="B37" s="13"/>
      <c r="C37" s="13"/>
      <c r="D37" s="11"/>
      <c r="E37" s="11"/>
      <c r="F37" s="14"/>
      <c r="G37" s="158">
        <f t="shared" si="4"/>
        <v>0</v>
      </c>
      <c r="H37" s="11"/>
      <c r="I37" s="11">
        <f t="shared" si="5"/>
        <v>0</v>
      </c>
      <c r="J37" s="11"/>
    </row>
    <row r="38" spans="1:10" s="159" customFormat="1" ht="18.75" customHeight="1" x14ac:dyDescent="0.25">
      <c r="A38" s="12"/>
      <c r="B38" s="13"/>
      <c r="C38" s="13"/>
      <c r="D38" s="11"/>
      <c r="E38" s="11"/>
      <c r="F38" s="14"/>
      <c r="G38" s="158">
        <f t="shared" si="4"/>
        <v>0</v>
      </c>
      <c r="H38" s="11"/>
      <c r="I38" s="11">
        <f t="shared" si="5"/>
        <v>0</v>
      </c>
      <c r="J38" s="11"/>
    </row>
    <row r="39" spans="1:10" s="159" customFormat="1" ht="18.75" customHeight="1" x14ac:dyDescent="0.25">
      <c r="A39" s="12"/>
      <c r="B39" s="13"/>
      <c r="C39" s="13"/>
      <c r="D39" s="11"/>
      <c r="E39" s="11"/>
      <c r="F39" s="14"/>
      <c r="G39" s="158">
        <f t="shared" si="4"/>
        <v>0</v>
      </c>
      <c r="H39" s="11"/>
      <c r="I39" s="11">
        <f t="shared" si="5"/>
        <v>0</v>
      </c>
      <c r="J39" s="11"/>
    </row>
    <row r="40" spans="1:10" s="18" customFormat="1" ht="21" customHeight="1" x14ac:dyDescent="0.25">
      <c r="A40" s="184" t="s">
        <v>40</v>
      </c>
      <c r="B40" s="184"/>
      <c r="C40" s="184"/>
      <c r="D40" s="184"/>
      <c r="E40" s="184"/>
      <c r="F40" s="184"/>
      <c r="G40" s="53">
        <f>SUM(G12:G39)</f>
        <v>309329000</v>
      </c>
      <c r="H40" s="53">
        <f>SUM(H12:H39)</f>
        <v>270829000</v>
      </c>
      <c r="I40" s="17">
        <f>G40-H40</f>
        <v>38500000</v>
      </c>
      <c r="J40" s="17"/>
    </row>
    <row r="41" spans="1:10" ht="21" customHeight="1" x14ac:dyDescent="0.25"/>
    <row r="42" spans="1:10" ht="21" customHeight="1" x14ac:dyDescent="0.25">
      <c r="B42" s="54" t="s">
        <v>41</v>
      </c>
      <c r="E42" s="176">
        <f>I40</f>
        <v>38500000</v>
      </c>
      <c r="F42" s="176"/>
      <c r="G42" s="55" t="s">
        <v>43</v>
      </c>
    </row>
    <row r="43" spans="1:10" ht="21" customHeight="1" x14ac:dyDescent="0.25">
      <c r="B43" s="54" t="s">
        <v>42</v>
      </c>
      <c r="C43" s="56" t="e">
        <f ca="1">[1]!VND(E42, TRUE)</f>
        <v>#NAME?</v>
      </c>
    </row>
    <row r="44" spans="1:10" ht="21" customHeight="1" x14ac:dyDescent="0.25"/>
    <row r="45" spans="1:10" ht="21" customHeight="1" x14ac:dyDescent="0.25">
      <c r="A45" s="4" t="s">
        <v>255</v>
      </c>
      <c r="G45" s="4" t="s">
        <v>44</v>
      </c>
    </row>
    <row r="46" spans="1:10" ht="21" customHeight="1" x14ac:dyDescent="0.25"/>
    <row r="47" spans="1:10" ht="18.75" customHeight="1" x14ac:dyDescent="0.25">
      <c r="A47" s="19"/>
      <c r="B47" s="3"/>
      <c r="D47" s="20"/>
      <c r="E47" s="20"/>
      <c r="F47" s="162"/>
      <c r="G47" s="20"/>
      <c r="H47" s="20"/>
      <c r="I47" s="20"/>
    </row>
    <row r="48" spans="1:10" ht="18.75" customHeight="1" x14ac:dyDescent="0.25">
      <c r="A48" s="19"/>
      <c r="B48" s="3"/>
      <c r="D48" s="20"/>
      <c r="E48" s="20"/>
      <c r="F48" s="162"/>
      <c r="G48" s="20"/>
      <c r="H48" s="20"/>
      <c r="I48" s="20"/>
    </row>
    <row r="49" spans="1:9" ht="18.75" customHeight="1" x14ac:dyDescent="0.25">
      <c r="A49" s="19"/>
      <c r="B49" s="3"/>
      <c r="D49" s="20"/>
      <c r="E49" s="20"/>
      <c r="F49" s="162"/>
      <c r="G49" s="20"/>
      <c r="H49" s="20"/>
      <c r="I49" s="20"/>
    </row>
    <row r="50" spans="1:9" ht="18.75" customHeight="1" x14ac:dyDescent="0.25">
      <c r="A50" s="19"/>
      <c r="B50" s="3"/>
      <c r="D50" s="20"/>
      <c r="E50" s="20"/>
      <c r="F50" s="162"/>
      <c r="G50" s="20"/>
      <c r="H50" s="20"/>
      <c r="I50" s="20"/>
    </row>
    <row r="51" spans="1:9" ht="18.75" customHeight="1" x14ac:dyDescent="0.25">
      <c r="A51" s="19"/>
      <c r="B51" s="3"/>
      <c r="D51" s="20"/>
      <c r="E51" s="20"/>
      <c r="F51" s="162"/>
      <c r="G51" s="20"/>
      <c r="H51" s="20"/>
      <c r="I51" s="20"/>
    </row>
    <row r="52" spans="1:9" ht="18.75" customHeight="1" x14ac:dyDescent="0.25">
      <c r="A52" s="19"/>
      <c r="B52" s="3"/>
      <c r="D52" s="20"/>
      <c r="E52" s="20"/>
      <c r="F52" s="162"/>
      <c r="G52" s="20"/>
      <c r="H52" s="20"/>
      <c r="I52" s="20"/>
    </row>
    <row r="53" spans="1:9" ht="18.75" customHeight="1" x14ac:dyDescent="0.25">
      <c r="A53" s="19"/>
      <c r="B53" s="3"/>
      <c r="D53" s="20"/>
      <c r="E53" s="20"/>
      <c r="F53" s="162"/>
      <c r="G53" s="20"/>
      <c r="H53" s="20"/>
      <c r="I53" s="20"/>
    </row>
    <row r="54" spans="1:9" ht="18.75" customHeight="1" x14ac:dyDescent="0.25">
      <c r="A54" s="19"/>
      <c r="B54" s="3"/>
      <c r="D54" s="20"/>
      <c r="E54" s="20"/>
      <c r="F54" s="162"/>
      <c r="G54" s="20"/>
      <c r="H54" s="20"/>
      <c r="I54" s="20"/>
    </row>
    <row r="55" spans="1:9" ht="18.75" customHeight="1" x14ac:dyDescent="0.25">
      <c r="A55" s="19"/>
      <c r="B55" s="3"/>
      <c r="D55" s="20"/>
      <c r="E55" s="20"/>
      <c r="F55" s="162"/>
      <c r="G55" s="20"/>
      <c r="H55" s="20"/>
      <c r="I55" s="20"/>
    </row>
    <row r="56" spans="1:9" ht="18.75" customHeight="1" x14ac:dyDescent="0.25">
      <c r="A56" s="19"/>
      <c r="B56" s="3"/>
      <c r="D56" s="20"/>
      <c r="E56" s="20"/>
      <c r="F56" s="162"/>
      <c r="G56" s="20"/>
      <c r="H56" s="20"/>
      <c r="I56" s="20"/>
    </row>
    <row r="57" spans="1:9" ht="18.75" customHeight="1" x14ac:dyDescent="0.25">
      <c r="A57" s="19"/>
      <c r="B57" s="3"/>
      <c r="D57" s="20"/>
      <c r="E57" s="20"/>
      <c r="F57" s="162"/>
      <c r="G57" s="20"/>
      <c r="H57" s="20"/>
      <c r="I57" s="20"/>
    </row>
    <row r="58" spans="1:9" ht="18.75" customHeight="1" x14ac:dyDescent="0.25">
      <c r="A58" s="19"/>
      <c r="B58" s="3"/>
      <c r="D58" s="20"/>
      <c r="E58" s="20"/>
      <c r="F58" s="162"/>
      <c r="G58" s="20"/>
      <c r="H58" s="20"/>
      <c r="I58" s="20"/>
    </row>
    <row r="59" spans="1:9" ht="18.75" customHeight="1" x14ac:dyDescent="0.25">
      <c r="A59" s="19"/>
      <c r="B59" s="3"/>
      <c r="D59" s="20"/>
      <c r="E59" s="20"/>
      <c r="F59" s="162"/>
      <c r="G59" s="20"/>
      <c r="H59" s="20"/>
      <c r="I59" s="20"/>
    </row>
    <row r="60" spans="1:9" ht="18.75" customHeight="1" x14ac:dyDescent="0.25">
      <c r="A60" s="19"/>
      <c r="B60" s="3"/>
      <c r="D60" s="20"/>
      <c r="E60" s="20"/>
      <c r="F60" s="162"/>
      <c r="G60" s="20"/>
      <c r="H60" s="20"/>
      <c r="I60" s="20"/>
    </row>
    <row r="61" spans="1:9" ht="18.75" customHeight="1" x14ac:dyDescent="0.25"/>
    <row r="62" spans="1:9" ht="18.75" customHeight="1" x14ac:dyDescent="0.25"/>
    <row r="63" spans="1:9" ht="18.75" customHeight="1" x14ac:dyDescent="0.25"/>
    <row r="64" spans="1:9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</sheetData>
  <mergeCells count="7">
    <mergeCell ref="A40:F40"/>
    <mergeCell ref="E42:F42"/>
    <mergeCell ref="A1:C1"/>
    <mergeCell ref="A3:B3"/>
    <mergeCell ref="A5:H5"/>
    <mergeCell ref="A6:H6"/>
    <mergeCell ref="A19:J19"/>
  </mergeCells>
  <phoneticPr fontId="5" type="noConversion"/>
  <pageMargins left="0.5" right="0.15" top="0.53" bottom="0.25" header="0.5" footer="0.25"/>
  <pageSetup scale="9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T.KẾT</vt:lpstr>
      <vt:lpstr>THÀNH PHÚ</vt:lpstr>
      <vt:lpstr>TẤN DŨNG</vt:lpstr>
      <vt:lpstr>NGHỊ HÒA</vt:lpstr>
      <vt:lpstr>MTN-DUOZON</vt:lpstr>
      <vt:lpstr>MÈ ĐƯỞNG</vt:lpstr>
      <vt:lpstr>ANH KIM</vt:lpstr>
      <vt:lpstr>TÂN MINH THƯ</vt:lpstr>
    </vt:vector>
  </TitlesOfParts>
  <Company>Computer PTE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 1</cp:lastModifiedBy>
  <cp:lastPrinted>2015-02-06T06:21:06Z</cp:lastPrinted>
  <dcterms:created xsi:type="dcterms:W3CDTF">2010-06-15T06:53:40Z</dcterms:created>
  <dcterms:modified xsi:type="dcterms:W3CDTF">2016-02-23T05:22:20Z</dcterms:modified>
</cp:coreProperties>
</file>